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D:\Data Analysis\Projects\FBREF Premier league 2024 25 player stats dataset\"/>
    </mc:Choice>
  </mc:AlternateContent>
  <xr:revisionPtr revIDLastSave="0" documentId="13_ncr:1_{F39BDDC1-AC8E-422C-9C29-07135D1B4CF6}" xr6:coauthVersionLast="47" xr6:coauthVersionMax="47" xr10:uidLastSave="{00000000-0000-0000-0000-000000000000}"/>
  <bookViews>
    <workbookView xWindow="-120" yWindow="-120" windowWidth="20730" windowHeight="11160" xr2:uid="{9B65A48D-52D5-4348-82E2-4459B682D8C1}"/>
  </bookViews>
  <sheets>
    <sheet name="Dashboard" sheetId="4" r:id="rId1"/>
    <sheet name="Pivot Tables" sheetId="3" r:id="rId2"/>
    <sheet name="Players_PL_2024-25" sheetId="2" r:id="rId3"/>
    <sheet name="fbref_PL_2024-25" sheetId="1" r:id="rId4"/>
  </sheets>
  <definedNames>
    <definedName name="_xlnm._FilterDatabase" localSheetId="2" hidden="1">'Players_PL_2024-25'!$AU$50:$AW$187</definedName>
    <definedName name="_xlchart.v1.0" hidden="1">'Players_PL_2024-25'!$E$2:$E$575</definedName>
    <definedName name="_xlchart.v1.1" hidden="1">'Players_PL_2024-25'!$F$1</definedName>
    <definedName name="_xlchart.v1.2" hidden="1">'Players_PL_2024-25'!$F$2:$F$575</definedName>
    <definedName name="_xlcn.WorksheetConnection_fbref_PL_202425.xlsxPlayers1" hidden="1">Players[]</definedName>
    <definedName name="ExternalData_1" localSheetId="2" hidden="1">'Players_PL_2024-25'!$A$1:$AJ$575</definedName>
    <definedName name="Slicer_Player">#N/A</definedName>
    <definedName name="Slicer_Position.1">#N/A</definedName>
    <definedName name="Slicer_Squad">#N/A</definedName>
  </definedNames>
  <calcPr calcId="191029"/>
  <pivotCaches>
    <pivotCache cacheId="7235" r:id="rId5"/>
    <pivotCache cacheId="7238" r:id="rId6"/>
    <pivotCache cacheId="7241" r:id="rId7"/>
    <pivotCache cacheId="7244" r:id="rId8"/>
    <pivotCache cacheId="7247" r:id="rId9"/>
    <pivotCache cacheId="7250" r:id="rId10"/>
    <pivotCache cacheId="7253" r:id="rId11"/>
    <pivotCache cacheId="7256" r:id="rId12"/>
    <pivotCache cacheId="7259" r:id="rId13"/>
    <pivotCache cacheId="7262" r:id="rId14"/>
    <pivotCache cacheId="7265" r:id="rId15"/>
    <pivotCache cacheId="7268" r:id="rId16"/>
    <pivotCache cacheId="7271" r:id="rId17"/>
  </pivotCaches>
  <extLst>
    <ext xmlns:x14="http://schemas.microsoft.com/office/spreadsheetml/2009/9/main" uri="{876F7934-8845-4945-9796-88D515C7AA90}">
      <x14:pivotCaches>
        <pivotCache cacheId="12"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Players" name="Players" connection="WorksheetConnection_fbref_PL_2024-25.xlsx!Play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2" i="2" l="1"/>
  <c r="AK3"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K241" i="2"/>
  <c r="AK242" i="2"/>
  <c r="AK243" i="2"/>
  <c r="AK244" i="2"/>
  <c r="AK245" i="2"/>
  <c r="AK246" i="2"/>
  <c r="AK247" i="2"/>
  <c r="AK248" i="2"/>
  <c r="AK249" i="2"/>
  <c r="AK250" i="2"/>
  <c r="AK251" i="2"/>
  <c r="AK252" i="2"/>
  <c r="AK253" i="2"/>
  <c r="AK254" i="2"/>
  <c r="AK255" i="2"/>
  <c r="AK256" i="2"/>
  <c r="AK257" i="2"/>
  <c r="AK258" i="2"/>
  <c r="AK259" i="2"/>
  <c r="AK260" i="2"/>
  <c r="AK261" i="2"/>
  <c r="AK262" i="2"/>
  <c r="AK263" i="2"/>
  <c r="AK264" i="2"/>
  <c r="AK265" i="2"/>
  <c r="AK266" i="2"/>
  <c r="AK267" i="2"/>
  <c r="AK268" i="2"/>
  <c r="AK269" i="2"/>
  <c r="AK270" i="2"/>
  <c r="AK271" i="2"/>
  <c r="AK272" i="2"/>
  <c r="AK273" i="2"/>
  <c r="AK274" i="2"/>
  <c r="AK275" i="2"/>
  <c r="AK276" i="2"/>
  <c r="AK277" i="2"/>
  <c r="AK278" i="2"/>
  <c r="AK279" i="2"/>
  <c r="AK280" i="2"/>
  <c r="AK281" i="2"/>
  <c r="AK282" i="2"/>
  <c r="AK283" i="2"/>
  <c r="AK284" i="2"/>
  <c r="AK285" i="2"/>
  <c r="AK286" i="2"/>
  <c r="AK287" i="2"/>
  <c r="AK288" i="2"/>
  <c r="AK289" i="2"/>
  <c r="AK290" i="2"/>
  <c r="AK291" i="2"/>
  <c r="AK292" i="2"/>
  <c r="AK293" i="2"/>
  <c r="AK294" i="2"/>
  <c r="AK295" i="2"/>
  <c r="AK296" i="2"/>
  <c r="AK297" i="2"/>
  <c r="AK298" i="2"/>
  <c r="AK299" i="2"/>
  <c r="AK300" i="2"/>
  <c r="AK301" i="2"/>
  <c r="AK302" i="2"/>
  <c r="AK303" i="2"/>
  <c r="AK304" i="2"/>
  <c r="AK305" i="2"/>
  <c r="AK306" i="2"/>
  <c r="AK307" i="2"/>
  <c r="AK308" i="2"/>
  <c r="AK309" i="2"/>
  <c r="AK310" i="2"/>
  <c r="AK311" i="2"/>
  <c r="AK312" i="2"/>
  <c r="AK313" i="2"/>
  <c r="AK314" i="2"/>
  <c r="AK315" i="2"/>
  <c r="AK316" i="2"/>
  <c r="AK317" i="2"/>
  <c r="AK318" i="2"/>
  <c r="AK319" i="2"/>
  <c r="AK320" i="2"/>
  <c r="AK321" i="2"/>
  <c r="AK322" i="2"/>
  <c r="AK323" i="2"/>
  <c r="AK324" i="2"/>
  <c r="AK325" i="2"/>
  <c r="AK326" i="2"/>
  <c r="AK327" i="2"/>
  <c r="AK328" i="2"/>
  <c r="AK329" i="2"/>
  <c r="AK330" i="2"/>
  <c r="AK331" i="2"/>
  <c r="AK332" i="2"/>
  <c r="AK333" i="2"/>
  <c r="AK334" i="2"/>
  <c r="AK335" i="2"/>
  <c r="AK336" i="2"/>
  <c r="AK337" i="2"/>
  <c r="AK338" i="2"/>
  <c r="AK339" i="2"/>
  <c r="AK340" i="2"/>
  <c r="AK341" i="2"/>
  <c r="AK342" i="2"/>
  <c r="AK343" i="2"/>
  <c r="AK344" i="2"/>
  <c r="AK345" i="2"/>
  <c r="AK346" i="2"/>
  <c r="AK347" i="2"/>
  <c r="AK348" i="2"/>
  <c r="AK349" i="2"/>
  <c r="AK350" i="2"/>
  <c r="AK351" i="2"/>
  <c r="AK352" i="2"/>
  <c r="AK353" i="2"/>
  <c r="AK354" i="2"/>
  <c r="AK355" i="2"/>
  <c r="AK356" i="2"/>
  <c r="AK357" i="2"/>
  <c r="AK358" i="2"/>
  <c r="AK359" i="2"/>
  <c r="AK360" i="2"/>
  <c r="AK361" i="2"/>
  <c r="AK362" i="2"/>
  <c r="AK363" i="2"/>
  <c r="AK364" i="2"/>
  <c r="AK365" i="2"/>
  <c r="AK366" i="2"/>
  <c r="AK367" i="2"/>
  <c r="AK368" i="2"/>
  <c r="AK369" i="2"/>
  <c r="AK370" i="2"/>
  <c r="AK371" i="2"/>
  <c r="AK372" i="2"/>
  <c r="AK373" i="2"/>
  <c r="AK374" i="2"/>
  <c r="AK375" i="2"/>
  <c r="AK376" i="2"/>
  <c r="AK377" i="2"/>
  <c r="AK378" i="2"/>
  <c r="AK379" i="2"/>
  <c r="AK380" i="2"/>
  <c r="AK381" i="2"/>
  <c r="AK382" i="2"/>
  <c r="AK383" i="2"/>
  <c r="AK384" i="2"/>
  <c r="AK385" i="2"/>
  <c r="AK386" i="2"/>
  <c r="AK387" i="2"/>
  <c r="AK388" i="2"/>
  <c r="AK389" i="2"/>
  <c r="AK390" i="2"/>
  <c r="AK391" i="2"/>
  <c r="AK392" i="2"/>
  <c r="AK393" i="2"/>
  <c r="AK394" i="2"/>
  <c r="AK395" i="2"/>
  <c r="AK396" i="2"/>
  <c r="AK397" i="2"/>
  <c r="AK398" i="2"/>
  <c r="AK399" i="2"/>
  <c r="AK400" i="2"/>
  <c r="AK401" i="2"/>
  <c r="AK402" i="2"/>
  <c r="AK403" i="2"/>
  <c r="AK404" i="2"/>
  <c r="AK405" i="2"/>
  <c r="AK406" i="2"/>
  <c r="AK407" i="2"/>
  <c r="AK408" i="2"/>
  <c r="AK409" i="2"/>
  <c r="AK410" i="2"/>
  <c r="AK411" i="2"/>
  <c r="AK412" i="2"/>
  <c r="AK413" i="2"/>
  <c r="AK414" i="2"/>
  <c r="AK415" i="2"/>
  <c r="AK416" i="2"/>
  <c r="AK417" i="2"/>
  <c r="AK418" i="2"/>
  <c r="AK419" i="2"/>
  <c r="AK420" i="2"/>
  <c r="AK421" i="2"/>
  <c r="AK422" i="2"/>
  <c r="AK423" i="2"/>
  <c r="AK424" i="2"/>
  <c r="AK425" i="2"/>
  <c r="AK426" i="2"/>
  <c r="AK427" i="2"/>
  <c r="AK428" i="2"/>
  <c r="AK429" i="2"/>
  <c r="AK430" i="2"/>
  <c r="AK431" i="2"/>
  <c r="AK432" i="2"/>
  <c r="AK433" i="2"/>
  <c r="AK434" i="2"/>
  <c r="AK435" i="2"/>
  <c r="AK436" i="2"/>
  <c r="AK437" i="2"/>
  <c r="AK438" i="2"/>
  <c r="AK439" i="2"/>
  <c r="AK440" i="2"/>
  <c r="AK441" i="2"/>
  <c r="AK442" i="2"/>
  <c r="AK443" i="2"/>
  <c r="AK444" i="2"/>
  <c r="AK445" i="2"/>
  <c r="AK446" i="2"/>
  <c r="AK447" i="2"/>
  <c r="AK448" i="2"/>
  <c r="AK449" i="2"/>
  <c r="AK450" i="2"/>
  <c r="AK451" i="2"/>
  <c r="AK452" i="2"/>
  <c r="AK453" i="2"/>
  <c r="AK454" i="2"/>
  <c r="AK455" i="2"/>
  <c r="AK456" i="2"/>
  <c r="AK457" i="2"/>
  <c r="AK458" i="2"/>
  <c r="AK459" i="2"/>
  <c r="AK460" i="2"/>
  <c r="AK461" i="2"/>
  <c r="AK462" i="2"/>
  <c r="AK463" i="2"/>
  <c r="AK464" i="2"/>
  <c r="AK465" i="2"/>
  <c r="AK466" i="2"/>
  <c r="AK467" i="2"/>
  <c r="AK468" i="2"/>
  <c r="AK469" i="2"/>
  <c r="AK470" i="2"/>
  <c r="AK471" i="2"/>
  <c r="AK472" i="2"/>
  <c r="AK473" i="2"/>
  <c r="AK474" i="2"/>
  <c r="AK475" i="2"/>
  <c r="AK476" i="2"/>
  <c r="AK477" i="2"/>
  <c r="AK478" i="2"/>
  <c r="AK479" i="2"/>
  <c r="AK480" i="2"/>
  <c r="AK481" i="2"/>
  <c r="AK482" i="2"/>
  <c r="AK483" i="2"/>
  <c r="AK484" i="2"/>
  <c r="AK485" i="2"/>
  <c r="AK486" i="2"/>
  <c r="AK487" i="2"/>
  <c r="AK488" i="2"/>
  <c r="AK489" i="2"/>
  <c r="AK490" i="2"/>
  <c r="AK491" i="2"/>
  <c r="AK492" i="2"/>
  <c r="AK493" i="2"/>
  <c r="AK494" i="2"/>
  <c r="AK495" i="2"/>
  <c r="AK496" i="2"/>
  <c r="AK497" i="2"/>
  <c r="AK498" i="2"/>
  <c r="AK499" i="2"/>
  <c r="AK500" i="2"/>
  <c r="AK501" i="2"/>
  <c r="AK502" i="2"/>
  <c r="AK503" i="2"/>
  <c r="AK504" i="2"/>
  <c r="AK505" i="2"/>
  <c r="AK506" i="2"/>
  <c r="AK507" i="2"/>
  <c r="AK508" i="2"/>
  <c r="AK509" i="2"/>
  <c r="AK510" i="2"/>
  <c r="AK511" i="2"/>
  <c r="AK512" i="2"/>
  <c r="AK513" i="2"/>
  <c r="AK514" i="2"/>
  <c r="AK515" i="2"/>
  <c r="AK516" i="2"/>
  <c r="AK517" i="2"/>
  <c r="AK518" i="2"/>
  <c r="AK519" i="2"/>
  <c r="AK520" i="2"/>
  <c r="AK521" i="2"/>
  <c r="AK522" i="2"/>
  <c r="AK523" i="2"/>
  <c r="AK524" i="2"/>
  <c r="AK525" i="2"/>
  <c r="AK526" i="2"/>
  <c r="AK527" i="2"/>
  <c r="AK528" i="2"/>
  <c r="AK529" i="2"/>
  <c r="AK530" i="2"/>
  <c r="AK531" i="2"/>
  <c r="AK532" i="2"/>
  <c r="AK533" i="2"/>
  <c r="AK534" i="2"/>
  <c r="AK535" i="2"/>
  <c r="AK536" i="2"/>
  <c r="AK537" i="2"/>
  <c r="AK538" i="2"/>
  <c r="AK539" i="2"/>
  <c r="AK540" i="2"/>
  <c r="AK541" i="2"/>
  <c r="AK542" i="2"/>
  <c r="AK543" i="2"/>
  <c r="AK544" i="2"/>
  <c r="AK545" i="2"/>
  <c r="AK546" i="2"/>
  <c r="AK547" i="2"/>
  <c r="AK548" i="2"/>
  <c r="AK549" i="2"/>
  <c r="AK550" i="2"/>
  <c r="AK551" i="2"/>
  <c r="AK552" i="2"/>
  <c r="AK553" i="2"/>
  <c r="AK554" i="2"/>
  <c r="AK555" i="2"/>
  <c r="AK556" i="2"/>
  <c r="AK557" i="2"/>
  <c r="AK558" i="2"/>
  <c r="AK559" i="2"/>
  <c r="AK560" i="2"/>
  <c r="AK561" i="2"/>
  <c r="AK562" i="2"/>
  <c r="AK563" i="2"/>
  <c r="AK564" i="2"/>
  <c r="AK565" i="2"/>
  <c r="AK566" i="2"/>
  <c r="AK567" i="2"/>
  <c r="AK568" i="2"/>
  <c r="AK569" i="2"/>
  <c r="AK570" i="2"/>
  <c r="AK571" i="2"/>
  <c r="AK572" i="2"/>
  <c r="AK573" i="2"/>
  <c r="AK574" i="2"/>
  <c r="AK575" i="2"/>
  <c r="AL2" i="2"/>
  <c r="AL3" i="2"/>
  <c r="AL4" i="2"/>
  <c r="AL5" i="2"/>
  <c r="AL6" i="2"/>
  <c r="AL7" i="2"/>
  <c r="AL8" i="2"/>
  <c r="AL9" i="2"/>
  <c r="AL10" i="2"/>
  <c r="AL11" i="2"/>
  <c r="AL12" i="2"/>
  <c r="AL13" i="2"/>
  <c r="AL14" i="2"/>
  <c r="AL15" i="2"/>
  <c r="AL16" i="2"/>
  <c r="AL17" i="2"/>
  <c r="AL18" i="2"/>
  <c r="AL19" i="2"/>
  <c r="AL20" i="2"/>
  <c r="AL21" i="2"/>
  <c r="AL22" i="2"/>
  <c r="AL23" i="2"/>
  <c r="AL24" i="2"/>
  <c r="AL25" i="2"/>
  <c r="AL26" i="2"/>
  <c r="AL27" i="2"/>
  <c r="AL28" i="2"/>
  <c r="AL29" i="2"/>
  <c r="AL30" i="2"/>
  <c r="AL31" i="2"/>
  <c r="AL32" i="2"/>
  <c r="AL33" i="2"/>
  <c r="AL34" i="2"/>
  <c r="AL35" i="2"/>
  <c r="AL36" i="2"/>
  <c r="AL37" i="2"/>
  <c r="AL38" i="2"/>
  <c r="AL39" i="2"/>
  <c r="AL40" i="2"/>
  <c r="AL41" i="2"/>
  <c r="AL42" i="2"/>
  <c r="AL43" i="2"/>
  <c r="AL44" i="2"/>
  <c r="AL45" i="2"/>
  <c r="AL46" i="2"/>
  <c r="AL47" i="2"/>
  <c r="AL48" i="2"/>
  <c r="AL49" i="2"/>
  <c r="AL50" i="2"/>
  <c r="AL51" i="2"/>
  <c r="AL52" i="2"/>
  <c r="AL53" i="2"/>
  <c r="AL54" i="2"/>
  <c r="AL55" i="2"/>
  <c r="AL56" i="2"/>
  <c r="AL57" i="2"/>
  <c r="AL58" i="2"/>
  <c r="AL59" i="2"/>
  <c r="AL60" i="2"/>
  <c r="AL61" i="2"/>
  <c r="AL62" i="2"/>
  <c r="AL63" i="2"/>
  <c r="AL64" i="2"/>
  <c r="AL65" i="2"/>
  <c r="AL66" i="2"/>
  <c r="AL67" i="2"/>
  <c r="AL68" i="2"/>
  <c r="AL69" i="2"/>
  <c r="AL70" i="2"/>
  <c r="AL71" i="2"/>
  <c r="AL72" i="2"/>
  <c r="AL73" i="2"/>
  <c r="AL74" i="2"/>
  <c r="AL75" i="2"/>
  <c r="AL76" i="2"/>
  <c r="AL77" i="2"/>
  <c r="AL78" i="2"/>
  <c r="AL79" i="2"/>
  <c r="AL80" i="2"/>
  <c r="AL81" i="2"/>
  <c r="AL82" i="2"/>
  <c r="AL83" i="2"/>
  <c r="AL84" i="2"/>
  <c r="AL85" i="2"/>
  <c r="AL86" i="2"/>
  <c r="AL87" i="2"/>
  <c r="AL88" i="2"/>
  <c r="AL89" i="2"/>
  <c r="AL90" i="2"/>
  <c r="AL91" i="2"/>
  <c r="AL92" i="2"/>
  <c r="AL93" i="2"/>
  <c r="AL94" i="2"/>
  <c r="AL95" i="2"/>
  <c r="AL96" i="2"/>
  <c r="AL97" i="2"/>
  <c r="AL98" i="2"/>
  <c r="AL99" i="2"/>
  <c r="AL100" i="2"/>
  <c r="AL101" i="2"/>
  <c r="AL102" i="2"/>
  <c r="AL103" i="2"/>
  <c r="AL104" i="2"/>
  <c r="AL105" i="2"/>
  <c r="AL106" i="2"/>
  <c r="AL107" i="2"/>
  <c r="AL108" i="2"/>
  <c r="AL109" i="2"/>
  <c r="AL110" i="2"/>
  <c r="AL111" i="2"/>
  <c r="AL112" i="2"/>
  <c r="AL113" i="2"/>
  <c r="AL114" i="2"/>
  <c r="AL115" i="2"/>
  <c r="AL116" i="2"/>
  <c r="AL117" i="2"/>
  <c r="AL118" i="2"/>
  <c r="AL119" i="2"/>
  <c r="AL120" i="2"/>
  <c r="AL121" i="2"/>
  <c r="AL122" i="2"/>
  <c r="AL123" i="2"/>
  <c r="AL124" i="2"/>
  <c r="AL125" i="2"/>
  <c r="AL126" i="2"/>
  <c r="AL127" i="2"/>
  <c r="AL128" i="2"/>
  <c r="AL129" i="2"/>
  <c r="AL130" i="2"/>
  <c r="AL131" i="2"/>
  <c r="AL132" i="2"/>
  <c r="AL133" i="2"/>
  <c r="AL134" i="2"/>
  <c r="AL135" i="2"/>
  <c r="AL136" i="2"/>
  <c r="AL137" i="2"/>
  <c r="AL138" i="2"/>
  <c r="AL139" i="2"/>
  <c r="AL140" i="2"/>
  <c r="AL141" i="2"/>
  <c r="AL142" i="2"/>
  <c r="AL143" i="2"/>
  <c r="AL144" i="2"/>
  <c r="AL145" i="2"/>
  <c r="AL146" i="2"/>
  <c r="AL147" i="2"/>
  <c r="AL148" i="2"/>
  <c r="AL149" i="2"/>
  <c r="AL150" i="2"/>
  <c r="AL151" i="2"/>
  <c r="AL152" i="2"/>
  <c r="AL153" i="2"/>
  <c r="AL154" i="2"/>
  <c r="AL155" i="2"/>
  <c r="AL156" i="2"/>
  <c r="AL157" i="2"/>
  <c r="AL158" i="2"/>
  <c r="AL159" i="2"/>
  <c r="AL160" i="2"/>
  <c r="AL161" i="2"/>
  <c r="AL162" i="2"/>
  <c r="AL163" i="2"/>
  <c r="AL164" i="2"/>
  <c r="AL165" i="2"/>
  <c r="AL166" i="2"/>
  <c r="AL167" i="2"/>
  <c r="AL168" i="2"/>
  <c r="AL169" i="2"/>
  <c r="AL170" i="2"/>
  <c r="AL171" i="2"/>
  <c r="AL172" i="2"/>
  <c r="AL173" i="2"/>
  <c r="AL174" i="2"/>
  <c r="AL175" i="2"/>
  <c r="AL176" i="2"/>
  <c r="AL177" i="2"/>
  <c r="AL178" i="2"/>
  <c r="AL179" i="2"/>
  <c r="AL180" i="2"/>
  <c r="AL181" i="2"/>
  <c r="AL182" i="2"/>
  <c r="AL183" i="2"/>
  <c r="AL184" i="2"/>
  <c r="AL185" i="2"/>
  <c r="AL186" i="2"/>
  <c r="AL187" i="2"/>
  <c r="AL188" i="2"/>
  <c r="AL189" i="2"/>
  <c r="AL190" i="2"/>
  <c r="AL191" i="2"/>
  <c r="AL192" i="2"/>
  <c r="AL193" i="2"/>
  <c r="AL194" i="2"/>
  <c r="AL195" i="2"/>
  <c r="AL196" i="2"/>
  <c r="AL197" i="2"/>
  <c r="AL198" i="2"/>
  <c r="AL199" i="2"/>
  <c r="AL200" i="2"/>
  <c r="AL201" i="2"/>
  <c r="AL202" i="2"/>
  <c r="AL203" i="2"/>
  <c r="AL204" i="2"/>
  <c r="AL205" i="2"/>
  <c r="AL206" i="2"/>
  <c r="AL207" i="2"/>
  <c r="AL208" i="2"/>
  <c r="AL209" i="2"/>
  <c r="AL210" i="2"/>
  <c r="AL211" i="2"/>
  <c r="AL212" i="2"/>
  <c r="AL213" i="2"/>
  <c r="AL214" i="2"/>
  <c r="AL215" i="2"/>
  <c r="AL216" i="2"/>
  <c r="AL217" i="2"/>
  <c r="AL218" i="2"/>
  <c r="AL219" i="2"/>
  <c r="AL220" i="2"/>
  <c r="AL221" i="2"/>
  <c r="AL222" i="2"/>
  <c r="AL223" i="2"/>
  <c r="AL224" i="2"/>
  <c r="AL225" i="2"/>
  <c r="AL226" i="2"/>
  <c r="AL227" i="2"/>
  <c r="AL228" i="2"/>
  <c r="AL229" i="2"/>
  <c r="AL230" i="2"/>
  <c r="AL231" i="2"/>
  <c r="AL232" i="2"/>
  <c r="AL233" i="2"/>
  <c r="AL234" i="2"/>
  <c r="AL235" i="2"/>
  <c r="AL236" i="2"/>
  <c r="AL237" i="2"/>
  <c r="AL238" i="2"/>
  <c r="AL239" i="2"/>
  <c r="AL240" i="2"/>
  <c r="AL241" i="2"/>
  <c r="AL242" i="2"/>
  <c r="AL243" i="2"/>
  <c r="AL244" i="2"/>
  <c r="AL245" i="2"/>
  <c r="AL246" i="2"/>
  <c r="AL247" i="2"/>
  <c r="AL248" i="2"/>
  <c r="AL249" i="2"/>
  <c r="AL250" i="2"/>
  <c r="AL251" i="2"/>
  <c r="AL252" i="2"/>
  <c r="AL253" i="2"/>
  <c r="AL254" i="2"/>
  <c r="AL255" i="2"/>
  <c r="AL256" i="2"/>
  <c r="AL257" i="2"/>
  <c r="AL258" i="2"/>
  <c r="AL259" i="2"/>
  <c r="AL260" i="2"/>
  <c r="AL261" i="2"/>
  <c r="AL262" i="2"/>
  <c r="AL263" i="2"/>
  <c r="AL264" i="2"/>
  <c r="AL265" i="2"/>
  <c r="AL266" i="2"/>
  <c r="AL267" i="2"/>
  <c r="AL268" i="2"/>
  <c r="AL269" i="2"/>
  <c r="AL270" i="2"/>
  <c r="AL271" i="2"/>
  <c r="AL272" i="2"/>
  <c r="AL273" i="2"/>
  <c r="AL274" i="2"/>
  <c r="AL275" i="2"/>
  <c r="AL276" i="2"/>
  <c r="AL277" i="2"/>
  <c r="AL278" i="2"/>
  <c r="AL279" i="2"/>
  <c r="AL280" i="2"/>
  <c r="AL281" i="2"/>
  <c r="AL282" i="2"/>
  <c r="AL283" i="2"/>
  <c r="AL284" i="2"/>
  <c r="AL285" i="2"/>
  <c r="AL286" i="2"/>
  <c r="AL287" i="2"/>
  <c r="AL288" i="2"/>
  <c r="AL289" i="2"/>
  <c r="AL290" i="2"/>
  <c r="AL291" i="2"/>
  <c r="AL292" i="2"/>
  <c r="AL293" i="2"/>
  <c r="AL294" i="2"/>
  <c r="AL295" i="2"/>
  <c r="AL296" i="2"/>
  <c r="AL297" i="2"/>
  <c r="AL298" i="2"/>
  <c r="AL299" i="2"/>
  <c r="AL300" i="2"/>
  <c r="AL301" i="2"/>
  <c r="AL302" i="2"/>
  <c r="AL303" i="2"/>
  <c r="AL304" i="2"/>
  <c r="AL305" i="2"/>
  <c r="AL306" i="2"/>
  <c r="AL307" i="2"/>
  <c r="AL308" i="2"/>
  <c r="AL309" i="2"/>
  <c r="AL310" i="2"/>
  <c r="AL311" i="2"/>
  <c r="AL312" i="2"/>
  <c r="AL313" i="2"/>
  <c r="AL314" i="2"/>
  <c r="AL315" i="2"/>
  <c r="AL316" i="2"/>
  <c r="AL317" i="2"/>
  <c r="AL318" i="2"/>
  <c r="AL319" i="2"/>
  <c r="AL320" i="2"/>
  <c r="AL321" i="2"/>
  <c r="AL322" i="2"/>
  <c r="AL323" i="2"/>
  <c r="AL324" i="2"/>
  <c r="AL325" i="2"/>
  <c r="AL326" i="2"/>
  <c r="AL327" i="2"/>
  <c r="AL328" i="2"/>
  <c r="AL329" i="2"/>
  <c r="AL330" i="2"/>
  <c r="AL331" i="2"/>
  <c r="AL332" i="2"/>
  <c r="AL333" i="2"/>
  <c r="AL334" i="2"/>
  <c r="AL335" i="2"/>
  <c r="AL336" i="2"/>
  <c r="AL337" i="2"/>
  <c r="AL338" i="2"/>
  <c r="AL339" i="2"/>
  <c r="AL340" i="2"/>
  <c r="AL341" i="2"/>
  <c r="AL342" i="2"/>
  <c r="AL343" i="2"/>
  <c r="AL344" i="2"/>
  <c r="AL345" i="2"/>
  <c r="AL346" i="2"/>
  <c r="AL347" i="2"/>
  <c r="AL348" i="2"/>
  <c r="AL349" i="2"/>
  <c r="AL350" i="2"/>
  <c r="AL351" i="2"/>
  <c r="AL352" i="2"/>
  <c r="AL353" i="2"/>
  <c r="AL354" i="2"/>
  <c r="AL355" i="2"/>
  <c r="AL356" i="2"/>
  <c r="AL357" i="2"/>
  <c r="AL358" i="2"/>
  <c r="AL359" i="2"/>
  <c r="AL360" i="2"/>
  <c r="AL361" i="2"/>
  <c r="AL362" i="2"/>
  <c r="AL363" i="2"/>
  <c r="AL364" i="2"/>
  <c r="AL365" i="2"/>
  <c r="AL366" i="2"/>
  <c r="AL367" i="2"/>
  <c r="AL368" i="2"/>
  <c r="AL369" i="2"/>
  <c r="AL370" i="2"/>
  <c r="AL371" i="2"/>
  <c r="AL372" i="2"/>
  <c r="AL373" i="2"/>
  <c r="AL374" i="2"/>
  <c r="AL375" i="2"/>
  <c r="AL376" i="2"/>
  <c r="AL377" i="2"/>
  <c r="AL378" i="2"/>
  <c r="AL379" i="2"/>
  <c r="AL380" i="2"/>
  <c r="AL381" i="2"/>
  <c r="AL382" i="2"/>
  <c r="AL383" i="2"/>
  <c r="AL384" i="2"/>
  <c r="AL385" i="2"/>
  <c r="AL386" i="2"/>
  <c r="AL387" i="2"/>
  <c r="AL388" i="2"/>
  <c r="AL389" i="2"/>
  <c r="AL390" i="2"/>
  <c r="AL391" i="2"/>
  <c r="AL392" i="2"/>
  <c r="AL393" i="2"/>
  <c r="AL394" i="2"/>
  <c r="AL395" i="2"/>
  <c r="AL396" i="2"/>
  <c r="AL397" i="2"/>
  <c r="AL398" i="2"/>
  <c r="AL399" i="2"/>
  <c r="AL400" i="2"/>
  <c r="AL401" i="2"/>
  <c r="AL402" i="2"/>
  <c r="AL403" i="2"/>
  <c r="AL404" i="2"/>
  <c r="AL405" i="2"/>
  <c r="AL406" i="2"/>
  <c r="AL407" i="2"/>
  <c r="AL408" i="2"/>
  <c r="AL409" i="2"/>
  <c r="AL410" i="2"/>
  <c r="AL411" i="2"/>
  <c r="AL412" i="2"/>
  <c r="AL413" i="2"/>
  <c r="AL414" i="2"/>
  <c r="AL415" i="2"/>
  <c r="AL416" i="2"/>
  <c r="AL417" i="2"/>
  <c r="AL418" i="2"/>
  <c r="AL419" i="2"/>
  <c r="AL420" i="2"/>
  <c r="AL421" i="2"/>
  <c r="AL422" i="2"/>
  <c r="AL423" i="2"/>
  <c r="AL424" i="2"/>
  <c r="AL425" i="2"/>
  <c r="AL426" i="2"/>
  <c r="AL427" i="2"/>
  <c r="AL428" i="2"/>
  <c r="AL429" i="2"/>
  <c r="AL430" i="2"/>
  <c r="AL431" i="2"/>
  <c r="AL432" i="2"/>
  <c r="AL433" i="2"/>
  <c r="AL434" i="2"/>
  <c r="AL435" i="2"/>
  <c r="AL436" i="2"/>
  <c r="AL437" i="2"/>
  <c r="AL438" i="2"/>
  <c r="AL439" i="2"/>
  <c r="AL440" i="2"/>
  <c r="AL441" i="2"/>
  <c r="AL442" i="2"/>
  <c r="AL443" i="2"/>
  <c r="AL444" i="2"/>
  <c r="AL445" i="2"/>
  <c r="AL446" i="2"/>
  <c r="AL447" i="2"/>
  <c r="AL448" i="2"/>
  <c r="AL449" i="2"/>
  <c r="AL450" i="2"/>
  <c r="AL451" i="2"/>
  <c r="AL452" i="2"/>
  <c r="AL453" i="2"/>
  <c r="AL454" i="2"/>
  <c r="AL455" i="2"/>
  <c r="AL456" i="2"/>
  <c r="AL457" i="2"/>
  <c r="AL458" i="2"/>
  <c r="AL459" i="2"/>
  <c r="AL460" i="2"/>
  <c r="AL461" i="2"/>
  <c r="AL462" i="2"/>
  <c r="AL463" i="2"/>
  <c r="AL464" i="2"/>
  <c r="AL465" i="2"/>
  <c r="AL466" i="2"/>
  <c r="AL467" i="2"/>
  <c r="AL468" i="2"/>
  <c r="AL469" i="2"/>
  <c r="AL470" i="2"/>
  <c r="AL471" i="2"/>
  <c r="AL472" i="2"/>
  <c r="AL473" i="2"/>
  <c r="AL474" i="2"/>
  <c r="AL475" i="2"/>
  <c r="AL476" i="2"/>
  <c r="AL477" i="2"/>
  <c r="AL478" i="2"/>
  <c r="AL479" i="2"/>
  <c r="AL480" i="2"/>
  <c r="AL481" i="2"/>
  <c r="AL482" i="2"/>
  <c r="AL483" i="2"/>
  <c r="AL484" i="2"/>
  <c r="AL485" i="2"/>
  <c r="AL486" i="2"/>
  <c r="AL487" i="2"/>
  <c r="AL488" i="2"/>
  <c r="AL489" i="2"/>
  <c r="AL490" i="2"/>
  <c r="AL491" i="2"/>
  <c r="AL492" i="2"/>
  <c r="AL493" i="2"/>
  <c r="AL494" i="2"/>
  <c r="AL495" i="2"/>
  <c r="AL496" i="2"/>
  <c r="AL497" i="2"/>
  <c r="AL498" i="2"/>
  <c r="AL499" i="2"/>
  <c r="AL500" i="2"/>
  <c r="AL501" i="2"/>
  <c r="AL502" i="2"/>
  <c r="AL503" i="2"/>
  <c r="AL504" i="2"/>
  <c r="AL505" i="2"/>
  <c r="AL506" i="2"/>
  <c r="AL507" i="2"/>
  <c r="AL508" i="2"/>
  <c r="AL509" i="2"/>
  <c r="AL510" i="2"/>
  <c r="AL511" i="2"/>
  <c r="AL512" i="2"/>
  <c r="AL513" i="2"/>
  <c r="AL514" i="2"/>
  <c r="AL515" i="2"/>
  <c r="AL516" i="2"/>
  <c r="AL517" i="2"/>
  <c r="AL518" i="2"/>
  <c r="AL519" i="2"/>
  <c r="AL520" i="2"/>
  <c r="AL521" i="2"/>
  <c r="AL522" i="2"/>
  <c r="AL523" i="2"/>
  <c r="AL524" i="2"/>
  <c r="AL525" i="2"/>
  <c r="AL526" i="2"/>
  <c r="AL527" i="2"/>
  <c r="AL528" i="2"/>
  <c r="AL529" i="2"/>
  <c r="AL530" i="2"/>
  <c r="AL531" i="2"/>
  <c r="AL532" i="2"/>
  <c r="AL533" i="2"/>
  <c r="AL534" i="2"/>
  <c r="AL535" i="2"/>
  <c r="AL536" i="2"/>
  <c r="AL537" i="2"/>
  <c r="AL538" i="2"/>
  <c r="AL539" i="2"/>
  <c r="AL540" i="2"/>
  <c r="AL541" i="2"/>
  <c r="AL542" i="2"/>
  <c r="AL543" i="2"/>
  <c r="AL544" i="2"/>
  <c r="AL545" i="2"/>
  <c r="AL546" i="2"/>
  <c r="AL547" i="2"/>
  <c r="AL548" i="2"/>
  <c r="AL549" i="2"/>
  <c r="AL550" i="2"/>
  <c r="AL551" i="2"/>
  <c r="AL552" i="2"/>
  <c r="AL553" i="2"/>
  <c r="AL554" i="2"/>
  <c r="AL555" i="2"/>
  <c r="AL556" i="2"/>
  <c r="AL557" i="2"/>
  <c r="AL558" i="2"/>
  <c r="AL559" i="2"/>
  <c r="AL560" i="2"/>
  <c r="AL561" i="2"/>
  <c r="AL562" i="2"/>
  <c r="AL563" i="2"/>
  <c r="AL564" i="2"/>
  <c r="AL565" i="2"/>
  <c r="AL566" i="2"/>
  <c r="AL567" i="2"/>
  <c r="AL568" i="2"/>
  <c r="AL569" i="2"/>
  <c r="AL570" i="2"/>
  <c r="AL571" i="2"/>
  <c r="AL572" i="2"/>
  <c r="AL573" i="2"/>
  <c r="AL574" i="2"/>
  <c r="AL575" i="2"/>
  <c r="AM2" i="2"/>
  <c r="AM3" i="2"/>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M241" i="2"/>
  <c r="AM242" i="2"/>
  <c r="AM243" i="2"/>
  <c r="AM244" i="2"/>
  <c r="AM245" i="2"/>
  <c r="AM246" i="2"/>
  <c r="AM247" i="2"/>
  <c r="AM248" i="2"/>
  <c r="AM249" i="2"/>
  <c r="AM250" i="2"/>
  <c r="AM251" i="2"/>
  <c r="AM252" i="2"/>
  <c r="AM253" i="2"/>
  <c r="AM254" i="2"/>
  <c r="AM255" i="2"/>
  <c r="AM256" i="2"/>
  <c r="AM257" i="2"/>
  <c r="AM258" i="2"/>
  <c r="AM259" i="2"/>
  <c r="AM260" i="2"/>
  <c r="AM261" i="2"/>
  <c r="AM262" i="2"/>
  <c r="AM263" i="2"/>
  <c r="AM264" i="2"/>
  <c r="AM265" i="2"/>
  <c r="AM266" i="2"/>
  <c r="AM267" i="2"/>
  <c r="AM268" i="2"/>
  <c r="AM269" i="2"/>
  <c r="AM270" i="2"/>
  <c r="AM271" i="2"/>
  <c r="AM272" i="2"/>
  <c r="AM273" i="2"/>
  <c r="AM274" i="2"/>
  <c r="AM275" i="2"/>
  <c r="AM276" i="2"/>
  <c r="AM277" i="2"/>
  <c r="AM278" i="2"/>
  <c r="AM279" i="2"/>
  <c r="AM280" i="2"/>
  <c r="AM281" i="2"/>
  <c r="AM282" i="2"/>
  <c r="AM283" i="2"/>
  <c r="AM284" i="2"/>
  <c r="AM285" i="2"/>
  <c r="AM286" i="2"/>
  <c r="AM287" i="2"/>
  <c r="AM288" i="2"/>
  <c r="AM289" i="2"/>
  <c r="AM290" i="2"/>
  <c r="AM291" i="2"/>
  <c r="AM292" i="2"/>
  <c r="AM293" i="2"/>
  <c r="AM294" i="2"/>
  <c r="AM295" i="2"/>
  <c r="AM296" i="2"/>
  <c r="AM297" i="2"/>
  <c r="AM298" i="2"/>
  <c r="AM299" i="2"/>
  <c r="AM300" i="2"/>
  <c r="AM301" i="2"/>
  <c r="AM302" i="2"/>
  <c r="AM303" i="2"/>
  <c r="AM304" i="2"/>
  <c r="AM305" i="2"/>
  <c r="AM306" i="2"/>
  <c r="AM307" i="2"/>
  <c r="AM308" i="2"/>
  <c r="AM309" i="2"/>
  <c r="AM310" i="2"/>
  <c r="AM311" i="2"/>
  <c r="AM312" i="2"/>
  <c r="AM313" i="2"/>
  <c r="AM314" i="2"/>
  <c r="AM315" i="2"/>
  <c r="AM316" i="2"/>
  <c r="AM317" i="2"/>
  <c r="AM318" i="2"/>
  <c r="AM319" i="2"/>
  <c r="AM320" i="2"/>
  <c r="AM321" i="2"/>
  <c r="AM322" i="2"/>
  <c r="AM323" i="2"/>
  <c r="AM324" i="2"/>
  <c r="AM325" i="2"/>
  <c r="AM326" i="2"/>
  <c r="AM327" i="2"/>
  <c r="AM328" i="2"/>
  <c r="AM329" i="2"/>
  <c r="AM330" i="2"/>
  <c r="AM331" i="2"/>
  <c r="AM332" i="2"/>
  <c r="AM333" i="2"/>
  <c r="AM334" i="2"/>
  <c r="AM335" i="2"/>
  <c r="AM336" i="2"/>
  <c r="AM337" i="2"/>
  <c r="AM338" i="2"/>
  <c r="AM339" i="2"/>
  <c r="AM340" i="2"/>
  <c r="AM341" i="2"/>
  <c r="AM342" i="2"/>
  <c r="AM343" i="2"/>
  <c r="AM344" i="2"/>
  <c r="AM345" i="2"/>
  <c r="AM346" i="2"/>
  <c r="AM347" i="2"/>
  <c r="AM348" i="2"/>
  <c r="AM349" i="2"/>
  <c r="AM350" i="2"/>
  <c r="AM351" i="2"/>
  <c r="AM352" i="2"/>
  <c r="AM353" i="2"/>
  <c r="AM354" i="2"/>
  <c r="AM355" i="2"/>
  <c r="AM356" i="2"/>
  <c r="AM357" i="2"/>
  <c r="AM358" i="2"/>
  <c r="AM359" i="2"/>
  <c r="AM360" i="2"/>
  <c r="AM361" i="2"/>
  <c r="AM362" i="2"/>
  <c r="AM363" i="2"/>
  <c r="AM364" i="2"/>
  <c r="AM365" i="2"/>
  <c r="AM366" i="2"/>
  <c r="AM367" i="2"/>
  <c r="AM368" i="2"/>
  <c r="AM369" i="2"/>
  <c r="AM370" i="2"/>
  <c r="AM371" i="2"/>
  <c r="AM372" i="2"/>
  <c r="AM373" i="2"/>
  <c r="AM374" i="2"/>
  <c r="AM375" i="2"/>
  <c r="AM376" i="2"/>
  <c r="AM377" i="2"/>
  <c r="AM378" i="2"/>
  <c r="AM379" i="2"/>
  <c r="AM380" i="2"/>
  <c r="AM381" i="2"/>
  <c r="AM382" i="2"/>
  <c r="AM383" i="2"/>
  <c r="AM384" i="2"/>
  <c r="AM385" i="2"/>
  <c r="AM386" i="2"/>
  <c r="AM387" i="2"/>
  <c r="AM388" i="2"/>
  <c r="AM389" i="2"/>
  <c r="AM390" i="2"/>
  <c r="AM391" i="2"/>
  <c r="AM392" i="2"/>
  <c r="AM393" i="2"/>
  <c r="AM394" i="2"/>
  <c r="AM395" i="2"/>
  <c r="AM396" i="2"/>
  <c r="AM397" i="2"/>
  <c r="AM398" i="2"/>
  <c r="AM399" i="2"/>
  <c r="AM400" i="2"/>
  <c r="AM401" i="2"/>
  <c r="AM402" i="2"/>
  <c r="AM403" i="2"/>
  <c r="AM404" i="2"/>
  <c r="AM405" i="2"/>
  <c r="AM406" i="2"/>
  <c r="AM407" i="2"/>
  <c r="AM408" i="2"/>
  <c r="AM409" i="2"/>
  <c r="AM410" i="2"/>
  <c r="AM411" i="2"/>
  <c r="AM412" i="2"/>
  <c r="AM413" i="2"/>
  <c r="AM414" i="2"/>
  <c r="AM415" i="2"/>
  <c r="AM416" i="2"/>
  <c r="AM417" i="2"/>
  <c r="AM418" i="2"/>
  <c r="AM419" i="2"/>
  <c r="AM420" i="2"/>
  <c r="AM421" i="2"/>
  <c r="AM422" i="2"/>
  <c r="AM423" i="2"/>
  <c r="AM424" i="2"/>
  <c r="AM425" i="2"/>
  <c r="AM426" i="2"/>
  <c r="AM427" i="2"/>
  <c r="AM428" i="2"/>
  <c r="AM429" i="2"/>
  <c r="AM430" i="2"/>
  <c r="AM431" i="2"/>
  <c r="AM432" i="2"/>
  <c r="AM433" i="2"/>
  <c r="AM434" i="2"/>
  <c r="AM435" i="2"/>
  <c r="AM436" i="2"/>
  <c r="AM437" i="2"/>
  <c r="AM438" i="2"/>
  <c r="AM439" i="2"/>
  <c r="AM440" i="2"/>
  <c r="AM441" i="2"/>
  <c r="AM442" i="2"/>
  <c r="AM443" i="2"/>
  <c r="AM444" i="2"/>
  <c r="AM445" i="2"/>
  <c r="AM446" i="2"/>
  <c r="AM447" i="2"/>
  <c r="AM448" i="2"/>
  <c r="AM449" i="2"/>
  <c r="AM450" i="2"/>
  <c r="AM451" i="2"/>
  <c r="AM452" i="2"/>
  <c r="AM453" i="2"/>
  <c r="AM454" i="2"/>
  <c r="AM455" i="2"/>
  <c r="AM456" i="2"/>
  <c r="AM457" i="2"/>
  <c r="AM458" i="2"/>
  <c r="AM459" i="2"/>
  <c r="AM460" i="2"/>
  <c r="AM461" i="2"/>
  <c r="AM462" i="2"/>
  <c r="AM463" i="2"/>
  <c r="AM464" i="2"/>
  <c r="AM465" i="2"/>
  <c r="AM466" i="2"/>
  <c r="AM467" i="2"/>
  <c r="AM468" i="2"/>
  <c r="AM469" i="2"/>
  <c r="AM470" i="2"/>
  <c r="AM471" i="2"/>
  <c r="AM472" i="2"/>
  <c r="AM473" i="2"/>
  <c r="AM474" i="2"/>
  <c r="AM475" i="2"/>
  <c r="AM476" i="2"/>
  <c r="AM477" i="2"/>
  <c r="AM478" i="2"/>
  <c r="AM479" i="2"/>
  <c r="AM480" i="2"/>
  <c r="AM481" i="2"/>
  <c r="AM482" i="2"/>
  <c r="AM483" i="2"/>
  <c r="AM484" i="2"/>
  <c r="AM485" i="2"/>
  <c r="AM486" i="2"/>
  <c r="AM487" i="2"/>
  <c r="AM488" i="2"/>
  <c r="AM489" i="2"/>
  <c r="AM490" i="2"/>
  <c r="AM491" i="2"/>
  <c r="AM492" i="2"/>
  <c r="AM493" i="2"/>
  <c r="AM494" i="2"/>
  <c r="AM495" i="2"/>
  <c r="AM496" i="2"/>
  <c r="AM497" i="2"/>
  <c r="AM498" i="2"/>
  <c r="AM499" i="2"/>
  <c r="AM500" i="2"/>
  <c r="AM501" i="2"/>
  <c r="AM502" i="2"/>
  <c r="AM503" i="2"/>
  <c r="AM504" i="2"/>
  <c r="AM505" i="2"/>
  <c r="AM506" i="2"/>
  <c r="AM507" i="2"/>
  <c r="AM508" i="2"/>
  <c r="AM509" i="2"/>
  <c r="AM510" i="2"/>
  <c r="AM511" i="2"/>
  <c r="AM512" i="2"/>
  <c r="AM513" i="2"/>
  <c r="AM514" i="2"/>
  <c r="AM515" i="2"/>
  <c r="AM516" i="2"/>
  <c r="AM517" i="2"/>
  <c r="AM518" i="2"/>
  <c r="AM519" i="2"/>
  <c r="AM520" i="2"/>
  <c r="AM521" i="2"/>
  <c r="AM522" i="2"/>
  <c r="AM523" i="2"/>
  <c r="AM524" i="2"/>
  <c r="AM525" i="2"/>
  <c r="AM526" i="2"/>
  <c r="AM527" i="2"/>
  <c r="AM528" i="2"/>
  <c r="AM529" i="2"/>
  <c r="AM530" i="2"/>
  <c r="AM531" i="2"/>
  <c r="AM532" i="2"/>
  <c r="AM533" i="2"/>
  <c r="AM534" i="2"/>
  <c r="AM535" i="2"/>
  <c r="AM536" i="2"/>
  <c r="AM537" i="2"/>
  <c r="AM538" i="2"/>
  <c r="AM539" i="2"/>
  <c r="AM540" i="2"/>
  <c r="AM541" i="2"/>
  <c r="AM542" i="2"/>
  <c r="AM543" i="2"/>
  <c r="AM544" i="2"/>
  <c r="AM545" i="2"/>
  <c r="AM546" i="2"/>
  <c r="AM547" i="2"/>
  <c r="AM548" i="2"/>
  <c r="AM549" i="2"/>
  <c r="AM550" i="2"/>
  <c r="AM551" i="2"/>
  <c r="AM552" i="2"/>
  <c r="AM553" i="2"/>
  <c r="AM554" i="2"/>
  <c r="AM555" i="2"/>
  <c r="AM556" i="2"/>
  <c r="AM557" i="2"/>
  <c r="AM558" i="2"/>
  <c r="AM559" i="2"/>
  <c r="AM560" i="2"/>
  <c r="AM561" i="2"/>
  <c r="AM562" i="2"/>
  <c r="AM563" i="2"/>
  <c r="AM564" i="2"/>
  <c r="AM565" i="2"/>
  <c r="AM566" i="2"/>
  <c r="AM567" i="2"/>
  <c r="AM568" i="2"/>
  <c r="AM569" i="2"/>
  <c r="AM570" i="2"/>
  <c r="AM571" i="2"/>
  <c r="AM572" i="2"/>
  <c r="AM573" i="2"/>
  <c r="AM574" i="2"/>
  <c r="AM575" i="2"/>
  <c r="AN2" i="2"/>
  <c r="AN3" i="2"/>
  <c r="AN4" i="2"/>
  <c r="AN5" i="2"/>
  <c r="AN6" i="2"/>
  <c r="AN7" i="2"/>
  <c r="AN8" i="2"/>
  <c r="AN9" i="2"/>
  <c r="AN10" i="2"/>
  <c r="AN11" i="2"/>
  <c r="AN12" i="2"/>
  <c r="AN13" i="2"/>
  <c r="AN14" i="2"/>
  <c r="AN15" i="2"/>
  <c r="AN16" i="2"/>
  <c r="AN17" i="2"/>
  <c r="AN18" i="2"/>
  <c r="AN19" i="2"/>
  <c r="AN20" i="2"/>
  <c r="AN21" i="2"/>
  <c r="AN22" i="2"/>
  <c r="AN23" i="2"/>
  <c r="AN24" i="2"/>
  <c r="AN25" i="2"/>
  <c r="AN26" i="2"/>
  <c r="AN27" i="2"/>
  <c r="AN28" i="2"/>
  <c r="AN29" i="2"/>
  <c r="AN30" i="2"/>
  <c r="AN31" i="2"/>
  <c r="AN32" i="2"/>
  <c r="AN33" i="2"/>
  <c r="AN34" i="2"/>
  <c r="AN35" i="2"/>
  <c r="AN36" i="2"/>
  <c r="AN37" i="2"/>
  <c r="AN38" i="2"/>
  <c r="AN39" i="2"/>
  <c r="AN40" i="2"/>
  <c r="AN41" i="2"/>
  <c r="AN42" i="2"/>
  <c r="AN43" i="2"/>
  <c r="AN44" i="2"/>
  <c r="AN45" i="2"/>
  <c r="AN46" i="2"/>
  <c r="AN47" i="2"/>
  <c r="AN48" i="2"/>
  <c r="AN49" i="2"/>
  <c r="AN50" i="2"/>
  <c r="AN51" i="2"/>
  <c r="AN52" i="2"/>
  <c r="AN53" i="2"/>
  <c r="AN54" i="2"/>
  <c r="AN55" i="2"/>
  <c r="AN56" i="2"/>
  <c r="AN57" i="2"/>
  <c r="AN58" i="2"/>
  <c r="AN59" i="2"/>
  <c r="AN60" i="2"/>
  <c r="AN61" i="2"/>
  <c r="AN62" i="2"/>
  <c r="AN63" i="2"/>
  <c r="AN64" i="2"/>
  <c r="AN65" i="2"/>
  <c r="AN66" i="2"/>
  <c r="AN67" i="2"/>
  <c r="AN68" i="2"/>
  <c r="AN69" i="2"/>
  <c r="AN70" i="2"/>
  <c r="AN71" i="2"/>
  <c r="AN72" i="2"/>
  <c r="AN73" i="2"/>
  <c r="AN74" i="2"/>
  <c r="AN75" i="2"/>
  <c r="AN76" i="2"/>
  <c r="AN77" i="2"/>
  <c r="AN78" i="2"/>
  <c r="AN79" i="2"/>
  <c r="AN80" i="2"/>
  <c r="AN81" i="2"/>
  <c r="AN82" i="2"/>
  <c r="AN83" i="2"/>
  <c r="AN84" i="2"/>
  <c r="AN85" i="2"/>
  <c r="AN86" i="2"/>
  <c r="AN87" i="2"/>
  <c r="AN88" i="2"/>
  <c r="AN89" i="2"/>
  <c r="AN90" i="2"/>
  <c r="AN91" i="2"/>
  <c r="AN92" i="2"/>
  <c r="AN93" i="2"/>
  <c r="AN94" i="2"/>
  <c r="AN95" i="2"/>
  <c r="AN96" i="2"/>
  <c r="AN97" i="2"/>
  <c r="AN98" i="2"/>
  <c r="AN99" i="2"/>
  <c r="AN100" i="2"/>
  <c r="AN101" i="2"/>
  <c r="AN102" i="2"/>
  <c r="AN103" i="2"/>
  <c r="AN104" i="2"/>
  <c r="AN105" i="2"/>
  <c r="AN106" i="2"/>
  <c r="AN107" i="2"/>
  <c r="AN108" i="2"/>
  <c r="AN109" i="2"/>
  <c r="AN110" i="2"/>
  <c r="AN111" i="2"/>
  <c r="AN112" i="2"/>
  <c r="AN113" i="2"/>
  <c r="AN114" i="2"/>
  <c r="AN115" i="2"/>
  <c r="AN116" i="2"/>
  <c r="AN117" i="2"/>
  <c r="AN118" i="2"/>
  <c r="AN119" i="2"/>
  <c r="AN120" i="2"/>
  <c r="AN121" i="2"/>
  <c r="AN122" i="2"/>
  <c r="AN123" i="2"/>
  <c r="AN124" i="2"/>
  <c r="AN125" i="2"/>
  <c r="AN126" i="2"/>
  <c r="AN127" i="2"/>
  <c r="AN128" i="2"/>
  <c r="AN129" i="2"/>
  <c r="AN130" i="2"/>
  <c r="AN131" i="2"/>
  <c r="AN132" i="2"/>
  <c r="AN133" i="2"/>
  <c r="AN134" i="2"/>
  <c r="AN135" i="2"/>
  <c r="AN136" i="2"/>
  <c r="AN137" i="2"/>
  <c r="AN138" i="2"/>
  <c r="AN139" i="2"/>
  <c r="AN140" i="2"/>
  <c r="AN141" i="2"/>
  <c r="AN142" i="2"/>
  <c r="AN143" i="2"/>
  <c r="AN144" i="2"/>
  <c r="AN145" i="2"/>
  <c r="AN146" i="2"/>
  <c r="AN147" i="2"/>
  <c r="AN148" i="2"/>
  <c r="AN149" i="2"/>
  <c r="AN150" i="2"/>
  <c r="AN151" i="2"/>
  <c r="AN152" i="2"/>
  <c r="AN153" i="2"/>
  <c r="AN154" i="2"/>
  <c r="AN155" i="2"/>
  <c r="AN156" i="2"/>
  <c r="AN157" i="2"/>
  <c r="AN158" i="2"/>
  <c r="AN159" i="2"/>
  <c r="AN160" i="2"/>
  <c r="AN161" i="2"/>
  <c r="AN162" i="2"/>
  <c r="AN163" i="2"/>
  <c r="AN164" i="2"/>
  <c r="AN165" i="2"/>
  <c r="AN166" i="2"/>
  <c r="AN167" i="2"/>
  <c r="AN168" i="2"/>
  <c r="AN169" i="2"/>
  <c r="AN170" i="2"/>
  <c r="AN171" i="2"/>
  <c r="AN172" i="2"/>
  <c r="AN173" i="2"/>
  <c r="AN174" i="2"/>
  <c r="AN175" i="2"/>
  <c r="AN176" i="2"/>
  <c r="AN177" i="2"/>
  <c r="AN178" i="2"/>
  <c r="AN179" i="2"/>
  <c r="AN180" i="2"/>
  <c r="AN181" i="2"/>
  <c r="AN182" i="2"/>
  <c r="AN183" i="2"/>
  <c r="AN184" i="2"/>
  <c r="AN185" i="2"/>
  <c r="AN186" i="2"/>
  <c r="AN187" i="2"/>
  <c r="AN188" i="2"/>
  <c r="AN189" i="2"/>
  <c r="AN190" i="2"/>
  <c r="AN191" i="2"/>
  <c r="AN192" i="2"/>
  <c r="AN193" i="2"/>
  <c r="AN194" i="2"/>
  <c r="AN195" i="2"/>
  <c r="AN196" i="2"/>
  <c r="AN197" i="2"/>
  <c r="AN198" i="2"/>
  <c r="AN199" i="2"/>
  <c r="AN200" i="2"/>
  <c r="AN201" i="2"/>
  <c r="AN202" i="2"/>
  <c r="AN203" i="2"/>
  <c r="AN204" i="2"/>
  <c r="AN205" i="2"/>
  <c r="AN206" i="2"/>
  <c r="AN207" i="2"/>
  <c r="AN208" i="2"/>
  <c r="AN209" i="2"/>
  <c r="AN210" i="2"/>
  <c r="AN211" i="2"/>
  <c r="AN212" i="2"/>
  <c r="AN213" i="2"/>
  <c r="AN214" i="2"/>
  <c r="AN215" i="2"/>
  <c r="AN216" i="2"/>
  <c r="AN217" i="2"/>
  <c r="AN218" i="2"/>
  <c r="AN219" i="2"/>
  <c r="AN220" i="2"/>
  <c r="AN221" i="2"/>
  <c r="AN222" i="2"/>
  <c r="AN223" i="2"/>
  <c r="AN224" i="2"/>
  <c r="AN225" i="2"/>
  <c r="AN226" i="2"/>
  <c r="AN227" i="2"/>
  <c r="AN228" i="2"/>
  <c r="AN229" i="2"/>
  <c r="AN230" i="2"/>
  <c r="AN231" i="2"/>
  <c r="AN232" i="2"/>
  <c r="AN233" i="2"/>
  <c r="AN234" i="2"/>
  <c r="AN235" i="2"/>
  <c r="AN236" i="2"/>
  <c r="AN237" i="2"/>
  <c r="AN238" i="2"/>
  <c r="AN239" i="2"/>
  <c r="AN240" i="2"/>
  <c r="AN241" i="2"/>
  <c r="AN242" i="2"/>
  <c r="AN243" i="2"/>
  <c r="AN244" i="2"/>
  <c r="AN245" i="2"/>
  <c r="AN246" i="2"/>
  <c r="AN247" i="2"/>
  <c r="AN248" i="2"/>
  <c r="AN249" i="2"/>
  <c r="AN250" i="2"/>
  <c r="AN251" i="2"/>
  <c r="AN252" i="2"/>
  <c r="AN253" i="2"/>
  <c r="AN254" i="2"/>
  <c r="AN255" i="2"/>
  <c r="AN256" i="2"/>
  <c r="AN257" i="2"/>
  <c r="AN258" i="2"/>
  <c r="AN259" i="2"/>
  <c r="AN260" i="2"/>
  <c r="AN261" i="2"/>
  <c r="AN262" i="2"/>
  <c r="AN263" i="2"/>
  <c r="AN264" i="2"/>
  <c r="AN265" i="2"/>
  <c r="AN266" i="2"/>
  <c r="AN267" i="2"/>
  <c r="AN268" i="2"/>
  <c r="AN269" i="2"/>
  <c r="AN270" i="2"/>
  <c r="AN271" i="2"/>
  <c r="AN272" i="2"/>
  <c r="AN273" i="2"/>
  <c r="AN274" i="2"/>
  <c r="AN275" i="2"/>
  <c r="AN276" i="2"/>
  <c r="AN277" i="2"/>
  <c r="AN278" i="2"/>
  <c r="AN279" i="2"/>
  <c r="AN280" i="2"/>
  <c r="AN281" i="2"/>
  <c r="AN282" i="2"/>
  <c r="AN283" i="2"/>
  <c r="AN284" i="2"/>
  <c r="AN285" i="2"/>
  <c r="AN286" i="2"/>
  <c r="AN287" i="2"/>
  <c r="AN288" i="2"/>
  <c r="AN289" i="2"/>
  <c r="AN290" i="2"/>
  <c r="AN291" i="2"/>
  <c r="AN292" i="2"/>
  <c r="AN293" i="2"/>
  <c r="AN294" i="2"/>
  <c r="AN295" i="2"/>
  <c r="AN296" i="2"/>
  <c r="AN297" i="2"/>
  <c r="AN298" i="2"/>
  <c r="AN299" i="2"/>
  <c r="AN300" i="2"/>
  <c r="AN301" i="2"/>
  <c r="AN302" i="2"/>
  <c r="AN303" i="2"/>
  <c r="AN304" i="2"/>
  <c r="AN305" i="2"/>
  <c r="AN306" i="2"/>
  <c r="AN307" i="2"/>
  <c r="AN308" i="2"/>
  <c r="AN309" i="2"/>
  <c r="AN310" i="2"/>
  <c r="AN311" i="2"/>
  <c r="AN312" i="2"/>
  <c r="AN313" i="2"/>
  <c r="AN314" i="2"/>
  <c r="AN315" i="2"/>
  <c r="AN316" i="2"/>
  <c r="AN317" i="2"/>
  <c r="AN318" i="2"/>
  <c r="AN319" i="2"/>
  <c r="AN320" i="2"/>
  <c r="AN321" i="2"/>
  <c r="AN322" i="2"/>
  <c r="AN323" i="2"/>
  <c r="AN324" i="2"/>
  <c r="AN325" i="2"/>
  <c r="AN326" i="2"/>
  <c r="AN327" i="2"/>
  <c r="AN328" i="2"/>
  <c r="AN329" i="2"/>
  <c r="AN330" i="2"/>
  <c r="AN331" i="2"/>
  <c r="AN332" i="2"/>
  <c r="AN333" i="2"/>
  <c r="AN334" i="2"/>
  <c r="AN335" i="2"/>
  <c r="AN336" i="2"/>
  <c r="AN337" i="2"/>
  <c r="AN338" i="2"/>
  <c r="AN339" i="2"/>
  <c r="AN340" i="2"/>
  <c r="AN341" i="2"/>
  <c r="AN342" i="2"/>
  <c r="AN343" i="2"/>
  <c r="AN344" i="2"/>
  <c r="AN345" i="2"/>
  <c r="AN346" i="2"/>
  <c r="AN347" i="2"/>
  <c r="AN348" i="2"/>
  <c r="AN349" i="2"/>
  <c r="AN350" i="2"/>
  <c r="AN351" i="2"/>
  <c r="AN352" i="2"/>
  <c r="AN353" i="2"/>
  <c r="AN354" i="2"/>
  <c r="AN355" i="2"/>
  <c r="AN356" i="2"/>
  <c r="AN357" i="2"/>
  <c r="AN358" i="2"/>
  <c r="AN359" i="2"/>
  <c r="AN360" i="2"/>
  <c r="AN361" i="2"/>
  <c r="AN362" i="2"/>
  <c r="AN363" i="2"/>
  <c r="AN364" i="2"/>
  <c r="AN365" i="2"/>
  <c r="AN366" i="2"/>
  <c r="AN367" i="2"/>
  <c r="AN368" i="2"/>
  <c r="AN369" i="2"/>
  <c r="AN370" i="2"/>
  <c r="AN371" i="2"/>
  <c r="AN372" i="2"/>
  <c r="AN373" i="2"/>
  <c r="AN374" i="2"/>
  <c r="AN375" i="2"/>
  <c r="AN376" i="2"/>
  <c r="AN377" i="2"/>
  <c r="AN378" i="2"/>
  <c r="AN379" i="2"/>
  <c r="AN380" i="2"/>
  <c r="AN381" i="2"/>
  <c r="AN382" i="2"/>
  <c r="AN383" i="2"/>
  <c r="AN384" i="2"/>
  <c r="AN385" i="2"/>
  <c r="AN386" i="2"/>
  <c r="AN387" i="2"/>
  <c r="AN388" i="2"/>
  <c r="AN389" i="2"/>
  <c r="AN390" i="2"/>
  <c r="AN391" i="2"/>
  <c r="AN392" i="2"/>
  <c r="AN393" i="2"/>
  <c r="AN394" i="2"/>
  <c r="AN395" i="2"/>
  <c r="AN396" i="2"/>
  <c r="AN397" i="2"/>
  <c r="AN398" i="2"/>
  <c r="AN399" i="2"/>
  <c r="AN400" i="2"/>
  <c r="AN401" i="2"/>
  <c r="AN402" i="2"/>
  <c r="AN403" i="2"/>
  <c r="AN404" i="2"/>
  <c r="AN405" i="2"/>
  <c r="AN406" i="2"/>
  <c r="AN407" i="2"/>
  <c r="AN408" i="2"/>
  <c r="AN409" i="2"/>
  <c r="AN410" i="2"/>
  <c r="AN411" i="2"/>
  <c r="AN412" i="2"/>
  <c r="AN413" i="2"/>
  <c r="AN414" i="2"/>
  <c r="AN415" i="2"/>
  <c r="AN416" i="2"/>
  <c r="AN417" i="2"/>
  <c r="AN418" i="2"/>
  <c r="AN419" i="2"/>
  <c r="AN420" i="2"/>
  <c r="AN421" i="2"/>
  <c r="AN422" i="2"/>
  <c r="AN423" i="2"/>
  <c r="AN424" i="2"/>
  <c r="AN425" i="2"/>
  <c r="AN426" i="2"/>
  <c r="AN427" i="2"/>
  <c r="AN428" i="2"/>
  <c r="AN429" i="2"/>
  <c r="AN430" i="2"/>
  <c r="AN431" i="2"/>
  <c r="AN432" i="2"/>
  <c r="AN433" i="2"/>
  <c r="AN434" i="2"/>
  <c r="AN435" i="2"/>
  <c r="AN436" i="2"/>
  <c r="AN437" i="2"/>
  <c r="AN438" i="2"/>
  <c r="AN439" i="2"/>
  <c r="AN440" i="2"/>
  <c r="AN441" i="2"/>
  <c r="AN442" i="2"/>
  <c r="AN443" i="2"/>
  <c r="AN444" i="2"/>
  <c r="AN445" i="2"/>
  <c r="AN446" i="2"/>
  <c r="AN447" i="2"/>
  <c r="AN448" i="2"/>
  <c r="AN449" i="2"/>
  <c r="AN450" i="2"/>
  <c r="AN451" i="2"/>
  <c r="AN452" i="2"/>
  <c r="AN453" i="2"/>
  <c r="AN454" i="2"/>
  <c r="AN455" i="2"/>
  <c r="AN456" i="2"/>
  <c r="AN457" i="2"/>
  <c r="AN458" i="2"/>
  <c r="AN459" i="2"/>
  <c r="AN460" i="2"/>
  <c r="AN461" i="2"/>
  <c r="AN462" i="2"/>
  <c r="AN463" i="2"/>
  <c r="AN464" i="2"/>
  <c r="AN465" i="2"/>
  <c r="AN466" i="2"/>
  <c r="AN467" i="2"/>
  <c r="AN468" i="2"/>
  <c r="AN469" i="2"/>
  <c r="AN470" i="2"/>
  <c r="AN471" i="2"/>
  <c r="AN472" i="2"/>
  <c r="AN473" i="2"/>
  <c r="AN474" i="2"/>
  <c r="AN475" i="2"/>
  <c r="AN476" i="2"/>
  <c r="AN477" i="2"/>
  <c r="AN478" i="2"/>
  <c r="AN479" i="2"/>
  <c r="AN480" i="2"/>
  <c r="AN481" i="2"/>
  <c r="AN482" i="2"/>
  <c r="AN483" i="2"/>
  <c r="AN484" i="2"/>
  <c r="AN485" i="2"/>
  <c r="AN486" i="2"/>
  <c r="AN487" i="2"/>
  <c r="AN488" i="2"/>
  <c r="AN489" i="2"/>
  <c r="AN490" i="2"/>
  <c r="AN491" i="2"/>
  <c r="AN492" i="2"/>
  <c r="AN493" i="2"/>
  <c r="AN494" i="2"/>
  <c r="AN495" i="2"/>
  <c r="AN496" i="2"/>
  <c r="AN497" i="2"/>
  <c r="AN498" i="2"/>
  <c r="AN499" i="2"/>
  <c r="AN500" i="2"/>
  <c r="AN501" i="2"/>
  <c r="AN502" i="2"/>
  <c r="AN503" i="2"/>
  <c r="AN504" i="2"/>
  <c r="AN505" i="2"/>
  <c r="AN506" i="2"/>
  <c r="AN507" i="2"/>
  <c r="AN508" i="2"/>
  <c r="AN509" i="2"/>
  <c r="AN510" i="2"/>
  <c r="AN511" i="2"/>
  <c r="AN512" i="2"/>
  <c r="AN513" i="2"/>
  <c r="AN514" i="2"/>
  <c r="AN515" i="2"/>
  <c r="AN516" i="2"/>
  <c r="AN517" i="2"/>
  <c r="AN518" i="2"/>
  <c r="AN519" i="2"/>
  <c r="AN520" i="2"/>
  <c r="AN521" i="2"/>
  <c r="AN522" i="2"/>
  <c r="AN523" i="2"/>
  <c r="AN524" i="2"/>
  <c r="AN525" i="2"/>
  <c r="AN526" i="2"/>
  <c r="AN527" i="2"/>
  <c r="AN528" i="2"/>
  <c r="AN529" i="2"/>
  <c r="AN530" i="2"/>
  <c r="AN531" i="2"/>
  <c r="AN532" i="2"/>
  <c r="AN533" i="2"/>
  <c r="AN534" i="2"/>
  <c r="AN535" i="2"/>
  <c r="AN536" i="2"/>
  <c r="AN537" i="2"/>
  <c r="AN538" i="2"/>
  <c r="AN539" i="2"/>
  <c r="AN540" i="2"/>
  <c r="AN541" i="2"/>
  <c r="AN542" i="2"/>
  <c r="AN543" i="2"/>
  <c r="AN544" i="2"/>
  <c r="AN545" i="2"/>
  <c r="AN546" i="2"/>
  <c r="AN547" i="2"/>
  <c r="AN548" i="2"/>
  <c r="AN549" i="2"/>
  <c r="AN550" i="2"/>
  <c r="AN551" i="2"/>
  <c r="AN552" i="2"/>
  <c r="AN553" i="2"/>
  <c r="AN554" i="2"/>
  <c r="AN555" i="2"/>
  <c r="AN556" i="2"/>
  <c r="AN557" i="2"/>
  <c r="AN558" i="2"/>
  <c r="AN559" i="2"/>
  <c r="AN560" i="2"/>
  <c r="AN561" i="2"/>
  <c r="AN562" i="2"/>
  <c r="AN563" i="2"/>
  <c r="AN564" i="2"/>
  <c r="AN565" i="2"/>
  <c r="AN566" i="2"/>
  <c r="AN567" i="2"/>
  <c r="AN568" i="2"/>
  <c r="AN569" i="2"/>
  <c r="AN570" i="2"/>
  <c r="AN571" i="2"/>
  <c r="AN572" i="2"/>
  <c r="AN573" i="2"/>
  <c r="AN574" i="2"/>
  <c r="AN575" i="2"/>
  <c r="AO2" i="2"/>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O101" i="2"/>
  <c r="AO102" i="2"/>
  <c r="AO103" i="2"/>
  <c r="AO104" i="2"/>
  <c r="AO105" i="2"/>
  <c r="AO106" i="2"/>
  <c r="AO107" i="2"/>
  <c r="AO108" i="2"/>
  <c r="AO109" i="2"/>
  <c r="AO110" i="2"/>
  <c r="AO111" i="2"/>
  <c r="AO112" i="2"/>
  <c r="AO113" i="2"/>
  <c r="AO114" i="2"/>
  <c r="AO115" i="2"/>
  <c r="AO116" i="2"/>
  <c r="AO117" i="2"/>
  <c r="AO118" i="2"/>
  <c r="AO119" i="2"/>
  <c r="AO120" i="2"/>
  <c r="AO121" i="2"/>
  <c r="AO122" i="2"/>
  <c r="AO123" i="2"/>
  <c r="AO124" i="2"/>
  <c r="AO125" i="2"/>
  <c r="AO126" i="2"/>
  <c r="AO127" i="2"/>
  <c r="AO128" i="2"/>
  <c r="AO129" i="2"/>
  <c r="AO130" i="2"/>
  <c r="AO131" i="2"/>
  <c r="AO132" i="2"/>
  <c r="AO133" i="2"/>
  <c r="AO134" i="2"/>
  <c r="AO135" i="2"/>
  <c r="AO136" i="2"/>
  <c r="AO137" i="2"/>
  <c r="AO138" i="2"/>
  <c r="AO139" i="2"/>
  <c r="AO140" i="2"/>
  <c r="AO141" i="2"/>
  <c r="AO142" i="2"/>
  <c r="AO143" i="2"/>
  <c r="AO144" i="2"/>
  <c r="AO145" i="2"/>
  <c r="AO146" i="2"/>
  <c r="AO147" i="2"/>
  <c r="AO148" i="2"/>
  <c r="AO149" i="2"/>
  <c r="AO150" i="2"/>
  <c r="AO151" i="2"/>
  <c r="AO152" i="2"/>
  <c r="AO153" i="2"/>
  <c r="AO154" i="2"/>
  <c r="AO155" i="2"/>
  <c r="AO156" i="2"/>
  <c r="AO157" i="2"/>
  <c r="AO158" i="2"/>
  <c r="AO159" i="2"/>
  <c r="AO160" i="2"/>
  <c r="AO161" i="2"/>
  <c r="AO162" i="2"/>
  <c r="AO163" i="2"/>
  <c r="AO164" i="2"/>
  <c r="AO165" i="2"/>
  <c r="AO166" i="2"/>
  <c r="AO167" i="2"/>
  <c r="AO168" i="2"/>
  <c r="AO169" i="2"/>
  <c r="AO170" i="2"/>
  <c r="AO171" i="2"/>
  <c r="AO172" i="2"/>
  <c r="AO173" i="2"/>
  <c r="AO174" i="2"/>
  <c r="AO175" i="2"/>
  <c r="AO176" i="2"/>
  <c r="AO177" i="2"/>
  <c r="AO178" i="2"/>
  <c r="AO179" i="2"/>
  <c r="AO180" i="2"/>
  <c r="AO181" i="2"/>
  <c r="AO182" i="2"/>
  <c r="AO183" i="2"/>
  <c r="AO184" i="2"/>
  <c r="AO185" i="2"/>
  <c r="AO186" i="2"/>
  <c r="AO187" i="2"/>
  <c r="AO188" i="2"/>
  <c r="AO189" i="2"/>
  <c r="AO190" i="2"/>
  <c r="AO191" i="2"/>
  <c r="AO192" i="2"/>
  <c r="AO193" i="2"/>
  <c r="AO194" i="2"/>
  <c r="AO195" i="2"/>
  <c r="AO196" i="2"/>
  <c r="AO197" i="2"/>
  <c r="AO198" i="2"/>
  <c r="AO199" i="2"/>
  <c r="AO200" i="2"/>
  <c r="AO201" i="2"/>
  <c r="AO202" i="2"/>
  <c r="AO203" i="2"/>
  <c r="AO204" i="2"/>
  <c r="AO205" i="2"/>
  <c r="AO206" i="2"/>
  <c r="AO207" i="2"/>
  <c r="AO208" i="2"/>
  <c r="AO209" i="2"/>
  <c r="AO210" i="2"/>
  <c r="AO211" i="2"/>
  <c r="AO212" i="2"/>
  <c r="AO213" i="2"/>
  <c r="AO214" i="2"/>
  <c r="AO215" i="2"/>
  <c r="AO216" i="2"/>
  <c r="AO217" i="2"/>
  <c r="AO218" i="2"/>
  <c r="AO219" i="2"/>
  <c r="AO220" i="2"/>
  <c r="AO221" i="2"/>
  <c r="AO222" i="2"/>
  <c r="AO223" i="2"/>
  <c r="AO224" i="2"/>
  <c r="AO225" i="2"/>
  <c r="AO226" i="2"/>
  <c r="AO227" i="2"/>
  <c r="AO228" i="2"/>
  <c r="AO229" i="2"/>
  <c r="AO230" i="2"/>
  <c r="AO231" i="2"/>
  <c r="AO232" i="2"/>
  <c r="AO233" i="2"/>
  <c r="AO234" i="2"/>
  <c r="AO235" i="2"/>
  <c r="AO236" i="2"/>
  <c r="AO237" i="2"/>
  <c r="AO238" i="2"/>
  <c r="AO239" i="2"/>
  <c r="AO240" i="2"/>
  <c r="AO241" i="2"/>
  <c r="AO242" i="2"/>
  <c r="AO243" i="2"/>
  <c r="AO244" i="2"/>
  <c r="AO245" i="2"/>
  <c r="AO246" i="2"/>
  <c r="AO247" i="2"/>
  <c r="AO248" i="2"/>
  <c r="AO249" i="2"/>
  <c r="AO250" i="2"/>
  <c r="AO251" i="2"/>
  <c r="AO252" i="2"/>
  <c r="AO253" i="2"/>
  <c r="AO254" i="2"/>
  <c r="AO255" i="2"/>
  <c r="AO256" i="2"/>
  <c r="AO257" i="2"/>
  <c r="AO258" i="2"/>
  <c r="AO259" i="2"/>
  <c r="AO260" i="2"/>
  <c r="AO261" i="2"/>
  <c r="AO262" i="2"/>
  <c r="AO263" i="2"/>
  <c r="AO264" i="2"/>
  <c r="AO265" i="2"/>
  <c r="AO266" i="2"/>
  <c r="AO267" i="2"/>
  <c r="AO268" i="2"/>
  <c r="AO269" i="2"/>
  <c r="AO270" i="2"/>
  <c r="AO271" i="2"/>
  <c r="AO272" i="2"/>
  <c r="AO273" i="2"/>
  <c r="AO274" i="2"/>
  <c r="AO275" i="2"/>
  <c r="AO276" i="2"/>
  <c r="AO277" i="2"/>
  <c r="AO278" i="2"/>
  <c r="AO279" i="2"/>
  <c r="AO280" i="2"/>
  <c r="AO281" i="2"/>
  <c r="AO282" i="2"/>
  <c r="AO283" i="2"/>
  <c r="AO284" i="2"/>
  <c r="AO285" i="2"/>
  <c r="AO286" i="2"/>
  <c r="AO287" i="2"/>
  <c r="AO288" i="2"/>
  <c r="AO289" i="2"/>
  <c r="AO290" i="2"/>
  <c r="AO291" i="2"/>
  <c r="AO292" i="2"/>
  <c r="AO293" i="2"/>
  <c r="AO294" i="2"/>
  <c r="AO295" i="2"/>
  <c r="AO296" i="2"/>
  <c r="AO297" i="2"/>
  <c r="AO298" i="2"/>
  <c r="AO299" i="2"/>
  <c r="AO300" i="2"/>
  <c r="AO301" i="2"/>
  <c r="AO302" i="2"/>
  <c r="AO303" i="2"/>
  <c r="AO304" i="2"/>
  <c r="AO305" i="2"/>
  <c r="AO306" i="2"/>
  <c r="AO307" i="2"/>
  <c r="AO308" i="2"/>
  <c r="AO309" i="2"/>
  <c r="AO310" i="2"/>
  <c r="AO311" i="2"/>
  <c r="AO312" i="2"/>
  <c r="AO313" i="2"/>
  <c r="AO314" i="2"/>
  <c r="AO315" i="2"/>
  <c r="AO316" i="2"/>
  <c r="AO317" i="2"/>
  <c r="AO318" i="2"/>
  <c r="AO319" i="2"/>
  <c r="AO320" i="2"/>
  <c r="AO321" i="2"/>
  <c r="AO322" i="2"/>
  <c r="AO323" i="2"/>
  <c r="AO324" i="2"/>
  <c r="AO325" i="2"/>
  <c r="AO326" i="2"/>
  <c r="AO327" i="2"/>
  <c r="AO328" i="2"/>
  <c r="AO329" i="2"/>
  <c r="AO330" i="2"/>
  <c r="AO331" i="2"/>
  <c r="AO332" i="2"/>
  <c r="AO333" i="2"/>
  <c r="AO334" i="2"/>
  <c r="AO335" i="2"/>
  <c r="AO336" i="2"/>
  <c r="AO337" i="2"/>
  <c r="AO338" i="2"/>
  <c r="AO339" i="2"/>
  <c r="AO340" i="2"/>
  <c r="AO341" i="2"/>
  <c r="AO342" i="2"/>
  <c r="AO343" i="2"/>
  <c r="AO344" i="2"/>
  <c r="AO345" i="2"/>
  <c r="AO346" i="2"/>
  <c r="AO347" i="2"/>
  <c r="AO348" i="2"/>
  <c r="AO349" i="2"/>
  <c r="AO350" i="2"/>
  <c r="AO351" i="2"/>
  <c r="AO352" i="2"/>
  <c r="AO353" i="2"/>
  <c r="AO354" i="2"/>
  <c r="AO355" i="2"/>
  <c r="AO356" i="2"/>
  <c r="AO357" i="2"/>
  <c r="AO358" i="2"/>
  <c r="AO359" i="2"/>
  <c r="AO360" i="2"/>
  <c r="AO361" i="2"/>
  <c r="AO362" i="2"/>
  <c r="AO363" i="2"/>
  <c r="AO364" i="2"/>
  <c r="AO365" i="2"/>
  <c r="AO366" i="2"/>
  <c r="AO367" i="2"/>
  <c r="AO368" i="2"/>
  <c r="AO369" i="2"/>
  <c r="AO370" i="2"/>
  <c r="AO371" i="2"/>
  <c r="AO372" i="2"/>
  <c r="AO373" i="2"/>
  <c r="AO374" i="2"/>
  <c r="AO375" i="2"/>
  <c r="AO376" i="2"/>
  <c r="AO377" i="2"/>
  <c r="AO378" i="2"/>
  <c r="AO379" i="2"/>
  <c r="AO380" i="2"/>
  <c r="AO381" i="2"/>
  <c r="AO382" i="2"/>
  <c r="AO383" i="2"/>
  <c r="AO384" i="2"/>
  <c r="AO385" i="2"/>
  <c r="AO386" i="2"/>
  <c r="AO387" i="2"/>
  <c r="AO388" i="2"/>
  <c r="AO389" i="2"/>
  <c r="AO390" i="2"/>
  <c r="AO391" i="2"/>
  <c r="AO392" i="2"/>
  <c r="AO393" i="2"/>
  <c r="AO394" i="2"/>
  <c r="AO395" i="2"/>
  <c r="AO396" i="2"/>
  <c r="AO397" i="2"/>
  <c r="AO398" i="2"/>
  <c r="AO399" i="2"/>
  <c r="AO400" i="2"/>
  <c r="AO401" i="2"/>
  <c r="AO402" i="2"/>
  <c r="AO403" i="2"/>
  <c r="AO404" i="2"/>
  <c r="AO405" i="2"/>
  <c r="AO406" i="2"/>
  <c r="AO407" i="2"/>
  <c r="AO408" i="2"/>
  <c r="AO409" i="2"/>
  <c r="AO410" i="2"/>
  <c r="AO411" i="2"/>
  <c r="AO412" i="2"/>
  <c r="AO413" i="2"/>
  <c r="AO414" i="2"/>
  <c r="AO415" i="2"/>
  <c r="AO416" i="2"/>
  <c r="AO417" i="2"/>
  <c r="AO418" i="2"/>
  <c r="AO419" i="2"/>
  <c r="AO420" i="2"/>
  <c r="AO421" i="2"/>
  <c r="AO422" i="2"/>
  <c r="AO423" i="2"/>
  <c r="AO424" i="2"/>
  <c r="AO425" i="2"/>
  <c r="AO426" i="2"/>
  <c r="AO427" i="2"/>
  <c r="AO428" i="2"/>
  <c r="AO429" i="2"/>
  <c r="AO430" i="2"/>
  <c r="AO431" i="2"/>
  <c r="AO432" i="2"/>
  <c r="AO433" i="2"/>
  <c r="AO434" i="2"/>
  <c r="AO435" i="2"/>
  <c r="AO436" i="2"/>
  <c r="AO437" i="2"/>
  <c r="AO438" i="2"/>
  <c r="AO439" i="2"/>
  <c r="AO440" i="2"/>
  <c r="AO441" i="2"/>
  <c r="AO442" i="2"/>
  <c r="AO443" i="2"/>
  <c r="AO444" i="2"/>
  <c r="AO445" i="2"/>
  <c r="AO446" i="2"/>
  <c r="AO447" i="2"/>
  <c r="AO448" i="2"/>
  <c r="AO449" i="2"/>
  <c r="AO450" i="2"/>
  <c r="AO451" i="2"/>
  <c r="AO452" i="2"/>
  <c r="AO453" i="2"/>
  <c r="AO454" i="2"/>
  <c r="AO455" i="2"/>
  <c r="AO456" i="2"/>
  <c r="AO457" i="2"/>
  <c r="AO458" i="2"/>
  <c r="AO459" i="2"/>
  <c r="AO460" i="2"/>
  <c r="AO461" i="2"/>
  <c r="AO462" i="2"/>
  <c r="AO463" i="2"/>
  <c r="AO464" i="2"/>
  <c r="AO465" i="2"/>
  <c r="AO466" i="2"/>
  <c r="AO467" i="2"/>
  <c r="AO468" i="2"/>
  <c r="AO469" i="2"/>
  <c r="AO470" i="2"/>
  <c r="AO471" i="2"/>
  <c r="AO472" i="2"/>
  <c r="AO473" i="2"/>
  <c r="AO474" i="2"/>
  <c r="AO475" i="2"/>
  <c r="AO476" i="2"/>
  <c r="AO477" i="2"/>
  <c r="AO478" i="2"/>
  <c r="AO479" i="2"/>
  <c r="AO480" i="2"/>
  <c r="AO481" i="2"/>
  <c r="AO482" i="2"/>
  <c r="AO483" i="2"/>
  <c r="AO484" i="2"/>
  <c r="AO485" i="2"/>
  <c r="AO486" i="2"/>
  <c r="AO487" i="2"/>
  <c r="AO488" i="2"/>
  <c r="AO489" i="2"/>
  <c r="AO490" i="2"/>
  <c r="AO491" i="2"/>
  <c r="AO492" i="2"/>
  <c r="AO493" i="2"/>
  <c r="AO494" i="2"/>
  <c r="AO495" i="2"/>
  <c r="AO496" i="2"/>
  <c r="AO497" i="2"/>
  <c r="AO498" i="2"/>
  <c r="AO499" i="2"/>
  <c r="AO500" i="2"/>
  <c r="AO501" i="2"/>
  <c r="AO502" i="2"/>
  <c r="AO503" i="2"/>
  <c r="AO504" i="2"/>
  <c r="AO505" i="2"/>
  <c r="AO506" i="2"/>
  <c r="AO507" i="2"/>
  <c r="AO508" i="2"/>
  <c r="AO509" i="2"/>
  <c r="AO510" i="2"/>
  <c r="AO511" i="2"/>
  <c r="AO512" i="2"/>
  <c r="AO513" i="2"/>
  <c r="AO514" i="2"/>
  <c r="AO515" i="2"/>
  <c r="AO516" i="2"/>
  <c r="AO517" i="2"/>
  <c r="AO518" i="2"/>
  <c r="AO519" i="2"/>
  <c r="AO520" i="2"/>
  <c r="AO521" i="2"/>
  <c r="AO522" i="2"/>
  <c r="AO523" i="2"/>
  <c r="AO524" i="2"/>
  <c r="AO525" i="2"/>
  <c r="AO526" i="2"/>
  <c r="AO527" i="2"/>
  <c r="AO528" i="2"/>
  <c r="AO529" i="2"/>
  <c r="AO530" i="2"/>
  <c r="AO531" i="2"/>
  <c r="AO532" i="2"/>
  <c r="AO533" i="2"/>
  <c r="AO534" i="2"/>
  <c r="AO535" i="2"/>
  <c r="AO536" i="2"/>
  <c r="AO537" i="2"/>
  <c r="AO538" i="2"/>
  <c r="AO539" i="2"/>
  <c r="AO540" i="2"/>
  <c r="AO541" i="2"/>
  <c r="AO542" i="2"/>
  <c r="AO543" i="2"/>
  <c r="AO544" i="2"/>
  <c r="AO545" i="2"/>
  <c r="AO546" i="2"/>
  <c r="AO547" i="2"/>
  <c r="AO548" i="2"/>
  <c r="AO549" i="2"/>
  <c r="AO550" i="2"/>
  <c r="AO551" i="2"/>
  <c r="AO552" i="2"/>
  <c r="AO553" i="2"/>
  <c r="AO554" i="2"/>
  <c r="AO555" i="2"/>
  <c r="AO556" i="2"/>
  <c r="AO557" i="2"/>
  <c r="AO558" i="2"/>
  <c r="AO559" i="2"/>
  <c r="AO560" i="2"/>
  <c r="AO561" i="2"/>
  <c r="AO562" i="2"/>
  <c r="AO563" i="2"/>
  <c r="AO564" i="2"/>
  <c r="AO565" i="2"/>
  <c r="AO566" i="2"/>
  <c r="AO567" i="2"/>
  <c r="AO568" i="2"/>
  <c r="AO569" i="2"/>
  <c r="AO570" i="2"/>
  <c r="AO571" i="2"/>
  <c r="AO572" i="2"/>
  <c r="AO573" i="2"/>
  <c r="AO574" i="2"/>
  <c r="AO575" i="2"/>
  <c r="AV51" i="2" a="1"/>
  <c r="AV51" i="2" s="1"/>
  <c r="AW51" i="2" s="1"/>
  <c r="AY45" i="2"/>
  <c r="AX45" i="2" s="1"/>
  <c r="AY46" i="2"/>
  <c r="AX46" i="2" s="1"/>
  <c r="AY47" i="2"/>
  <c r="AX47" i="2" s="1"/>
  <c r="AY48" i="2"/>
  <c r="AX48" i="2" s="1"/>
  <c r="AY44" i="2"/>
  <c r="AX44" i="2" s="1"/>
  <c r="AW45" i="2"/>
  <c r="AV45" i="2" s="1"/>
  <c r="AW46" i="2"/>
  <c r="AV46" i="2" s="1"/>
  <c r="AW47" i="2"/>
  <c r="AV47" i="2" s="1"/>
  <c r="AW48" i="2"/>
  <c r="AV48" i="2" s="1"/>
  <c r="AW44" i="2"/>
  <c r="AV44" i="2" s="1"/>
  <c r="AW37" i="2"/>
  <c r="AV37" i="2" s="1" a="1"/>
  <c r="AV37" i="2" s="1"/>
  <c r="AY38" i="2"/>
  <c r="AX38" i="2" s="1" a="1"/>
  <c r="AX38" i="2" s="1"/>
  <c r="AY39" i="2"/>
  <c r="AX39" i="2" s="1" a="1"/>
  <c r="AX39" i="2" s="1"/>
  <c r="AY40" i="2"/>
  <c r="AX40" i="2" s="1" a="1"/>
  <c r="AX40" i="2" s="1"/>
  <c r="AY41" i="2"/>
  <c r="AX41" i="2" s="1" a="1"/>
  <c r="AX41" i="2" s="1"/>
  <c r="AY37" i="2"/>
  <c r="AX37" i="2" s="1" a="1"/>
  <c r="AX37" i="2" s="1"/>
  <c r="AW38" i="2"/>
  <c r="AV38" i="2" s="1" a="1"/>
  <c r="AV38" i="2" s="1"/>
  <c r="AW39" i="2"/>
  <c r="AV39" i="2" s="1" a="1"/>
  <c r="AV39" i="2" s="1"/>
  <c r="AW40" i="2"/>
  <c r="AV40" i="2" s="1" a="1"/>
  <c r="AV40" i="2" s="1"/>
  <c r="AW41" i="2"/>
  <c r="AV41" i="2" s="1" a="1"/>
  <c r="AV41" i="2" s="1"/>
  <c r="AW31" i="2"/>
  <c r="AV31" i="2" s="1"/>
  <c r="AX31" i="2" s="1"/>
  <c r="AW32" i="2"/>
  <c r="AV32" i="2" s="1"/>
  <c r="AX32" i="2" s="1"/>
  <c r="AW33" i="2"/>
  <c r="AV33" i="2" s="1"/>
  <c r="AX33" i="2" s="1"/>
  <c r="AW34" i="2"/>
  <c r="AV34" i="2" s="1"/>
  <c r="AW30" i="2"/>
  <c r="AV30" i="2" s="1"/>
  <c r="AX30" i="2" s="1"/>
  <c r="AW24" i="2"/>
  <c r="AV24" i="2" s="1"/>
  <c r="AX24" i="2" s="1"/>
  <c r="AW25" i="2"/>
  <c r="AV25" i="2" s="1"/>
  <c r="AX25" i="2" s="1"/>
  <c r="AW26" i="2"/>
  <c r="AV26" i="2" s="1"/>
  <c r="AX26" i="2" s="1"/>
  <c r="AW27" i="2"/>
  <c r="AV27" i="2" s="1"/>
  <c r="AX27" i="2" s="1"/>
  <c r="AW23" i="2"/>
  <c r="AV23" i="2" s="1"/>
  <c r="AX23" i="2" s="1"/>
  <c r="AW16" i="2"/>
  <c r="AV16" i="2" s="1"/>
  <c r="AY16" i="2" s="1"/>
  <c r="AW17" i="2"/>
  <c r="AV17" i="2" s="1"/>
  <c r="AY17" i="2" s="1"/>
  <c r="AW18" i="2"/>
  <c r="AV18" i="2" s="1"/>
  <c r="AY18" i="2" s="1"/>
  <c r="AW19" i="2"/>
  <c r="AV19" i="2" s="1"/>
  <c r="AY19" i="2" s="1"/>
  <c r="AW15" i="2"/>
  <c r="AV15" i="2" s="1"/>
  <c r="AY15" i="2" s="1"/>
  <c r="AW8" i="2"/>
  <c r="AV8" i="2" s="1"/>
  <c r="AZ8" i="2" s="1"/>
  <c r="AW9" i="2"/>
  <c r="AV9" i="2" s="1" a="1"/>
  <c r="AV9" i="2" s="1"/>
  <c r="AY9" i="2" s="1"/>
  <c r="AW10" i="2"/>
  <c r="AV10" i="2" s="1" a="1"/>
  <c r="AV10" i="2" s="1"/>
  <c r="AZ10" i="2" s="1"/>
  <c r="AW11" i="2"/>
  <c r="AV11" i="2" s="1" a="1"/>
  <c r="AV11" i="2" s="1"/>
  <c r="AY11" i="2" s="1"/>
  <c r="AW12" i="2"/>
  <c r="AV12" i="2" s="1" a="1"/>
  <c r="AV12" i="2" s="1"/>
  <c r="AZ12" i="2" s="1"/>
  <c r="AP21" i="2" a="1"/>
  <c r="AP21" i="2" s="1"/>
  <c r="AQ21" i="2" s="1"/>
  <c r="AQ19" i="2"/>
  <c r="AQ18" i="2"/>
  <c r="AQ17" i="2"/>
  <c r="AQ16" i="2"/>
  <c r="AQ15" i="2"/>
  <c r="AQ14" i="2"/>
  <c r="AQ13" i="2"/>
  <c r="AS10" i="2"/>
  <c r="AS9" i="2"/>
  <c r="AS8" i="2"/>
  <c r="AS7" i="2"/>
  <c r="AR10" i="2"/>
  <c r="AR9" i="2"/>
  <c r="AR8" i="2"/>
  <c r="AR7" i="2"/>
  <c r="AQ10" i="2"/>
  <c r="AQ9" i="2"/>
  <c r="AQ8" i="2"/>
  <c r="AQ7" i="2"/>
  <c r="G4" i="4"/>
  <c r="E4" i="4"/>
  <c r="C4" i="4"/>
  <c r="K3" i="4"/>
  <c r="C5" i="4" l="1"/>
  <c r="E5" i="4"/>
  <c r="G5" i="4"/>
  <c r="AW169" i="2"/>
  <c r="AU178" i="2"/>
  <c r="AZ11" i="2"/>
  <c r="AW161" i="2"/>
  <c r="AU170" i="2"/>
  <c r="AW137" i="2"/>
  <c r="AU146" i="2"/>
  <c r="AW129" i="2"/>
  <c r="AU138" i="2"/>
  <c r="AW105" i="2"/>
  <c r="AU114" i="2"/>
  <c r="AW97" i="2"/>
  <c r="AU106" i="2"/>
  <c r="AZ19" i="2"/>
  <c r="AW73" i="2"/>
  <c r="AU82" i="2"/>
  <c r="AW65" i="2"/>
  <c r="AU74" i="2"/>
  <c r="AW168" i="2"/>
  <c r="AW136" i="2"/>
  <c r="AW104" i="2"/>
  <c r="AW72" i="2"/>
  <c r="AU177" i="2"/>
  <c r="AU145" i="2"/>
  <c r="AU113" i="2"/>
  <c r="AU81" i="2"/>
  <c r="AW160" i="2"/>
  <c r="AW128" i="2"/>
  <c r="AW96" i="2"/>
  <c r="AW64" i="2"/>
  <c r="AU169" i="2"/>
  <c r="AU137" i="2"/>
  <c r="AU105" i="2"/>
  <c r="AU73" i="2"/>
  <c r="AW185" i="2"/>
  <c r="AW153" i="2"/>
  <c r="AW121" i="2"/>
  <c r="AW89" i="2"/>
  <c r="AW57" i="2"/>
  <c r="AU162" i="2"/>
  <c r="AU130" i="2"/>
  <c r="AU98" i="2"/>
  <c r="AU66" i="2"/>
  <c r="AW184" i="2"/>
  <c r="AW152" i="2"/>
  <c r="AW120" i="2"/>
  <c r="AW88" i="2"/>
  <c r="AW56" i="2"/>
  <c r="AU161" i="2"/>
  <c r="AU129" i="2"/>
  <c r="AU97" i="2"/>
  <c r="AU65" i="2"/>
  <c r="AW177" i="2"/>
  <c r="AW145" i="2"/>
  <c r="AW113" i="2"/>
  <c r="AW81" i="2"/>
  <c r="AU186" i="2"/>
  <c r="AU154" i="2"/>
  <c r="AU122" i="2"/>
  <c r="AU90" i="2"/>
  <c r="AU58" i="2"/>
  <c r="AW176" i="2"/>
  <c r="AW144" i="2"/>
  <c r="AW112" i="2"/>
  <c r="AW80" i="2"/>
  <c r="AU185" i="2"/>
  <c r="AU153" i="2"/>
  <c r="AU121" i="2"/>
  <c r="AU89" i="2"/>
  <c r="AU57" i="2"/>
  <c r="AZ15" i="2"/>
  <c r="AY12" i="2"/>
  <c r="AZ9" i="2"/>
  <c r="AZ18" i="2"/>
  <c r="AW183" i="2"/>
  <c r="AW175" i="2"/>
  <c r="AW167" i="2"/>
  <c r="AW159" i="2"/>
  <c r="AW151" i="2"/>
  <c r="AW143" i="2"/>
  <c r="AW135" i="2"/>
  <c r="AW127" i="2"/>
  <c r="AW119" i="2"/>
  <c r="AW111" i="2"/>
  <c r="AW103" i="2"/>
  <c r="AW95" i="2"/>
  <c r="AW87" i="2"/>
  <c r="AW79" i="2"/>
  <c r="AW71" i="2"/>
  <c r="AW63" i="2"/>
  <c r="AW55" i="2"/>
  <c r="AU184" i="2"/>
  <c r="AU176" i="2"/>
  <c r="AU168" i="2"/>
  <c r="AU160" i="2"/>
  <c r="AU152" i="2"/>
  <c r="AU144" i="2"/>
  <c r="AU136" i="2"/>
  <c r="AU128" i="2"/>
  <c r="AU120" i="2"/>
  <c r="AU112" i="2"/>
  <c r="AU104" i="2"/>
  <c r="AU96" i="2"/>
  <c r="AU88" i="2"/>
  <c r="AU80" i="2"/>
  <c r="AU72" i="2"/>
  <c r="AU64" i="2"/>
  <c r="AU56" i="2"/>
  <c r="AY8" i="2"/>
  <c r="AZ17" i="2"/>
  <c r="AW182" i="2"/>
  <c r="AW174" i="2"/>
  <c r="AW166" i="2"/>
  <c r="AW158" i="2"/>
  <c r="AW150" i="2"/>
  <c r="AW142" i="2"/>
  <c r="AW134" i="2"/>
  <c r="AW126" i="2"/>
  <c r="AW118" i="2"/>
  <c r="AW110" i="2"/>
  <c r="AW102" i="2"/>
  <c r="AW94" i="2"/>
  <c r="AW86" i="2"/>
  <c r="AW78" i="2"/>
  <c r="AW70" i="2"/>
  <c r="AW62" i="2"/>
  <c r="AW54" i="2"/>
  <c r="AU183" i="2"/>
  <c r="AU175" i="2"/>
  <c r="AU167" i="2"/>
  <c r="AU159" i="2"/>
  <c r="AU151" i="2"/>
  <c r="AU143" i="2"/>
  <c r="AU135" i="2"/>
  <c r="AU127" i="2"/>
  <c r="AU119" i="2"/>
  <c r="AU111" i="2"/>
  <c r="AU103" i="2"/>
  <c r="AU95" i="2"/>
  <c r="AU87" i="2"/>
  <c r="AU79" i="2"/>
  <c r="AU71" i="2"/>
  <c r="AU63" i="2"/>
  <c r="AU55" i="2"/>
  <c r="AY10" i="2"/>
  <c r="AZ16" i="2"/>
  <c r="AW181" i="2"/>
  <c r="AW173" i="2"/>
  <c r="AW165" i="2"/>
  <c r="AW157" i="2"/>
  <c r="AW149" i="2"/>
  <c r="AW141" i="2"/>
  <c r="AW133" i="2"/>
  <c r="AW125" i="2"/>
  <c r="AW117" i="2"/>
  <c r="AW109" i="2"/>
  <c r="AW101" i="2"/>
  <c r="AW93" i="2"/>
  <c r="AW85" i="2"/>
  <c r="AW77" i="2"/>
  <c r="AW69" i="2"/>
  <c r="AW61" i="2"/>
  <c r="AW53" i="2"/>
  <c r="AU182" i="2"/>
  <c r="AU174" i="2"/>
  <c r="AU166" i="2"/>
  <c r="AU158" i="2"/>
  <c r="AU150" i="2"/>
  <c r="AU142" i="2"/>
  <c r="AU134" i="2"/>
  <c r="AU126" i="2"/>
  <c r="AU118" i="2"/>
  <c r="AU110" i="2"/>
  <c r="AU102" i="2"/>
  <c r="AU94" i="2"/>
  <c r="AU86" i="2"/>
  <c r="AU78" i="2"/>
  <c r="AU70" i="2"/>
  <c r="AU62" i="2"/>
  <c r="AU54" i="2"/>
  <c r="AX8" i="2"/>
  <c r="AW180" i="2"/>
  <c r="AW172" i="2"/>
  <c r="AW164" i="2"/>
  <c r="AW156" i="2"/>
  <c r="AW148" i="2"/>
  <c r="AW140" i="2"/>
  <c r="AW132" i="2"/>
  <c r="AW124" i="2"/>
  <c r="AW116" i="2"/>
  <c r="AW108" i="2"/>
  <c r="AW100" i="2"/>
  <c r="AW92" i="2"/>
  <c r="AW84" i="2"/>
  <c r="AW76" i="2"/>
  <c r="AW68" i="2"/>
  <c r="AW60" i="2"/>
  <c r="AW52" i="2"/>
  <c r="AU181" i="2"/>
  <c r="AU173" i="2"/>
  <c r="AU165" i="2"/>
  <c r="AU157" i="2"/>
  <c r="AU149" i="2"/>
  <c r="AU141" i="2"/>
  <c r="AU133" i="2"/>
  <c r="AU125" i="2"/>
  <c r="AU117" i="2"/>
  <c r="AU109" i="2"/>
  <c r="AU101" i="2"/>
  <c r="AU93" i="2"/>
  <c r="AU85" i="2"/>
  <c r="AU77" i="2"/>
  <c r="AU69" i="2"/>
  <c r="AU61" i="2"/>
  <c r="AU53" i="2"/>
  <c r="AX15" i="2"/>
  <c r="AW187" i="2"/>
  <c r="AW179" i="2"/>
  <c r="AW171" i="2"/>
  <c r="AW163" i="2"/>
  <c r="AW155" i="2"/>
  <c r="AW147" i="2"/>
  <c r="AW139" i="2"/>
  <c r="AW131" i="2"/>
  <c r="AW123" i="2"/>
  <c r="AW115" i="2"/>
  <c r="AW107" i="2"/>
  <c r="AW99" i="2"/>
  <c r="AW91" i="2"/>
  <c r="AW83" i="2"/>
  <c r="AW75" i="2"/>
  <c r="AW67" i="2"/>
  <c r="AW59" i="2"/>
  <c r="AU51" i="2"/>
  <c r="AU180" i="2"/>
  <c r="AU172" i="2"/>
  <c r="AU164" i="2"/>
  <c r="AU156" i="2"/>
  <c r="AU148" i="2"/>
  <c r="AU140" i="2"/>
  <c r="AU132" i="2"/>
  <c r="AU124" i="2"/>
  <c r="AU116" i="2"/>
  <c r="AU108" i="2"/>
  <c r="AU100" i="2"/>
  <c r="AU92" i="2"/>
  <c r="AU84" i="2"/>
  <c r="AU76" i="2"/>
  <c r="AU68" i="2"/>
  <c r="AU60" i="2"/>
  <c r="AU52" i="2"/>
  <c r="AW186" i="2"/>
  <c r="AW178" i="2"/>
  <c r="AW170" i="2"/>
  <c r="AW162" i="2"/>
  <c r="AW154" i="2"/>
  <c r="AW146" i="2"/>
  <c r="AW138" i="2"/>
  <c r="AW130" i="2"/>
  <c r="AW122" i="2"/>
  <c r="AW114" i="2"/>
  <c r="AW106" i="2"/>
  <c r="AW98" i="2"/>
  <c r="AW90" i="2"/>
  <c r="AW82" i="2"/>
  <c r="AW74" i="2"/>
  <c r="AW66" i="2"/>
  <c r="AW58" i="2"/>
  <c r="AU187" i="2"/>
  <c r="AU179" i="2"/>
  <c r="AU171" i="2"/>
  <c r="AU163" i="2"/>
  <c r="AU155" i="2"/>
  <c r="AU147" i="2"/>
  <c r="AU139" i="2"/>
  <c r="AU131" i="2"/>
  <c r="AU123" i="2"/>
  <c r="AU115" i="2"/>
  <c r="AU107" i="2"/>
  <c r="AU99" i="2"/>
  <c r="AU91" i="2"/>
  <c r="AU83" i="2"/>
  <c r="AU75" i="2"/>
  <c r="AU67" i="2"/>
  <c r="AU59" i="2"/>
  <c r="AX34" i="2"/>
  <c r="AX16" i="2"/>
  <c r="AX19" i="2"/>
  <c r="AX18" i="2"/>
  <c r="AX17" i="2"/>
  <c r="AQ36" i="2"/>
  <c r="AQ28" i="2"/>
  <c r="AQ35" i="2"/>
  <c r="AQ27" i="2"/>
  <c r="AQ33" i="2"/>
  <c r="AQ25" i="2"/>
  <c r="AQ40" i="2"/>
  <c r="AQ32" i="2"/>
  <c r="AQ24" i="2"/>
  <c r="AQ39" i="2"/>
  <c r="AQ31" i="2"/>
  <c r="AQ23" i="2"/>
  <c r="AQ38" i="2"/>
  <c r="AQ30" i="2"/>
  <c r="AQ22" i="2"/>
  <c r="AQ34" i="2"/>
  <c r="AQ26" i="2"/>
  <c r="AQ37" i="2"/>
  <c r="AQ29" i="2"/>
  <c r="AX9" i="2"/>
  <c r="AX12" i="2"/>
  <c r="AX11" i="2"/>
  <c r="AX10"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8AAF3B-34EB-42FA-81E8-5CD5964D8810}" keepAlive="1" name="Query - fbref_PL_2024-25" description="Connection to the 'fbref_PL_2024-25' query in the workbook." type="5" refreshedVersion="8" background="1" saveData="1">
    <dbPr connection="Provider=Microsoft.Mashup.OleDb.1;Data Source=$Workbook$;Location=fbref_PL_2024-25;Extended Properties=&quot;&quot;" command="SELECT * FROM [fbref_PL_2024-25]"/>
  </connection>
  <connection id="2" xr16:uid="{EFC48E01-BD99-4189-92C2-26CA4116A54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20C718C8-EAC9-4E41-9ADD-1358ADFD8F96}" name="WorksheetConnection_fbref_PL_2024-25.xlsx!Players" type="102" refreshedVersion="8" minRefreshableVersion="5">
    <extLst>
      <ext xmlns:x15="http://schemas.microsoft.com/office/spreadsheetml/2010/11/main" uri="{DE250136-89BD-433C-8126-D09CA5730AF9}">
        <x15:connection id="Players">
          <x15:rangePr sourceName="_xlcn.WorksheetConnection_fbref_PL_202425.xlsxPlayers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Players].[Position.1].[All]}"/>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<sst xmlns="http://schemas.openxmlformats.org/spreadsheetml/2006/main" count="5623" uniqueCount="800">
  <si>
    <t>Rk</t>
  </si>
  <si>
    <t>Player</t>
  </si>
  <si>
    <t>Nation</t>
  </si>
  <si>
    <t>Squad</t>
  </si>
  <si>
    <t>Age</t>
  </si>
  <si>
    <t>Born</t>
  </si>
  <si>
    <t>Starts</t>
  </si>
  <si>
    <t>PKatt</t>
  </si>
  <si>
    <t>PrgR</t>
  </si>
  <si>
    <t>Max Aarons</t>
  </si>
  <si>
    <t>eng ENG</t>
  </si>
  <si>
    <t>DF</t>
  </si>
  <si>
    <t>Bournemouth</t>
  </si>
  <si>
    <t>Joshua Acheampong</t>
  </si>
  <si>
    <t>Chelsea</t>
  </si>
  <si>
    <t>Tyler Adams</t>
  </si>
  <si>
    <t>us USA</t>
  </si>
  <si>
    <t>MF</t>
  </si>
  <si>
    <t>Tosin Adarabioyo</t>
  </si>
  <si>
    <t>Simon Adingra</t>
  </si>
  <si>
    <t>ci CIV</t>
  </si>
  <si>
    <t>FW,MF</t>
  </si>
  <si>
    <t>Brighton</t>
  </si>
  <si>
    <t>Emmanuel Agbadou</t>
  </si>
  <si>
    <t>Wolves</t>
  </si>
  <si>
    <t>Asher Agbinone</t>
  </si>
  <si>
    <t>Crystal Palace</t>
  </si>
  <si>
    <t>Ola Aina</t>
  </si>
  <si>
    <t>ng NGA</t>
  </si>
  <si>
    <t>Nott'ham Forest</t>
  </si>
  <si>
    <t>Rayan AÃ¯t-Nouri</t>
  </si>
  <si>
    <t>dz ALG</t>
  </si>
  <si>
    <t>Kristoffer Ajer</t>
  </si>
  <si>
    <t>no NOR</t>
  </si>
  <si>
    <t>Brentford</t>
  </si>
  <si>
    <t>Manuel Akanji</t>
  </si>
  <si>
    <t>ch SUI</t>
  </si>
  <si>
    <t>Manchester City</t>
  </si>
  <si>
    <t>Nathan AkÃ©</t>
  </si>
  <si>
    <t>nl NED</t>
  </si>
  <si>
    <t>Carlos Alcaraz</t>
  </si>
  <si>
    <t>ar ARG</t>
  </si>
  <si>
    <t>Southampton</t>
  </si>
  <si>
    <t>Everton</t>
  </si>
  <si>
    <t>Trent Alexander-Arnold</t>
  </si>
  <si>
    <t>Liverpool</t>
  </si>
  <si>
    <t>Alisson</t>
  </si>
  <si>
    <t>br BRA</t>
  </si>
  <si>
    <t>GK</t>
  </si>
  <si>
    <t>Miguel AlmirÃ³n</t>
  </si>
  <si>
    <t>py PAR</t>
  </si>
  <si>
    <t>FW</t>
  </si>
  <si>
    <t>Newcastle Utd</t>
  </si>
  <si>
    <t>Olabade Aluko</t>
  </si>
  <si>
    <t>Leicester City</t>
  </si>
  <si>
    <t>Edson Ãlvarez</t>
  </si>
  <si>
    <t>mx MEX</t>
  </si>
  <si>
    <t>West Ham</t>
  </si>
  <si>
    <t>Will Alves</t>
  </si>
  <si>
    <t>Harry Amass</t>
  </si>
  <si>
    <t>Manchester Utd</t>
  </si>
  <si>
    <t>Samuel Amo-Ameyaw</t>
  </si>
  <si>
    <t>FW,DF</t>
  </si>
  <si>
    <t>Mathis Amougou</t>
  </si>
  <si>
    <t>fr FRA</t>
  </si>
  <si>
    <t>Joachim Andersen</t>
  </si>
  <si>
    <t>dk DEN</t>
  </si>
  <si>
    <t>Fulham</t>
  </si>
  <si>
    <t>Elliot Anderson</t>
  </si>
  <si>
    <t>AndrÃ©</t>
  </si>
  <si>
    <t>Michail Antonio</t>
  </si>
  <si>
    <t>jm JAM</t>
  </si>
  <si>
    <t>Antony</t>
  </si>
  <si>
    <t>DF,MF</t>
  </si>
  <si>
    <t>Julian Araujo</t>
  </si>
  <si>
    <t>Cameron Archer</t>
  </si>
  <si>
    <t>Alphonse Areola</t>
  </si>
  <si>
    <t>Joe Aribo</t>
  </si>
  <si>
    <t>MF,DF</t>
  </si>
  <si>
    <t>Adam Armstrong</t>
  </si>
  <si>
    <t>Harrison Armstrong</t>
  </si>
  <si>
    <t>Kepa Arrizabalaga</t>
  </si>
  <si>
    <t>es ESP</t>
  </si>
  <si>
    <t>Marco Asensio</t>
  </si>
  <si>
    <t>Aston Villa</t>
  </si>
  <si>
    <t>Brandon Austin</t>
  </si>
  <si>
    <t>Tottenham</t>
  </si>
  <si>
    <t>Taiwo Awoniyi</t>
  </si>
  <si>
    <t>Yasin Ayari</t>
  </si>
  <si>
    <t>se SWE</t>
  </si>
  <si>
    <t>Jordan Ayew</t>
  </si>
  <si>
    <t>gh GHA</t>
  </si>
  <si>
    <t>BenoÃ®t Badiashile</t>
  </si>
  <si>
    <t>Leon Bailey</t>
  </si>
  <si>
    <t>Carlos Baleba</t>
  </si>
  <si>
    <t>cm CMR</t>
  </si>
  <si>
    <t>Ross Barkley</t>
  </si>
  <si>
    <t>Harvey Barnes</t>
  </si>
  <si>
    <t>Calvin Bassey</t>
  </si>
  <si>
    <t>Altay BayÄ±ndÄ±r</t>
  </si>
  <si>
    <t>tr TUR</t>
  </si>
  <si>
    <t>Jan Bednarek</t>
  </si>
  <si>
    <t>pl POL</t>
  </si>
  <si>
    <t>Armel Bella Kotchap</t>
  </si>
  <si>
    <t>de GER</t>
  </si>
  <si>
    <t>Jean-Ricner Bellegarde</t>
  </si>
  <si>
    <t>MF,FW</t>
  </si>
  <si>
    <t>Rodrigo Bentancur</t>
  </si>
  <si>
    <t>uy URU</t>
  </si>
  <si>
    <t>Daniel Bentley</t>
  </si>
  <si>
    <t>Sander Berge</t>
  </si>
  <si>
    <t>Lucas Bergvall</t>
  </si>
  <si>
    <t>Victor Bernth Kristiansen</t>
  </si>
  <si>
    <t>Beto</t>
  </si>
  <si>
    <t>gw GNB</t>
  </si>
  <si>
    <t>Philip Billing</t>
  </si>
  <si>
    <t>Yves Bissouma</t>
  </si>
  <si>
    <t>ml MLI</t>
  </si>
  <si>
    <t>Oscar Bobb</t>
  </si>
  <si>
    <t>Lamare Bogarde</t>
  </si>
  <si>
    <t>Willy Boly</t>
  </si>
  <si>
    <t>Sven Botman</t>
  </si>
  <si>
    <t>Jarrod Bowen</t>
  </si>
  <si>
    <t>Conor Bradley</t>
  </si>
  <si>
    <t>nir NIR</t>
  </si>
  <si>
    <t>Jarrad Branthwaite</t>
  </si>
  <si>
    <t>James Bree</t>
  </si>
  <si>
    <t>Ben Brereton</t>
  </si>
  <si>
    <t>cl CHI</t>
  </si>
  <si>
    <t>Nathan Broadhead</t>
  </si>
  <si>
    <t>wls WAL</t>
  </si>
  <si>
    <t>Ipswich Town</t>
  </si>
  <si>
    <t>Armando Broja</t>
  </si>
  <si>
    <t>al ALB</t>
  </si>
  <si>
    <t>David Brooks</t>
  </si>
  <si>
    <t>Emi BuendÃ­a</t>
  </si>
  <si>
    <t>Santiago Bueno</t>
  </si>
  <si>
    <t>Facundo Buonanotte</t>
  </si>
  <si>
    <t>Cameron Burgess</t>
  </si>
  <si>
    <t>au AUS</t>
  </si>
  <si>
    <t>Dan Burn</t>
  </si>
  <si>
    <t>Wes Burns</t>
  </si>
  <si>
    <t>Nathan Butler-Oyedeji</t>
  </si>
  <si>
    <t>Arsenal</t>
  </si>
  <si>
    <t>MoisÃ©s Caicedo</t>
  </si>
  <si>
    <t>ec ECU</t>
  </si>
  <si>
    <t>Tom Cairney</t>
  </si>
  <si>
    <t>sct SCO</t>
  </si>
  <si>
    <t>Jens Cajuste</t>
  </si>
  <si>
    <t>Riccardo Calafiori</t>
  </si>
  <si>
    <t>it ITA</t>
  </si>
  <si>
    <t>Dominic Calvert-Lewin</t>
  </si>
  <si>
    <t>Diego Carlos</t>
  </si>
  <si>
    <t>Fabio Carvalho</t>
  </si>
  <si>
    <t>pt POR</t>
  </si>
  <si>
    <t>Casemiro</t>
  </si>
  <si>
    <t>Kaelan Casey</t>
  </si>
  <si>
    <t>Matty Cash</t>
  </si>
  <si>
    <t>Eiran Cashin</t>
  </si>
  <si>
    <t>ie IRL</t>
  </si>
  <si>
    <t>Timothy Castagne</t>
  </si>
  <si>
    <t>be BEL</t>
  </si>
  <si>
    <t>Trevoh Chalobah</t>
  </si>
  <si>
    <t>Conor Chaplin</t>
  </si>
  <si>
    <t>Youssef Chermiti</t>
  </si>
  <si>
    <t>Federico Chiesa</t>
  </si>
  <si>
    <t>Ben Chilwell</t>
  </si>
  <si>
    <t>Chiquinho</t>
  </si>
  <si>
    <t>Hamza Choudhury</t>
  </si>
  <si>
    <t>bd BAN</t>
  </si>
  <si>
    <t>Ryan Christie</t>
  </si>
  <si>
    <t>Harry Clarke</t>
  </si>
  <si>
    <t>Jack Clarke</t>
  </si>
  <si>
    <t>Nathaniel Clyne</t>
  </si>
  <si>
    <t>Conor Coady</t>
  </si>
  <si>
    <t>SÃ©amus Coleman</t>
  </si>
  <si>
    <t>Nathan Collins</t>
  </si>
  <si>
    <t>Toby Collyer</t>
  </si>
  <si>
    <t>Levi Colwill</t>
  </si>
  <si>
    <t>Lewis Cook</t>
  </si>
  <si>
    <t>Maxwel Cornet</t>
  </si>
  <si>
    <t>VladimÃ­r Coufal</t>
  </si>
  <si>
    <t>cz CZE</t>
  </si>
  <si>
    <t>Woyo Coulibaly</t>
  </si>
  <si>
    <t>Aaron Cresswell</t>
  </si>
  <si>
    <t>Marc Cucurella</t>
  </si>
  <si>
    <t>Jorge Cuenca</t>
  </si>
  <si>
    <t>Matheus Cunha</t>
  </si>
  <si>
    <t>Patson Daka</t>
  </si>
  <si>
    <t>zm ZAM</t>
  </si>
  <si>
    <t>Diogo Dalot</t>
  </si>
  <si>
    <t>Mikkel Damsgaard</t>
  </si>
  <si>
    <t>Danilo</t>
  </si>
  <si>
    <t>Jayden Danns</t>
  </si>
  <si>
    <t>Kevin Danso</t>
  </si>
  <si>
    <t>at AUT</t>
  </si>
  <si>
    <t>Ben Davies</t>
  </si>
  <si>
    <t>Leif Davis</t>
  </si>
  <si>
    <t>Craig Dawson</t>
  </si>
  <si>
    <t>Kevin De Bruyne</t>
  </si>
  <si>
    <t>Bobby De Cordova-Reid</t>
  </si>
  <si>
    <t>Liam Delap</t>
  </si>
  <si>
    <t>Sepp van den Berg</t>
  </si>
  <si>
    <t>Justin Devenny</t>
  </si>
  <si>
    <t>Kiernan Dewsbury-Hall</t>
  </si>
  <si>
    <t>Amad Diallo</t>
  </si>
  <si>
    <t>RÃºben Dias</t>
  </si>
  <si>
    <t>Luis DÃ­az</t>
  </si>
  <si>
    <t>co COL</t>
  </si>
  <si>
    <t>Tyler Dibling</t>
  </si>
  <si>
    <t>Lucas Digne</t>
  </si>
  <si>
    <t>Issa Diop</t>
  </si>
  <si>
    <t>Axel Disasi</t>
  </si>
  <si>
    <t>Roman Dixon</t>
  </si>
  <si>
    <t>Nasser Djiga</t>
  </si>
  <si>
    <t>bf BFA</t>
  </si>
  <si>
    <t>Matt Doherty</t>
  </si>
  <si>
    <t>Jeremy Doku</t>
  </si>
  <si>
    <t>NicolÃ¡s DomÃ­nguez</t>
  </si>
  <si>
    <t>Patrick Dorgu</t>
  </si>
  <si>
    <t>Alfie Dorrington</t>
  </si>
  <si>
    <t>Abdoulaye DoucourÃ©</t>
  </si>
  <si>
    <t>Cheick DoucourÃ©</t>
  </si>
  <si>
    <t>Flynn Downes</t>
  </si>
  <si>
    <t>Tommy Doyle</t>
  </si>
  <si>
    <t>Radu DrÄƒguÈ™in</t>
  </si>
  <si>
    <t>ro ROU</t>
  </si>
  <si>
    <t>Martin DÃºbravka</t>
  </si>
  <si>
    <t>sk SVK</t>
  </si>
  <si>
    <t>Lewis Dunk</t>
  </si>
  <si>
    <t>JÃ¡der DurÃ¡n</t>
  </si>
  <si>
    <t>Claudio Echeverri</t>
  </si>
  <si>
    <t>Ederson</t>
  </si>
  <si>
    <t>George Edmundson</t>
  </si>
  <si>
    <t>Odsonne Ã‰douard</t>
  </si>
  <si>
    <t>Samuel Edozie</t>
  </si>
  <si>
    <t>DF,FW</t>
  </si>
  <si>
    <t>Ronnie Edwards</t>
  </si>
  <si>
    <t>Anthony Elanga</t>
  </si>
  <si>
    <t>Harvey Elliott</t>
  </si>
  <si>
    <t>Yunus Emre Konak</t>
  </si>
  <si>
    <t>Julio Enciso</t>
  </si>
  <si>
    <t>Wataru Endo</t>
  </si>
  <si>
    <t>jp JPN</t>
  </si>
  <si>
    <t>Christian Eriksen</t>
  </si>
  <si>
    <t>Romain Esse</t>
  </si>
  <si>
    <t>Pervis EstupiÃ±Ã¡n</t>
  </si>
  <si>
    <t>Evanilson</t>
  </si>
  <si>
    <t>Jake Evans</t>
  </si>
  <si>
    <t>Jonny Evans</t>
  </si>
  <si>
    <t>Eberechi Eze</t>
  </si>
  <si>
    <t>Åukasz FabiaÅ„ski</t>
  </si>
  <si>
    <t>Wout Faes</t>
  </si>
  <si>
    <t>Abdul Fatawu Issahaku</t>
  </si>
  <si>
    <t>JoÃ£o FÃ©lix</t>
  </si>
  <si>
    <t>Evan Ferguson</t>
  </si>
  <si>
    <t>Bruno Fernandes</t>
  </si>
  <si>
    <t>Mateus Fernandes</t>
  </si>
  <si>
    <t>Enzo FernÃ¡ndez</t>
  </si>
  <si>
    <t>Mark Flekken</t>
  </si>
  <si>
    <t>Phil Foden</t>
  </si>
  <si>
    <t>Wesley Fofana</t>
  </si>
  <si>
    <t>Carlos Forbs</t>
  </si>
  <si>
    <t>Fraser Forster</t>
  </si>
  <si>
    <t>Matheus FranÃ§a</t>
  </si>
  <si>
    <t>Ryan Fraser</t>
  </si>
  <si>
    <t>Tyler Fredricson</t>
  </si>
  <si>
    <t>Niclas FÃ¼llkrug</t>
  </si>
  <si>
    <t>Cody Gakpo</t>
  </si>
  <si>
    <t>Idrissa Gana Gueye</t>
  </si>
  <si>
    <t>sn SEN</t>
  </si>
  <si>
    <t>AndrÃ©s GarcÃ­a</t>
  </si>
  <si>
    <t>Alejandro Garnacho</t>
  </si>
  <si>
    <t>James Garner</t>
  </si>
  <si>
    <t>Tyrique George</t>
  </si>
  <si>
    <t>Morgan Gibbs-White</t>
  </si>
  <si>
    <t>Billy Gilmour</t>
  </si>
  <si>
    <t>Ben Godfrey</t>
  </si>
  <si>
    <t>Martial Godo</t>
  </si>
  <si>
    <t>Michael Golding</t>
  </si>
  <si>
    <t>JoÃ£o Gomes</t>
  </si>
  <si>
    <t>Rodrigo Gomes</t>
  </si>
  <si>
    <t>Toti Gomes</t>
  </si>
  <si>
    <t>Diego GÃ³mez</t>
  </si>
  <si>
    <t>Joe Gomez</t>
  </si>
  <si>
    <t>NicolÃ¡s GonzÃ¡lez</t>
  </si>
  <si>
    <t>Anthony Gordon</t>
  </si>
  <si>
    <t>Ryan Gravenberch</t>
  </si>
  <si>
    <t>Archie Gray</t>
  </si>
  <si>
    <t>Jack Grealish</t>
  </si>
  <si>
    <t>Jacob Greaves</t>
  </si>
  <si>
    <t>Brajan Gruda</t>
  </si>
  <si>
    <t>Albert GrÃ¸nbaek</t>
  </si>
  <si>
    <t>GonÃ§alo Guedes</t>
  </si>
  <si>
    <t>Marc GuÃ©hi</t>
  </si>
  <si>
    <t>Luis Guilherme</t>
  </si>
  <si>
    <t>Bruno GuimarÃ£es</t>
  </si>
  <si>
    <t>Marc Guiu</t>
  </si>
  <si>
    <t>Ä°lkay GÃ¼ndoÄŸan</t>
  </si>
  <si>
    <t>Malo Gusto</t>
  </si>
  <si>
    <t>JoÅ¡ko Gvardiol</t>
  </si>
  <si>
    <t>hr CRO</t>
  </si>
  <si>
    <t>Erling Haaland</t>
  </si>
  <si>
    <t>Lewis Hall</t>
  </si>
  <si>
    <t>Ali Al Hamadi</t>
  </si>
  <si>
    <t>iq IRQ</t>
  </si>
  <si>
    <t>Marcus Harness</t>
  </si>
  <si>
    <t>Jack Harrison</t>
  </si>
  <si>
    <t>Taylor Harwood-Bellis</t>
  </si>
  <si>
    <t>Kai Havertz</t>
  </si>
  <si>
    <t>Ayden Heaven</t>
  </si>
  <si>
    <t>Jan Paul van Hecke</t>
  </si>
  <si>
    <t>Hwang Hee-chan</t>
  </si>
  <si>
    <t>kr KOR</t>
  </si>
  <si>
    <t>Dean Henderson</t>
  </si>
  <si>
    <t>Rico Henry</t>
  </si>
  <si>
    <t>Mads Hermansen</t>
  </si>
  <si>
    <t>Son Heung-min</t>
  </si>
  <si>
    <t>James Hill</t>
  </si>
  <si>
    <t>Jack Hinshelwood</t>
  </si>
  <si>
    <t>George Hirst</t>
  </si>
  <si>
    <t>Mason Holgate</t>
  </si>
  <si>
    <t>Harry Howell</t>
  </si>
  <si>
    <t>Callum Hudson-Odoi</t>
  </si>
  <si>
    <t>Will Hughes</t>
  </si>
  <si>
    <t>Dean Huijsen</t>
  </si>
  <si>
    <t>Omari Hutchinson</t>
  </si>
  <si>
    <t>Rasmus HÃ¸jlund</t>
  </si>
  <si>
    <t>Igor</t>
  </si>
  <si>
    <t>Danny Ings</t>
  </si>
  <si>
    <t>Tim Iroegbunam</t>
  </si>
  <si>
    <t>Andy Irving</t>
  </si>
  <si>
    <t>Alexander Isak</t>
  </si>
  <si>
    <t>Alex Iwobi</t>
  </si>
  <si>
    <t>Nicolas Jackson</t>
  </si>
  <si>
    <t>Reece James</t>
  </si>
  <si>
    <t>Vitaly Janelt</t>
  </si>
  <si>
    <t>Vitezslav Jaros</t>
  </si>
  <si>
    <t>Daniel Jebbison</t>
  </si>
  <si>
    <t>ca CAN</t>
  </si>
  <si>
    <t>Mathias Jensen</t>
  </si>
  <si>
    <t>Gabriel Jesus</t>
  </si>
  <si>
    <t>RaÃºl JimÃ©nez</t>
  </si>
  <si>
    <t>Kim Jisoo</t>
  </si>
  <si>
    <t>JoÃ£o Pedro</t>
  </si>
  <si>
    <t>Joelinton</t>
  </si>
  <si>
    <t>Ben Johnson</t>
  </si>
  <si>
    <t>Brennan Johnson</t>
  </si>
  <si>
    <t>Sam Johnstone</t>
  </si>
  <si>
    <t>Curtis Jones</t>
  </si>
  <si>
    <t>Jorginho</t>
  </si>
  <si>
    <t>Diogo Jota</t>
  </si>
  <si>
    <t>James Justin</t>
  </si>
  <si>
    <t>Filip JÃ¸rgensen</t>
  </si>
  <si>
    <t>Ferdi Kadioglu</t>
  </si>
  <si>
    <t>Daichi Kamada</t>
  </si>
  <si>
    <t>Boubacar Kamara</t>
  </si>
  <si>
    <t>Joachim Kayi Sanda</t>
  </si>
  <si>
    <t>Michael Kayode</t>
  </si>
  <si>
    <t>Michael Keane</t>
  </si>
  <si>
    <t>CaoimhÃ­n Kelleher</t>
  </si>
  <si>
    <t>Lloyd Kelly</t>
  </si>
  <si>
    <t>Milos Kerkez</t>
  </si>
  <si>
    <t>hu HUN</t>
  </si>
  <si>
    <t>Bilal El Khannouss</t>
  </si>
  <si>
    <t>ma MAR</t>
  </si>
  <si>
    <t>Abdukodir Khusanov</t>
  </si>
  <si>
    <t>uz UZB</t>
  </si>
  <si>
    <t>Max Kilman</t>
  </si>
  <si>
    <t>Joshua King</t>
  </si>
  <si>
    <t>Tom King</t>
  </si>
  <si>
    <t>AntonÃ­n KinskÃ½</t>
  </si>
  <si>
    <t>Jakub Kiwior</t>
  </si>
  <si>
    <t>Justin Kluivert</t>
  </si>
  <si>
    <t>Ibrahima KonatÃ©</t>
  </si>
  <si>
    <t>Ezri Konsa</t>
  </si>
  <si>
    <t>Mateo KovaÄiÄ‡</t>
  </si>
  <si>
    <t>Caleb Kporha</t>
  </si>
  <si>
    <t>Emil Krafth</t>
  </si>
  <si>
    <t>Mohammed Kudus</t>
  </si>
  <si>
    <t>Dejan Kulusevski</t>
  </si>
  <si>
    <t>Maxence Lacroix</t>
  </si>
  <si>
    <t>Adam Lallana</t>
  </si>
  <si>
    <t>Tariq Lamptey</t>
  </si>
  <si>
    <t>Will Lankshear</t>
  </si>
  <si>
    <t>RomÃ©o Lavia</t>
  </si>
  <si>
    <t>Mario Lemina</t>
  </si>
  <si>
    <t>ga GAB</t>
  </si>
  <si>
    <t>Bernd Leno</t>
  </si>
  <si>
    <t>Jefferson Lerma</t>
  </si>
  <si>
    <t>Rico Lewis</t>
  </si>
  <si>
    <t>Keane Lewis-Potter</t>
  </si>
  <si>
    <t>Myles Lewis-Skelly</t>
  </si>
  <si>
    <t>Matthijs de Ligt</t>
  </si>
  <si>
    <t>Pedro Lima</t>
  </si>
  <si>
    <t>Victor LindelÃ¶f</t>
  </si>
  <si>
    <t>Jesper LindstrÃ¸m</t>
  </si>
  <si>
    <t>Valentino Livramento</t>
  </si>
  <si>
    <t>Sean Longstaff</t>
  </si>
  <si>
    <t>SaÅ¡a LukiÄ‡</t>
  </si>
  <si>
    <t>rs SRB</t>
  </si>
  <si>
    <t>Joe Lumley</t>
  </si>
  <si>
    <t>Massimo Luongo</t>
  </si>
  <si>
    <t>Ian Maatsen</t>
  </si>
  <si>
    <t>Alexis Mac Allister</t>
  </si>
  <si>
    <t>James Maddison</t>
  </si>
  <si>
    <t>Noni Madueke</t>
  </si>
  <si>
    <t>Gabriel MagalhÃ£es</t>
  </si>
  <si>
    <t>Edmond-Paris Maghoma</t>
  </si>
  <si>
    <t>Harry Maguire</t>
  </si>
  <si>
    <t>Kobbie Mainoo</t>
  </si>
  <si>
    <t>Tyrell Malacia</t>
  </si>
  <si>
    <t>Donyell Malen</t>
  </si>
  <si>
    <t>Mateus Mane</t>
  </si>
  <si>
    <t>Orel Mangala</t>
  </si>
  <si>
    <t>Ryan Manning</t>
  </si>
  <si>
    <t>Solly March</t>
  </si>
  <si>
    <t>Omar Marmoush</t>
  </si>
  <si>
    <t>eg EGY</t>
  </si>
  <si>
    <t>Gabriel Martinelli</t>
  </si>
  <si>
    <t>Emiliano MartÃ­nez</t>
  </si>
  <si>
    <t>Lisandro MartÃ­nez</t>
  </si>
  <si>
    <t>Pape Matar Sarr</t>
  </si>
  <si>
    <t>Jean-Philippe Mateta</t>
  </si>
  <si>
    <t>Stephy Mavididi</t>
  </si>
  <si>
    <t>Konstantinos Mavropanos</t>
  </si>
  <si>
    <t>gr GRE</t>
  </si>
  <si>
    <t>Noussair Mazraoui</t>
  </si>
  <si>
    <t>Bryan Mbeumo</t>
  </si>
  <si>
    <t>James Mcatee</t>
  </si>
  <si>
    <t>Kasey McAteer</t>
  </si>
  <si>
    <t>Alex McCarthy</t>
  </si>
  <si>
    <t>John McGinn</t>
  </si>
  <si>
    <t>Dwight McNeil</t>
  </si>
  <si>
    <t>Scott McTominay</t>
  </si>
  <si>
    <t>Ben Mee</t>
  </si>
  <si>
    <t>Jayden Meghoma</t>
  </si>
  <si>
    <t>Mikel Merino</t>
  </si>
  <si>
    <t>Shumaira Mheuka</t>
  </si>
  <si>
    <t>Nikola MilenkoviÄ‡</t>
  </si>
  <si>
    <t>Lewis Miley</t>
  </si>
  <si>
    <t>James Milner</t>
  </si>
  <si>
    <t>Tyrone Mings</t>
  </si>
  <si>
    <t>Yankuba Minteh</t>
  </si>
  <si>
    <t>gm GAM</t>
  </si>
  <si>
    <t>Tyrick Mitchell</t>
  </si>
  <si>
    <t>Kaoru Mitoma</t>
  </si>
  <si>
    <t>Jakub Moder</t>
  </si>
  <si>
    <t>Jeremy Monga</t>
  </si>
  <si>
    <t>Mikey Moore</t>
  </si>
  <si>
    <t>Morato</t>
  </si>
  <si>
    <t>Ãlex Moreno</t>
  </si>
  <si>
    <t>Sam Morsy</t>
  </si>
  <si>
    <t>Yerson Mosquera</t>
  </si>
  <si>
    <t>Mason Mount</t>
  </si>
  <si>
    <t>Divin Mubama</t>
  </si>
  <si>
    <t>Mykhailo Mudryk</t>
  </si>
  <si>
    <t>ua UKR</t>
  </si>
  <si>
    <t>Marshall Munetsi</t>
  </si>
  <si>
    <t>zw ZIM</t>
  </si>
  <si>
    <t>Rodrigo Muniz</t>
  </si>
  <si>
    <t>Daniel MuÃ±oz</t>
  </si>
  <si>
    <t>Arijanet Muric</t>
  </si>
  <si>
    <t>xk KVX</t>
  </si>
  <si>
    <t>Murillo</t>
  </si>
  <si>
    <t>Jacob Murphy</t>
  </si>
  <si>
    <t>Vitaliy Mykolenko</t>
  </si>
  <si>
    <t>Iliman Ndiaye</t>
  </si>
  <si>
    <t>Wilfred Ndidi</t>
  </si>
  <si>
    <t>Kosta NedeljkoviÄ‡</t>
  </si>
  <si>
    <t>Reiss Nelson</t>
  </si>
  <si>
    <t>Neto</t>
  </si>
  <si>
    <t>Pedro Neto</t>
  </si>
  <si>
    <t>Eddie Nketiah</t>
  </si>
  <si>
    <t>Christopher Nkunku</t>
  </si>
  <si>
    <t>Gustavo Nunes</t>
  </si>
  <si>
    <t>Matheus Nunes</t>
  </si>
  <si>
    <t>Darwin NÃºÃ±ez</t>
  </si>
  <si>
    <t>Ethan Nwaneri</t>
  </si>
  <si>
    <t>Christian NÃ¸rgaard</t>
  </si>
  <si>
    <t>Jake O'Brien</t>
  </si>
  <si>
    <t>Matt O'Riley</t>
  </si>
  <si>
    <t>Dara O'Shea</t>
  </si>
  <si>
    <t>Chidozie Obi-Martin</t>
  </si>
  <si>
    <t>Wilson Odobert</t>
  </si>
  <si>
    <t>Chiedozie Ogbene</t>
  </si>
  <si>
    <t>Caleb Okoli</t>
  </si>
  <si>
    <t>Robin Olsen</t>
  </si>
  <si>
    <t>Amadou Onana</t>
  </si>
  <si>
    <t>AndrÃ© Onana</t>
  </si>
  <si>
    <t>Paul Onuachu</t>
  </si>
  <si>
    <t>Frank Onyeka</t>
  </si>
  <si>
    <t>Lewis Orford</t>
  </si>
  <si>
    <t>Stefan Ortega</t>
  </si>
  <si>
    <t>William Osula</t>
  </si>
  <si>
    <t>Dango Ouattara</t>
  </si>
  <si>
    <t>Nico Oâ€™Reilly</t>
  </si>
  <si>
    <t>Alex Palmer</t>
  </si>
  <si>
    <t>Cole Palmer</t>
  </si>
  <si>
    <t>Emerson Palmieri</t>
  </si>
  <si>
    <t>Lucas PaquetÃ¡</t>
  </si>
  <si>
    <t>Thomas Partey</t>
  </si>
  <si>
    <t>Nathan Patterson</t>
  </si>
  <si>
    <t>Andreas Pereira</t>
  </si>
  <si>
    <t>Ricardo Pereira</t>
  </si>
  <si>
    <t>Kalvin Phillips</t>
  </si>
  <si>
    <t>Jaden Philogene Bidace</t>
  </si>
  <si>
    <t>Jordan Pickford</t>
  </si>
  <si>
    <t>Ethan Pinnock</t>
  </si>
  <si>
    <t>Daniel Podence</t>
  </si>
  <si>
    <t>Alfie Pond</t>
  </si>
  <si>
    <t>Nick Pope</t>
  </si>
  <si>
    <t>Pedro Porro</t>
  </si>
  <si>
    <t>Jarell Quansah</t>
  </si>
  <si>
    <t>HÃ¡kon Rafn Valdimarsson</t>
  </si>
  <si>
    <t>is ISL</t>
  </si>
  <si>
    <t>Aaron Ramsdale</t>
  </si>
  <si>
    <t>Jacob Ramsey</t>
  </si>
  <si>
    <t>Marcus Rashford</t>
  </si>
  <si>
    <t>David Raya</t>
  </si>
  <si>
    <t>Harrison Reed</t>
  </si>
  <si>
    <t>Remy Rees-Dottin</t>
  </si>
  <si>
    <t>Sergio ReguilÃ³n</t>
  </si>
  <si>
    <t>Vitor Reis</t>
  </si>
  <si>
    <t>Chadi Riad</t>
  </si>
  <si>
    <t>Declan Rice</t>
  </si>
  <si>
    <t>Chris Richards</t>
  </si>
  <si>
    <t>Richarlison</t>
  </si>
  <si>
    <t>Andrew Robertson</t>
  </si>
  <si>
    <t>Antonee Robinson</t>
  </si>
  <si>
    <t>Jay Robinson</t>
  </si>
  <si>
    <t>Rodri</t>
  </si>
  <si>
    <t>Guido RodrÃ­guez</t>
  </si>
  <si>
    <t>Mads Roerslev</t>
  </si>
  <si>
    <t>Morgan Rogers</t>
  </si>
  <si>
    <t>Cristian Romero</t>
  </si>
  <si>
    <t>Georginio Rutter</t>
  </si>
  <si>
    <t>JosÃ© SÃ¡</t>
  </si>
  <si>
    <t>Bukayo Saka</t>
  </si>
  <si>
    <t>Mohamed Salah</t>
  </si>
  <si>
    <t>William Saliba</t>
  </si>
  <si>
    <t>Robert SÃ¡nchez</t>
  </si>
  <si>
    <t>Jadon Sancho</t>
  </si>
  <si>
    <t>Ibrahim SangarÃ©</t>
  </si>
  <si>
    <t>Pablo Sarabia</t>
  </si>
  <si>
    <t>Jeremy Sarmiento</t>
  </si>
  <si>
    <t>Ismaila Sarr</t>
  </si>
  <si>
    <t>SÃ¡vio</t>
  </si>
  <si>
    <t>Oliver Scarles</t>
  </si>
  <si>
    <t>Dane Scarlett</t>
  </si>
  <si>
    <t>Kevin Schade</t>
  </si>
  <si>
    <t>Fabian SchÃ¤r</t>
  </si>
  <si>
    <t>Jeffrey Schlupp</t>
  </si>
  <si>
    <t>Alex Scott</t>
  </si>
  <si>
    <t>Matz Sels</t>
  </si>
  <si>
    <t>NÃ©lson Semedo</t>
  </si>
  <si>
    <t>Antoine Semenyo</t>
  </si>
  <si>
    <t>Marcos Senesi</t>
  </si>
  <si>
    <t>Ryan Sessegnon</t>
  </si>
  <si>
    <t>Luke Shaw</t>
  </si>
  <si>
    <t>Zain Silcott-Duberry</t>
  </si>
  <si>
    <t>ms MSR</t>
  </si>
  <si>
    <t>Bernardo Silva</t>
  </si>
  <si>
    <t>Jota Silva</t>
  </si>
  <si>
    <t>Eric da Silva Moreira</t>
  </si>
  <si>
    <t>Jahmai Simpson-Pusey</t>
  </si>
  <si>
    <t>Luis Sinisterra</t>
  </si>
  <si>
    <t>Oliver Skipp</t>
  </si>
  <si>
    <t>William Smallbone</t>
  </si>
  <si>
    <t>Adam Smith</t>
  </si>
  <si>
    <t>Emile Smith Rowe</t>
  </si>
  <si>
    <t>Dominic Solanke</t>
  </si>
  <si>
    <t>Carlos Soler</t>
  </si>
  <si>
    <t>Julio Soler</t>
  </si>
  <si>
    <t>RamÃ³n Sosa</t>
  </si>
  <si>
    <t>TomÃ¡Å¡ SouÄek</t>
  </si>
  <si>
    <t>Boubakary SoumarÃ©</t>
  </si>
  <si>
    <t>Djed Spence</t>
  </si>
  <si>
    <t>Jay Stansfield</t>
  </si>
  <si>
    <t>Jason Steele</t>
  </si>
  <si>
    <t>Jack Stephens</t>
  </si>
  <si>
    <t>Raheem Sterling</t>
  </si>
  <si>
    <t>Ross Stewart</t>
  </si>
  <si>
    <t>Jakub Stolarczyk</t>
  </si>
  <si>
    <t>John Stones</t>
  </si>
  <si>
    <t>JÃ¸rgen Strand Larsen</t>
  </si>
  <si>
    <t>Yukinari Sugawara</t>
  </si>
  <si>
    <t>Kamaldeen Sulemana</t>
  </si>
  <si>
    <t>Crysencio Summerville</t>
  </si>
  <si>
    <t>Sammie Szmodics</t>
  </si>
  <si>
    <t>Dominik Szoboszlai</t>
  </si>
  <si>
    <t>Matt Targett</t>
  </si>
  <si>
    <t>James Tarkowski</t>
  </si>
  <si>
    <t>Marcus Tavernier</t>
  </si>
  <si>
    <t>Charlie Taylor</t>
  </si>
  <si>
    <t>Jack Taylor</t>
  </si>
  <si>
    <t>Mathys Tel</t>
  </si>
  <si>
    <t>Kenny Tete</t>
  </si>
  <si>
    <t>Thiago</t>
  </si>
  <si>
    <t>Luke Thomas</t>
  </si>
  <si>
    <t>Youri Tielemans</t>
  </si>
  <si>
    <t>Kieran Tierney</t>
  </si>
  <si>
    <t>JurriÃ«n Timber</t>
  </si>
  <si>
    <t>Jean-Clair Todibo</t>
  </si>
  <si>
    <t>Harry Toffolo</t>
  </si>
  <si>
    <t>Takehiro Tomiyasu</t>
  </si>
  <si>
    <t>Sandro Tonali</t>
  </si>
  <si>
    <t>Pau Torres</t>
  </si>
  <si>
    <t>Conor Townsend</t>
  </si>
  <si>
    <t>Adama TraorÃ©</t>
  </si>
  <si>
    <t>Boubacar TraorÃ©</t>
  </si>
  <si>
    <t>Mark Travers</t>
  </si>
  <si>
    <t>Ryan Trevitt</t>
  </si>
  <si>
    <t>Kieran Trippier</t>
  </si>
  <si>
    <t>Leandro Trossard</t>
  </si>
  <si>
    <t>Kostas Tsimikas</t>
  </si>
  <si>
    <t>Axel Tuanzebe</t>
  </si>
  <si>
    <t>cd COD</t>
  </si>
  <si>
    <t>Destiny Udogie</t>
  </si>
  <si>
    <t>Manuel Ugarte Ribeiro</t>
  </si>
  <si>
    <t>Lesley Ugochukwu</t>
  </si>
  <si>
    <t>Enes Ãœnal</t>
  </si>
  <si>
    <t>Virgil van Dijk</t>
  </si>
  <si>
    <t>Jamie Vardy</t>
  </si>
  <si>
    <t>Renato Veiga</t>
  </si>
  <si>
    <t>JoÃ«l Veltman</t>
  </si>
  <si>
    <t>Micky van de Ven</t>
  </si>
  <si>
    <t>Bart Verbruggen</t>
  </si>
  <si>
    <t>Jannik Vestergaard</t>
  </si>
  <si>
    <t>Guglielmo Vicario</t>
  </si>
  <si>
    <t>Carlos VinÃ­cius</t>
  </si>
  <si>
    <t>Kyle Walker</t>
  </si>
  <si>
    <t>Kyle Walker-Peters</t>
  </si>
  <si>
    <t>Christian Walton</t>
  </si>
  <si>
    <t>Aaron Wan-Bissaka</t>
  </si>
  <si>
    <t>Danny Ward</t>
  </si>
  <si>
    <t>Joel Ward</t>
  </si>
  <si>
    <t>James Ward-Prowse</t>
  </si>
  <si>
    <t>Ollie Watkins</t>
  </si>
  <si>
    <t>Adam Webster</t>
  </si>
  <si>
    <t>Danny Welbeck</t>
  </si>
  <si>
    <t>Welington</t>
  </si>
  <si>
    <t>Timo Werner</t>
  </si>
  <si>
    <t>Adam Wharton</t>
  </si>
  <si>
    <t>Ben White</t>
  </si>
  <si>
    <t>Mats Wieffer</t>
  </si>
  <si>
    <t>Neco Williams</t>
  </si>
  <si>
    <t>Willian</t>
  </si>
  <si>
    <t>Joe Willock</t>
  </si>
  <si>
    <t>Callum Wilson</t>
  </si>
  <si>
    <t>Harry Wilson</t>
  </si>
  <si>
    <t>Harry Winks</t>
  </si>
  <si>
    <t>Ben Winterburn</t>
  </si>
  <si>
    <t>Yoane Wissa</t>
  </si>
  <si>
    <t>Chris Wood</t>
  </si>
  <si>
    <t>nz NZL</t>
  </si>
  <si>
    <t>Nathan Wood-Gordon</t>
  </si>
  <si>
    <t>Luke Woolfenden</t>
  </si>
  <si>
    <t>Yehor Yarmoliuk</t>
  </si>
  <si>
    <t>Ryan Yates</t>
  </si>
  <si>
    <t>Leny Yoro</t>
  </si>
  <si>
    <t>Ashley Young</t>
  </si>
  <si>
    <t>Illia Zabarnyi</t>
  </si>
  <si>
    <t>Oleksandr Zinchenko</t>
  </si>
  <si>
    <t>Joshua Zirkzee</t>
  </si>
  <si>
    <t>Martin Ã˜degaard</t>
  </si>
  <si>
    <t>Goal Contributions</t>
  </si>
  <si>
    <t>Matches Played</t>
  </si>
  <si>
    <t>Position</t>
  </si>
  <si>
    <t>Minutes</t>
  </si>
  <si>
    <t>90s Played</t>
  </si>
  <si>
    <t>Goals</t>
  </si>
  <si>
    <t>Assists</t>
  </si>
  <si>
    <t>Penalty Goals</t>
  </si>
  <si>
    <t>Penalties Attempted</t>
  </si>
  <si>
    <t>Y Cards</t>
  </si>
  <si>
    <t>R Cards</t>
  </si>
  <si>
    <t>Expected Goals</t>
  </si>
  <si>
    <t>Non-Penalty xG</t>
  </si>
  <si>
    <t>Expected Assists</t>
  </si>
  <si>
    <t>Non-Penalty xG+xAG</t>
  </si>
  <si>
    <t>Progressive Carries</t>
  </si>
  <si>
    <t>Progressive Passes</t>
  </si>
  <si>
    <t>Goals per 90</t>
  </si>
  <si>
    <t>Assists per 90</t>
  </si>
  <si>
    <t>Goal contributions per 90s</t>
  </si>
  <si>
    <t>Non-Penalty Goals per 90</t>
  </si>
  <si>
    <t>Non-Penalty G+A per 90</t>
  </si>
  <si>
    <t>Expected goals per 90</t>
  </si>
  <si>
    <t>Expected assists per 90</t>
  </si>
  <si>
    <t>xG+xAG per 90</t>
  </si>
  <si>
    <t>Non-Penalty xG per 90</t>
  </si>
  <si>
    <t>Non-Penalty xG+xAG per 90</t>
  </si>
  <si>
    <t>Nationality</t>
  </si>
  <si>
    <t>Position.1</t>
  </si>
  <si>
    <t>Position.2</t>
  </si>
  <si>
    <t>Goals without Penalty</t>
  </si>
  <si>
    <t>Progressive Runs</t>
  </si>
  <si>
    <t>NOR</t>
  </si>
  <si>
    <t>N/A</t>
  </si>
  <si>
    <t>GER</t>
  </si>
  <si>
    <t>BRA</t>
  </si>
  <si>
    <t>ITA</t>
  </si>
  <si>
    <t>POL</t>
  </si>
  <si>
    <t>ENG</t>
  </si>
  <si>
    <t>ESP</t>
  </si>
  <si>
    <t>GHA</t>
  </si>
  <si>
    <t>FRA</t>
  </si>
  <si>
    <t>JPN</t>
  </si>
  <si>
    <t>BEL</t>
  </si>
  <si>
    <t>NED</t>
  </si>
  <si>
    <t>UKR</t>
  </si>
  <si>
    <t>SCO</t>
  </si>
  <si>
    <t>COL</t>
  </si>
  <si>
    <t>ARG</t>
  </si>
  <si>
    <t>JAM</t>
  </si>
  <si>
    <t>SRB</t>
  </si>
  <si>
    <t>SWE</t>
  </si>
  <si>
    <t>MSR</t>
  </si>
  <si>
    <t>IRL</t>
  </si>
  <si>
    <t>CAN</t>
  </si>
  <si>
    <t>HUN</t>
  </si>
  <si>
    <t>BFA</t>
  </si>
  <si>
    <t>TUR</t>
  </si>
  <si>
    <t>DEN</t>
  </si>
  <si>
    <t>WAL</t>
  </si>
  <si>
    <t>USA</t>
  </si>
  <si>
    <t>MEX</t>
  </si>
  <si>
    <t>COD</t>
  </si>
  <si>
    <t>CMR</t>
  </si>
  <si>
    <t>NGA</t>
  </si>
  <si>
    <t>ISL</t>
  </si>
  <si>
    <t>POR</t>
  </si>
  <si>
    <t>KOR</t>
  </si>
  <si>
    <t>PAR</t>
  </si>
  <si>
    <t>ECU</t>
  </si>
  <si>
    <t>CIV</t>
  </si>
  <si>
    <t>GAM</t>
  </si>
  <si>
    <t>SEN</t>
  </si>
  <si>
    <t>MAR</t>
  </si>
  <si>
    <t>NIR</t>
  </si>
  <si>
    <t>MLI</t>
  </si>
  <si>
    <t>GNB</t>
  </si>
  <si>
    <t>ALB</t>
  </si>
  <si>
    <t>KVX</t>
  </si>
  <si>
    <t>AUS</t>
  </si>
  <si>
    <t>EGY</t>
  </si>
  <si>
    <t>IRQ</t>
  </si>
  <si>
    <t>BAN</t>
  </si>
  <si>
    <t>ZAM</t>
  </si>
  <si>
    <t>URU</t>
  </si>
  <si>
    <t>GRE</t>
  </si>
  <si>
    <t>CZE</t>
  </si>
  <si>
    <t>UZB</t>
  </si>
  <si>
    <t>CRO</t>
  </si>
  <si>
    <t>SUI</t>
  </si>
  <si>
    <t>SVK</t>
  </si>
  <si>
    <t>NZL</t>
  </si>
  <si>
    <t>CHI</t>
  </si>
  <si>
    <t>AUT</t>
  </si>
  <si>
    <t>ROU</t>
  </si>
  <si>
    <t>ZIM</t>
  </si>
  <si>
    <t>ALG</t>
  </si>
  <si>
    <t>GAB</t>
  </si>
  <si>
    <t>median</t>
  </si>
  <si>
    <t>min</t>
  </si>
  <si>
    <t>Average</t>
  </si>
  <si>
    <t>max</t>
  </si>
  <si>
    <t>DF, FW</t>
  </si>
  <si>
    <t>Numbers</t>
  </si>
  <si>
    <t>Descriptive Statistics</t>
  </si>
  <si>
    <t>Player Performance Rankings</t>
  </si>
  <si>
    <t>Name</t>
  </si>
  <si>
    <t>Rank</t>
  </si>
  <si>
    <t>Ex Goals per 90</t>
  </si>
  <si>
    <t>Ex Assists per 90</t>
  </si>
  <si>
    <t>Ex Goals</t>
  </si>
  <si>
    <t>Golas</t>
  </si>
  <si>
    <t>Ex Assists</t>
  </si>
  <si>
    <t>Row Labels</t>
  </si>
  <si>
    <t>Grand Total</t>
  </si>
  <si>
    <t>Goal Contribution</t>
  </si>
  <si>
    <t>Sum of Goals</t>
  </si>
  <si>
    <t>Sum of Matches Played</t>
  </si>
  <si>
    <t>Contribution Rate</t>
  </si>
  <si>
    <t>Finishing Efficiency</t>
  </si>
  <si>
    <t>Creativity Index</t>
  </si>
  <si>
    <t>Discipline Ratio</t>
  </si>
  <si>
    <t>Over/Under XG</t>
  </si>
  <si>
    <t>All</t>
  </si>
  <si>
    <t>Premier League Analysis</t>
  </si>
  <si>
    <t>Average of Over/Under XG</t>
  </si>
  <si>
    <t>Average of Finishing Efficiency</t>
  </si>
  <si>
    <t>Finshing Efficeincy</t>
  </si>
  <si>
    <t>Progressive Passes Rate</t>
  </si>
  <si>
    <t>Progressive Carries Rate</t>
  </si>
  <si>
    <t>Progressive Runs Rate</t>
  </si>
  <si>
    <t>Progression Passes Ratio</t>
  </si>
  <si>
    <t>Progression Carries Ratio</t>
  </si>
  <si>
    <t>Progression Runs 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</si>
</sst>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4"/>
      <color theme="1"/>
      <name val="Aptos Narrow"/>
      <family val="2"/>
      <scheme val="minor"/>
    </font>
    <font>
      <b/>
      <sz val="12"/>
      <color theme="1"/>
      <name val="Aptos Narrow"/>
      <family val="2"/>
      <scheme val="minor"/>
    </font>
    <font>
      <b/>
      <sz val="22"/>
      <color theme="1"/>
      <name val="Aptos Display"/>
      <family val="2"/>
      <scheme val="major"/>
    </font>
    <font>
      <sz val="13"/>
      <color theme="1"/>
      <name val="Aptos Narrow"/>
      <family val="2"/>
      <scheme val="minor"/>
    </font>
    <font>
      <b/>
      <sz val="13"/>
      <color theme="1"/>
      <name val="Aptos Narrow"/>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9" tint="0.39997558519241921"/>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style="thick">
        <color indexed="64"/>
      </right>
      <top style="thick">
        <color indexed="64"/>
      </top>
      <bottom/>
      <diagonal/>
    </border>
    <border>
      <left style="thick">
        <color indexed="64"/>
      </left>
      <right style="thick">
        <color indexed="64"/>
      </right>
      <top/>
      <bottom style="thick">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thick">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2">
    <xf numFmtId="0" fontId="0" fillId="0" borderId="0" xfId="0"/>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0" xfId="0" applyBorder="1"/>
    <xf numFmtId="0" fontId="0" fillId="0" borderId="11" xfId="0" applyBorder="1"/>
    <xf numFmtId="0" fontId="0" fillId="0" borderId="12" xfId="0" applyBorder="1"/>
    <xf numFmtId="164" fontId="0" fillId="0" borderId="12" xfId="0" applyNumberFormat="1" applyBorder="1"/>
    <xf numFmtId="0" fontId="0" fillId="0" borderId="0" xfId="0" pivotButton="1"/>
    <xf numFmtId="0" fontId="0" fillId="0" borderId="0" xfId="0" applyAlignment="1">
      <alignment horizontal="left"/>
    </xf>
    <xf numFmtId="2" fontId="0" fillId="0" borderId="0" xfId="0" applyNumberFormat="1"/>
    <xf numFmtId="2" fontId="0" fillId="0" borderId="0" xfId="0" pivotButton="1" applyNumberFormat="1"/>
    <xf numFmtId="2" fontId="0" fillId="0" borderId="0" xfId="0" applyNumberFormat="1" applyAlignment="1">
      <alignment horizontal="left"/>
    </xf>
    <xf numFmtId="1" fontId="0" fillId="0" borderId="0" xfId="0" applyNumberFormat="1"/>
    <xf numFmtId="0" fontId="18" fillId="33" borderId="13" xfId="0" applyFont="1" applyFill="1" applyBorder="1" applyAlignment="1">
      <alignment vertical="center"/>
    </xf>
    <xf numFmtId="0" fontId="18" fillId="33" borderId="0" xfId="0" applyFont="1" applyFill="1" applyAlignment="1">
      <alignment vertical="center"/>
    </xf>
    <xf numFmtId="0" fontId="0" fillId="0" borderId="0" xfId="0" applyAlignment="1">
      <alignment horizontal="left" indent="1"/>
    </xf>
    <xf numFmtId="0" fontId="0" fillId="0" borderId="0" xfId="0" applyAlignment="1">
      <alignment horizontal="left" indent="2"/>
    </xf>
    <xf numFmtId="0" fontId="0" fillId="34" borderId="0" xfId="0" applyFill="1"/>
    <xf numFmtId="0" fontId="0" fillId="34" borderId="0" xfId="0" applyFill="1" applyAlignment="1">
      <alignment horizontal="center" vertical="center"/>
    </xf>
    <xf numFmtId="0" fontId="20" fillId="35" borderId="18" xfId="0" applyFont="1" applyFill="1" applyBorder="1" applyAlignment="1">
      <alignment horizontal="center" vertical="center"/>
    </xf>
    <xf numFmtId="0" fontId="20" fillId="35" borderId="19" xfId="0" applyFont="1" applyFill="1" applyBorder="1" applyAlignment="1">
      <alignment horizontal="center" vertical="center"/>
    </xf>
    <xf numFmtId="0" fontId="20" fillId="35" borderId="20" xfId="0" applyFont="1" applyFill="1" applyBorder="1" applyAlignment="1">
      <alignment horizontal="center" vertical="center"/>
    </xf>
    <xf numFmtId="0" fontId="18" fillId="33" borderId="10" xfId="0" applyFont="1" applyFill="1" applyBorder="1" applyAlignment="1">
      <alignment horizontal="center" vertical="center"/>
    </xf>
    <xf numFmtId="0" fontId="18"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0" fillId="0" borderId="0" xfId="0" applyNumberFormat="1"/>
    <xf numFmtId="0" fontId="19" fillId="36" borderId="22" xfId="0" applyNumberFormat="1" applyFont="1" applyFill="1" applyBorder="1" applyAlignment="1">
      <alignment horizontal="center" vertical="center"/>
    </xf>
    <xf numFmtId="2" fontId="19" fillId="36" borderId="22" xfId="0" applyNumberFormat="1" applyFont="1" applyFill="1" applyBorder="1" applyAlignment="1">
      <alignment horizontal="center" vertical="center"/>
    </xf>
    <xf numFmtId="0" fontId="0" fillId="37" borderId="0" xfId="0" applyFill="1" applyAlignment="1">
      <alignment horizontal="center" vertical="center"/>
    </xf>
    <xf numFmtId="0" fontId="0" fillId="36" borderId="0" xfId="0" applyFill="1" applyAlignment="1">
      <alignment horizontal="center" vertical="center"/>
    </xf>
    <xf numFmtId="0" fontId="0" fillId="36" borderId="0" xfId="0" applyNumberFormat="1" applyFill="1" applyAlignment="1">
      <alignment horizontal="center" vertical="center"/>
    </xf>
    <xf numFmtId="0" fontId="0" fillId="37" borderId="0" xfId="0" applyNumberFormat="1" applyFill="1" applyAlignment="1">
      <alignment horizontal="center" vertical="center"/>
    </xf>
    <xf numFmtId="0" fontId="21" fillId="37" borderId="21" xfId="0" applyFont="1" applyFill="1" applyBorder="1" applyAlignment="1">
      <alignment horizontal="center" vertical="center"/>
    </xf>
    <xf numFmtId="0" fontId="22" fillId="37" borderId="21" xfId="0" applyFont="1" applyFill="1" applyBorder="1" applyAlignment="1">
      <alignment horizontal="center" vertical="center"/>
    </xf>
    <xf numFmtId="0" fontId="19" fillId="34" borderId="23" xfId="0" applyFont="1" applyFill="1" applyBorder="1" applyAlignment="1">
      <alignment horizontal="center" vertical="center"/>
    </xf>
    <xf numFmtId="2" fontId="19" fillId="34" borderId="24" xfId="0" applyNumberFormat="1" applyFont="1" applyFill="1" applyBorder="1" applyAlignment="1">
      <alignment horizontal="center" vertical="center"/>
    </xf>
    <xf numFmtId="0" fontId="19" fillId="34" borderId="24" xfId="0" applyFont="1" applyFill="1" applyBorder="1" applyAlignment="1">
      <alignment horizontal="center" vertical="center"/>
    </xf>
    <xf numFmtId="2" fontId="19" fillId="34" borderId="25" xfId="0" applyNumberFormat="1" applyFont="1" applyFill="1" applyBorder="1" applyAlignment="1">
      <alignment horizontal="center" vertical="center"/>
    </xf>
    <xf numFmtId="0" fontId="19" fillId="34" borderId="26"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526">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horizontal/>
      </border>
    </dxf>
    <dxf>
      <border>
        <horizontal/>
      </border>
    </dxf>
    <dxf>
      <border>
        <horizontal/>
      </border>
    </dxf>
    <dxf>
      <font>
        <sz val="1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79998168889431442"/>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font>
        <sz val="13"/>
      </font>
    </dxf>
    <dxf>
      <border>
        <horizontal/>
      </border>
    </dxf>
    <dxf>
      <border>
        <horizontal/>
      </border>
    </dxf>
    <dxf>
      <border>
        <horizontal/>
      </border>
    </dxf>
    <dxf>
      <fill>
        <patternFill patternType="solid">
          <bgColor theme="9" tint="0.39997558519241921"/>
        </patternFill>
      </fill>
    </dxf>
    <dxf>
      <fill>
        <patternFill patternType="solid">
          <bgColor theme="9" tint="0.79998168889431442"/>
        </patternFill>
      </fill>
    </dxf>
    <dxf>
      <font>
        <b val="0"/>
      </font>
    </dxf>
    <dxf>
      <font>
        <sz val="14"/>
      </font>
    </dxf>
    <dxf>
      <font>
        <sz val="12"/>
      </font>
    </dxf>
    <dxf>
      <font>
        <b/>
      </font>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double">
          <color indexed="64"/>
        </bottom>
      </border>
    </dxf>
    <dxf>
      <border>
        <bottom style="double">
          <color indexed="64"/>
        </bottom>
      </border>
    </dxf>
    <dxf>
      <border>
        <left style="double">
          <color indexed="64"/>
        </left>
        <right style="double">
          <color indexed="64"/>
        </right>
        <top style="double">
          <color indexed="64"/>
        </top>
        <vertical style="double">
          <color indexed="64"/>
        </vertical>
        <horizontal/>
      </border>
    </dxf>
    <dxf>
      <border>
        <left style="double">
          <color indexed="64"/>
        </left>
        <right style="double">
          <color indexed="64"/>
        </right>
        <top style="double">
          <color indexed="64"/>
        </top>
        <vertical style="double">
          <color indexed="64"/>
        </vertical>
        <horizontal/>
      </border>
    </dxf>
    <dxf>
      <font>
        <sz val="13.5"/>
      </font>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ill>
        <patternFill patternType="solid">
          <bgColor theme="9" tint="0.79998168889431442"/>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s>
  <tableStyles count="0" defaultTableStyle="TableStyleMedium2" defaultPivotStyle="PivotStyleLight16"/>
  <colors>
    <mruColors>
      <color rgb="FFF6635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sheetMetadata" Target="metadata.xml"/><Relationship Id="rId39" Type="http://schemas.openxmlformats.org/officeDocument/2006/relationships/customXml" Target="../customXml/item11.xml"/><Relationship Id="rId21" Type="http://schemas.microsoft.com/office/2007/relationships/slicerCache" Target="slicerCaches/slicerCache3.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55" Type="http://schemas.openxmlformats.org/officeDocument/2006/relationships/customXml" Target="../customXml/item27.xml"/><Relationship Id="rId63" Type="http://schemas.openxmlformats.org/officeDocument/2006/relationships/customXml" Target="../customXml/item3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customXml" Target="../customXml/item1.xml"/><Relationship Id="rId11" Type="http://schemas.openxmlformats.org/officeDocument/2006/relationships/pivotCacheDefinition" Target="pivotCache/pivotCacheDefinition7.xml"/><Relationship Id="rId24" Type="http://schemas.openxmlformats.org/officeDocument/2006/relationships/styles" Target="style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8" Type="http://schemas.openxmlformats.org/officeDocument/2006/relationships/customXml" Target="../customXml/item30.xml"/><Relationship Id="rId5" Type="http://schemas.openxmlformats.org/officeDocument/2006/relationships/pivotCacheDefinition" Target="pivotCache/pivotCacheDefinition1.xml"/><Relationship Id="rId61" Type="http://schemas.openxmlformats.org/officeDocument/2006/relationships/customXml" Target="../customXml/item33.xml"/><Relationship Id="rId19" Type="http://schemas.microsoft.com/office/2007/relationships/slicerCache" Target="slicerCaches/slicerCache1.xml"/><Relationship Id="rId14" Type="http://schemas.openxmlformats.org/officeDocument/2006/relationships/pivotCacheDefinition" Target="pivotCache/pivotCacheDefinition10.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56" Type="http://schemas.openxmlformats.org/officeDocument/2006/relationships/customXml" Target="../customXml/item28.xml"/><Relationship Id="rId8" Type="http://schemas.openxmlformats.org/officeDocument/2006/relationships/pivotCacheDefinition" Target="pivotCache/pivotCacheDefinition4.xml"/><Relationship Id="rId51"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sharedStrings" Target="sharedString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59" Type="http://schemas.openxmlformats.org/officeDocument/2006/relationships/customXml" Target="../customXml/item31.xml"/><Relationship Id="rId20" Type="http://schemas.microsoft.com/office/2007/relationships/slicerCache" Target="slicerCaches/slicerCache2.xml"/><Relationship Id="rId41" Type="http://schemas.openxmlformats.org/officeDocument/2006/relationships/customXml" Target="../customXml/item13.xml"/><Relationship Id="rId54" Type="http://schemas.openxmlformats.org/officeDocument/2006/relationships/customXml" Target="../customXml/item26.xml"/><Relationship Id="rId62" Type="http://schemas.openxmlformats.org/officeDocument/2006/relationships/customXml" Target="../customXml/item34.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openxmlformats.org/officeDocument/2006/relationships/connections" Target="connections.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 Id="rId57" Type="http://schemas.openxmlformats.org/officeDocument/2006/relationships/customXml" Target="../customXml/item29.xml"/><Relationship Id="rId10" Type="http://schemas.openxmlformats.org/officeDocument/2006/relationships/pivotCacheDefinition" Target="pivotCache/pivotCacheDefinition6.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 Id="rId60" Type="http://schemas.openxmlformats.org/officeDocument/2006/relationships/customXml" Target="../customXml/item32.xml"/><Relationship Id="rId4" Type="http://schemas.openxmlformats.org/officeDocument/2006/relationships/worksheet" Target="worksheets/sheet4.xml"/><Relationship Id="rId9" Type="http://schemas.openxmlformats.org/officeDocument/2006/relationships/pivotCacheDefinition" Target="pivotCache/pivotCacheDefinition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[fbref_PL_2024-25.xlsx]Pivot Tables!PivotTable8</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Scorers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Tables'!$B$79</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Tables'!$A$80:$A$90</c:f>
              <c:strCache>
                <c:ptCount val="10"/>
                <c:pt idx="0">
                  <c:v>Mohamed Salah</c:v>
                </c:pt>
                <c:pt idx="1">
                  <c:v>Alexander Isak</c:v>
                </c:pt>
                <c:pt idx="2">
                  <c:v>Erling Haaland</c:v>
                </c:pt>
                <c:pt idx="3">
                  <c:v>Chris Wood</c:v>
                </c:pt>
                <c:pt idx="4">
                  <c:v>Bryan Mbeumo</c:v>
                </c:pt>
                <c:pt idx="5">
                  <c:v>Yoane Wissa</c:v>
                </c:pt>
                <c:pt idx="6">
                  <c:v>Ollie Watkins</c:v>
                </c:pt>
                <c:pt idx="7">
                  <c:v>Matheus Cunha</c:v>
                </c:pt>
                <c:pt idx="8">
                  <c:v>Bukayo Saka</c:v>
                </c:pt>
                <c:pt idx="9">
                  <c:v>Marcus Rashford</c:v>
                </c:pt>
              </c:strCache>
            </c:strRef>
          </c:cat>
          <c:val>
            <c:numRef>
              <c:f>'Pivot Tables'!$B$80:$B$90</c:f>
              <c:numCache>
                <c:formatCode>0</c:formatCode>
                <c:ptCount val="10"/>
                <c:pt idx="0">
                  <c:v>29</c:v>
                </c:pt>
                <c:pt idx="1">
                  <c:v>23</c:v>
                </c:pt>
                <c:pt idx="2">
                  <c:v>22</c:v>
                </c:pt>
                <c:pt idx="3">
                  <c:v>20</c:v>
                </c:pt>
                <c:pt idx="4">
                  <c:v>20</c:v>
                </c:pt>
                <c:pt idx="5">
                  <c:v>19</c:v>
                </c:pt>
                <c:pt idx="6">
                  <c:v>16</c:v>
                </c:pt>
                <c:pt idx="7">
                  <c:v>15</c:v>
                </c:pt>
                <c:pt idx="8">
                  <c:v>6</c:v>
                </c:pt>
                <c:pt idx="9">
                  <c:v>6</c:v>
                </c:pt>
              </c:numCache>
            </c:numRef>
          </c:val>
          <c:extLst>
            <c:ext xmlns:c16="http://schemas.microsoft.com/office/drawing/2014/chart" uri="{C3380CC4-5D6E-409C-BE32-E72D297353CC}">
              <c16:uniqueId val="{00000000-84A1-4A20-A8F1-B94BEA455B0E}"/>
            </c:ext>
          </c:extLst>
        </c:ser>
        <c:dLbls>
          <c:dLblPos val="outEnd"/>
          <c:showLegendKey val="0"/>
          <c:showVal val="1"/>
          <c:showCatName val="0"/>
          <c:showSerName val="0"/>
          <c:showPercent val="0"/>
          <c:showBubbleSize val="0"/>
        </c:dLbls>
        <c:gapWidth val="219"/>
        <c:overlap val="-27"/>
        <c:axId val="1977506367"/>
        <c:axId val="1977510687"/>
      </c:barChart>
      <c:catAx>
        <c:axId val="1977506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510687"/>
        <c:crosses val="autoZero"/>
        <c:auto val="1"/>
        <c:lblAlgn val="ctr"/>
        <c:lblOffset val="100"/>
        <c:noMultiLvlLbl val="0"/>
      </c:catAx>
      <c:valAx>
        <c:axId val="1977510687"/>
        <c:scaling>
          <c:orientation val="minMax"/>
          <c:max val="3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506367"/>
        <c:crosses val="autoZero"/>
        <c:crossBetween val="between"/>
        <c:majorUnit val="5"/>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[fbref_PL_2024-25.xlsx]Pivot Tables!PivotTable9</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Assisters</a:t>
            </a:r>
          </a:p>
        </c:rich>
      </c:tx>
      <c:layout>
        <c:manualLayout>
          <c:xMode val="edge"/>
          <c:yMode val="edge"/>
          <c:x val="0.34410117852915445"/>
          <c:y val="3.37552742616033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Tables'!$E$79</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Tables'!$D$80:$D$90</c:f>
              <c:strCache>
                <c:ptCount val="10"/>
                <c:pt idx="0">
                  <c:v>Mohamed Salah</c:v>
                </c:pt>
                <c:pt idx="1">
                  <c:v>Jacob Murphy</c:v>
                </c:pt>
                <c:pt idx="2">
                  <c:v>Anthony Elanga</c:v>
                </c:pt>
                <c:pt idx="3">
                  <c:v>Bruno Fernandes</c:v>
                </c:pt>
                <c:pt idx="4">
                  <c:v>Mikkel Damsgaard</c:v>
                </c:pt>
                <c:pt idx="5">
                  <c:v>Morgan Rogers</c:v>
                </c:pt>
                <c:pt idx="6">
                  <c:v>Bukayo Saka</c:v>
                </c:pt>
                <c:pt idx="7">
                  <c:v>Antonee Robinson</c:v>
                </c:pt>
                <c:pt idx="8">
                  <c:v>Son Heung-min</c:v>
                </c:pt>
                <c:pt idx="9">
                  <c:v>Cole Palmer</c:v>
                </c:pt>
              </c:strCache>
            </c:strRef>
          </c:cat>
          <c:val>
            <c:numRef>
              <c:f>'Pivot Tables'!$E$80:$E$90</c:f>
              <c:numCache>
                <c:formatCode>0</c:formatCode>
                <c:ptCount val="10"/>
                <c:pt idx="0">
                  <c:v>18</c:v>
                </c:pt>
                <c:pt idx="1">
                  <c:v>12</c:v>
                </c:pt>
                <c:pt idx="2">
                  <c:v>11</c:v>
                </c:pt>
                <c:pt idx="3">
                  <c:v>10</c:v>
                </c:pt>
                <c:pt idx="4">
                  <c:v>10</c:v>
                </c:pt>
                <c:pt idx="5">
                  <c:v>10</c:v>
                </c:pt>
                <c:pt idx="6">
                  <c:v>10</c:v>
                </c:pt>
                <c:pt idx="7">
                  <c:v>10</c:v>
                </c:pt>
                <c:pt idx="8">
                  <c:v>9</c:v>
                </c:pt>
                <c:pt idx="9">
                  <c:v>8</c:v>
                </c:pt>
              </c:numCache>
            </c:numRef>
          </c:val>
          <c:extLst>
            <c:ext xmlns:c16="http://schemas.microsoft.com/office/drawing/2014/chart" uri="{C3380CC4-5D6E-409C-BE32-E72D297353CC}">
              <c16:uniqueId val="{00000000-9977-4898-ADEA-9EF2536DC606}"/>
            </c:ext>
          </c:extLst>
        </c:ser>
        <c:dLbls>
          <c:dLblPos val="inEnd"/>
          <c:showLegendKey val="0"/>
          <c:showVal val="1"/>
          <c:showCatName val="0"/>
          <c:showSerName val="0"/>
          <c:showPercent val="0"/>
          <c:showBubbleSize val="0"/>
        </c:dLbls>
        <c:gapWidth val="219"/>
        <c:overlap val="-27"/>
        <c:axId val="430923151"/>
        <c:axId val="430919791"/>
      </c:barChart>
      <c:catAx>
        <c:axId val="43092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919791"/>
        <c:crosses val="autoZero"/>
        <c:auto val="1"/>
        <c:lblAlgn val="ctr"/>
        <c:lblOffset val="100"/>
        <c:noMultiLvlLbl val="0"/>
      </c:catAx>
      <c:valAx>
        <c:axId val="43091979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9231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[fbref_PL_2024-25.xlsx]Pivot Tables!PivotTable6</c:name>
    <c:fmtId val="21"/>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Top 10 Goal Scorers Compared to Expected Goals</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206812365411929"/>
          <c:y val="0.28530256634587342"/>
          <c:w val="0.58734345239264041"/>
          <c:h val="0.57989063867016621"/>
        </c:manualLayout>
      </c:layout>
      <c:barChart>
        <c:barDir val="bar"/>
        <c:grouping val="clustered"/>
        <c:varyColors val="0"/>
        <c:ser>
          <c:idx val="0"/>
          <c:order val="0"/>
          <c:tx>
            <c:strRef>
              <c:f>'Pivot Tables'!$B$92</c:f>
              <c:strCache>
                <c:ptCount val="1"/>
                <c:pt idx="0">
                  <c:v>Goals</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Tables'!$A$93:$A$103</c:f>
              <c:strCache>
                <c:ptCount val="10"/>
                <c:pt idx="0">
                  <c:v>Mateo KovaÄiÄ‡</c:v>
                </c:pt>
                <c:pt idx="1">
                  <c:v>Amad Diallo</c:v>
                </c:pt>
                <c:pt idx="2">
                  <c:v>Alex Iwobi</c:v>
                </c:pt>
                <c:pt idx="3">
                  <c:v>James Maddison</c:v>
                </c:pt>
                <c:pt idx="4">
                  <c:v>Jarrod Bowen</c:v>
                </c:pt>
                <c:pt idx="5">
                  <c:v>JÃ¸rgen Strand Larsen</c:v>
                </c:pt>
                <c:pt idx="6">
                  <c:v>Matheus Cunha</c:v>
                </c:pt>
                <c:pt idx="7">
                  <c:v>Chris Wood</c:v>
                </c:pt>
                <c:pt idx="8">
                  <c:v>Bryan Mbeumo</c:v>
                </c:pt>
                <c:pt idx="9">
                  <c:v>Mohamed Salah</c:v>
                </c:pt>
              </c:strCache>
            </c:strRef>
          </c:cat>
          <c:val>
            <c:numRef>
              <c:f>'Pivot Tables'!$B$93:$B$103</c:f>
              <c:numCache>
                <c:formatCode>0</c:formatCode>
                <c:ptCount val="10"/>
                <c:pt idx="0">
                  <c:v>6</c:v>
                </c:pt>
                <c:pt idx="1">
                  <c:v>8</c:v>
                </c:pt>
                <c:pt idx="2">
                  <c:v>9</c:v>
                </c:pt>
                <c:pt idx="3">
                  <c:v>9</c:v>
                </c:pt>
                <c:pt idx="4">
                  <c:v>13</c:v>
                </c:pt>
                <c:pt idx="5">
                  <c:v>14</c:v>
                </c:pt>
                <c:pt idx="6">
                  <c:v>15</c:v>
                </c:pt>
                <c:pt idx="7">
                  <c:v>20</c:v>
                </c:pt>
                <c:pt idx="8">
                  <c:v>20</c:v>
                </c:pt>
                <c:pt idx="9">
                  <c:v>29</c:v>
                </c:pt>
              </c:numCache>
            </c:numRef>
          </c:val>
          <c:extLst>
            <c:ext xmlns:c16="http://schemas.microsoft.com/office/drawing/2014/chart" uri="{C3380CC4-5D6E-409C-BE32-E72D297353CC}">
              <c16:uniqueId val="{00000000-6265-49D4-AAE4-0DB453332DF9}"/>
            </c:ext>
          </c:extLst>
        </c:ser>
        <c:ser>
          <c:idx val="1"/>
          <c:order val="1"/>
          <c:tx>
            <c:strRef>
              <c:f>'Pivot Tables'!$C$92</c:f>
              <c:strCache>
                <c:ptCount val="1"/>
                <c:pt idx="0">
                  <c:v>Expected Goals</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Tables'!$A$93:$A$103</c:f>
              <c:strCache>
                <c:ptCount val="10"/>
                <c:pt idx="0">
                  <c:v>Mateo KovaÄiÄ‡</c:v>
                </c:pt>
                <c:pt idx="1">
                  <c:v>Amad Diallo</c:v>
                </c:pt>
                <c:pt idx="2">
                  <c:v>Alex Iwobi</c:v>
                </c:pt>
                <c:pt idx="3">
                  <c:v>James Maddison</c:v>
                </c:pt>
                <c:pt idx="4">
                  <c:v>Jarrod Bowen</c:v>
                </c:pt>
                <c:pt idx="5">
                  <c:v>JÃ¸rgen Strand Larsen</c:v>
                </c:pt>
                <c:pt idx="6">
                  <c:v>Matheus Cunha</c:v>
                </c:pt>
                <c:pt idx="7">
                  <c:v>Chris Wood</c:v>
                </c:pt>
                <c:pt idx="8">
                  <c:v>Bryan Mbeumo</c:v>
                </c:pt>
                <c:pt idx="9">
                  <c:v>Mohamed Salah</c:v>
                </c:pt>
              </c:strCache>
            </c:strRef>
          </c:cat>
          <c:val>
            <c:numRef>
              <c:f>'Pivot Tables'!$C$93:$C$103</c:f>
              <c:numCache>
                <c:formatCode>0</c:formatCode>
                <c:ptCount val="10"/>
                <c:pt idx="0">
                  <c:v>1.9</c:v>
                </c:pt>
                <c:pt idx="1">
                  <c:v>4.7</c:v>
                </c:pt>
                <c:pt idx="2">
                  <c:v>4.7</c:v>
                </c:pt>
                <c:pt idx="3">
                  <c:v>5.8</c:v>
                </c:pt>
                <c:pt idx="4">
                  <c:v>8.6</c:v>
                </c:pt>
                <c:pt idx="5">
                  <c:v>10.3</c:v>
                </c:pt>
                <c:pt idx="6">
                  <c:v>8.6</c:v>
                </c:pt>
                <c:pt idx="7">
                  <c:v>13.4</c:v>
                </c:pt>
                <c:pt idx="8">
                  <c:v>12.3</c:v>
                </c:pt>
                <c:pt idx="9">
                  <c:v>25.2</c:v>
                </c:pt>
              </c:numCache>
            </c:numRef>
          </c:val>
          <c:extLst>
            <c:ext xmlns:c16="http://schemas.microsoft.com/office/drawing/2014/chart" uri="{C3380CC4-5D6E-409C-BE32-E72D297353CC}">
              <c16:uniqueId val="{00000001-6265-49D4-AAE4-0DB453332DF9}"/>
            </c:ext>
          </c:extLst>
        </c:ser>
        <c:dLbls>
          <c:dLblPos val="outEnd"/>
          <c:showLegendKey val="0"/>
          <c:showVal val="1"/>
          <c:showCatName val="0"/>
          <c:showSerName val="0"/>
          <c:showPercent val="0"/>
          <c:showBubbleSize val="0"/>
        </c:dLbls>
        <c:gapWidth val="182"/>
        <c:axId val="1219720751"/>
        <c:axId val="1219719791"/>
      </c:barChart>
      <c:catAx>
        <c:axId val="1219720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719791"/>
        <c:crosses val="autoZero"/>
        <c:auto val="1"/>
        <c:lblAlgn val="ctr"/>
        <c:lblOffset val="100"/>
        <c:noMultiLvlLbl val="0"/>
      </c:catAx>
      <c:valAx>
        <c:axId val="1219719791"/>
        <c:scaling>
          <c:orientation val="minMax"/>
          <c:max val="30"/>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720751"/>
        <c:crosses val="autoZero"/>
        <c:crossBetween val="between"/>
        <c:majorUnit val="3"/>
      </c:valAx>
      <c:spPr>
        <a:noFill/>
        <a:ln>
          <a:noFill/>
        </a:ln>
        <a:effectLst/>
      </c:spPr>
    </c:plotArea>
    <c:legend>
      <c:legendPos val="tr"/>
      <c:layout>
        <c:manualLayout>
          <c:xMode val="edge"/>
          <c:yMode val="edge"/>
          <c:x val="0.19969420281317704"/>
          <c:y val="0.18123788311321642"/>
          <c:w val="0.63737977889920872"/>
          <c:h val="6.975729627422069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[fbref_PL_2024-25.xlsx]Pivot Tables!PivotTable7</c:name>
    <c:fmtId val="21"/>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u="none" strike="noStrike" kern="1200" spc="0" baseline="0">
                <a:solidFill>
                  <a:sysClr val="windowText" lastClr="000000">
                    <a:lumMod val="65000"/>
                    <a:lumOff val="35000"/>
                  </a:sysClr>
                </a:solidFill>
              </a:rPr>
              <a:t>Worst 10 Goal Scorers Compared to Expected Goals</a:t>
            </a:r>
          </a:p>
        </c:rich>
      </c:tx>
      <c:layout>
        <c:manualLayout>
          <c:xMode val="edge"/>
          <c:yMode val="edge"/>
          <c:x val="0.14924078969129737"/>
          <c:y val="2.2486772486772486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6635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686924964946172"/>
          <c:y val="0.28530256634587342"/>
          <c:w val="0.65870515993767242"/>
          <c:h val="0.57989063867016621"/>
        </c:manualLayout>
      </c:layout>
      <c:barChart>
        <c:barDir val="bar"/>
        <c:grouping val="clustered"/>
        <c:varyColors val="0"/>
        <c:ser>
          <c:idx val="0"/>
          <c:order val="0"/>
          <c:tx>
            <c:strRef>
              <c:f>'Pivot Tables'!$G$92</c:f>
              <c:strCache>
                <c:ptCount val="1"/>
                <c:pt idx="0">
                  <c:v>Goals</c:v>
                </c:pt>
              </c:strCache>
            </c:strRef>
          </c:tx>
          <c:spPr>
            <a:solidFill>
              <a:srgbClr val="F6635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Tables'!$F$93:$F$103</c:f>
              <c:strCache>
                <c:ptCount val="10"/>
                <c:pt idx="0">
                  <c:v>Jack Harrison</c:v>
                </c:pt>
                <c:pt idx="1">
                  <c:v>SÃ¡vio</c:v>
                </c:pt>
                <c:pt idx="2">
                  <c:v>Cameron Archer</c:v>
                </c:pt>
                <c:pt idx="3">
                  <c:v>Dominic Calvert-Lewin</c:v>
                </c:pt>
                <c:pt idx="4">
                  <c:v>Eddie Nketiah</c:v>
                </c:pt>
                <c:pt idx="5">
                  <c:v>Marcus Tavernier</c:v>
                </c:pt>
                <c:pt idx="6">
                  <c:v>Noni Madueke</c:v>
                </c:pt>
                <c:pt idx="7">
                  <c:v>Ismaila Sarr</c:v>
                </c:pt>
                <c:pt idx="8">
                  <c:v>Eberechi Eze</c:v>
                </c:pt>
                <c:pt idx="9">
                  <c:v>Evanilson</c:v>
                </c:pt>
              </c:strCache>
            </c:strRef>
          </c:cat>
          <c:val>
            <c:numRef>
              <c:f>'Pivot Tables'!$G$93:$G$103</c:f>
              <c:numCache>
                <c:formatCode>0</c:formatCode>
                <c:ptCount val="10"/>
                <c:pt idx="0">
                  <c:v>1</c:v>
                </c:pt>
                <c:pt idx="1">
                  <c:v>1</c:v>
                </c:pt>
                <c:pt idx="2">
                  <c:v>2</c:v>
                </c:pt>
                <c:pt idx="3">
                  <c:v>3</c:v>
                </c:pt>
                <c:pt idx="4">
                  <c:v>3</c:v>
                </c:pt>
                <c:pt idx="5">
                  <c:v>3</c:v>
                </c:pt>
                <c:pt idx="6">
                  <c:v>7</c:v>
                </c:pt>
                <c:pt idx="7">
                  <c:v>8</c:v>
                </c:pt>
                <c:pt idx="8">
                  <c:v>8</c:v>
                </c:pt>
                <c:pt idx="9">
                  <c:v>10</c:v>
                </c:pt>
              </c:numCache>
            </c:numRef>
          </c:val>
          <c:extLst>
            <c:ext xmlns:c16="http://schemas.microsoft.com/office/drawing/2014/chart" uri="{C3380CC4-5D6E-409C-BE32-E72D297353CC}">
              <c16:uniqueId val="{00000000-2668-4A71-AB69-60293A5ECF16}"/>
            </c:ext>
          </c:extLst>
        </c:ser>
        <c:ser>
          <c:idx val="1"/>
          <c:order val="1"/>
          <c:tx>
            <c:strRef>
              <c:f>'Pivot Tables'!$H$92</c:f>
              <c:strCache>
                <c:ptCount val="1"/>
                <c:pt idx="0">
                  <c:v>Expected Goals</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Tables'!$F$93:$F$103</c:f>
              <c:strCache>
                <c:ptCount val="10"/>
                <c:pt idx="0">
                  <c:v>Jack Harrison</c:v>
                </c:pt>
                <c:pt idx="1">
                  <c:v>SÃ¡vio</c:v>
                </c:pt>
                <c:pt idx="2">
                  <c:v>Cameron Archer</c:v>
                </c:pt>
                <c:pt idx="3">
                  <c:v>Dominic Calvert-Lewin</c:v>
                </c:pt>
                <c:pt idx="4">
                  <c:v>Eddie Nketiah</c:v>
                </c:pt>
                <c:pt idx="5">
                  <c:v>Marcus Tavernier</c:v>
                </c:pt>
                <c:pt idx="6">
                  <c:v>Noni Madueke</c:v>
                </c:pt>
                <c:pt idx="7">
                  <c:v>Ismaila Sarr</c:v>
                </c:pt>
                <c:pt idx="8">
                  <c:v>Eberechi Eze</c:v>
                </c:pt>
                <c:pt idx="9">
                  <c:v>Evanilson</c:v>
                </c:pt>
              </c:strCache>
            </c:strRef>
          </c:cat>
          <c:val>
            <c:numRef>
              <c:f>'Pivot Tables'!$H$93:$H$103</c:f>
              <c:numCache>
                <c:formatCode>0</c:formatCode>
                <c:ptCount val="10"/>
                <c:pt idx="0">
                  <c:v>3.5</c:v>
                </c:pt>
                <c:pt idx="1">
                  <c:v>5</c:v>
                </c:pt>
                <c:pt idx="2">
                  <c:v>5.7</c:v>
                </c:pt>
                <c:pt idx="3">
                  <c:v>6.7</c:v>
                </c:pt>
                <c:pt idx="4">
                  <c:v>5.8</c:v>
                </c:pt>
                <c:pt idx="5">
                  <c:v>5.5</c:v>
                </c:pt>
                <c:pt idx="6">
                  <c:v>9.6</c:v>
                </c:pt>
                <c:pt idx="7">
                  <c:v>10.7</c:v>
                </c:pt>
                <c:pt idx="8">
                  <c:v>10.5</c:v>
                </c:pt>
                <c:pt idx="9">
                  <c:v>12.5</c:v>
                </c:pt>
              </c:numCache>
            </c:numRef>
          </c:val>
          <c:extLst>
            <c:ext xmlns:c16="http://schemas.microsoft.com/office/drawing/2014/chart" uri="{C3380CC4-5D6E-409C-BE32-E72D297353CC}">
              <c16:uniqueId val="{00000001-2668-4A71-AB69-60293A5ECF16}"/>
            </c:ext>
          </c:extLst>
        </c:ser>
        <c:dLbls>
          <c:dLblPos val="outEnd"/>
          <c:showLegendKey val="0"/>
          <c:showVal val="1"/>
          <c:showCatName val="0"/>
          <c:showSerName val="0"/>
          <c:showPercent val="0"/>
          <c:showBubbleSize val="0"/>
        </c:dLbls>
        <c:gapWidth val="182"/>
        <c:axId val="349906303"/>
        <c:axId val="349905343"/>
      </c:barChart>
      <c:catAx>
        <c:axId val="349906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905343"/>
        <c:crosses val="autoZero"/>
        <c:auto val="1"/>
        <c:lblAlgn val="ctr"/>
        <c:lblOffset val="100"/>
        <c:noMultiLvlLbl val="0"/>
      </c:catAx>
      <c:valAx>
        <c:axId val="34990534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906303"/>
        <c:crosses val="autoZero"/>
        <c:crossBetween val="between"/>
        <c:majorUnit val="3"/>
      </c:valAx>
      <c:spPr>
        <a:noFill/>
        <a:ln>
          <a:noFill/>
        </a:ln>
        <a:effectLst/>
      </c:spPr>
    </c:plotArea>
    <c:legend>
      <c:legendPos val="t"/>
      <c:layout>
        <c:manualLayout>
          <c:xMode val="edge"/>
          <c:yMode val="edge"/>
          <c:x val="0.26748482670361023"/>
          <c:y val="0.19206349206349208"/>
          <c:w val="0.46503003036714746"/>
          <c:h val="8.399533391659375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[fbref_PL_2024-25.xlsx]Pivot Tables!PivotTable4</c:name>
    <c:fmtId val="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Top 10 Goal Contribution</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Tables'!$K$95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Tables'!$J$96:$J$106</c:f>
              <c:strCache>
                <c:ptCount val="10"/>
                <c:pt idx="0">
                  <c:v>Mohamed Salah</c:v>
                </c:pt>
                <c:pt idx="1">
                  <c:v>Alexander Isak</c:v>
                </c:pt>
                <c:pt idx="2">
                  <c:v>Bryan Mbeumo</c:v>
                </c:pt>
                <c:pt idx="3">
                  <c:v>Erling Haaland</c:v>
                </c:pt>
                <c:pt idx="4">
                  <c:v>Ollie Watkins</c:v>
                </c:pt>
                <c:pt idx="5">
                  <c:v>Cole Palmer</c:v>
                </c:pt>
                <c:pt idx="6">
                  <c:v>Yoane Wissa</c:v>
                </c:pt>
                <c:pt idx="7">
                  <c:v>Chris Wood</c:v>
                </c:pt>
                <c:pt idx="8">
                  <c:v>Jarrod Bowen</c:v>
                </c:pt>
                <c:pt idx="9">
                  <c:v>Matheus Cunha</c:v>
                </c:pt>
              </c:strCache>
            </c:strRef>
          </c:cat>
          <c:val>
            <c:numRef>
              <c:f>'Pivot Tables'!$K$96:$K$106</c:f>
              <c:numCache>
                <c:formatCode>General</c:formatCode>
                <c:ptCount val="10"/>
                <c:pt idx="0">
                  <c:v>47</c:v>
                </c:pt>
                <c:pt idx="1">
                  <c:v>29</c:v>
                </c:pt>
                <c:pt idx="2">
                  <c:v>27</c:v>
                </c:pt>
                <c:pt idx="3">
                  <c:v>25</c:v>
                </c:pt>
                <c:pt idx="4">
                  <c:v>24</c:v>
                </c:pt>
                <c:pt idx="5">
                  <c:v>23</c:v>
                </c:pt>
                <c:pt idx="6">
                  <c:v>23</c:v>
                </c:pt>
                <c:pt idx="7">
                  <c:v>23</c:v>
                </c:pt>
                <c:pt idx="8">
                  <c:v>21</c:v>
                </c:pt>
                <c:pt idx="9">
                  <c:v>21</c:v>
                </c:pt>
              </c:numCache>
            </c:numRef>
          </c:val>
          <c:extLst>
            <c:ext xmlns:c16="http://schemas.microsoft.com/office/drawing/2014/chart" uri="{C3380CC4-5D6E-409C-BE32-E72D297353CC}">
              <c16:uniqueId val="{00000000-5903-42DD-9135-F8D54B802562}"/>
            </c:ext>
          </c:extLst>
        </c:ser>
        <c:dLbls>
          <c:dLblPos val="outEnd"/>
          <c:showLegendKey val="0"/>
          <c:showVal val="1"/>
          <c:showCatName val="0"/>
          <c:showSerName val="0"/>
          <c:showPercent val="0"/>
          <c:showBubbleSize val="0"/>
        </c:dLbls>
        <c:gapWidth val="219"/>
        <c:overlap val="-27"/>
        <c:axId val="791608351"/>
        <c:axId val="791622271"/>
      </c:barChart>
      <c:catAx>
        <c:axId val="79160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791622271"/>
        <c:crosses val="autoZero"/>
        <c:auto val="1"/>
        <c:lblAlgn val="ctr"/>
        <c:lblOffset val="100"/>
        <c:noMultiLvlLbl val="0"/>
      </c:catAx>
      <c:valAx>
        <c:axId val="7916222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791608351"/>
        <c:crosses val="autoZero"/>
        <c:crossBetween val="between"/>
        <c:majorUnit val="5"/>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Age Distribution by Squad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Age Distribution by Squad</a:t>
          </a:r>
        </a:p>
      </cx:txPr>
    </cx:title>
    <cx:plotArea>
      <cx:plotAreaRegion>
        <cx:series layoutId="boxWhisker" uniqueId="{1E0E7F7E-8A00-4C9B-99B6-BA80CEA6AAC0}">
          <cx:tx>
            <cx:txData>
              <cx:f>_xlchart.v1.1</cx:f>
              <cx:v>Age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589496</xdr:colOff>
      <xdr:row>11</xdr:row>
      <xdr:rowOff>27517</xdr:rowOff>
    </xdr:from>
    <xdr:to>
      <xdr:col>3</xdr:col>
      <xdr:colOff>95219</xdr:colOff>
      <xdr:row>23</xdr:row>
      <xdr:rowOff>141817</xdr:rowOff>
    </xdr:to>
    <xdr:graphicFrame macro="">
      <xdr:nvGraphicFramePr>
        <xdr:cNvPr id="2" name="Chart 1">
          <a:extLst>
            <a:ext uri="{FF2B5EF4-FFF2-40B4-BE49-F238E27FC236}">
              <a16:creationId xmlns:a16="http://schemas.microsoft.com/office/drawing/2014/main" id="{4D085D1A-F325-4581-BB1D-5EC0F842F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254001</xdr:colOff>
      <xdr:row>11</xdr:row>
      <xdr:rowOff>31751</xdr:rowOff>
    </xdr:from>
    <xdr:to>
      <xdr:col>5</xdr:col>
      <xdr:colOff>683816</xdr:colOff>
      <xdr:row>23</xdr:row>
      <xdr:rowOff>162985</xdr:rowOff>
    </xdr:to>
    <xdr:graphicFrame macro="">
      <xdr:nvGraphicFramePr>
        <xdr:cNvPr id="3" name="Chart 2">
          <a:extLst>
            <a:ext uri="{FF2B5EF4-FFF2-40B4-BE49-F238E27FC236}">
              <a16:creationId xmlns:a16="http://schemas.microsoft.com/office/drawing/2014/main" id="{644C0874-15AF-4338-87CE-ECD2A3042B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1481667</xdr:colOff>
      <xdr:row>11</xdr:row>
      <xdr:rowOff>37041</xdr:rowOff>
    </xdr:from>
    <xdr:to>
      <xdr:col>11</xdr:col>
      <xdr:colOff>31750</xdr:colOff>
      <xdr:row>23</xdr:row>
      <xdr:rowOff>141816</xdr:rowOff>
    </xdr:to>
    <xdr:graphicFrame macro="">
      <xdr:nvGraphicFramePr>
        <xdr:cNvPr id="4" name="Chart 3">
          <a:extLst>
            <a:ext uri="{FF2B5EF4-FFF2-40B4-BE49-F238E27FC236}">
              <a16:creationId xmlns:a16="http://schemas.microsoft.com/office/drawing/2014/main" id="{FA846EF1-B9F2-4F1C-ACA7-E440723918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836084</xdr:colOff>
      <xdr:row>11</xdr:row>
      <xdr:rowOff>27517</xdr:rowOff>
    </xdr:from>
    <xdr:to>
      <xdr:col>7</xdr:col>
      <xdr:colOff>1327578</xdr:colOff>
      <xdr:row>23</xdr:row>
      <xdr:rowOff>141817</xdr:rowOff>
    </xdr:to>
    <xdr:graphicFrame macro="">
      <xdr:nvGraphicFramePr>
        <xdr:cNvPr id="5" name="Chart 4">
          <a:extLst>
            <a:ext uri="{FF2B5EF4-FFF2-40B4-BE49-F238E27FC236}">
              <a16:creationId xmlns:a16="http://schemas.microsoft.com/office/drawing/2014/main" id="{8AC858D5-E4D9-4540-9690-BCF016A719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589492</xdr:colOff>
      <xdr:row>24</xdr:row>
      <xdr:rowOff>3175</xdr:rowOff>
    </xdr:from>
    <xdr:to>
      <xdr:col>7</xdr:col>
      <xdr:colOff>1322917</xdr:colOff>
      <xdr:row>36</xdr:row>
      <xdr:rowOff>88900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9CF1C63D-BEA5-4BF9-9CE7-AD87F3396F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89492" y="4956175"/>
              <a:ext cx="9940925" cy="23717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1283759</xdr:colOff>
      <xdr:row>5</xdr:row>
      <xdr:rowOff>5292</xdr:rowOff>
    </xdr:from>
    <xdr:to>
      <xdr:col>7</xdr:col>
      <xdr:colOff>1449916</xdr:colOff>
      <xdr:row>11</xdr:row>
      <xdr:rowOff>21168</xdr:rowOff>
    </xdr:to>
    <mc:AlternateContent xmlns:mc="http://schemas.openxmlformats.org/markup-compatibility/2006">
      <mc:Choice xmlns:a14="http://schemas.microsoft.com/office/drawing/2010/main" Requires="a14">
        <xdr:graphicFrame macro="">
          <xdr:nvGraphicFramePr>
            <xdr:cNvPr id="10" name="Squad">
              <a:extLst>
                <a:ext uri="{FF2B5EF4-FFF2-40B4-BE49-F238E27FC236}">
                  <a16:creationId xmlns:a16="http://schemas.microsoft.com/office/drawing/2014/main" id="{6B37BF54-42C5-2C5D-7B81-A542BD37715E}"/>
                </a:ext>
              </a:extLst>
            </xdr:cNvPr>
            <xdr:cNvGraphicFramePr/>
          </xdr:nvGraphicFramePr>
          <xdr:xfrm>
            <a:off x="0" y="0"/>
            <a:ext cx="0" cy="0"/>
          </xdr:xfrm>
          <a:graphic>
            <a:graphicData uri="http://schemas.microsoft.com/office/drawing/2010/slicer">
              <sle:slicer xmlns:sle="http://schemas.microsoft.com/office/drawing/2010/slicer" name="Squad"/>
            </a:graphicData>
          </a:graphic>
        </xdr:graphicFrame>
      </mc:Choice>
      <mc:Fallback>
        <xdr:sp macro="" textlink="">
          <xdr:nvSpPr>
            <xdr:cNvPr id="0" name=""/>
            <xdr:cNvSpPr>
              <a:spLocks noTextEdit="1"/>
            </xdr:cNvSpPr>
          </xdr:nvSpPr>
          <xdr:spPr>
            <a:xfrm>
              <a:off x="7792509" y="1275292"/>
              <a:ext cx="2864907" cy="12223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19051</xdr:colOff>
      <xdr:row>5</xdr:row>
      <xdr:rowOff>15875</xdr:rowOff>
    </xdr:from>
    <xdr:to>
      <xdr:col>5</xdr:col>
      <xdr:colOff>1276351</xdr:colOff>
      <xdr:row>11</xdr:row>
      <xdr:rowOff>25400</xdr:rowOff>
    </xdr:to>
    <mc:AlternateContent xmlns:mc="http://schemas.openxmlformats.org/markup-compatibility/2006">
      <mc:Choice xmlns:a14="http://schemas.microsoft.com/office/drawing/2010/main" Requires="a14">
        <xdr:graphicFrame macro="">
          <xdr:nvGraphicFramePr>
            <xdr:cNvPr id="11" name="Position.1">
              <a:extLst>
                <a:ext uri="{FF2B5EF4-FFF2-40B4-BE49-F238E27FC236}">
                  <a16:creationId xmlns:a16="http://schemas.microsoft.com/office/drawing/2014/main" id="{B9627AEB-8FCB-F7C8-58A9-AD8FCFA28178}"/>
                </a:ext>
              </a:extLst>
            </xdr:cNvPr>
            <xdr:cNvGraphicFramePr/>
          </xdr:nvGraphicFramePr>
          <xdr:xfrm>
            <a:off x="0" y="0"/>
            <a:ext cx="0" cy="0"/>
          </xdr:xfrm>
          <a:graphic>
            <a:graphicData uri="http://schemas.microsoft.com/office/drawing/2010/slicer">
              <sle:slicer xmlns:sle="http://schemas.microsoft.com/office/drawing/2010/slicer" name="Position.1"/>
            </a:graphicData>
          </a:graphic>
        </xdr:graphicFrame>
      </mc:Choice>
      <mc:Fallback>
        <xdr:sp macro="" textlink="">
          <xdr:nvSpPr>
            <xdr:cNvPr id="0" name=""/>
            <xdr:cNvSpPr>
              <a:spLocks noTextEdit="1"/>
            </xdr:cNvSpPr>
          </xdr:nvSpPr>
          <xdr:spPr>
            <a:xfrm>
              <a:off x="6527801" y="1285875"/>
              <a:ext cx="1257300" cy="1216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1449917</xdr:colOff>
      <xdr:row>5</xdr:row>
      <xdr:rowOff>4233</xdr:rowOff>
    </xdr:from>
    <xdr:to>
      <xdr:col>11</xdr:col>
      <xdr:colOff>42333</xdr:colOff>
      <xdr:row>11</xdr:row>
      <xdr:rowOff>20108</xdr:rowOff>
    </xdr:to>
    <mc:AlternateContent xmlns:mc="http://schemas.openxmlformats.org/markup-compatibility/2006">
      <mc:Choice xmlns:a14="http://schemas.microsoft.com/office/drawing/2010/main" Requires="a14">
        <xdr:graphicFrame macro="">
          <xdr:nvGraphicFramePr>
            <xdr:cNvPr id="7" name="Player">
              <a:extLst>
                <a:ext uri="{FF2B5EF4-FFF2-40B4-BE49-F238E27FC236}">
                  <a16:creationId xmlns:a16="http://schemas.microsoft.com/office/drawing/2014/main" id="{22C12B2D-BC29-60E5-1E73-F4FABC26E155}"/>
                </a:ext>
              </a:extLst>
            </xdr:cNvPr>
            <xdr:cNvGraphicFramePr/>
          </xdr:nvGraphicFramePr>
          <xdr:xfrm>
            <a:off x="0" y="0"/>
            <a:ext cx="0" cy="0"/>
          </xdr:xfrm>
          <a:graphic>
            <a:graphicData uri="http://schemas.microsoft.com/office/drawing/2010/slicer">
              <sle:slicer xmlns:sle="http://schemas.microsoft.com/office/drawing/2010/slicer" name="Player"/>
            </a:graphicData>
          </a:graphic>
        </xdr:graphicFrame>
      </mc:Choice>
      <mc:Fallback>
        <xdr:sp macro="" textlink="">
          <xdr:nvSpPr>
            <xdr:cNvPr id="0" name=""/>
            <xdr:cNvSpPr>
              <a:spLocks noTextEdit="1"/>
            </xdr:cNvSpPr>
          </xdr:nvSpPr>
          <xdr:spPr>
            <a:xfrm>
              <a:off x="10657417" y="1274233"/>
              <a:ext cx="3100916" cy="1222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1492250</xdr:colOff>
      <xdr:row>24</xdr:row>
      <xdr:rowOff>2117</xdr:rowOff>
    </xdr:from>
    <xdr:to>
      <xdr:col>11</xdr:col>
      <xdr:colOff>42333</xdr:colOff>
      <xdr:row>36</xdr:row>
      <xdr:rowOff>87842</xdr:rowOff>
    </xdr:to>
    <xdr:graphicFrame macro="">
      <xdr:nvGraphicFramePr>
        <xdr:cNvPr id="8" name="Chart 7">
          <a:extLst>
            <a:ext uri="{FF2B5EF4-FFF2-40B4-BE49-F238E27FC236}">
              <a16:creationId xmlns:a16="http://schemas.microsoft.com/office/drawing/2014/main" id="{3FE2C28E-6977-4C68-98B9-7F7BE4A8F4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25.445876620368" backgroundQuery="1" createdVersion="8" refreshedVersion="8" minRefreshableVersion="3" recordCount="0" supportSubquery="1" supportAdvancedDrill="1" xr:uid="{1CB4AB81-F78A-4704-8B29-CF468CE0BC16}">
  <cacheSource type="external" connectionId="2"/>
  <cacheFields count="4">
    <cacheField name="[Players].[Position.1].[Position.1]" caption="Position.1" numFmtId="0" hierarchy="2" level="1">
      <sharedItems count="4">
        <s v="DF"/>
        <s v="FW"/>
        <s v="GK"/>
        <s v="MF"/>
      </sharedItems>
    </cacheField>
    <cacheField name="[Measures].[Sum of Progressive Carries]" caption="Sum of Progressive Carries" numFmtId="0" hierarchy="63" level="32767"/>
    <cacheField name="[Measures].[Sum of Progressive Passes]" caption="Sum of Progressive Passes" numFmtId="0" hierarchy="64" level="32767"/>
    <cacheField name="[Measures].[Sum of Progressive Runs]" caption="Sum of Progressive Runs" numFmtId="0" hierarchy="65" level="32767"/>
  </cacheFields>
  <cacheHierarchies count="74">
    <cacheHierarchy uniqueName="[Players].[Player]" caption="Player" attribute="1" defaultMemberUniqueName="[Players].[Player].[All]" allUniqueName="[Players].[Player].[All]" dimensionUniqueName="[Players]" displayFolder="" count="2" memberValueDatatype="130" unbalanced="0"/>
    <cacheHierarchy uniqueName="[Players].[Nationality]" caption="Nationality" attribute="1" defaultMemberUniqueName="[Players].[Nationality].[All]" allUniqueName="[Players].[Nationality].[All]" dimensionUniqueName="[Players]" displayFolder="" count="2" memberValueDatatype="130" unbalanced="0"/>
    <cacheHierarchy uniqueName="[Players].[Position.1]" caption="Position.1" attribute="1" defaultMemberUniqueName="[Players].[Position.1].[All]" allUniqueName="[Players].[Position.1].[All]" dimensionUniqueName="[Players]" displayFolder="" count="2" memberValueDatatype="130" unbalanced="0">
      <fieldsUsage count="2">
        <fieldUsage x="-1"/>
        <fieldUsage x="0"/>
      </fieldsUsage>
    </cacheHierarchy>
    <cacheHierarchy uniqueName="[Players].[Position.2]" caption="Position.2" attribute="1" defaultMemberUniqueName="[Players].[Position.2].[All]" allUniqueName="[Players].[Position.2].[All]" dimensionUniqueName="[Players]" displayFolder="" count="2" memberValueDatatype="130" unbalanced="0"/>
    <cacheHierarchy uniqueName="[Players].[Squad]" caption="Squad" attribute="1" defaultMemberUniqueName="[Players].[Squad].[All]" allUniqueName="[Players].[Squad].[All]" dimensionUniqueName="[Players]" displayFolder="" count="2" memberValueDatatype="130" unbalanced="0"/>
    <cacheHierarchy uniqueName="[Players].[Age]" caption="Age" attribute="1" defaultMemberUniqueName="[Players].[Age].[All]" allUniqueName="[Players].[Age].[All]" dimensionUniqueName="[Players]" displayFolder="" count="2" memberValueDatatype="20" unbalanced="0"/>
    <cacheHierarchy uniqueName="[Players].[Born]" caption="Born" attribute="1" defaultMemberUniqueName="[Players].[Born].[All]" allUniqueName="[Players].[Born].[All]" dimensionUniqueName="[Players]" displayFolder="" count="2" memberValueDatatype="20" unbalanced="0"/>
    <cacheHierarchy uniqueName="[Players].[Matches Played]" caption="Matches Played" attribute="1" defaultMemberUniqueName="[Players].[Matches Played].[All]" allUniqueName="[Players].[Matches Played].[All]" dimensionUniqueName="[Players]" displayFolder="" count="2" memberValueDatatype="20" unbalanced="0"/>
    <cacheHierarchy uniqueName="[Players].[Starts]" caption="Starts" attribute="1" defaultMemberUniqueName="[Players].[Starts].[All]" allUniqueName="[Players].[Starts].[All]" dimensionUniqueName="[Players]" displayFolder="" count="2" memberValueDatatype="20" unbalanced="0"/>
    <cacheHierarchy uniqueName="[Players].[Minutes]" caption="Minutes" attribute="1" defaultMemberUniqueName="[Players].[Minutes].[All]" allUniqueName="[Players].[Minutes].[All]" dimensionUniqueName="[Players]" displayFolder="" count="2" memberValueDatatype="20" unbalanced="0"/>
    <cacheHierarchy uniqueName="[Players].[90s Played]" caption="90s Played" attribute="1" defaultMemberUniqueName="[Players].[90s Played].[All]" allUniqueName="[Players].[90s Played].[All]" dimensionUniqueName="[Players]" displayFolder="" count="2" memberValueDatatype="5" unbalanced="0"/>
    <cacheHierarchy uniqueName="[Players].[Goals]" caption="Goals" attribute="1" defaultMemberUniqueName="[Players].[Goals].[All]" allUniqueName="[Players].[Goals].[All]" dimensionUniqueName="[Players]" displayFolder="" count="2" memberValueDatatype="20" unbalanced="0"/>
    <cacheHierarchy uniqueName="[Players].[Assists]" caption="Assists" attribute="1" defaultMemberUniqueName="[Players].[Assists].[All]" allUniqueName="[Players].[Assists].[All]" dimensionUniqueName="[Players]" displayFolder="" count="2" memberValueDatatype="20" unbalanced="0"/>
    <cacheHierarchy uniqueName="[Players].[Goal Contributions]" caption="Goal Contributions" attribute="1" defaultMemberUniqueName="[Players].[Goal Contributions].[All]" allUniqueName="[Players].[Goal Contributions].[All]" dimensionUniqueName="[Players]" displayFolder="" count="2" memberValueDatatype="20" unbalanced="0"/>
    <cacheHierarchy uniqueName="[Players].[Goals without Penalty]" caption="Goals without Penalty" attribute="1" defaultMemberUniqueName="[Players].[Goals without Penalty].[All]" allUniqueName="[Players].[Goals without Penalty].[All]" dimensionUniqueName="[Players]" displayFolder="" count="2" memberValueDatatype="20" unbalanced="0"/>
    <cacheHierarchy uniqueName="[Players].[Penalty Goals]" caption="Penalty Goals" attribute="1" defaultMemberUniqueName="[Players].[Penalty Goals].[All]" allUniqueName="[Players].[Penalty Goals].[All]" dimensionUniqueName="[Players]" displayFolder="" count="2" memberValueDatatype="20" unbalanced="0"/>
    <cacheHierarchy uniqueName="[Players].[Penalties Attempted]" caption="Penalties Attempted" attribute="1" defaultMemberUniqueName="[Players].[Penalties Attempted].[All]" allUniqueName="[Players].[Penalties Attempted].[All]" dimensionUniqueName="[Players]" displayFolder="" count="2" memberValueDatatype="20" unbalanced="0"/>
    <cacheHierarchy uniqueName="[Players].[Y Cards]" caption="Y Cards" attribute="1" defaultMemberUniqueName="[Players].[Y Cards].[All]" allUniqueName="[Players].[Y Cards].[All]" dimensionUniqueName="[Players]" displayFolder="" count="2" memberValueDatatype="20" unbalanced="0"/>
    <cacheHierarchy uniqueName="[Players].[R Cards]" caption="R Cards" attribute="1" defaultMemberUniqueName="[Players].[R Cards].[All]" allUniqueName="[Players].[R Cards].[All]" dimensionUniqueName="[Players]" displayFolder="" count="2" memberValueDatatype="20" unbalanced="0"/>
    <cacheHierarchy uniqueName="[Players].[Expected Goals]" caption="Expected Goals" attribute="1" defaultMemberUniqueName="[Players].[Expected Goals].[All]" allUniqueName="[Players].[Expected Goals].[All]" dimensionUniqueName="[Players]" displayFolder="" count="2" memberValueDatatype="5" unbalanced="0"/>
    <cacheHierarchy uniqueName="[Players].[Non-Penalty xG]" caption="Non-Penalty xG" attribute="1" defaultMemberUniqueName="[Players].[Non-Penalty xG].[All]" allUniqueName="[Players].[Non-Penalty xG].[All]" dimensionUniqueName="[Players]" displayFolder="" count="2" memberValueDatatype="5" unbalanced="0"/>
    <cacheHierarchy uniqueName="[Players].[Expected Assists]" caption="Expected Assists" attribute="1" defaultMemberUniqueName="[Players].[Expected Assists].[All]" allUniqueName="[Players].[Expected Assists].[All]" dimensionUniqueName="[Players]" displayFolder="" count="2" memberValueDatatype="5" unbalanced="0"/>
    <cacheHierarchy uniqueName="[Players].[Non-Penalty xG+xAG]" caption="Non-Penalty xG+xAG" attribute="1" defaultMemberUniqueName="[Players].[Non-Penalty xG+xAG].[All]" allUniqueName="[Players].[Non-Penalty xG+xAG].[All]" dimensionUniqueName="[Players]" displayFolder="" count="2" memberValueDatatype="5" unbalanced="0"/>
    <cacheHierarchy uniqueName="[Players].[Progressive Carries]" caption="Progressive Carries" attribute="1" defaultMemberUniqueName="[Players].[Progressive Carries].[All]" allUniqueName="[Players].[Progressive Carries].[All]" dimensionUniqueName="[Players]" displayFolder="" count="2" memberValueDatatype="20" unbalanced="0"/>
    <cacheHierarchy uniqueName="[Players].[Progressive Passes]" caption="Progressive Passes" attribute="1" defaultMemberUniqueName="[Players].[Progressive Passes].[All]" allUniqueName="[Players].[Progressive Passes].[All]" dimensionUniqueName="[Players]" displayFolder="" count="2" memberValueDatatype="20" unbalanced="0"/>
    <cacheHierarchy uniqueName="[Players].[Progressive Runs]" caption="Progressive Runs" attribute="1" defaultMemberUniqueName="[Players].[Progressive Runs].[All]" allUniqueName="[Players].[Progressive Runs].[All]" dimensionUniqueName="[Players]" displayFolder="" count="2" memberValueDatatype="20" unbalanced="0"/>
    <cacheHierarchy uniqueName="[Players].[Goals per 90]" caption="Goals per 90" attribute="1" defaultMemberUniqueName="[Players].[Goals per 90].[All]" allUniqueName="[Players].[Goals per 90].[All]" dimensionUniqueName="[Players]" displayFolder="" count="2" memberValueDatatype="5" unbalanced="0"/>
    <cacheHierarchy uniqueName="[Players].[Assists per 90]" caption="Assists per 90" attribute="1" defaultMemberUniqueName="[Players].[Assists per 90].[All]" allUniqueName="[Players].[Assists per 90].[All]" dimensionUniqueName="[Players]" displayFolder="" count="2" memberValueDatatype="5" unbalanced="0"/>
    <cacheHierarchy uniqueName="[Players].[Goal contributions per 90s]" caption="Goal contributions per 90s" attribute="1" defaultMemberUniqueName="[Players].[Goal contributions per 90s].[All]" allUniqueName="[Players].[Goal contributions per 90s].[All]" dimensionUniqueName="[Players]" displayFolder="" count="2" memberValueDatatype="5" unbalanced="0"/>
    <cacheHierarchy uniqueName="[Players].[Non-Penalty Goals per 90]" caption="Non-Penalty Goals per 90" attribute="1" defaultMemberUniqueName="[Players].[Non-Penalty Goals per 90].[All]" allUniqueName="[Players].[Non-Penalty Goals per 90].[All]" dimensionUniqueName="[Players]" displayFolder="" count="2" memberValueDatatype="5" unbalanced="0"/>
    <cacheHierarchy uniqueName="[Players].[Non-Penalty G+A per 90]" caption="Non-Penalty G+A per 90" attribute="1" defaultMemberUniqueName="[Players].[Non-Penalty G+A per 90].[All]" allUniqueName="[Players].[Non-Penalty G+A per 90].[All]" dimensionUniqueName="[Players]" displayFolder="" count="2" memberValueDatatype="5" unbalanced="0"/>
    <cacheHierarchy uniqueName="[Players].[Expected goals per 90]" caption="Expected goals per 90" attribute="1" defaultMemberUniqueName="[Players].[Expected goals per 90].[All]" allUniqueName="[Players].[Expected goals per 90].[All]" dimensionUniqueName="[Players]" displayFolder="" count="2" memberValueDatatype="5" unbalanced="0"/>
    <cacheHierarchy uniqueName="[Players].[Expected assists per 90]" caption="Expected assists per 90" attribute="1" defaultMemberUniqueName="[Players].[Expected assists per 90].[All]" allUniqueName="[Players].[Expected assists per 90].[All]" dimensionUniqueName="[Players]" displayFolder="" count="2" memberValueDatatype="5" unbalanced="0"/>
    <cacheHierarchy uniqueName="[Players].[xG+xAG per 90]" caption="xG+xAG per 90" attribute="1" defaultMemberUniqueName="[Players].[xG+xAG per 90].[All]" allUniqueName="[Players].[xG+xAG per 90].[All]" dimensionUniqueName="[Players]" displayFolder="" count="2" memberValueDatatype="5" unbalanced="0"/>
    <cacheHierarchy uniqueName="[Players].[Non-Penalty xG per 90]" caption="Non-Penalty xG per 90" attribute="1" defaultMemberUniqueName="[Players].[Non-Penalty xG per 90].[All]" allUniqueName="[Players].[Non-Penalty xG per 90].[All]" dimensionUniqueName="[Players]" displayFolder="" count="2" memberValueDatatype="5" unbalanced="0"/>
    <cacheHierarchy uniqueName="[Players].[Non-Penalty xG+xAG per 90]" caption="Non-Penalty xG+xAG per 90" attribute="1" defaultMemberUniqueName="[Players].[Non-Penalty xG+xAG per 90].[All]" allUniqueName="[Players].[Non-Penalty xG+xAG per 90].[All]" dimensionUniqueName="[Players]" displayFolder="" count="2" memberValueDatatype="5" unbalanced="0"/>
    <cacheHierarchy uniqueName="[Players].[Contribution Rate]" caption="Contribution Rate" attribute="1" defaultMemberUniqueName="[Players].[Contribution Rate].[All]" allUniqueName="[Players].[Contribution Rate].[All]" dimensionUniqueName="[Players]" displayFolder="" count="2" memberValueDatatype="5" unbalanced="0"/>
    <cacheHierarchy uniqueName="[Players].[Finishing Efficiency]" caption="Finishing Efficiency" attribute="1" defaultMemberUniqueName="[Players].[Finishing Efficiency].[All]" allUniqueName="[Players].[Finishing Efficiency].[All]" dimensionUniqueName="[Players]" displayFolder="" count="2" memberValueDatatype="5" unbalanced="0"/>
    <cacheHierarchy uniqueName="[Players].[Creativity Index]" caption="Creativity Index" attribute="1" defaultMemberUniqueName="[Players].[Creativity Index].[All]" allUniqueName="[Players].[Creativity Index].[All]" dimensionUniqueName="[Players]" displayFolder="" count="2" memberValueDatatype="5" unbalanced="0"/>
    <cacheHierarchy uniqueName="[Players].[Discipline Ratio]" caption="Discipline Ratio" attribute="1" defaultMemberUniqueName="[Players].[Discipline Ratio].[All]" allUniqueName="[Players].[Discipline Ratio].[All]" dimensionUniqueName="[Players]" displayFolder="" count="2" memberValueDatatype="5" unbalanced="0"/>
    <cacheHierarchy uniqueName="[Players].[Over/Under XG]" caption="Over/Under XG" attribute="1" defaultMemberUniqueName="[Players].[Over/Under XG].[All]" allUniqueName="[Players].[Over/Under XG].[All]" dimensionUniqueName="[Players]" displayFolder="" count="2" memberValueDatatype="5" unbalanced="0"/>
    <cacheHierarchy uniqueName="[Measures].[Total Goals]" caption="Total Goals" measure="1" displayFolder="" measureGroup="Players" count="0"/>
    <cacheHierarchy uniqueName="[Measures].[Total Assists]" caption="Total Assists" measure="1" displayFolder="" measureGroup="Players" count="0"/>
    <cacheHierarchy uniqueName="[Measures].[Average Over/Under XG]" caption="Average Over/Under XG" measure="1" displayFolder="" measureGroup="Players" count="0"/>
    <cacheHierarchy uniqueName="[Measures].[__XL_Count Players]" caption="__XL_Count Players" measure="1" displayFolder="" measureGroup="Players" count="0" hidden="1"/>
    <cacheHierarchy uniqueName="[Measures].[__No measures defined]" caption="__No measures defined" measure="1" displayFolder="" count="0" hidden="1"/>
    <cacheHierarchy uniqueName="[Measures].[_Average Over/Under XG Goal]" caption="_Average Over/Under XG Goal" measure="1" displayFolder="" measureGroup="Players" count="0" hidden="1"/>
    <cacheHierarchy uniqueName="[Measures].[_Average Over/Under XG Status]" caption="_Average Over/Under XG Status" measure="1" iconSet="6" displayFolder="" measureGroup="Players" count="0" hidden="1"/>
    <cacheHierarchy uniqueName="[Measures].[Sum of Starts]" caption="Sum of Starts" measure="1" displayFolder="" measureGroup="Players" count="0" hidden="1">
      <extLst>
        <ext xmlns:x15="http://schemas.microsoft.com/office/spreadsheetml/2010/11/main" uri="{B97F6D7D-B522-45F9-BDA1-12C45D357490}">
          <x15:cacheHierarchy aggregatedColumn="8"/>
        </ext>
      </extLst>
    </cacheHierarchy>
    <cacheHierarchy uniqueName="[Measures].[Sum of Goal Contributions]" caption="Sum of Goal Contributions" measure="1" displayFolder="" measureGroup="Players" count="0" hidden="1">
      <extLst>
        <ext xmlns:x15="http://schemas.microsoft.com/office/spreadsheetml/2010/11/main" uri="{B97F6D7D-B522-45F9-BDA1-12C45D357490}">
          <x15:cacheHierarchy aggregatedColumn="13"/>
        </ext>
      </extLst>
    </cacheHierarchy>
    <cacheHierarchy uniqueName="[Measures].[Sum of xG+xAG per 90]" caption="Sum of xG+xAG per 90" measure="1" displayFolder="" measureGroup="Players" count="0" hidden="1">
      <extLst>
        <ext xmlns:x15="http://schemas.microsoft.com/office/spreadsheetml/2010/11/main" uri="{B97F6D7D-B522-45F9-BDA1-12C45D357490}">
          <x15:cacheHierarchy aggregatedColumn="33"/>
        </ext>
      </extLst>
    </cacheHierarchy>
    <cacheHierarchy uniqueName="[Measures].[Sum of Goal contributions per 90s]" caption="Sum of Goal contributions per 90s" measure="1" displayFolder="" measureGroup="Players" count="0" hidden="1">
      <extLst>
        <ext xmlns:x15="http://schemas.microsoft.com/office/spreadsheetml/2010/11/main" uri="{B97F6D7D-B522-45F9-BDA1-12C45D357490}">
          <x15:cacheHierarchy aggregatedColumn="28"/>
        </ext>
      </extLst>
    </cacheHierarchy>
    <cacheHierarchy uniqueName="[Measures].[Sum of Minutes]" caption="Sum of Minutes" measure="1" displayFolder="" measureGroup="Players" count="0" hidden="1">
      <extLst>
        <ext xmlns:x15="http://schemas.microsoft.com/office/spreadsheetml/2010/11/main" uri="{B97F6D7D-B522-45F9-BDA1-12C45D357490}">
          <x15:cacheHierarchy aggregatedColumn="9"/>
        </ext>
      </extLst>
    </cacheHierarchy>
    <cacheHierarchy uniqueName="[Measures].[Sum of Goals]" caption="Sum of Goals" measure="1" displayFolder="" measureGroup="Players" count="0" hidden="1">
      <extLst>
        <ext xmlns:x15="http://schemas.microsoft.com/office/spreadsheetml/2010/11/main" uri="{B97F6D7D-B522-45F9-BDA1-12C45D357490}">
          <x15:cacheHierarchy aggregatedColumn="11"/>
        </ext>
      </extLst>
    </cacheHierarchy>
    <cacheHierarchy uniqueName="[Measures].[Sum of Assists]" caption="Sum of Assists" measure="1" displayFolder="" measureGroup="Players" count="0" hidden="1">
      <extLst>
        <ext xmlns:x15="http://schemas.microsoft.com/office/spreadsheetml/2010/11/main" uri="{B97F6D7D-B522-45F9-BDA1-12C45D357490}">
          <x15:cacheHierarchy aggregatedColumn="12"/>
        </ext>
      </extLst>
    </cacheHierarchy>
    <cacheHierarchy uniqueName="[Measures].[Sum of Goals without Penalty]" caption="Sum of Goals without Penalty" measure="1" displayFolder="" measureGroup="Players" count="0" hidden="1">
      <extLst>
        <ext xmlns:x15="http://schemas.microsoft.com/office/spreadsheetml/2010/11/main" uri="{B97F6D7D-B522-45F9-BDA1-12C45D357490}">
          <x15:cacheHierarchy aggregatedColumn="14"/>
        </ext>
      </extLst>
    </cacheHierarchy>
    <cacheHierarchy uniqueName="[Measures].[Sum of Penalty Goals]" caption="Sum of Penalty Goals" measure="1" displayFolder="" measureGroup="Players" count="0" hidden="1">
      <extLst>
        <ext xmlns:x15="http://schemas.microsoft.com/office/spreadsheetml/2010/11/main" uri="{B97F6D7D-B522-45F9-BDA1-12C45D357490}">
          <x15:cacheHierarchy aggregatedColumn="15"/>
        </ext>
      </extLst>
    </cacheHierarchy>
    <cacheHierarchy uniqueName="[Measures].[Sum of Y Cards]" caption="Sum of Y Cards" measure="1" displayFolder="" measureGroup="Players" count="0" hidden="1">
      <extLst>
        <ext xmlns:x15="http://schemas.microsoft.com/office/spreadsheetml/2010/11/main" uri="{B97F6D7D-B522-45F9-BDA1-12C45D357490}">
          <x15:cacheHierarchy aggregatedColumn="17"/>
        </ext>
      </extLst>
    </cacheHierarchy>
    <cacheHierarchy uniqueName="[Measures].[Sum of R Cards]" caption="Sum of R Cards" measure="1" displayFolder="" measureGroup="Players" count="0" hidden="1">
      <extLst>
        <ext xmlns:x15="http://schemas.microsoft.com/office/spreadsheetml/2010/11/main" uri="{B97F6D7D-B522-45F9-BDA1-12C45D357490}">
          <x15:cacheHierarchy aggregatedColumn="18"/>
        </ext>
      </extLst>
    </cacheHierarchy>
    <cacheHierarchy uniqueName="[Measures].[Sum of Expected Goals]" caption="Sum of Expected Goals" measure="1" displayFolder="" measureGroup="Players" count="0" hidden="1">
      <extLst>
        <ext xmlns:x15="http://schemas.microsoft.com/office/spreadsheetml/2010/11/main" uri="{B97F6D7D-B522-45F9-BDA1-12C45D357490}">
          <x15:cacheHierarchy aggregatedColumn="19"/>
        </ext>
      </extLst>
    </cacheHierarchy>
    <cacheHierarchy uniqueName="[Measures].[Sum of Goals per 90]" caption="Sum of Goals per 90" measure="1" displayFolder="" measureGroup="Players" count="0" hidden="1">
      <extLst>
        <ext xmlns:x15="http://schemas.microsoft.com/office/spreadsheetml/2010/11/main" uri="{B97F6D7D-B522-45F9-BDA1-12C45D357490}">
          <x15:cacheHierarchy aggregatedColumn="26"/>
        </ext>
      </extLst>
    </cacheHierarchy>
    <cacheHierarchy uniqueName="[Measures].[Sum of Assists per 90]" caption="Sum of Assists per 90" measure="1" displayFolder="" measureGroup="Players" count="0" hidden="1">
      <extLst>
        <ext xmlns:x15="http://schemas.microsoft.com/office/spreadsheetml/2010/11/main" uri="{B97F6D7D-B522-45F9-BDA1-12C45D357490}">
          <x15:cacheHierarchy aggregatedColumn="27"/>
        </ext>
      </extLst>
    </cacheHierarchy>
    <cacheHierarchy uniqueName="[Measures].[Sum of Expected Assists]" caption="Sum of Expected Assists" measure="1" displayFolder="" measureGroup="Players" count="0" hidden="1">
      <extLst>
        <ext xmlns:x15="http://schemas.microsoft.com/office/spreadsheetml/2010/11/main" uri="{B97F6D7D-B522-45F9-BDA1-12C45D357490}">
          <x15:cacheHierarchy aggregatedColumn="21"/>
        </ext>
      </extLst>
    </cacheHierarchy>
    <cacheHierarchy uniqueName="[Measures].[Sum of Progressive Carries]" caption="Sum of Progressive Carries" measure="1" displayFolder="" measureGroup="Player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Progressive Passes]" caption="Sum of Progressive Passes" measure="1" displayFolder="" measureGroup="Players"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Progressive Runs]" caption="Sum of Progressive Runs" measure="1" displayFolder="" measureGroup="Players" count="0" oneField="1" hidden="1">
      <fieldsUsage count="1">
        <fieldUsage x="3"/>
      </fieldsUsage>
      <extLst>
        <ext xmlns:x15="http://schemas.microsoft.com/office/spreadsheetml/2010/11/main" uri="{B97F6D7D-B522-45F9-BDA1-12C45D357490}">
          <x15:cacheHierarchy aggregatedColumn="25"/>
        </ext>
      </extLst>
    </cacheHierarchy>
    <cacheHierarchy uniqueName="[Measures].[Sum of Matches Played]" caption="Sum of Matches Played" measure="1" displayFolder="" measureGroup="Players" count="0" hidden="1">
      <extLst>
        <ext xmlns:x15="http://schemas.microsoft.com/office/spreadsheetml/2010/11/main" uri="{B97F6D7D-B522-45F9-BDA1-12C45D357490}">
          <x15:cacheHierarchy aggregatedColumn="7"/>
        </ext>
      </extLst>
    </cacheHierarchy>
    <cacheHierarchy uniqueName="[Measures].[Sum of Contribution Rate]" caption="Sum of Contribution Rate" measure="1" displayFolder="" measureGroup="Players" count="0" hidden="1">
      <extLst>
        <ext xmlns:x15="http://schemas.microsoft.com/office/spreadsheetml/2010/11/main" uri="{B97F6D7D-B522-45F9-BDA1-12C45D357490}">
          <x15:cacheHierarchy aggregatedColumn="36"/>
        </ext>
      </extLst>
    </cacheHierarchy>
    <cacheHierarchy uniqueName="[Measures].[Sum of Finishing Efficiency]" caption="Sum of Finishing Efficiency" measure="1" displayFolder="" measureGroup="Players" count="0" hidden="1">
      <extLst>
        <ext xmlns:x15="http://schemas.microsoft.com/office/spreadsheetml/2010/11/main" uri="{B97F6D7D-B522-45F9-BDA1-12C45D357490}">
          <x15:cacheHierarchy aggregatedColumn="37"/>
        </ext>
      </extLst>
    </cacheHierarchy>
    <cacheHierarchy uniqueName="[Measures].[Sum of Creativity Index]" caption="Sum of Creativity Index" measure="1" displayFolder="" measureGroup="Players" count="0" hidden="1">
      <extLst>
        <ext xmlns:x15="http://schemas.microsoft.com/office/spreadsheetml/2010/11/main" uri="{B97F6D7D-B522-45F9-BDA1-12C45D357490}">
          <x15:cacheHierarchy aggregatedColumn="38"/>
        </ext>
      </extLst>
    </cacheHierarchy>
    <cacheHierarchy uniqueName="[Measures].[Sum of Discipline Ratio]" caption="Sum of Discipline Ratio" measure="1" displayFolder="" measureGroup="Players" count="0" hidden="1">
      <extLst>
        <ext xmlns:x15="http://schemas.microsoft.com/office/spreadsheetml/2010/11/main" uri="{B97F6D7D-B522-45F9-BDA1-12C45D357490}">
          <x15:cacheHierarchy aggregatedColumn="39"/>
        </ext>
      </extLst>
    </cacheHierarchy>
    <cacheHierarchy uniqueName="[Measures].[Sum of Over/Under XG]" caption="Sum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Over/Under XG]" caption="Average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Finishing Efficiency]" caption="Average of Finishing Efficiency" measure="1" displayFolder="" measureGroup="Players" count="0" hidden="1">
      <extLst>
        <ext xmlns:x15="http://schemas.microsoft.com/office/spreadsheetml/2010/11/main" uri="{B97F6D7D-B522-45F9-BDA1-12C45D357490}">
          <x15:cacheHierarchy aggregatedColumn="37"/>
        </ext>
      </extLst>
    </cacheHierarchy>
  </cacheHierarchies>
  <kpis count="1">
    <kpi uniqueName="Average Over/Under XG" caption="Average Over/Under XG" displayFolder="" measureGroup="Players" parent="" value="[Measures].[Average Over/Under XG]" goal="[Measures].[_Average Over/Under XG Goal]" status="[Measures].[_Average Over/Under XG Status]" trend="" weight=""/>
  </kpis>
  <dimensions count="2">
    <dimension measure="1" name="Measures" uniqueName="[Measures]" caption="Measures"/>
    <dimension name="Players" uniqueName="[Players]" caption="Players"/>
  </dimensions>
  <measureGroups count="1">
    <measureGroup name="Players" caption="Play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25.445877314814" backgroundQuery="1" createdVersion="8" refreshedVersion="8" minRefreshableVersion="3" recordCount="0" supportSubquery="1" supportAdvancedDrill="1" xr:uid="{FE652BFA-3588-46FB-885E-07BF5334D793}">
  <cacheSource type="external" connectionId="2"/>
  <cacheFields count="12">
    <cacheField name="[Players].[Squad].[Squad]" caption="Squad" numFmtId="0" hierarchy="4" level="1">
      <sharedItems count="20">
        <s v="Arsenal"/>
        <s v="Aston Villa"/>
        <s v="Bournemouth"/>
        <s v="Brentford"/>
        <s v="Brighton"/>
        <s v="Chelsea"/>
        <s v="Crystal Palace"/>
        <s v="Everton"/>
        <s v="Fulham"/>
        <s v="Ipswich Town"/>
        <s v="Leicester City"/>
        <s v="Liverpool"/>
        <s v="Manchester City"/>
        <s v="Manchester Utd"/>
        <s v="Newcastle Utd"/>
        <s v="Nott'ham Forest"/>
        <s v="Southampton"/>
        <s v="Tottenham"/>
        <s v="West Ham"/>
        <s v="Wolves"/>
      </sharedItems>
    </cacheField>
    <cacheField name="[Measures].[Sum of Goals]" caption="Sum of Goals" numFmtId="0" hierarchy="53" level="32767"/>
    <cacheField name="[Measures].[Sum of Assists]" caption="Sum of Assists" numFmtId="0" hierarchy="54" level="32767"/>
    <cacheField name="[Measures].[Sum of Goals without Penalty]" caption="Sum of Goals without Penalty" numFmtId="0" hierarchy="55" level="32767"/>
    <cacheField name="[Measures].[Sum of Penalty Goals]" caption="Sum of Penalty Goals" numFmtId="0" hierarchy="56" level="32767"/>
    <cacheField name="[Measures].[Sum of Y Cards]" caption="Sum of Y Cards" numFmtId="0" hierarchy="57" level="32767"/>
    <cacheField name="[Measures].[Sum of R Cards]" caption="Sum of R Cards" numFmtId="0" hierarchy="58" level="32767"/>
    <cacheField name="[Measures].[Sum of Expected Goals]" caption="Sum of Expected Goals" numFmtId="0" hierarchy="59" level="32767"/>
    <cacheField name="[Measures].[Sum of Goals per 90]" caption="Sum of Goals per 90" numFmtId="0" hierarchy="60" level="32767"/>
    <cacheField name="[Measures].[Sum of Assists per 90]" caption="Sum of Assists per 90" numFmtId="0" hierarchy="61" level="32767"/>
    <cacheField name="[Measures].[Sum of Expected Assists]" caption="Sum of Expected Assists" numFmtId="0" hierarchy="62" level="32767"/>
    <cacheField name="[Players].[Position.1].[Position.1]" caption="Position.1" numFmtId="0" hierarchy="2" level="1">
      <sharedItems containsSemiMixedTypes="0" containsNonDate="0" containsString="0"/>
    </cacheField>
  </cacheFields>
  <cacheHierarchies count="74">
    <cacheHierarchy uniqueName="[Players].[Player]" caption="Player" attribute="1" defaultMemberUniqueName="[Players].[Player].[All]" allUniqueName="[Players].[Player].[All]" dimensionUniqueName="[Players]" displayFolder="" count="2" memberValueDatatype="130" unbalanced="0"/>
    <cacheHierarchy uniqueName="[Players].[Nationality]" caption="Nationality" attribute="1" defaultMemberUniqueName="[Players].[Nationality].[All]" allUniqueName="[Players].[Nationality].[All]" dimensionUniqueName="[Players]" displayFolder="" count="0" memberValueDatatype="130" unbalanced="0"/>
    <cacheHierarchy uniqueName="[Players].[Position.1]" caption="Position.1" attribute="1" defaultMemberUniqueName="[Players].[Position.1].[All]" allUniqueName="[Players].[Position.1].[All]" dimensionUniqueName="[Players]" displayFolder="" count="2" memberValueDatatype="130" unbalanced="0">
      <fieldsUsage count="2">
        <fieldUsage x="-1"/>
        <fieldUsage x="11"/>
      </fieldsUsage>
    </cacheHierarchy>
    <cacheHierarchy uniqueName="[Players].[Position.2]" caption="Position.2" attribute="1" defaultMemberUniqueName="[Players].[Position.2].[All]" allUniqueName="[Players].[Position.2].[All]" dimensionUniqueName="[Players]" displayFolder="" count="0" memberValueDatatype="130" unbalanced="0"/>
    <cacheHierarchy uniqueName="[Players].[Squad]" caption="Squad" attribute="1" defaultMemberUniqueName="[Players].[Squad].[All]" allUniqueName="[Players].[Squad].[All]" dimensionUniqueName="[Players]" displayFolder="" count="2" memberValueDatatype="130" unbalanced="0">
      <fieldsUsage count="2">
        <fieldUsage x="-1"/>
        <fieldUsage x="0"/>
      </fieldsUsage>
    </cacheHierarchy>
    <cacheHierarchy uniqueName="[Players].[Age]" caption="Age" attribute="1" defaultMemberUniqueName="[Players].[Age].[All]" allUniqueName="[Players].[Age].[All]" dimensionUniqueName="[Players]" displayFolder="" count="0" memberValueDatatype="20" unbalanced="0"/>
    <cacheHierarchy uniqueName="[Players].[Born]" caption="Born" attribute="1" defaultMemberUniqueName="[Players].[Born].[All]" allUniqueName="[Players].[Born].[All]" dimensionUniqueName="[Players]" displayFolder="" count="0" memberValueDatatype="20" unbalanced="0"/>
    <cacheHierarchy uniqueName="[Players].[Matches Played]" caption="Matches Played" attribute="1" defaultMemberUniqueName="[Players].[Matches Played].[All]" allUniqueName="[Players].[Matches Played].[All]" dimensionUniqueName="[Players]" displayFolder="" count="0" memberValueDatatype="20" unbalanced="0"/>
    <cacheHierarchy uniqueName="[Players].[Starts]" caption="Starts" attribute="1" defaultMemberUniqueName="[Players].[Starts].[All]" allUniqueName="[Players].[Starts].[All]" dimensionUniqueName="[Players]" displayFolder="" count="0" memberValueDatatype="20" unbalanced="0"/>
    <cacheHierarchy uniqueName="[Players].[Minutes]" caption="Minutes" attribute="1" defaultMemberUniqueName="[Players].[Minutes].[All]" allUniqueName="[Players].[Minutes].[All]" dimensionUniqueName="[Players]" displayFolder="" count="0" memberValueDatatype="20" unbalanced="0"/>
    <cacheHierarchy uniqueName="[Players].[90s Played]" caption="90s Played" attribute="1" defaultMemberUniqueName="[Players].[90s Played].[All]" allUniqueName="[Players].[90s Played].[All]" dimensionUniqueName="[Players]" displayFolder="" count="0" memberValueDatatype="5" unbalanced="0"/>
    <cacheHierarchy uniqueName="[Players].[Goals]" caption="Goals" attribute="1" defaultMemberUniqueName="[Players].[Goals].[All]" allUniqueName="[Players].[Goals].[All]" dimensionUniqueName="[Players]" displayFolder="" count="0" memberValueDatatype="20" unbalanced="0"/>
    <cacheHierarchy uniqueName="[Players].[Assists]" caption="Assists" attribute="1" defaultMemberUniqueName="[Players].[Assists].[All]" allUniqueName="[Players].[Assists].[All]" dimensionUniqueName="[Players]" displayFolder="" count="0" memberValueDatatype="20" unbalanced="0"/>
    <cacheHierarchy uniqueName="[Players].[Goal Contributions]" caption="Goal Contributions" attribute="1" defaultMemberUniqueName="[Players].[Goal Contributions].[All]" allUniqueName="[Players].[Goal Contributions].[All]" dimensionUniqueName="[Players]" displayFolder="" count="0" memberValueDatatype="20" unbalanced="0"/>
    <cacheHierarchy uniqueName="[Players].[Goals without Penalty]" caption="Goals without Penalty" attribute="1" defaultMemberUniqueName="[Players].[Goals without Penalty].[All]" allUniqueName="[Players].[Goals without Penalty].[All]" dimensionUniqueName="[Players]" displayFolder="" count="0" memberValueDatatype="20" unbalanced="0"/>
    <cacheHierarchy uniqueName="[Players].[Penalty Goals]" caption="Penalty Goals" attribute="1" defaultMemberUniqueName="[Players].[Penalty Goals].[All]" allUniqueName="[Players].[Penalty Goals].[All]" dimensionUniqueName="[Players]" displayFolder="" count="0" memberValueDatatype="20" unbalanced="0"/>
    <cacheHierarchy uniqueName="[Players].[Penalties Attempted]" caption="Penalties Attempted" attribute="1" defaultMemberUniqueName="[Players].[Penalties Attempted].[All]" allUniqueName="[Players].[Penalties Attempted].[All]" dimensionUniqueName="[Players]" displayFolder="" count="0" memberValueDatatype="20" unbalanced="0"/>
    <cacheHierarchy uniqueName="[Players].[Y Cards]" caption="Y Cards" attribute="1" defaultMemberUniqueName="[Players].[Y Cards].[All]" allUniqueName="[Players].[Y Cards].[All]" dimensionUniqueName="[Players]" displayFolder="" count="0" memberValueDatatype="20" unbalanced="0"/>
    <cacheHierarchy uniqueName="[Players].[R Cards]" caption="R Cards" attribute="1" defaultMemberUniqueName="[Players].[R Cards].[All]" allUniqueName="[Players].[R Cards].[All]" dimensionUniqueName="[Players]" displayFolder="" count="0" memberValueDatatype="20" unbalanced="0"/>
    <cacheHierarchy uniqueName="[Players].[Expected Goals]" caption="Expected Goals" attribute="1" defaultMemberUniqueName="[Players].[Expected Goals].[All]" allUniqueName="[Players].[Expected Goals].[All]" dimensionUniqueName="[Players]" displayFolder="" count="0" memberValueDatatype="5" unbalanced="0"/>
    <cacheHierarchy uniqueName="[Players].[Non-Penalty xG]" caption="Non-Penalty xG" attribute="1" defaultMemberUniqueName="[Players].[Non-Penalty xG].[All]" allUniqueName="[Players].[Non-Penalty xG].[All]" dimensionUniqueName="[Players]" displayFolder="" count="0" memberValueDatatype="5" unbalanced="0"/>
    <cacheHierarchy uniqueName="[Players].[Expected Assists]" caption="Expected Assists" attribute="1" defaultMemberUniqueName="[Players].[Expected Assists].[All]" allUniqueName="[Players].[Expected Assists].[All]" dimensionUniqueName="[Players]" displayFolder="" count="0" memberValueDatatype="5" unbalanced="0"/>
    <cacheHierarchy uniqueName="[Players].[Non-Penalty xG+xAG]" caption="Non-Penalty xG+xAG" attribute="1" defaultMemberUniqueName="[Players].[Non-Penalty xG+xAG].[All]" allUniqueName="[Players].[Non-Penalty xG+xAG].[All]" dimensionUniqueName="[Players]" displayFolder="" count="0" memberValueDatatype="5" unbalanced="0"/>
    <cacheHierarchy uniqueName="[Players].[Progressive Carries]" caption="Progressive Carries" attribute="1" defaultMemberUniqueName="[Players].[Progressive Carries].[All]" allUniqueName="[Players].[Progressive Carries].[All]" dimensionUniqueName="[Players]" displayFolder="" count="0" memberValueDatatype="20" unbalanced="0"/>
    <cacheHierarchy uniqueName="[Players].[Progressive Passes]" caption="Progressive Passes" attribute="1" defaultMemberUniqueName="[Players].[Progressive Passes].[All]" allUniqueName="[Players].[Progressive Passes].[All]" dimensionUniqueName="[Players]" displayFolder="" count="0" memberValueDatatype="20" unbalanced="0"/>
    <cacheHierarchy uniqueName="[Players].[Progressive Runs]" caption="Progressive Runs" attribute="1" defaultMemberUniqueName="[Players].[Progressive Runs].[All]" allUniqueName="[Players].[Progressive Runs].[All]" dimensionUniqueName="[Players]" displayFolder="" count="0" memberValueDatatype="20" unbalanced="0"/>
    <cacheHierarchy uniqueName="[Players].[Goals per 90]" caption="Goals per 90" attribute="1" defaultMemberUniqueName="[Players].[Goals per 90].[All]" allUniqueName="[Players].[Goals per 90].[All]" dimensionUniqueName="[Players]" displayFolder="" count="0" memberValueDatatype="5" unbalanced="0"/>
    <cacheHierarchy uniqueName="[Players].[Assists per 90]" caption="Assists per 90" attribute="1" defaultMemberUniqueName="[Players].[Assists per 90].[All]" allUniqueName="[Players].[Assists per 90].[All]" dimensionUniqueName="[Players]" displayFolder="" count="0" memberValueDatatype="5" unbalanced="0"/>
    <cacheHierarchy uniqueName="[Players].[Goal contributions per 90s]" caption="Goal contributions per 90s" attribute="1" defaultMemberUniqueName="[Players].[Goal contributions per 90s].[All]" allUniqueName="[Players].[Goal contributions per 90s].[All]" dimensionUniqueName="[Players]" displayFolder="" count="0" memberValueDatatype="5" unbalanced="0"/>
    <cacheHierarchy uniqueName="[Players].[Non-Penalty Goals per 90]" caption="Non-Penalty Goals per 90" attribute="1" defaultMemberUniqueName="[Players].[Non-Penalty Goals per 90].[All]" allUniqueName="[Players].[Non-Penalty Goals per 90].[All]" dimensionUniqueName="[Players]" displayFolder="" count="0" memberValueDatatype="5" unbalanced="0"/>
    <cacheHierarchy uniqueName="[Players].[Non-Penalty G+A per 90]" caption="Non-Penalty G+A per 90" attribute="1" defaultMemberUniqueName="[Players].[Non-Penalty G+A per 90].[All]" allUniqueName="[Players].[Non-Penalty G+A per 90].[All]" dimensionUniqueName="[Players]" displayFolder="" count="0" memberValueDatatype="5" unbalanced="0"/>
    <cacheHierarchy uniqueName="[Players].[Expected goals per 90]" caption="Expected goals per 90" attribute="1" defaultMemberUniqueName="[Players].[Expected goals per 90].[All]" allUniqueName="[Players].[Expected goals per 90].[All]" dimensionUniqueName="[Players]" displayFolder="" count="0" memberValueDatatype="5" unbalanced="0"/>
    <cacheHierarchy uniqueName="[Players].[Expected assists per 90]" caption="Expected assists per 90" attribute="1" defaultMemberUniqueName="[Players].[Expected assists per 90].[All]" allUniqueName="[Players].[Expected assists per 90].[All]" dimensionUniqueName="[Players]" displayFolder="" count="0" memberValueDatatype="5" unbalanced="0"/>
    <cacheHierarchy uniqueName="[Players].[xG+xAG per 90]" caption="xG+xAG per 90" attribute="1" defaultMemberUniqueName="[Players].[xG+xAG per 90].[All]" allUniqueName="[Players].[xG+xAG per 90].[All]" dimensionUniqueName="[Players]" displayFolder="" count="0" memberValueDatatype="5" unbalanced="0"/>
    <cacheHierarchy uniqueName="[Players].[Non-Penalty xG per 90]" caption="Non-Penalty xG per 90" attribute="1" defaultMemberUniqueName="[Players].[Non-Penalty xG per 90].[All]" allUniqueName="[Players].[Non-Penalty xG per 90].[All]" dimensionUniqueName="[Players]" displayFolder="" count="0" memberValueDatatype="5" unbalanced="0"/>
    <cacheHierarchy uniqueName="[Players].[Non-Penalty xG+xAG per 90]" caption="Non-Penalty xG+xAG per 90" attribute="1" defaultMemberUniqueName="[Players].[Non-Penalty xG+xAG per 90].[All]" allUniqueName="[Players].[Non-Penalty xG+xAG per 90].[All]" dimensionUniqueName="[Players]" displayFolder="" count="0" memberValueDatatype="5" unbalanced="0"/>
    <cacheHierarchy uniqueName="[Players].[Contribution Rate]" caption="Contribution Rate" attribute="1" defaultMemberUniqueName="[Players].[Contribution Rate].[All]" allUniqueName="[Players].[Contribution Rate].[All]" dimensionUniqueName="[Players]" displayFolder="" count="0" memberValueDatatype="5" unbalanced="0"/>
    <cacheHierarchy uniqueName="[Players].[Finishing Efficiency]" caption="Finishing Efficiency" attribute="1" defaultMemberUniqueName="[Players].[Finishing Efficiency].[All]" allUniqueName="[Players].[Finishing Efficiency].[All]" dimensionUniqueName="[Players]" displayFolder="" count="0" memberValueDatatype="5" unbalanced="0"/>
    <cacheHierarchy uniqueName="[Players].[Creativity Index]" caption="Creativity Index" attribute="1" defaultMemberUniqueName="[Players].[Creativity Index].[All]" allUniqueName="[Players].[Creativity Index].[All]" dimensionUniqueName="[Players]" displayFolder="" count="0" memberValueDatatype="5" unbalanced="0"/>
    <cacheHierarchy uniqueName="[Players].[Discipline Ratio]" caption="Discipline Ratio" attribute="1" defaultMemberUniqueName="[Players].[Discipline Ratio].[All]" allUniqueName="[Players].[Discipline Ratio].[All]" dimensionUniqueName="[Players]" displayFolder="" count="0" memberValueDatatype="5" unbalanced="0"/>
    <cacheHierarchy uniqueName="[Players].[Over/Under XG]" caption="Over/Under XG" attribute="1" defaultMemberUniqueName="[Players].[Over/Under XG].[All]" allUniqueName="[Players].[Over/Under XG].[All]" dimensionUniqueName="[Players]" displayFolder="" count="0" memberValueDatatype="5" unbalanced="0"/>
    <cacheHierarchy uniqueName="[Measures].[Total Goals]" caption="Total Goals" measure="1" displayFolder="" measureGroup="Players" count="0"/>
    <cacheHierarchy uniqueName="[Measures].[Total Assists]" caption="Total Assists" measure="1" displayFolder="" measureGroup="Players" count="0"/>
    <cacheHierarchy uniqueName="[Measures].[Average Over/Under XG]" caption="Average Over/Under XG" measure="1" displayFolder="" measureGroup="Players" count="0"/>
    <cacheHierarchy uniqueName="[Measures].[__XL_Count Players]" caption="__XL_Count Players" measure="1" displayFolder="" measureGroup="Players" count="0" hidden="1"/>
    <cacheHierarchy uniqueName="[Measures].[__No measures defined]" caption="__No measures defined" measure="1" displayFolder="" count="0" hidden="1"/>
    <cacheHierarchy uniqueName="[Measures].[_Average Over/Under XG Goal]" caption="_Average Over/Under XG Goal" measure="1" displayFolder="" measureGroup="Players" count="0" hidden="1"/>
    <cacheHierarchy uniqueName="[Measures].[_Average Over/Under XG Status]" caption="_Average Over/Under XG Status" measure="1" iconSet="6" displayFolder="" measureGroup="Players" count="0" hidden="1"/>
    <cacheHierarchy uniqueName="[Measures].[Sum of Starts]" caption="Sum of Starts" measure="1" displayFolder="" measureGroup="Players" count="0" hidden="1">
      <extLst>
        <ext xmlns:x15="http://schemas.microsoft.com/office/spreadsheetml/2010/11/main" uri="{B97F6D7D-B522-45F9-BDA1-12C45D357490}">
          <x15:cacheHierarchy aggregatedColumn="8"/>
        </ext>
      </extLst>
    </cacheHierarchy>
    <cacheHierarchy uniqueName="[Measures].[Sum of Goal Contributions]" caption="Sum of Goal Contributions" measure="1" displayFolder="" measureGroup="Players" count="0" hidden="1">
      <extLst>
        <ext xmlns:x15="http://schemas.microsoft.com/office/spreadsheetml/2010/11/main" uri="{B97F6D7D-B522-45F9-BDA1-12C45D357490}">
          <x15:cacheHierarchy aggregatedColumn="13"/>
        </ext>
      </extLst>
    </cacheHierarchy>
    <cacheHierarchy uniqueName="[Measures].[Sum of xG+xAG per 90]" caption="Sum of xG+xAG per 90" measure="1" displayFolder="" measureGroup="Players" count="0" hidden="1">
      <extLst>
        <ext xmlns:x15="http://schemas.microsoft.com/office/spreadsheetml/2010/11/main" uri="{B97F6D7D-B522-45F9-BDA1-12C45D357490}">
          <x15:cacheHierarchy aggregatedColumn="33"/>
        </ext>
      </extLst>
    </cacheHierarchy>
    <cacheHierarchy uniqueName="[Measures].[Sum of Goal contributions per 90s]" caption="Sum of Goal contributions per 90s" measure="1" displayFolder="" measureGroup="Players" count="0" hidden="1">
      <extLst>
        <ext xmlns:x15="http://schemas.microsoft.com/office/spreadsheetml/2010/11/main" uri="{B97F6D7D-B522-45F9-BDA1-12C45D357490}">
          <x15:cacheHierarchy aggregatedColumn="28"/>
        </ext>
      </extLst>
    </cacheHierarchy>
    <cacheHierarchy uniqueName="[Measures].[Sum of Minutes]" caption="Sum of Minutes" measure="1" displayFolder="" measureGroup="Players" count="0" hidden="1">
      <extLst>
        <ext xmlns:x15="http://schemas.microsoft.com/office/spreadsheetml/2010/11/main" uri="{B97F6D7D-B522-45F9-BDA1-12C45D357490}">
          <x15:cacheHierarchy aggregatedColumn="9"/>
        </ext>
      </extLst>
    </cacheHierarchy>
    <cacheHierarchy uniqueName="[Measures].[Sum of Goals]" caption="Sum of Goals" measure="1" displayFolder="" measureGroup="Players"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Assists]" caption="Sum of Assists" measure="1" displayFolder="" measureGroup="Players"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Goals without Penalty]" caption="Sum of Goals without Penalty" measure="1" displayFolder="" measureGroup="Players"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Penalty Goals]" caption="Sum of Penalty Goals" measure="1" displayFolder="" measureGroup="Players" count="0" oneField="1" hidden="1">
      <fieldsUsage count="1">
        <fieldUsage x="4"/>
      </fieldsUsage>
      <extLst>
        <ext xmlns:x15="http://schemas.microsoft.com/office/spreadsheetml/2010/11/main" uri="{B97F6D7D-B522-45F9-BDA1-12C45D357490}">
          <x15:cacheHierarchy aggregatedColumn="15"/>
        </ext>
      </extLst>
    </cacheHierarchy>
    <cacheHierarchy uniqueName="[Measures].[Sum of Y Cards]" caption="Sum of Y Cards" measure="1" displayFolder="" measureGroup="Players" count="0" oneField="1" hidden="1">
      <fieldsUsage count="1">
        <fieldUsage x="5"/>
      </fieldsUsage>
      <extLst>
        <ext xmlns:x15="http://schemas.microsoft.com/office/spreadsheetml/2010/11/main" uri="{B97F6D7D-B522-45F9-BDA1-12C45D357490}">
          <x15:cacheHierarchy aggregatedColumn="17"/>
        </ext>
      </extLst>
    </cacheHierarchy>
    <cacheHierarchy uniqueName="[Measures].[Sum of R Cards]" caption="Sum of R Cards" measure="1" displayFolder="" measureGroup="Players" count="0" oneField="1" hidden="1">
      <fieldsUsage count="1">
        <fieldUsage x="6"/>
      </fieldsUsage>
      <extLst>
        <ext xmlns:x15="http://schemas.microsoft.com/office/spreadsheetml/2010/11/main" uri="{B97F6D7D-B522-45F9-BDA1-12C45D357490}">
          <x15:cacheHierarchy aggregatedColumn="18"/>
        </ext>
      </extLst>
    </cacheHierarchy>
    <cacheHierarchy uniqueName="[Measures].[Sum of Expected Goals]" caption="Sum of Expected Goals" measure="1" displayFolder="" measureGroup="Players" count="0" oneField="1" hidden="1">
      <fieldsUsage count="1">
        <fieldUsage x="7"/>
      </fieldsUsage>
      <extLst>
        <ext xmlns:x15="http://schemas.microsoft.com/office/spreadsheetml/2010/11/main" uri="{B97F6D7D-B522-45F9-BDA1-12C45D357490}">
          <x15:cacheHierarchy aggregatedColumn="19"/>
        </ext>
      </extLst>
    </cacheHierarchy>
    <cacheHierarchy uniqueName="[Measures].[Sum of Goals per 90]" caption="Sum of Goals per 90" measure="1" displayFolder="" measureGroup="Players" count="0" oneField="1" hidden="1">
      <fieldsUsage count="1">
        <fieldUsage x="8"/>
      </fieldsUsage>
      <extLst>
        <ext xmlns:x15="http://schemas.microsoft.com/office/spreadsheetml/2010/11/main" uri="{B97F6D7D-B522-45F9-BDA1-12C45D357490}">
          <x15:cacheHierarchy aggregatedColumn="26"/>
        </ext>
      </extLst>
    </cacheHierarchy>
    <cacheHierarchy uniqueName="[Measures].[Sum of Assists per 90]" caption="Sum of Assists per 90" measure="1" displayFolder="" measureGroup="Players" count="0" oneField="1" hidden="1">
      <fieldsUsage count="1">
        <fieldUsage x="9"/>
      </fieldsUsage>
      <extLst>
        <ext xmlns:x15="http://schemas.microsoft.com/office/spreadsheetml/2010/11/main" uri="{B97F6D7D-B522-45F9-BDA1-12C45D357490}">
          <x15:cacheHierarchy aggregatedColumn="27"/>
        </ext>
      </extLst>
    </cacheHierarchy>
    <cacheHierarchy uniqueName="[Measures].[Sum of Expected Assists]" caption="Sum of Expected Assists" measure="1" displayFolder="" measureGroup="Players" count="0" oneField="1" hidden="1">
      <fieldsUsage count="1">
        <fieldUsage x="10"/>
      </fieldsUsage>
      <extLst>
        <ext xmlns:x15="http://schemas.microsoft.com/office/spreadsheetml/2010/11/main" uri="{B97F6D7D-B522-45F9-BDA1-12C45D357490}">
          <x15:cacheHierarchy aggregatedColumn="21"/>
        </ext>
      </extLst>
    </cacheHierarchy>
    <cacheHierarchy uniqueName="[Measures].[Sum of Progressive Carries]" caption="Sum of Progressive Carries" measure="1" displayFolder="" measureGroup="Players" count="0" hidden="1">
      <extLst>
        <ext xmlns:x15="http://schemas.microsoft.com/office/spreadsheetml/2010/11/main" uri="{B97F6D7D-B522-45F9-BDA1-12C45D357490}">
          <x15:cacheHierarchy aggregatedColumn="23"/>
        </ext>
      </extLst>
    </cacheHierarchy>
    <cacheHierarchy uniqueName="[Measures].[Sum of Progressive Passes]" caption="Sum of Progressive Passes" measure="1" displayFolder="" measureGroup="Players" count="0" hidden="1">
      <extLst>
        <ext xmlns:x15="http://schemas.microsoft.com/office/spreadsheetml/2010/11/main" uri="{B97F6D7D-B522-45F9-BDA1-12C45D357490}">
          <x15:cacheHierarchy aggregatedColumn="24"/>
        </ext>
      </extLst>
    </cacheHierarchy>
    <cacheHierarchy uniqueName="[Measures].[Sum of Progressive Runs]" caption="Sum of Progressive Runs" measure="1" displayFolder="" measureGroup="Players" count="0" hidden="1">
      <extLst>
        <ext xmlns:x15="http://schemas.microsoft.com/office/spreadsheetml/2010/11/main" uri="{B97F6D7D-B522-45F9-BDA1-12C45D357490}">
          <x15:cacheHierarchy aggregatedColumn="25"/>
        </ext>
      </extLst>
    </cacheHierarchy>
    <cacheHierarchy uniqueName="[Measures].[Sum of Matches Played]" caption="Sum of Matches Played" measure="1" displayFolder="" measureGroup="Players" count="0" hidden="1">
      <extLst>
        <ext xmlns:x15="http://schemas.microsoft.com/office/spreadsheetml/2010/11/main" uri="{B97F6D7D-B522-45F9-BDA1-12C45D357490}">
          <x15:cacheHierarchy aggregatedColumn="7"/>
        </ext>
      </extLst>
    </cacheHierarchy>
    <cacheHierarchy uniqueName="[Measures].[Sum of Contribution Rate]" caption="Sum of Contribution Rate" measure="1" displayFolder="" measureGroup="Players" count="0" hidden="1">
      <extLst>
        <ext xmlns:x15="http://schemas.microsoft.com/office/spreadsheetml/2010/11/main" uri="{B97F6D7D-B522-45F9-BDA1-12C45D357490}">
          <x15:cacheHierarchy aggregatedColumn="36"/>
        </ext>
      </extLst>
    </cacheHierarchy>
    <cacheHierarchy uniqueName="[Measures].[Sum of Finishing Efficiency]" caption="Sum of Finishing Efficiency" measure="1" displayFolder="" measureGroup="Players" count="0" hidden="1">
      <extLst>
        <ext xmlns:x15="http://schemas.microsoft.com/office/spreadsheetml/2010/11/main" uri="{B97F6D7D-B522-45F9-BDA1-12C45D357490}">
          <x15:cacheHierarchy aggregatedColumn="37"/>
        </ext>
      </extLst>
    </cacheHierarchy>
    <cacheHierarchy uniqueName="[Measures].[Sum of Creativity Index]" caption="Sum of Creativity Index" measure="1" displayFolder="" measureGroup="Players" count="0" hidden="1">
      <extLst>
        <ext xmlns:x15="http://schemas.microsoft.com/office/spreadsheetml/2010/11/main" uri="{B97F6D7D-B522-45F9-BDA1-12C45D357490}">
          <x15:cacheHierarchy aggregatedColumn="38"/>
        </ext>
      </extLst>
    </cacheHierarchy>
    <cacheHierarchy uniqueName="[Measures].[Sum of Discipline Ratio]" caption="Sum of Discipline Ratio" measure="1" displayFolder="" measureGroup="Players" count="0" hidden="1">
      <extLst>
        <ext xmlns:x15="http://schemas.microsoft.com/office/spreadsheetml/2010/11/main" uri="{B97F6D7D-B522-45F9-BDA1-12C45D357490}">
          <x15:cacheHierarchy aggregatedColumn="39"/>
        </ext>
      </extLst>
    </cacheHierarchy>
    <cacheHierarchy uniqueName="[Measures].[Sum of Over/Under XG]" caption="Sum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Over/Under XG]" caption="Average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Finishing Efficiency]" caption="Average of Finishing Efficiency" measure="1" displayFolder="" measureGroup="Players" count="0" hidden="1">
      <extLst>
        <ext xmlns:x15="http://schemas.microsoft.com/office/spreadsheetml/2010/11/main" uri="{B97F6D7D-B522-45F9-BDA1-12C45D357490}">
          <x15:cacheHierarchy aggregatedColumn="37"/>
        </ext>
      </extLst>
    </cacheHierarchy>
  </cacheHierarchies>
  <kpis count="1">
    <kpi uniqueName="Average Over/Under XG" caption="Average Over/Under XG" displayFolder="" measureGroup="Players" parent="" value="[Measures].[Average Over/Under XG]" goal="[Measures].[_Average Over/Under XG Goal]" status="[Measures].[_Average Over/Under XG Status]" trend="" weight=""/>
  </kpis>
  <dimensions count="2">
    <dimension measure="1" name="Measures" uniqueName="[Measures]" caption="Measures"/>
    <dimension name="Players" uniqueName="[Players]" caption="Players"/>
  </dimensions>
  <measureGroups count="1">
    <measureGroup name="Players" caption="Play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25.445878009261" backgroundQuery="1" createdVersion="8" refreshedVersion="8" minRefreshableVersion="3" recordCount="0" supportSubquery="1" supportAdvancedDrill="1" xr:uid="{FCCA116F-84FB-4D97-8981-9E1576ED0DC5}">
  <cacheSource type="external" connectionId="2"/>
  <cacheFields count="4">
    <cacheField name="[Players].[Player].[Player]" caption="Player" numFmtId="0" level="1">
      <sharedItems count="10">
        <s v="Alexander Isak"/>
        <s v="Bryan Mbeumo"/>
        <s v="Chris Wood"/>
        <s v="Cole Palmer"/>
        <s v="Erling Haaland"/>
        <s v="Jarrod Bowen"/>
        <s v="Matheus Cunha"/>
        <s v="Mohamed Salah"/>
        <s v="Ollie Watkins"/>
        <s v="Yoane Wissa"/>
      </sharedItems>
    </cacheField>
    <cacheField name="[Measures].[Sum of Goal Contributions]" caption="Sum of Goal Contributions" numFmtId="0" hierarchy="49" level="32767"/>
    <cacheField name="[Players].[Position.1].[Position.1]" caption="Position.1" numFmtId="0" hierarchy="2" level="1">
      <sharedItems containsSemiMixedTypes="0" containsNonDate="0" containsString="0"/>
    </cacheField>
    <cacheField name="[Players].[Squad].[Squad]" caption="Squad" numFmtId="0" hierarchy="4" level="1">
      <sharedItems count="9">
        <s v="Newcastle Utd"/>
        <s v="Brentford"/>
        <s v="Nott'ham Forest"/>
        <s v="Chelsea"/>
        <s v="Manchester City"/>
        <s v="West Ham"/>
        <s v="Wolves"/>
        <s v="Liverpool"/>
        <s v="Aston Villa"/>
      </sharedItems>
    </cacheField>
  </cacheFields>
  <cacheHierarchies count="74">
    <cacheHierarchy uniqueName="[Players].[Player]" caption="Player" attribute="1" defaultMemberUniqueName="[Players].[Player].[All]" allUniqueName="[Players].[Player].[All]" dimensionUniqueName="[Players]" displayFolder="" count="2" memberValueDatatype="130" unbalanced="0">
      <fieldsUsage count="2">
        <fieldUsage x="-1"/>
        <fieldUsage x="0"/>
      </fieldsUsage>
    </cacheHierarchy>
    <cacheHierarchy uniqueName="[Players].[Nationality]" caption="Nationality" attribute="1" defaultMemberUniqueName="[Players].[Nationality].[All]" allUniqueName="[Players].[Nationality].[All]" dimensionUniqueName="[Players]" displayFolder="" count="0" memberValueDatatype="130" unbalanced="0"/>
    <cacheHierarchy uniqueName="[Players].[Position.1]" caption="Position.1" attribute="1" defaultMemberUniqueName="[Players].[Position.1].[All]" allUniqueName="[Players].[Position.1].[All]" dimensionUniqueName="[Players]" displayFolder="" count="2" memberValueDatatype="130" unbalanced="0">
      <fieldsUsage count="2">
        <fieldUsage x="-1"/>
        <fieldUsage x="2"/>
      </fieldsUsage>
    </cacheHierarchy>
    <cacheHierarchy uniqueName="[Players].[Position.2]" caption="Position.2" attribute="1" defaultMemberUniqueName="[Players].[Position.2].[All]" allUniqueName="[Players].[Position.2].[All]" dimensionUniqueName="[Players]" displayFolder="" count="0" memberValueDatatype="130" unbalanced="0"/>
    <cacheHierarchy uniqueName="[Players].[Squad]" caption="Squad" attribute="1" defaultMemberUniqueName="[Players].[Squad].[All]" allUniqueName="[Players].[Squad].[All]" dimensionUniqueName="[Players]" displayFolder="" count="2" memberValueDatatype="130" unbalanced="0">
      <fieldsUsage count="2">
        <fieldUsage x="-1"/>
        <fieldUsage x="3"/>
      </fieldsUsage>
    </cacheHierarchy>
    <cacheHierarchy uniqueName="[Players].[Age]" caption="Age" attribute="1" defaultMemberUniqueName="[Players].[Age].[All]" allUniqueName="[Players].[Age].[All]" dimensionUniqueName="[Players]" displayFolder="" count="0" memberValueDatatype="20" unbalanced="0"/>
    <cacheHierarchy uniqueName="[Players].[Born]" caption="Born" attribute="1" defaultMemberUniqueName="[Players].[Born].[All]" allUniqueName="[Players].[Born].[All]" dimensionUniqueName="[Players]" displayFolder="" count="0" memberValueDatatype="20" unbalanced="0"/>
    <cacheHierarchy uniqueName="[Players].[Matches Played]" caption="Matches Played" attribute="1" defaultMemberUniqueName="[Players].[Matches Played].[All]" allUniqueName="[Players].[Matches Played].[All]" dimensionUniqueName="[Players]" displayFolder="" count="0" memberValueDatatype="20" unbalanced="0"/>
    <cacheHierarchy uniqueName="[Players].[Starts]" caption="Starts" attribute="1" defaultMemberUniqueName="[Players].[Starts].[All]" allUniqueName="[Players].[Starts].[All]" dimensionUniqueName="[Players]" displayFolder="" count="0" memberValueDatatype="20" unbalanced="0"/>
    <cacheHierarchy uniqueName="[Players].[Minutes]" caption="Minutes" attribute="1" defaultMemberUniqueName="[Players].[Minutes].[All]" allUniqueName="[Players].[Minutes].[All]" dimensionUniqueName="[Players]" displayFolder="" count="0" memberValueDatatype="20" unbalanced="0"/>
    <cacheHierarchy uniqueName="[Players].[90s Played]" caption="90s Played" attribute="1" defaultMemberUniqueName="[Players].[90s Played].[All]" allUniqueName="[Players].[90s Played].[All]" dimensionUniqueName="[Players]" displayFolder="" count="0" memberValueDatatype="5" unbalanced="0"/>
    <cacheHierarchy uniqueName="[Players].[Goals]" caption="Goals" attribute="1" defaultMemberUniqueName="[Players].[Goals].[All]" allUniqueName="[Players].[Goals].[All]" dimensionUniqueName="[Players]" displayFolder="" count="0" memberValueDatatype="20" unbalanced="0"/>
    <cacheHierarchy uniqueName="[Players].[Assists]" caption="Assists" attribute="1" defaultMemberUniqueName="[Players].[Assists].[All]" allUniqueName="[Players].[Assists].[All]" dimensionUniqueName="[Players]" displayFolder="" count="0" memberValueDatatype="20" unbalanced="0"/>
    <cacheHierarchy uniqueName="[Players].[Goal Contributions]" caption="Goal Contributions" attribute="1" defaultMemberUniqueName="[Players].[Goal Contributions].[All]" allUniqueName="[Players].[Goal Contributions].[All]" dimensionUniqueName="[Players]" displayFolder="" count="0" memberValueDatatype="20" unbalanced="0"/>
    <cacheHierarchy uniqueName="[Players].[Goals without Penalty]" caption="Goals without Penalty" attribute="1" defaultMemberUniqueName="[Players].[Goals without Penalty].[All]" allUniqueName="[Players].[Goals without Penalty].[All]" dimensionUniqueName="[Players]" displayFolder="" count="0" memberValueDatatype="20" unbalanced="0"/>
    <cacheHierarchy uniqueName="[Players].[Penalty Goals]" caption="Penalty Goals" attribute="1" defaultMemberUniqueName="[Players].[Penalty Goals].[All]" allUniqueName="[Players].[Penalty Goals].[All]" dimensionUniqueName="[Players]" displayFolder="" count="0" memberValueDatatype="20" unbalanced="0"/>
    <cacheHierarchy uniqueName="[Players].[Penalties Attempted]" caption="Penalties Attempted" attribute="1" defaultMemberUniqueName="[Players].[Penalties Attempted].[All]" allUniqueName="[Players].[Penalties Attempted].[All]" dimensionUniqueName="[Players]" displayFolder="" count="0" memberValueDatatype="20" unbalanced="0"/>
    <cacheHierarchy uniqueName="[Players].[Y Cards]" caption="Y Cards" attribute="1" defaultMemberUniqueName="[Players].[Y Cards].[All]" allUniqueName="[Players].[Y Cards].[All]" dimensionUniqueName="[Players]" displayFolder="" count="0" memberValueDatatype="20" unbalanced="0"/>
    <cacheHierarchy uniqueName="[Players].[R Cards]" caption="R Cards" attribute="1" defaultMemberUniqueName="[Players].[R Cards].[All]" allUniqueName="[Players].[R Cards].[All]" dimensionUniqueName="[Players]" displayFolder="" count="0" memberValueDatatype="20" unbalanced="0"/>
    <cacheHierarchy uniqueName="[Players].[Expected Goals]" caption="Expected Goals" attribute="1" defaultMemberUniqueName="[Players].[Expected Goals].[All]" allUniqueName="[Players].[Expected Goals].[All]" dimensionUniqueName="[Players]" displayFolder="" count="0" memberValueDatatype="5" unbalanced="0"/>
    <cacheHierarchy uniqueName="[Players].[Non-Penalty xG]" caption="Non-Penalty xG" attribute="1" defaultMemberUniqueName="[Players].[Non-Penalty xG].[All]" allUniqueName="[Players].[Non-Penalty xG].[All]" dimensionUniqueName="[Players]" displayFolder="" count="0" memberValueDatatype="5" unbalanced="0"/>
    <cacheHierarchy uniqueName="[Players].[Expected Assists]" caption="Expected Assists" attribute="1" defaultMemberUniqueName="[Players].[Expected Assists].[All]" allUniqueName="[Players].[Expected Assists].[All]" dimensionUniqueName="[Players]" displayFolder="" count="0" memberValueDatatype="5" unbalanced="0"/>
    <cacheHierarchy uniqueName="[Players].[Non-Penalty xG+xAG]" caption="Non-Penalty xG+xAG" attribute="1" defaultMemberUniqueName="[Players].[Non-Penalty xG+xAG].[All]" allUniqueName="[Players].[Non-Penalty xG+xAG].[All]" dimensionUniqueName="[Players]" displayFolder="" count="0" memberValueDatatype="5" unbalanced="0"/>
    <cacheHierarchy uniqueName="[Players].[Progressive Carries]" caption="Progressive Carries" attribute="1" defaultMemberUniqueName="[Players].[Progressive Carries].[All]" allUniqueName="[Players].[Progressive Carries].[All]" dimensionUniqueName="[Players]" displayFolder="" count="0" memberValueDatatype="20" unbalanced="0"/>
    <cacheHierarchy uniqueName="[Players].[Progressive Passes]" caption="Progressive Passes" attribute="1" defaultMemberUniqueName="[Players].[Progressive Passes].[All]" allUniqueName="[Players].[Progressive Passes].[All]" dimensionUniqueName="[Players]" displayFolder="" count="0" memberValueDatatype="20" unbalanced="0"/>
    <cacheHierarchy uniqueName="[Players].[Progressive Runs]" caption="Progressive Runs" attribute="1" defaultMemberUniqueName="[Players].[Progressive Runs].[All]" allUniqueName="[Players].[Progressive Runs].[All]" dimensionUniqueName="[Players]" displayFolder="" count="0" memberValueDatatype="20" unbalanced="0"/>
    <cacheHierarchy uniqueName="[Players].[Goals per 90]" caption="Goals per 90" attribute="1" defaultMemberUniqueName="[Players].[Goals per 90].[All]" allUniqueName="[Players].[Goals per 90].[All]" dimensionUniqueName="[Players]" displayFolder="" count="0" memberValueDatatype="5" unbalanced="0"/>
    <cacheHierarchy uniqueName="[Players].[Assists per 90]" caption="Assists per 90" attribute="1" defaultMemberUniqueName="[Players].[Assists per 90].[All]" allUniqueName="[Players].[Assists per 90].[All]" dimensionUniqueName="[Players]" displayFolder="" count="0" memberValueDatatype="5" unbalanced="0"/>
    <cacheHierarchy uniqueName="[Players].[Goal contributions per 90s]" caption="Goal contributions per 90s" attribute="1" defaultMemberUniqueName="[Players].[Goal contributions per 90s].[All]" allUniqueName="[Players].[Goal contributions per 90s].[All]" dimensionUniqueName="[Players]" displayFolder="" count="0" memberValueDatatype="5" unbalanced="0"/>
    <cacheHierarchy uniqueName="[Players].[Non-Penalty Goals per 90]" caption="Non-Penalty Goals per 90" attribute="1" defaultMemberUniqueName="[Players].[Non-Penalty Goals per 90].[All]" allUniqueName="[Players].[Non-Penalty Goals per 90].[All]" dimensionUniqueName="[Players]" displayFolder="" count="0" memberValueDatatype="5" unbalanced="0"/>
    <cacheHierarchy uniqueName="[Players].[Non-Penalty G+A per 90]" caption="Non-Penalty G+A per 90" attribute="1" defaultMemberUniqueName="[Players].[Non-Penalty G+A per 90].[All]" allUniqueName="[Players].[Non-Penalty G+A per 90].[All]" dimensionUniqueName="[Players]" displayFolder="" count="0" memberValueDatatype="5" unbalanced="0"/>
    <cacheHierarchy uniqueName="[Players].[Expected goals per 90]" caption="Expected goals per 90" attribute="1" defaultMemberUniqueName="[Players].[Expected goals per 90].[All]" allUniqueName="[Players].[Expected goals per 90].[All]" dimensionUniqueName="[Players]" displayFolder="" count="0" memberValueDatatype="5" unbalanced="0"/>
    <cacheHierarchy uniqueName="[Players].[Expected assists per 90]" caption="Expected assists per 90" attribute="1" defaultMemberUniqueName="[Players].[Expected assists per 90].[All]" allUniqueName="[Players].[Expected assists per 90].[All]" dimensionUniqueName="[Players]" displayFolder="" count="0" memberValueDatatype="5" unbalanced="0"/>
    <cacheHierarchy uniqueName="[Players].[xG+xAG per 90]" caption="xG+xAG per 90" attribute="1" defaultMemberUniqueName="[Players].[xG+xAG per 90].[All]" allUniqueName="[Players].[xG+xAG per 90].[All]" dimensionUniqueName="[Players]" displayFolder="" count="0" memberValueDatatype="5" unbalanced="0"/>
    <cacheHierarchy uniqueName="[Players].[Non-Penalty xG per 90]" caption="Non-Penalty xG per 90" attribute="1" defaultMemberUniqueName="[Players].[Non-Penalty xG per 90].[All]" allUniqueName="[Players].[Non-Penalty xG per 90].[All]" dimensionUniqueName="[Players]" displayFolder="" count="0" memberValueDatatype="5" unbalanced="0"/>
    <cacheHierarchy uniqueName="[Players].[Non-Penalty xG+xAG per 90]" caption="Non-Penalty xG+xAG per 90" attribute="1" defaultMemberUniqueName="[Players].[Non-Penalty xG+xAG per 90].[All]" allUniqueName="[Players].[Non-Penalty xG+xAG per 90].[All]" dimensionUniqueName="[Players]" displayFolder="" count="0" memberValueDatatype="5" unbalanced="0"/>
    <cacheHierarchy uniqueName="[Players].[Contribution Rate]" caption="Contribution Rate" attribute="1" defaultMemberUniqueName="[Players].[Contribution Rate].[All]" allUniqueName="[Players].[Contribution Rate].[All]" dimensionUniqueName="[Players]" displayFolder="" count="0" memberValueDatatype="5" unbalanced="0"/>
    <cacheHierarchy uniqueName="[Players].[Finishing Efficiency]" caption="Finishing Efficiency" attribute="1" defaultMemberUniqueName="[Players].[Finishing Efficiency].[All]" allUniqueName="[Players].[Finishing Efficiency].[All]" dimensionUniqueName="[Players]" displayFolder="" count="0" memberValueDatatype="5" unbalanced="0"/>
    <cacheHierarchy uniqueName="[Players].[Creativity Index]" caption="Creativity Index" attribute="1" defaultMemberUniqueName="[Players].[Creativity Index].[All]" allUniqueName="[Players].[Creativity Index].[All]" dimensionUniqueName="[Players]" displayFolder="" count="0" memberValueDatatype="5" unbalanced="0"/>
    <cacheHierarchy uniqueName="[Players].[Discipline Ratio]" caption="Discipline Ratio" attribute="1" defaultMemberUniqueName="[Players].[Discipline Ratio].[All]" allUniqueName="[Players].[Discipline Ratio].[All]" dimensionUniqueName="[Players]" displayFolder="" count="0" memberValueDatatype="5" unbalanced="0"/>
    <cacheHierarchy uniqueName="[Players].[Over/Under XG]" caption="Over/Under XG" attribute="1" defaultMemberUniqueName="[Players].[Over/Under XG].[All]" allUniqueName="[Players].[Over/Under XG].[All]" dimensionUniqueName="[Players]" displayFolder="" count="0" memberValueDatatype="5" unbalanced="0"/>
    <cacheHierarchy uniqueName="[Measures].[Total Goals]" caption="Total Goals" measure="1" displayFolder="" measureGroup="Players" count="0"/>
    <cacheHierarchy uniqueName="[Measures].[Total Assists]" caption="Total Assists" measure="1" displayFolder="" measureGroup="Players" count="0"/>
    <cacheHierarchy uniqueName="[Measures].[Average Over/Under XG]" caption="Average Over/Under XG" measure="1" displayFolder="" measureGroup="Players" count="0"/>
    <cacheHierarchy uniqueName="[Measures].[__XL_Count Players]" caption="__XL_Count Players" measure="1" displayFolder="" measureGroup="Players" count="0" hidden="1"/>
    <cacheHierarchy uniqueName="[Measures].[__No measures defined]" caption="__No measures defined" measure="1" displayFolder="" count="0" hidden="1"/>
    <cacheHierarchy uniqueName="[Measures].[_Average Over/Under XG Goal]" caption="_Average Over/Under XG Goal" measure="1" displayFolder="" measureGroup="Players" count="0" hidden="1"/>
    <cacheHierarchy uniqueName="[Measures].[_Average Over/Under XG Status]" caption="_Average Over/Under XG Status" measure="1" iconSet="6" displayFolder="" measureGroup="Players" count="0" hidden="1"/>
    <cacheHierarchy uniqueName="[Measures].[Sum of Starts]" caption="Sum of Starts" measure="1" displayFolder="" measureGroup="Players" count="0" hidden="1">
      <extLst>
        <ext xmlns:x15="http://schemas.microsoft.com/office/spreadsheetml/2010/11/main" uri="{B97F6D7D-B522-45F9-BDA1-12C45D357490}">
          <x15:cacheHierarchy aggregatedColumn="8"/>
        </ext>
      </extLst>
    </cacheHierarchy>
    <cacheHierarchy uniqueName="[Measures].[Sum of Goal Contributions]" caption="Sum of Goal Contributions" measure="1" displayFolder="" measureGroup="Players"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xG+xAG per 90]" caption="Sum of xG+xAG per 90" measure="1" displayFolder="" measureGroup="Players" count="0" hidden="1">
      <extLst>
        <ext xmlns:x15="http://schemas.microsoft.com/office/spreadsheetml/2010/11/main" uri="{B97F6D7D-B522-45F9-BDA1-12C45D357490}">
          <x15:cacheHierarchy aggregatedColumn="33"/>
        </ext>
      </extLst>
    </cacheHierarchy>
    <cacheHierarchy uniqueName="[Measures].[Sum of Goal contributions per 90s]" caption="Sum of Goal contributions per 90s" measure="1" displayFolder="" measureGroup="Players" count="0" hidden="1">
      <extLst>
        <ext xmlns:x15="http://schemas.microsoft.com/office/spreadsheetml/2010/11/main" uri="{B97F6D7D-B522-45F9-BDA1-12C45D357490}">
          <x15:cacheHierarchy aggregatedColumn="28"/>
        </ext>
      </extLst>
    </cacheHierarchy>
    <cacheHierarchy uniqueName="[Measures].[Sum of Minutes]" caption="Sum of Minutes" measure="1" displayFolder="" measureGroup="Players" count="0" hidden="1">
      <extLst>
        <ext xmlns:x15="http://schemas.microsoft.com/office/spreadsheetml/2010/11/main" uri="{B97F6D7D-B522-45F9-BDA1-12C45D357490}">
          <x15:cacheHierarchy aggregatedColumn="9"/>
        </ext>
      </extLst>
    </cacheHierarchy>
    <cacheHierarchy uniqueName="[Measures].[Sum of Goals]" caption="Sum of Goals" measure="1" displayFolder="" measureGroup="Players" count="0" hidden="1">
      <extLst>
        <ext xmlns:x15="http://schemas.microsoft.com/office/spreadsheetml/2010/11/main" uri="{B97F6D7D-B522-45F9-BDA1-12C45D357490}">
          <x15:cacheHierarchy aggregatedColumn="11"/>
        </ext>
      </extLst>
    </cacheHierarchy>
    <cacheHierarchy uniqueName="[Measures].[Sum of Assists]" caption="Sum of Assists" measure="1" displayFolder="" measureGroup="Players" count="0" hidden="1">
      <extLst>
        <ext xmlns:x15="http://schemas.microsoft.com/office/spreadsheetml/2010/11/main" uri="{B97F6D7D-B522-45F9-BDA1-12C45D357490}">
          <x15:cacheHierarchy aggregatedColumn="12"/>
        </ext>
      </extLst>
    </cacheHierarchy>
    <cacheHierarchy uniqueName="[Measures].[Sum of Goals without Penalty]" caption="Sum of Goals without Penalty" measure="1" displayFolder="" measureGroup="Players" count="0" hidden="1">
      <extLst>
        <ext xmlns:x15="http://schemas.microsoft.com/office/spreadsheetml/2010/11/main" uri="{B97F6D7D-B522-45F9-BDA1-12C45D357490}">
          <x15:cacheHierarchy aggregatedColumn="14"/>
        </ext>
      </extLst>
    </cacheHierarchy>
    <cacheHierarchy uniqueName="[Measures].[Sum of Penalty Goals]" caption="Sum of Penalty Goals" measure="1" displayFolder="" measureGroup="Players" count="0" hidden="1">
      <extLst>
        <ext xmlns:x15="http://schemas.microsoft.com/office/spreadsheetml/2010/11/main" uri="{B97F6D7D-B522-45F9-BDA1-12C45D357490}">
          <x15:cacheHierarchy aggregatedColumn="15"/>
        </ext>
      </extLst>
    </cacheHierarchy>
    <cacheHierarchy uniqueName="[Measures].[Sum of Y Cards]" caption="Sum of Y Cards" measure="1" displayFolder="" measureGroup="Players" count="0" hidden="1">
      <extLst>
        <ext xmlns:x15="http://schemas.microsoft.com/office/spreadsheetml/2010/11/main" uri="{B97F6D7D-B522-45F9-BDA1-12C45D357490}">
          <x15:cacheHierarchy aggregatedColumn="17"/>
        </ext>
      </extLst>
    </cacheHierarchy>
    <cacheHierarchy uniqueName="[Measures].[Sum of R Cards]" caption="Sum of R Cards" measure="1" displayFolder="" measureGroup="Players" count="0" hidden="1">
      <extLst>
        <ext xmlns:x15="http://schemas.microsoft.com/office/spreadsheetml/2010/11/main" uri="{B97F6D7D-B522-45F9-BDA1-12C45D357490}">
          <x15:cacheHierarchy aggregatedColumn="18"/>
        </ext>
      </extLst>
    </cacheHierarchy>
    <cacheHierarchy uniqueName="[Measures].[Sum of Expected Goals]" caption="Sum of Expected Goals" measure="1" displayFolder="" measureGroup="Players" count="0" hidden="1">
      <extLst>
        <ext xmlns:x15="http://schemas.microsoft.com/office/spreadsheetml/2010/11/main" uri="{B97F6D7D-B522-45F9-BDA1-12C45D357490}">
          <x15:cacheHierarchy aggregatedColumn="19"/>
        </ext>
      </extLst>
    </cacheHierarchy>
    <cacheHierarchy uniqueName="[Measures].[Sum of Goals per 90]" caption="Sum of Goals per 90" measure="1" displayFolder="" measureGroup="Players" count="0" hidden="1">
      <extLst>
        <ext xmlns:x15="http://schemas.microsoft.com/office/spreadsheetml/2010/11/main" uri="{B97F6D7D-B522-45F9-BDA1-12C45D357490}">
          <x15:cacheHierarchy aggregatedColumn="26"/>
        </ext>
      </extLst>
    </cacheHierarchy>
    <cacheHierarchy uniqueName="[Measures].[Sum of Assists per 90]" caption="Sum of Assists per 90" measure="1" displayFolder="" measureGroup="Players" count="0" hidden="1">
      <extLst>
        <ext xmlns:x15="http://schemas.microsoft.com/office/spreadsheetml/2010/11/main" uri="{B97F6D7D-B522-45F9-BDA1-12C45D357490}">
          <x15:cacheHierarchy aggregatedColumn="27"/>
        </ext>
      </extLst>
    </cacheHierarchy>
    <cacheHierarchy uniqueName="[Measures].[Sum of Expected Assists]" caption="Sum of Expected Assists" measure="1" displayFolder="" measureGroup="Players" count="0" hidden="1">
      <extLst>
        <ext xmlns:x15="http://schemas.microsoft.com/office/spreadsheetml/2010/11/main" uri="{B97F6D7D-B522-45F9-BDA1-12C45D357490}">
          <x15:cacheHierarchy aggregatedColumn="21"/>
        </ext>
      </extLst>
    </cacheHierarchy>
    <cacheHierarchy uniqueName="[Measures].[Sum of Progressive Carries]" caption="Sum of Progressive Carries" measure="1" displayFolder="" measureGroup="Players" count="0" hidden="1">
      <extLst>
        <ext xmlns:x15="http://schemas.microsoft.com/office/spreadsheetml/2010/11/main" uri="{B97F6D7D-B522-45F9-BDA1-12C45D357490}">
          <x15:cacheHierarchy aggregatedColumn="23"/>
        </ext>
      </extLst>
    </cacheHierarchy>
    <cacheHierarchy uniqueName="[Measures].[Sum of Progressive Passes]" caption="Sum of Progressive Passes" measure="1" displayFolder="" measureGroup="Players" count="0" hidden="1">
      <extLst>
        <ext xmlns:x15="http://schemas.microsoft.com/office/spreadsheetml/2010/11/main" uri="{B97F6D7D-B522-45F9-BDA1-12C45D357490}">
          <x15:cacheHierarchy aggregatedColumn="24"/>
        </ext>
      </extLst>
    </cacheHierarchy>
    <cacheHierarchy uniqueName="[Measures].[Sum of Progressive Runs]" caption="Sum of Progressive Runs" measure="1" displayFolder="" measureGroup="Players" count="0" hidden="1">
      <extLst>
        <ext xmlns:x15="http://schemas.microsoft.com/office/spreadsheetml/2010/11/main" uri="{B97F6D7D-B522-45F9-BDA1-12C45D357490}">
          <x15:cacheHierarchy aggregatedColumn="25"/>
        </ext>
      </extLst>
    </cacheHierarchy>
    <cacheHierarchy uniqueName="[Measures].[Sum of Matches Played]" caption="Sum of Matches Played" measure="1" displayFolder="" measureGroup="Players" count="0" hidden="1">
      <extLst>
        <ext xmlns:x15="http://schemas.microsoft.com/office/spreadsheetml/2010/11/main" uri="{B97F6D7D-B522-45F9-BDA1-12C45D357490}">
          <x15:cacheHierarchy aggregatedColumn="7"/>
        </ext>
      </extLst>
    </cacheHierarchy>
    <cacheHierarchy uniqueName="[Measures].[Sum of Contribution Rate]" caption="Sum of Contribution Rate" measure="1" displayFolder="" measureGroup="Players" count="0" hidden="1">
      <extLst>
        <ext xmlns:x15="http://schemas.microsoft.com/office/spreadsheetml/2010/11/main" uri="{B97F6D7D-B522-45F9-BDA1-12C45D357490}">
          <x15:cacheHierarchy aggregatedColumn="36"/>
        </ext>
      </extLst>
    </cacheHierarchy>
    <cacheHierarchy uniqueName="[Measures].[Sum of Finishing Efficiency]" caption="Sum of Finishing Efficiency" measure="1" displayFolder="" measureGroup="Players" count="0" hidden="1">
      <extLst>
        <ext xmlns:x15="http://schemas.microsoft.com/office/spreadsheetml/2010/11/main" uri="{B97F6D7D-B522-45F9-BDA1-12C45D357490}">
          <x15:cacheHierarchy aggregatedColumn="37"/>
        </ext>
      </extLst>
    </cacheHierarchy>
    <cacheHierarchy uniqueName="[Measures].[Sum of Creativity Index]" caption="Sum of Creativity Index" measure="1" displayFolder="" measureGroup="Players" count="0" hidden="1">
      <extLst>
        <ext xmlns:x15="http://schemas.microsoft.com/office/spreadsheetml/2010/11/main" uri="{B97F6D7D-B522-45F9-BDA1-12C45D357490}">
          <x15:cacheHierarchy aggregatedColumn="38"/>
        </ext>
      </extLst>
    </cacheHierarchy>
    <cacheHierarchy uniqueName="[Measures].[Sum of Discipline Ratio]" caption="Sum of Discipline Ratio" measure="1" displayFolder="" measureGroup="Players" count="0" hidden="1">
      <extLst>
        <ext xmlns:x15="http://schemas.microsoft.com/office/spreadsheetml/2010/11/main" uri="{B97F6D7D-B522-45F9-BDA1-12C45D357490}">
          <x15:cacheHierarchy aggregatedColumn="39"/>
        </ext>
      </extLst>
    </cacheHierarchy>
    <cacheHierarchy uniqueName="[Measures].[Sum of Over/Under XG]" caption="Sum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Over/Under XG]" caption="Average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Finishing Efficiency]" caption="Average of Finishing Efficiency" measure="1" displayFolder="" measureGroup="Players" count="0" hidden="1">
      <extLst>
        <ext xmlns:x15="http://schemas.microsoft.com/office/spreadsheetml/2010/11/main" uri="{B97F6D7D-B522-45F9-BDA1-12C45D357490}">
          <x15:cacheHierarchy aggregatedColumn="37"/>
        </ext>
      </extLst>
    </cacheHierarchy>
  </cacheHierarchies>
  <kpis count="1">
    <kpi uniqueName="Average Over/Under XG" caption="Average Over/Under XG" displayFolder="" measureGroup="Players" parent="" value="[Measures].[Average Over/Under XG]" goal="[Measures].[_Average Over/Under XG Goal]" status="[Measures].[_Average Over/Under XG Status]" trend="" weight=""/>
  </kpis>
  <dimensions count="2">
    <dimension measure="1" name="Measures" uniqueName="[Measures]" caption="Measures"/>
    <dimension name="Players" uniqueName="[Players]" caption="Players"/>
  </dimensions>
  <measureGroups count="1">
    <measureGroup name="Players" caption="Play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25.445879282408" backgroundQuery="1" createdVersion="8" refreshedVersion="8" minRefreshableVersion="3" recordCount="0" supportSubquery="1" supportAdvancedDrill="1" xr:uid="{E77D23C5-8CE5-419E-B688-74F3A136E667}">
  <cacheSource type="external" connectionId="2"/>
  <cacheFields count="4">
    <cacheField name="[Players].[Player].[Player]" caption="Player" numFmtId="0" level="1">
      <sharedItems count="60">
        <s v="Gabriel Martinelli"/>
        <s v="Kai Havertz"/>
        <s v="Leandro Trossard"/>
        <s v="JÃ¡der DurÃ¡n"/>
        <s v="Morgan Rogers"/>
        <s v="Ollie Watkins"/>
        <s v="Antoine Semenyo"/>
        <s v="Evanilson"/>
        <s v="Justin Kluivert"/>
        <s v="Bryan Mbeumo"/>
        <s v="Kevin Schade"/>
        <s v="Yoane Wissa"/>
        <s v="Danny Welbeck"/>
        <s v="JoÃ£o Pedro"/>
        <s v="Kaoru Mitoma"/>
        <s v="Cole Palmer"/>
        <s v="Nicolas Jackson"/>
        <s v="Noni Madueke"/>
        <s v="Eberechi Eze"/>
        <s v="Ismaila Sarr"/>
        <s v="Jean-Philippe Mateta"/>
        <s v="Beto"/>
        <s v="Dwight McNeil"/>
        <s v="Iliman Ndiaye"/>
        <s v="Alex Iwobi"/>
        <s v="RaÃºl JimÃ©nez"/>
        <s v="Rodrigo Muniz"/>
        <s v="George Hirst"/>
        <s v="Liam Delap"/>
        <s v="Sammie Szmodics"/>
        <s v="Facundo Buonanotte"/>
        <s v="Jamie Vardy"/>
        <s v="Jordan Ayew"/>
        <s v="Cody Gakpo"/>
        <s v="Luis DÃ­az"/>
        <s v="Mohamed Salah"/>
        <s v="Erling Haaland"/>
        <s v="Omar Marmoush"/>
        <s v="Phil Foden"/>
        <s v="Alejandro Garnacho"/>
        <s v="Amad Diallo"/>
        <s v="Bruno Fernandes"/>
        <s v="Alexander Isak"/>
        <s v="Harvey Barnes"/>
        <s v="Jacob Murphy"/>
        <s v="Anthony Elanga"/>
        <s v="Chris Wood"/>
        <s v="Morgan Gibbs-White"/>
        <s v="Adam Armstrong"/>
        <s v="Joe Aribo"/>
        <s v="Paul Onuachu"/>
        <s v="Brennan Johnson"/>
        <s v="Dominic Solanke"/>
        <s v="James Maddison"/>
        <s v="Jarrod Bowen"/>
        <s v="Mohammed Kudus"/>
        <s v="TomÃ¡Å¡ SouÄek"/>
        <s v="JÃ¸rgen Strand Larsen"/>
        <s v="Matheus Cunha"/>
        <s v="Rayan AÃ¯t-Nouri"/>
      </sharedItems>
    </cacheField>
    <cacheField name="[Measures].[Sum of Goals]" caption="Sum of Goals" numFmtId="0" hierarchy="53" level="32767"/>
    <cacheField name="[Players].[Squad].[Squad]" caption="Squad" numFmtId="0" hierarchy="4" level="1">
      <sharedItems count="20">
        <s v="Arsenal"/>
        <s v="Aston Villa"/>
        <s v="Bournemouth"/>
        <s v="Brentford"/>
        <s v="Brighton"/>
        <s v="Chelsea"/>
        <s v="Crystal Palace"/>
        <s v="Everton"/>
        <s v="Fulham"/>
        <s v="Ipswich Town"/>
        <s v="Leicester City"/>
        <s v="Liverpool"/>
        <s v="Manchester City"/>
        <s v="Manchester Utd"/>
        <s v="Newcastle Utd"/>
        <s v="Nott'ham Forest"/>
        <s v="Southampton"/>
        <s v="Tottenham"/>
        <s v="West Ham"/>
        <s v="Wolves"/>
      </sharedItems>
    </cacheField>
    <cacheField name="[Players].[Position.1].[Position.1]" caption="Position.1" numFmtId="0" hierarchy="2" level="1">
      <sharedItems count="3">
        <s v="MF"/>
        <s v="FW"/>
        <s v="DF"/>
      </sharedItems>
    </cacheField>
  </cacheFields>
  <cacheHierarchies count="74">
    <cacheHierarchy uniqueName="[Players].[Player]" caption="Player" attribute="1" defaultMemberUniqueName="[Players].[Player].[All]" allUniqueName="[Players].[Player].[All]" dimensionUniqueName="[Players]" displayFolder="" count="2" memberValueDatatype="130" unbalanced="0">
      <fieldsUsage count="2">
        <fieldUsage x="-1"/>
        <fieldUsage x="0"/>
      </fieldsUsage>
    </cacheHierarchy>
    <cacheHierarchy uniqueName="[Players].[Nationality]" caption="Nationality" attribute="1" defaultMemberUniqueName="[Players].[Nationality].[All]" allUniqueName="[Players].[Nationality].[All]" dimensionUniqueName="[Players]" displayFolder="" count="0" memberValueDatatype="130" unbalanced="0"/>
    <cacheHierarchy uniqueName="[Players].[Position.1]" caption="Position.1" attribute="1" defaultMemberUniqueName="[Players].[Position.1].[All]" allUniqueName="[Players].[Position.1].[All]" dimensionUniqueName="[Players]" displayFolder="" count="2" memberValueDatatype="130" unbalanced="0">
      <fieldsUsage count="2">
        <fieldUsage x="-1"/>
        <fieldUsage x="3"/>
      </fieldsUsage>
    </cacheHierarchy>
    <cacheHierarchy uniqueName="[Players].[Position.2]" caption="Position.2" attribute="1" defaultMemberUniqueName="[Players].[Position.2].[All]" allUniqueName="[Players].[Position.2].[All]" dimensionUniqueName="[Players]" displayFolder="" count="0" memberValueDatatype="130" unbalanced="0"/>
    <cacheHierarchy uniqueName="[Players].[Squad]" caption="Squad" attribute="1" defaultMemberUniqueName="[Players].[Squad].[All]" allUniqueName="[Players].[Squad].[All]" dimensionUniqueName="[Players]" displayFolder="" count="2" memberValueDatatype="130" unbalanced="0">
      <fieldsUsage count="2">
        <fieldUsage x="-1"/>
        <fieldUsage x="2"/>
      </fieldsUsage>
    </cacheHierarchy>
    <cacheHierarchy uniqueName="[Players].[Age]" caption="Age" attribute="1" defaultMemberUniqueName="[Players].[Age].[All]" allUniqueName="[Players].[Age].[All]" dimensionUniqueName="[Players]" displayFolder="" count="0" memberValueDatatype="20" unbalanced="0"/>
    <cacheHierarchy uniqueName="[Players].[Born]" caption="Born" attribute="1" defaultMemberUniqueName="[Players].[Born].[All]" allUniqueName="[Players].[Born].[All]" dimensionUniqueName="[Players]" displayFolder="" count="0" memberValueDatatype="20" unbalanced="0"/>
    <cacheHierarchy uniqueName="[Players].[Matches Played]" caption="Matches Played" attribute="1" defaultMemberUniqueName="[Players].[Matches Played].[All]" allUniqueName="[Players].[Matches Played].[All]" dimensionUniqueName="[Players]" displayFolder="" count="0" memberValueDatatype="20" unbalanced="0"/>
    <cacheHierarchy uniqueName="[Players].[Starts]" caption="Starts" attribute="1" defaultMemberUniqueName="[Players].[Starts].[All]" allUniqueName="[Players].[Starts].[All]" dimensionUniqueName="[Players]" displayFolder="" count="0" memberValueDatatype="20" unbalanced="0"/>
    <cacheHierarchy uniqueName="[Players].[Minutes]" caption="Minutes" attribute="1" defaultMemberUniqueName="[Players].[Minutes].[All]" allUniqueName="[Players].[Minutes].[All]" dimensionUniqueName="[Players]" displayFolder="" count="0" memberValueDatatype="20" unbalanced="0"/>
    <cacheHierarchy uniqueName="[Players].[90s Played]" caption="90s Played" attribute="1" defaultMemberUniqueName="[Players].[90s Played].[All]" allUniqueName="[Players].[90s Played].[All]" dimensionUniqueName="[Players]" displayFolder="" count="0" memberValueDatatype="5" unbalanced="0"/>
    <cacheHierarchy uniqueName="[Players].[Goals]" caption="Goals" attribute="1" defaultMemberUniqueName="[Players].[Goals].[All]" allUniqueName="[Players].[Goals].[All]" dimensionUniqueName="[Players]" displayFolder="" count="0" memberValueDatatype="20" unbalanced="0"/>
    <cacheHierarchy uniqueName="[Players].[Assists]" caption="Assists" attribute="1" defaultMemberUniqueName="[Players].[Assists].[All]" allUniqueName="[Players].[Assists].[All]" dimensionUniqueName="[Players]" displayFolder="" count="0" memberValueDatatype="20" unbalanced="0"/>
    <cacheHierarchy uniqueName="[Players].[Goal Contributions]" caption="Goal Contributions" attribute="1" defaultMemberUniqueName="[Players].[Goal Contributions].[All]" allUniqueName="[Players].[Goal Contributions].[All]" dimensionUniqueName="[Players]" displayFolder="" count="0" memberValueDatatype="20" unbalanced="0"/>
    <cacheHierarchy uniqueName="[Players].[Goals without Penalty]" caption="Goals without Penalty" attribute="1" defaultMemberUniqueName="[Players].[Goals without Penalty].[All]" allUniqueName="[Players].[Goals without Penalty].[All]" dimensionUniqueName="[Players]" displayFolder="" count="0" memberValueDatatype="20" unbalanced="0"/>
    <cacheHierarchy uniqueName="[Players].[Penalty Goals]" caption="Penalty Goals" attribute="1" defaultMemberUniqueName="[Players].[Penalty Goals].[All]" allUniqueName="[Players].[Penalty Goals].[All]" dimensionUniqueName="[Players]" displayFolder="" count="0" memberValueDatatype="20" unbalanced="0"/>
    <cacheHierarchy uniqueName="[Players].[Penalties Attempted]" caption="Penalties Attempted" attribute="1" defaultMemberUniqueName="[Players].[Penalties Attempted].[All]" allUniqueName="[Players].[Penalties Attempted].[All]" dimensionUniqueName="[Players]" displayFolder="" count="0" memberValueDatatype="20" unbalanced="0"/>
    <cacheHierarchy uniqueName="[Players].[Y Cards]" caption="Y Cards" attribute="1" defaultMemberUniqueName="[Players].[Y Cards].[All]" allUniqueName="[Players].[Y Cards].[All]" dimensionUniqueName="[Players]" displayFolder="" count="0" memberValueDatatype="20" unbalanced="0"/>
    <cacheHierarchy uniqueName="[Players].[R Cards]" caption="R Cards" attribute="1" defaultMemberUniqueName="[Players].[R Cards].[All]" allUniqueName="[Players].[R Cards].[All]" dimensionUniqueName="[Players]" displayFolder="" count="0" memberValueDatatype="20" unbalanced="0"/>
    <cacheHierarchy uniqueName="[Players].[Expected Goals]" caption="Expected Goals" attribute="1" defaultMemberUniqueName="[Players].[Expected Goals].[All]" allUniqueName="[Players].[Expected Goals].[All]" dimensionUniqueName="[Players]" displayFolder="" count="0" memberValueDatatype="5" unbalanced="0"/>
    <cacheHierarchy uniqueName="[Players].[Non-Penalty xG]" caption="Non-Penalty xG" attribute="1" defaultMemberUniqueName="[Players].[Non-Penalty xG].[All]" allUniqueName="[Players].[Non-Penalty xG].[All]" dimensionUniqueName="[Players]" displayFolder="" count="0" memberValueDatatype="5" unbalanced="0"/>
    <cacheHierarchy uniqueName="[Players].[Expected Assists]" caption="Expected Assists" attribute="1" defaultMemberUniqueName="[Players].[Expected Assists].[All]" allUniqueName="[Players].[Expected Assists].[All]" dimensionUniqueName="[Players]" displayFolder="" count="0" memberValueDatatype="5" unbalanced="0"/>
    <cacheHierarchy uniqueName="[Players].[Non-Penalty xG+xAG]" caption="Non-Penalty xG+xAG" attribute="1" defaultMemberUniqueName="[Players].[Non-Penalty xG+xAG].[All]" allUniqueName="[Players].[Non-Penalty xG+xAG].[All]" dimensionUniqueName="[Players]" displayFolder="" count="0" memberValueDatatype="5" unbalanced="0"/>
    <cacheHierarchy uniqueName="[Players].[Progressive Carries]" caption="Progressive Carries" attribute="1" defaultMemberUniqueName="[Players].[Progressive Carries].[All]" allUniqueName="[Players].[Progressive Carries].[All]" dimensionUniqueName="[Players]" displayFolder="" count="0" memberValueDatatype="20" unbalanced="0"/>
    <cacheHierarchy uniqueName="[Players].[Progressive Passes]" caption="Progressive Passes" attribute="1" defaultMemberUniqueName="[Players].[Progressive Passes].[All]" allUniqueName="[Players].[Progressive Passes].[All]" dimensionUniqueName="[Players]" displayFolder="" count="0" memberValueDatatype="20" unbalanced="0"/>
    <cacheHierarchy uniqueName="[Players].[Progressive Runs]" caption="Progressive Runs" attribute="1" defaultMemberUniqueName="[Players].[Progressive Runs].[All]" allUniqueName="[Players].[Progressive Runs].[All]" dimensionUniqueName="[Players]" displayFolder="" count="0" memberValueDatatype="20" unbalanced="0"/>
    <cacheHierarchy uniqueName="[Players].[Goals per 90]" caption="Goals per 90" attribute="1" defaultMemberUniqueName="[Players].[Goals per 90].[All]" allUniqueName="[Players].[Goals per 90].[All]" dimensionUniqueName="[Players]" displayFolder="" count="0" memberValueDatatype="5" unbalanced="0"/>
    <cacheHierarchy uniqueName="[Players].[Assists per 90]" caption="Assists per 90" attribute="1" defaultMemberUniqueName="[Players].[Assists per 90].[All]" allUniqueName="[Players].[Assists per 90].[All]" dimensionUniqueName="[Players]" displayFolder="" count="0" memberValueDatatype="5" unbalanced="0"/>
    <cacheHierarchy uniqueName="[Players].[Goal contributions per 90s]" caption="Goal contributions per 90s" attribute="1" defaultMemberUniqueName="[Players].[Goal contributions per 90s].[All]" allUniqueName="[Players].[Goal contributions per 90s].[All]" dimensionUniqueName="[Players]" displayFolder="" count="0" memberValueDatatype="5" unbalanced="0"/>
    <cacheHierarchy uniqueName="[Players].[Non-Penalty Goals per 90]" caption="Non-Penalty Goals per 90" attribute="1" defaultMemberUniqueName="[Players].[Non-Penalty Goals per 90].[All]" allUniqueName="[Players].[Non-Penalty Goals per 90].[All]" dimensionUniqueName="[Players]" displayFolder="" count="0" memberValueDatatype="5" unbalanced="0"/>
    <cacheHierarchy uniqueName="[Players].[Non-Penalty G+A per 90]" caption="Non-Penalty G+A per 90" attribute="1" defaultMemberUniqueName="[Players].[Non-Penalty G+A per 90].[All]" allUniqueName="[Players].[Non-Penalty G+A per 90].[All]" dimensionUniqueName="[Players]" displayFolder="" count="0" memberValueDatatype="5" unbalanced="0"/>
    <cacheHierarchy uniqueName="[Players].[Expected goals per 90]" caption="Expected goals per 90" attribute="1" defaultMemberUniqueName="[Players].[Expected goals per 90].[All]" allUniqueName="[Players].[Expected goals per 90].[All]" dimensionUniqueName="[Players]" displayFolder="" count="0" memberValueDatatype="5" unbalanced="0"/>
    <cacheHierarchy uniqueName="[Players].[Expected assists per 90]" caption="Expected assists per 90" attribute="1" defaultMemberUniqueName="[Players].[Expected assists per 90].[All]" allUniqueName="[Players].[Expected assists per 90].[All]" dimensionUniqueName="[Players]" displayFolder="" count="0" memberValueDatatype="5" unbalanced="0"/>
    <cacheHierarchy uniqueName="[Players].[xG+xAG per 90]" caption="xG+xAG per 90" attribute="1" defaultMemberUniqueName="[Players].[xG+xAG per 90].[All]" allUniqueName="[Players].[xG+xAG per 90].[All]" dimensionUniqueName="[Players]" displayFolder="" count="0" memberValueDatatype="5" unbalanced="0"/>
    <cacheHierarchy uniqueName="[Players].[Non-Penalty xG per 90]" caption="Non-Penalty xG per 90" attribute="1" defaultMemberUniqueName="[Players].[Non-Penalty xG per 90].[All]" allUniqueName="[Players].[Non-Penalty xG per 90].[All]" dimensionUniqueName="[Players]" displayFolder="" count="0" memberValueDatatype="5" unbalanced="0"/>
    <cacheHierarchy uniqueName="[Players].[Non-Penalty xG+xAG per 90]" caption="Non-Penalty xG+xAG per 90" attribute="1" defaultMemberUniqueName="[Players].[Non-Penalty xG+xAG per 90].[All]" allUniqueName="[Players].[Non-Penalty xG+xAG per 90].[All]" dimensionUniqueName="[Players]" displayFolder="" count="0" memberValueDatatype="5" unbalanced="0"/>
    <cacheHierarchy uniqueName="[Players].[Contribution Rate]" caption="Contribution Rate" attribute="1" defaultMemberUniqueName="[Players].[Contribution Rate].[All]" allUniqueName="[Players].[Contribution Rate].[All]" dimensionUniqueName="[Players]" displayFolder="" count="0" memberValueDatatype="5" unbalanced="0"/>
    <cacheHierarchy uniqueName="[Players].[Finishing Efficiency]" caption="Finishing Efficiency" attribute="1" defaultMemberUniqueName="[Players].[Finishing Efficiency].[All]" allUniqueName="[Players].[Finishing Efficiency].[All]" dimensionUniqueName="[Players]" displayFolder="" count="0" memberValueDatatype="5" unbalanced="0"/>
    <cacheHierarchy uniqueName="[Players].[Creativity Index]" caption="Creativity Index" attribute="1" defaultMemberUniqueName="[Players].[Creativity Index].[All]" allUniqueName="[Players].[Creativity Index].[All]" dimensionUniqueName="[Players]" displayFolder="" count="0" memberValueDatatype="5" unbalanced="0"/>
    <cacheHierarchy uniqueName="[Players].[Discipline Ratio]" caption="Discipline Ratio" attribute="1" defaultMemberUniqueName="[Players].[Discipline Ratio].[All]" allUniqueName="[Players].[Discipline Ratio].[All]" dimensionUniqueName="[Players]" displayFolder="" count="0" memberValueDatatype="5" unbalanced="0"/>
    <cacheHierarchy uniqueName="[Players].[Over/Under XG]" caption="Over/Under XG" attribute="1" defaultMemberUniqueName="[Players].[Over/Under XG].[All]" allUniqueName="[Players].[Over/Under XG].[All]" dimensionUniqueName="[Players]" displayFolder="" count="0" memberValueDatatype="5" unbalanced="0"/>
    <cacheHierarchy uniqueName="[Measures].[Total Goals]" caption="Total Goals" measure="1" displayFolder="" measureGroup="Players" count="0"/>
    <cacheHierarchy uniqueName="[Measures].[Total Assists]" caption="Total Assists" measure="1" displayFolder="" measureGroup="Players" count="0"/>
    <cacheHierarchy uniqueName="[Measures].[Average Over/Under XG]" caption="Average Over/Under XG" measure="1" displayFolder="" measureGroup="Players" count="0"/>
    <cacheHierarchy uniqueName="[Measures].[__XL_Count Players]" caption="__XL_Count Players" measure="1" displayFolder="" measureGroup="Players" count="0" hidden="1"/>
    <cacheHierarchy uniqueName="[Measures].[__No measures defined]" caption="__No measures defined" measure="1" displayFolder="" count="0" hidden="1"/>
    <cacheHierarchy uniqueName="[Measures].[_Average Over/Under XG Goal]" caption="_Average Over/Under XG Goal" measure="1" displayFolder="" measureGroup="Players" count="0" hidden="1"/>
    <cacheHierarchy uniqueName="[Measures].[_Average Over/Under XG Status]" caption="_Average Over/Under XG Status" measure="1" iconSet="6" displayFolder="" measureGroup="Players" count="0" hidden="1"/>
    <cacheHierarchy uniqueName="[Measures].[Sum of Starts]" caption="Sum of Starts" measure="1" displayFolder="" measureGroup="Players" count="0" hidden="1">
      <extLst>
        <ext xmlns:x15="http://schemas.microsoft.com/office/spreadsheetml/2010/11/main" uri="{B97F6D7D-B522-45F9-BDA1-12C45D357490}">
          <x15:cacheHierarchy aggregatedColumn="8"/>
        </ext>
      </extLst>
    </cacheHierarchy>
    <cacheHierarchy uniqueName="[Measures].[Sum of Goal Contributions]" caption="Sum of Goal Contributions" measure="1" displayFolder="" measureGroup="Players" count="0" hidden="1">
      <extLst>
        <ext xmlns:x15="http://schemas.microsoft.com/office/spreadsheetml/2010/11/main" uri="{B97F6D7D-B522-45F9-BDA1-12C45D357490}">
          <x15:cacheHierarchy aggregatedColumn="13"/>
        </ext>
      </extLst>
    </cacheHierarchy>
    <cacheHierarchy uniqueName="[Measures].[Sum of xG+xAG per 90]" caption="Sum of xG+xAG per 90" measure="1" displayFolder="" measureGroup="Players" count="0" hidden="1">
      <extLst>
        <ext xmlns:x15="http://schemas.microsoft.com/office/spreadsheetml/2010/11/main" uri="{B97F6D7D-B522-45F9-BDA1-12C45D357490}">
          <x15:cacheHierarchy aggregatedColumn="33"/>
        </ext>
      </extLst>
    </cacheHierarchy>
    <cacheHierarchy uniqueName="[Measures].[Sum of Goal contributions per 90s]" caption="Sum of Goal contributions per 90s" measure="1" displayFolder="" measureGroup="Players" count="0" hidden="1">
      <extLst>
        <ext xmlns:x15="http://schemas.microsoft.com/office/spreadsheetml/2010/11/main" uri="{B97F6D7D-B522-45F9-BDA1-12C45D357490}">
          <x15:cacheHierarchy aggregatedColumn="28"/>
        </ext>
      </extLst>
    </cacheHierarchy>
    <cacheHierarchy uniqueName="[Measures].[Sum of Minutes]" caption="Sum of Minutes" measure="1" displayFolder="" measureGroup="Players" count="0" hidden="1">
      <extLst>
        <ext xmlns:x15="http://schemas.microsoft.com/office/spreadsheetml/2010/11/main" uri="{B97F6D7D-B522-45F9-BDA1-12C45D357490}">
          <x15:cacheHierarchy aggregatedColumn="9"/>
        </ext>
      </extLst>
    </cacheHierarchy>
    <cacheHierarchy uniqueName="[Measures].[Sum of Goals]" caption="Sum of Goals" measure="1" displayFolder="" measureGroup="Players"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Assists]" caption="Sum of Assists" measure="1" displayFolder="" measureGroup="Players" count="0" hidden="1">
      <extLst>
        <ext xmlns:x15="http://schemas.microsoft.com/office/spreadsheetml/2010/11/main" uri="{B97F6D7D-B522-45F9-BDA1-12C45D357490}">
          <x15:cacheHierarchy aggregatedColumn="12"/>
        </ext>
      </extLst>
    </cacheHierarchy>
    <cacheHierarchy uniqueName="[Measures].[Sum of Goals without Penalty]" caption="Sum of Goals without Penalty" measure="1" displayFolder="" measureGroup="Players" count="0" hidden="1">
      <extLst>
        <ext xmlns:x15="http://schemas.microsoft.com/office/spreadsheetml/2010/11/main" uri="{B97F6D7D-B522-45F9-BDA1-12C45D357490}">
          <x15:cacheHierarchy aggregatedColumn="14"/>
        </ext>
      </extLst>
    </cacheHierarchy>
    <cacheHierarchy uniqueName="[Measures].[Sum of Penalty Goals]" caption="Sum of Penalty Goals" measure="1" displayFolder="" measureGroup="Players" count="0" hidden="1">
      <extLst>
        <ext xmlns:x15="http://schemas.microsoft.com/office/spreadsheetml/2010/11/main" uri="{B97F6D7D-B522-45F9-BDA1-12C45D357490}">
          <x15:cacheHierarchy aggregatedColumn="15"/>
        </ext>
      </extLst>
    </cacheHierarchy>
    <cacheHierarchy uniqueName="[Measures].[Sum of Y Cards]" caption="Sum of Y Cards" measure="1" displayFolder="" measureGroup="Players" count="0" hidden="1">
      <extLst>
        <ext xmlns:x15="http://schemas.microsoft.com/office/spreadsheetml/2010/11/main" uri="{B97F6D7D-B522-45F9-BDA1-12C45D357490}">
          <x15:cacheHierarchy aggregatedColumn="17"/>
        </ext>
      </extLst>
    </cacheHierarchy>
    <cacheHierarchy uniqueName="[Measures].[Sum of R Cards]" caption="Sum of R Cards" measure="1" displayFolder="" measureGroup="Players" count="0" hidden="1">
      <extLst>
        <ext xmlns:x15="http://schemas.microsoft.com/office/spreadsheetml/2010/11/main" uri="{B97F6D7D-B522-45F9-BDA1-12C45D357490}">
          <x15:cacheHierarchy aggregatedColumn="18"/>
        </ext>
      </extLst>
    </cacheHierarchy>
    <cacheHierarchy uniqueName="[Measures].[Sum of Expected Goals]" caption="Sum of Expected Goals" measure="1" displayFolder="" measureGroup="Players" count="0" hidden="1">
      <extLst>
        <ext xmlns:x15="http://schemas.microsoft.com/office/spreadsheetml/2010/11/main" uri="{B97F6D7D-B522-45F9-BDA1-12C45D357490}">
          <x15:cacheHierarchy aggregatedColumn="19"/>
        </ext>
      </extLst>
    </cacheHierarchy>
    <cacheHierarchy uniqueName="[Measures].[Sum of Goals per 90]" caption="Sum of Goals per 90" measure="1" displayFolder="" measureGroup="Players" count="0" hidden="1">
      <extLst>
        <ext xmlns:x15="http://schemas.microsoft.com/office/spreadsheetml/2010/11/main" uri="{B97F6D7D-B522-45F9-BDA1-12C45D357490}">
          <x15:cacheHierarchy aggregatedColumn="26"/>
        </ext>
      </extLst>
    </cacheHierarchy>
    <cacheHierarchy uniqueName="[Measures].[Sum of Assists per 90]" caption="Sum of Assists per 90" measure="1" displayFolder="" measureGroup="Players" count="0" hidden="1">
      <extLst>
        <ext xmlns:x15="http://schemas.microsoft.com/office/spreadsheetml/2010/11/main" uri="{B97F6D7D-B522-45F9-BDA1-12C45D357490}">
          <x15:cacheHierarchy aggregatedColumn="27"/>
        </ext>
      </extLst>
    </cacheHierarchy>
    <cacheHierarchy uniqueName="[Measures].[Sum of Expected Assists]" caption="Sum of Expected Assists" measure="1" displayFolder="" measureGroup="Players" count="0" hidden="1">
      <extLst>
        <ext xmlns:x15="http://schemas.microsoft.com/office/spreadsheetml/2010/11/main" uri="{B97F6D7D-B522-45F9-BDA1-12C45D357490}">
          <x15:cacheHierarchy aggregatedColumn="21"/>
        </ext>
      </extLst>
    </cacheHierarchy>
    <cacheHierarchy uniqueName="[Measures].[Sum of Progressive Carries]" caption="Sum of Progressive Carries" measure="1" displayFolder="" measureGroup="Players" count="0" hidden="1">
      <extLst>
        <ext xmlns:x15="http://schemas.microsoft.com/office/spreadsheetml/2010/11/main" uri="{B97F6D7D-B522-45F9-BDA1-12C45D357490}">
          <x15:cacheHierarchy aggregatedColumn="23"/>
        </ext>
      </extLst>
    </cacheHierarchy>
    <cacheHierarchy uniqueName="[Measures].[Sum of Progressive Passes]" caption="Sum of Progressive Passes" measure="1" displayFolder="" measureGroup="Players" count="0" hidden="1">
      <extLst>
        <ext xmlns:x15="http://schemas.microsoft.com/office/spreadsheetml/2010/11/main" uri="{B97F6D7D-B522-45F9-BDA1-12C45D357490}">
          <x15:cacheHierarchy aggregatedColumn="24"/>
        </ext>
      </extLst>
    </cacheHierarchy>
    <cacheHierarchy uniqueName="[Measures].[Sum of Progressive Runs]" caption="Sum of Progressive Runs" measure="1" displayFolder="" measureGroup="Players" count="0" hidden="1">
      <extLst>
        <ext xmlns:x15="http://schemas.microsoft.com/office/spreadsheetml/2010/11/main" uri="{B97F6D7D-B522-45F9-BDA1-12C45D357490}">
          <x15:cacheHierarchy aggregatedColumn="25"/>
        </ext>
      </extLst>
    </cacheHierarchy>
    <cacheHierarchy uniqueName="[Measures].[Sum of Matches Played]" caption="Sum of Matches Played" measure="1" displayFolder="" measureGroup="Players" count="0" hidden="1">
      <extLst>
        <ext xmlns:x15="http://schemas.microsoft.com/office/spreadsheetml/2010/11/main" uri="{B97F6D7D-B522-45F9-BDA1-12C45D357490}">
          <x15:cacheHierarchy aggregatedColumn="7"/>
        </ext>
      </extLst>
    </cacheHierarchy>
    <cacheHierarchy uniqueName="[Measures].[Sum of Contribution Rate]" caption="Sum of Contribution Rate" measure="1" displayFolder="" measureGroup="Players" count="0" hidden="1">
      <extLst>
        <ext xmlns:x15="http://schemas.microsoft.com/office/spreadsheetml/2010/11/main" uri="{B97F6D7D-B522-45F9-BDA1-12C45D357490}">
          <x15:cacheHierarchy aggregatedColumn="36"/>
        </ext>
      </extLst>
    </cacheHierarchy>
    <cacheHierarchy uniqueName="[Measures].[Sum of Finishing Efficiency]" caption="Sum of Finishing Efficiency" measure="1" displayFolder="" measureGroup="Players" count="0" hidden="1">
      <extLst>
        <ext xmlns:x15="http://schemas.microsoft.com/office/spreadsheetml/2010/11/main" uri="{B97F6D7D-B522-45F9-BDA1-12C45D357490}">
          <x15:cacheHierarchy aggregatedColumn="37"/>
        </ext>
      </extLst>
    </cacheHierarchy>
    <cacheHierarchy uniqueName="[Measures].[Sum of Creativity Index]" caption="Sum of Creativity Index" measure="1" displayFolder="" measureGroup="Players" count="0" hidden="1">
      <extLst>
        <ext xmlns:x15="http://schemas.microsoft.com/office/spreadsheetml/2010/11/main" uri="{B97F6D7D-B522-45F9-BDA1-12C45D357490}">
          <x15:cacheHierarchy aggregatedColumn="38"/>
        </ext>
      </extLst>
    </cacheHierarchy>
    <cacheHierarchy uniqueName="[Measures].[Sum of Discipline Ratio]" caption="Sum of Discipline Ratio" measure="1" displayFolder="" measureGroup="Players" count="0" hidden="1">
      <extLst>
        <ext xmlns:x15="http://schemas.microsoft.com/office/spreadsheetml/2010/11/main" uri="{B97F6D7D-B522-45F9-BDA1-12C45D357490}">
          <x15:cacheHierarchy aggregatedColumn="39"/>
        </ext>
      </extLst>
    </cacheHierarchy>
    <cacheHierarchy uniqueName="[Measures].[Sum of Over/Under XG]" caption="Sum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Over/Under XG]" caption="Average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Finishing Efficiency]" caption="Average of Finishing Efficiency" measure="1" displayFolder="" measureGroup="Players" count="0" hidden="1">
      <extLst>
        <ext xmlns:x15="http://schemas.microsoft.com/office/spreadsheetml/2010/11/main" uri="{B97F6D7D-B522-45F9-BDA1-12C45D357490}">
          <x15:cacheHierarchy aggregatedColumn="37"/>
        </ext>
      </extLst>
    </cacheHierarchy>
  </cacheHierarchies>
  <kpis count="1">
    <kpi uniqueName="Average Over/Under XG" caption="Average Over/Under XG" displayFolder="" measureGroup="Players" parent="" value="[Measures].[Average Over/Under XG]" goal="[Measures].[_Average Over/Under XG Goal]" status="[Measures].[_Average Over/Under XG Status]" trend="" weight=""/>
  </kpis>
  <dimensions count="2">
    <dimension measure="1" name="Measures" uniqueName="[Measures]" caption="Measures"/>
    <dimension name="Players" uniqueName="[Players]" caption="Players"/>
  </dimensions>
  <measureGroups count="1">
    <measureGroup name="Players" caption="Play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25.445879861109" backgroundQuery="1" createdVersion="8" refreshedVersion="8" minRefreshableVersion="3" recordCount="0" supportSubquery="1" supportAdvancedDrill="1" xr:uid="{F7CD175A-AE33-4E2C-8B38-45D663F780B8}">
  <cacheSource type="external" connectionId="2"/>
  <cacheFields count="4">
    <cacheField name="[Players].[Position.1].[Position.1]" caption="Position.1" numFmtId="0" hierarchy="2" level="1">
      <sharedItems count="4">
        <s v="DF"/>
        <s v="FW"/>
        <s v="GK"/>
        <s v="MF"/>
      </sharedItems>
    </cacheField>
    <cacheField name="[Measures].[Sum of Progressive Carries]" caption="Sum of Progressive Carries" numFmtId="0" hierarchy="63" level="32767"/>
    <cacheField name="[Measures].[Sum of Progressive Passes]" caption="Sum of Progressive Passes" numFmtId="0" hierarchy="64" level="32767"/>
    <cacheField name="[Measures].[Sum of Progressive Runs]" caption="Sum of Progressive Runs" numFmtId="0" hierarchy="65" level="32767"/>
  </cacheFields>
  <cacheHierarchies count="74">
    <cacheHierarchy uniqueName="[Players].[Player]" caption="Player" attribute="1" defaultMemberUniqueName="[Players].[Player].[All]" allUniqueName="[Players].[Player].[All]" dimensionUniqueName="[Players]" displayFolder="" count="2" memberValueDatatype="130" unbalanced="0"/>
    <cacheHierarchy uniqueName="[Players].[Nationality]" caption="Nationality" attribute="1" defaultMemberUniqueName="[Players].[Nationality].[All]" allUniqueName="[Players].[Nationality].[All]" dimensionUniqueName="[Players]" displayFolder="" count="0" memberValueDatatype="130" unbalanced="0"/>
    <cacheHierarchy uniqueName="[Players].[Position.1]" caption="Position.1" attribute="1" defaultMemberUniqueName="[Players].[Position.1].[All]" allUniqueName="[Players].[Position.1].[All]" dimensionUniqueName="[Players]" displayFolder="" count="2" memberValueDatatype="130" unbalanced="0">
      <fieldsUsage count="2">
        <fieldUsage x="-1"/>
        <fieldUsage x="0"/>
      </fieldsUsage>
    </cacheHierarchy>
    <cacheHierarchy uniqueName="[Players].[Position.2]" caption="Position.2" attribute="1" defaultMemberUniqueName="[Players].[Position.2].[All]" allUniqueName="[Players].[Position.2].[All]" dimensionUniqueName="[Players]" displayFolder="" count="0" memberValueDatatype="130" unbalanced="0"/>
    <cacheHierarchy uniqueName="[Players].[Squad]" caption="Squad" attribute="1" defaultMemberUniqueName="[Players].[Squad].[All]" allUniqueName="[Players].[Squad].[All]" dimensionUniqueName="[Players]" displayFolder="" count="2" memberValueDatatype="130" unbalanced="0"/>
    <cacheHierarchy uniqueName="[Players].[Age]" caption="Age" attribute="1" defaultMemberUniqueName="[Players].[Age].[All]" allUniqueName="[Players].[Age].[All]" dimensionUniqueName="[Players]" displayFolder="" count="0" memberValueDatatype="20" unbalanced="0"/>
    <cacheHierarchy uniqueName="[Players].[Born]" caption="Born" attribute="1" defaultMemberUniqueName="[Players].[Born].[All]" allUniqueName="[Players].[Born].[All]" dimensionUniqueName="[Players]" displayFolder="" count="0" memberValueDatatype="20" unbalanced="0"/>
    <cacheHierarchy uniqueName="[Players].[Matches Played]" caption="Matches Played" attribute="1" defaultMemberUniqueName="[Players].[Matches Played].[All]" allUniqueName="[Players].[Matches Played].[All]" dimensionUniqueName="[Players]" displayFolder="" count="0" memberValueDatatype="20" unbalanced="0"/>
    <cacheHierarchy uniqueName="[Players].[Starts]" caption="Starts" attribute="1" defaultMemberUniqueName="[Players].[Starts].[All]" allUniqueName="[Players].[Starts].[All]" dimensionUniqueName="[Players]" displayFolder="" count="0" memberValueDatatype="20" unbalanced="0"/>
    <cacheHierarchy uniqueName="[Players].[Minutes]" caption="Minutes" attribute="1" defaultMemberUniqueName="[Players].[Minutes].[All]" allUniqueName="[Players].[Minutes].[All]" dimensionUniqueName="[Players]" displayFolder="" count="0" memberValueDatatype="20" unbalanced="0"/>
    <cacheHierarchy uniqueName="[Players].[90s Played]" caption="90s Played" attribute="1" defaultMemberUniqueName="[Players].[90s Played].[All]" allUniqueName="[Players].[90s Played].[All]" dimensionUniqueName="[Players]" displayFolder="" count="0" memberValueDatatype="5" unbalanced="0"/>
    <cacheHierarchy uniqueName="[Players].[Goals]" caption="Goals" attribute="1" defaultMemberUniqueName="[Players].[Goals].[All]" allUniqueName="[Players].[Goals].[All]" dimensionUniqueName="[Players]" displayFolder="" count="0" memberValueDatatype="20" unbalanced="0"/>
    <cacheHierarchy uniqueName="[Players].[Assists]" caption="Assists" attribute="1" defaultMemberUniqueName="[Players].[Assists].[All]" allUniqueName="[Players].[Assists].[All]" dimensionUniqueName="[Players]" displayFolder="" count="0" memberValueDatatype="20" unbalanced="0"/>
    <cacheHierarchy uniqueName="[Players].[Goal Contributions]" caption="Goal Contributions" attribute="1" defaultMemberUniqueName="[Players].[Goal Contributions].[All]" allUniqueName="[Players].[Goal Contributions].[All]" dimensionUniqueName="[Players]" displayFolder="" count="0" memberValueDatatype="20" unbalanced="0"/>
    <cacheHierarchy uniqueName="[Players].[Goals without Penalty]" caption="Goals without Penalty" attribute="1" defaultMemberUniqueName="[Players].[Goals without Penalty].[All]" allUniqueName="[Players].[Goals without Penalty].[All]" dimensionUniqueName="[Players]" displayFolder="" count="0" memberValueDatatype="20" unbalanced="0"/>
    <cacheHierarchy uniqueName="[Players].[Penalty Goals]" caption="Penalty Goals" attribute="1" defaultMemberUniqueName="[Players].[Penalty Goals].[All]" allUniqueName="[Players].[Penalty Goals].[All]" dimensionUniqueName="[Players]" displayFolder="" count="0" memberValueDatatype="20" unbalanced="0"/>
    <cacheHierarchy uniqueName="[Players].[Penalties Attempted]" caption="Penalties Attempted" attribute="1" defaultMemberUniqueName="[Players].[Penalties Attempted].[All]" allUniqueName="[Players].[Penalties Attempted].[All]" dimensionUniqueName="[Players]" displayFolder="" count="0" memberValueDatatype="20" unbalanced="0"/>
    <cacheHierarchy uniqueName="[Players].[Y Cards]" caption="Y Cards" attribute="1" defaultMemberUniqueName="[Players].[Y Cards].[All]" allUniqueName="[Players].[Y Cards].[All]" dimensionUniqueName="[Players]" displayFolder="" count="0" memberValueDatatype="20" unbalanced="0"/>
    <cacheHierarchy uniqueName="[Players].[R Cards]" caption="R Cards" attribute="1" defaultMemberUniqueName="[Players].[R Cards].[All]" allUniqueName="[Players].[R Cards].[All]" dimensionUniqueName="[Players]" displayFolder="" count="0" memberValueDatatype="20" unbalanced="0"/>
    <cacheHierarchy uniqueName="[Players].[Expected Goals]" caption="Expected Goals" attribute="1" defaultMemberUniqueName="[Players].[Expected Goals].[All]" allUniqueName="[Players].[Expected Goals].[All]" dimensionUniqueName="[Players]" displayFolder="" count="0" memberValueDatatype="5" unbalanced="0"/>
    <cacheHierarchy uniqueName="[Players].[Non-Penalty xG]" caption="Non-Penalty xG" attribute="1" defaultMemberUniqueName="[Players].[Non-Penalty xG].[All]" allUniqueName="[Players].[Non-Penalty xG].[All]" dimensionUniqueName="[Players]" displayFolder="" count="0" memberValueDatatype="5" unbalanced="0"/>
    <cacheHierarchy uniqueName="[Players].[Expected Assists]" caption="Expected Assists" attribute="1" defaultMemberUniqueName="[Players].[Expected Assists].[All]" allUniqueName="[Players].[Expected Assists].[All]" dimensionUniqueName="[Players]" displayFolder="" count="0" memberValueDatatype="5" unbalanced="0"/>
    <cacheHierarchy uniqueName="[Players].[Non-Penalty xG+xAG]" caption="Non-Penalty xG+xAG" attribute="1" defaultMemberUniqueName="[Players].[Non-Penalty xG+xAG].[All]" allUniqueName="[Players].[Non-Penalty xG+xAG].[All]" dimensionUniqueName="[Players]" displayFolder="" count="0" memberValueDatatype="5" unbalanced="0"/>
    <cacheHierarchy uniqueName="[Players].[Progressive Carries]" caption="Progressive Carries" attribute="1" defaultMemberUniqueName="[Players].[Progressive Carries].[All]" allUniqueName="[Players].[Progressive Carries].[All]" dimensionUniqueName="[Players]" displayFolder="" count="0" memberValueDatatype="20" unbalanced="0"/>
    <cacheHierarchy uniqueName="[Players].[Progressive Passes]" caption="Progressive Passes" attribute="1" defaultMemberUniqueName="[Players].[Progressive Passes].[All]" allUniqueName="[Players].[Progressive Passes].[All]" dimensionUniqueName="[Players]" displayFolder="" count="0" memberValueDatatype="20" unbalanced="0"/>
    <cacheHierarchy uniqueName="[Players].[Progressive Runs]" caption="Progressive Runs" attribute="1" defaultMemberUniqueName="[Players].[Progressive Runs].[All]" allUniqueName="[Players].[Progressive Runs].[All]" dimensionUniqueName="[Players]" displayFolder="" count="0" memberValueDatatype="20" unbalanced="0"/>
    <cacheHierarchy uniqueName="[Players].[Goals per 90]" caption="Goals per 90" attribute="1" defaultMemberUniqueName="[Players].[Goals per 90].[All]" allUniqueName="[Players].[Goals per 90].[All]" dimensionUniqueName="[Players]" displayFolder="" count="0" memberValueDatatype="5" unbalanced="0"/>
    <cacheHierarchy uniqueName="[Players].[Assists per 90]" caption="Assists per 90" attribute="1" defaultMemberUniqueName="[Players].[Assists per 90].[All]" allUniqueName="[Players].[Assists per 90].[All]" dimensionUniqueName="[Players]" displayFolder="" count="0" memberValueDatatype="5" unbalanced="0"/>
    <cacheHierarchy uniqueName="[Players].[Goal contributions per 90s]" caption="Goal contributions per 90s" attribute="1" defaultMemberUniqueName="[Players].[Goal contributions per 90s].[All]" allUniqueName="[Players].[Goal contributions per 90s].[All]" dimensionUniqueName="[Players]" displayFolder="" count="0" memberValueDatatype="5" unbalanced="0"/>
    <cacheHierarchy uniqueName="[Players].[Non-Penalty Goals per 90]" caption="Non-Penalty Goals per 90" attribute="1" defaultMemberUniqueName="[Players].[Non-Penalty Goals per 90].[All]" allUniqueName="[Players].[Non-Penalty Goals per 90].[All]" dimensionUniqueName="[Players]" displayFolder="" count="0" memberValueDatatype="5" unbalanced="0"/>
    <cacheHierarchy uniqueName="[Players].[Non-Penalty G+A per 90]" caption="Non-Penalty G+A per 90" attribute="1" defaultMemberUniqueName="[Players].[Non-Penalty G+A per 90].[All]" allUniqueName="[Players].[Non-Penalty G+A per 90].[All]" dimensionUniqueName="[Players]" displayFolder="" count="0" memberValueDatatype="5" unbalanced="0"/>
    <cacheHierarchy uniqueName="[Players].[Expected goals per 90]" caption="Expected goals per 90" attribute="1" defaultMemberUniqueName="[Players].[Expected goals per 90].[All]" allUniqueName="[Players].[Expected goals per 90].[All]" dimensionUniqueName="[Players]" displayFolder="" count="0" memberValueDatatype="5" unbalanced="0"/>
    <cacheHierarchy uniqueName="[Players].[Expected assists per 90]" caption="Expected assists per 90" attribute="1" defaultMemberUniqueName="[Players].[Expected assists per 90].[All]" allUniqueName="[Players].[Expected assists per 90].[All]" dimensionUniqueName="[Players]" displayFolder="" count="0" memberValueDatatype="5" unbalanced="0"/>
    <cacheHierarchy uniqueName="[Players].[xG+xAG per 90]" caption="xG+xAG per 90" attribute="1" defaultMemberUniqueName="[Players].[xG+xAG per 90].[All]" allUniqueName="[Players].[xG+xAG per 90].[All]" dimensionUniqueName="[Players]" displayFolder="" count="0" memberValueDatatype="5" unbalanced="0"/>
    <cacheHierarchy uniqueName="[Players].[Non-Penalty xG per 90]" caption="Non-Penalty xG per 90" attribute="1" defaultMemberUniqueName="[Players].[Non-Penalty xG per 90].[All]" allUniqueName="[Players].[Non-Penalty xG per 90].[All]" dimensionUniqueName="[Players]" displayFolder="" count="0" memberValueDatatype="5" unbalanced="0"/>
    <cacheHierarchy uniqueName="[Players].[Non-Penalty xG+xAG per 90]" caption="Non-Penalty xG+xAG per 90" attribute="1" defaultMemberUniqueName="[Players].[Non-Penalty xG+xAG per 90].[All]" allUniqueName="[Players].[Non-Penalty xG+xAG per 90].[All]" dimensionUniqueName="[Players]" displayFolder="" count="0" memberValueDatatype="5" unbalanced="0"/>
    <cacheHierarchy uniqueName="[Players].[Contribution Rate]" caption="Contribution Rate" attribute="1" defaultMemberUniqueName="[Players].[Contribution Rate].[All]" allUniqueName="[Players].[Contribution Rate].[All]" dimensionUniqueName="[Players]" displayFolder="" count="0" memberValueDatatype="5" unbalanced="0"/>
    <cacheHierarchy uniqueName="[Players].[Finishing Efficiency]" caption="Finishing Efficiency" attribute="1" defaultMemberUniqueName="[Players].[Finishing Efficiency].[All]" allUniqueName="[Players].[Finishing Efficiency].[All]" dimensionUniqueName="[Players]" displayFolder="" count="0" memberValueDatatype="5" unbalanced="0"/>
    <cacheHierarchy uniqueName="[Players].[Creativity Index]" caption="Creativity Index" attribute="1" defaultMemberUniqueName="[Players].[Creativity Index].[All]" allUniqueName="[Players].[Creativity Index].[All]" dimensionUniqueName="[Players]" displayFolder="" count="0" memberValueDatatype="5" unbalanced="0"/>
    <cacheHierarchy uniqueName="[Players].[Discipline Ratio]" caption="Discipline Ratio" attribute="1" defaultMemberUniqueName="[Players].[Discipline Ratio].[All]" allUniqueName="[Players].[Discipline Ratio].[All]" dimensionUniqueName="[Players]" displayFolder="" count="0" memberValueDatatype="5" unbalanced="0"/>
    <cacheHierarchy uniqueName="[Players].[Over/Under XG]" caption="Over/Under XG" attribute="1" defaultMemberUniqueName="[Players].[Over/Under XG].[All]" allUniqueName="[Players].[Over/Under XG].[All]" dimensionUniqueName="[Players]" displayFolder="" count="0" memberValueDatatype="5" unbalanced="0"/>
    <cacheHierarchy uniqueName="[Measures].[Total Goals]" caption="Total Goals" measure="1" displayFolder="" measureGroup="Players" count="0"/>
    <cacheHierarchy uniqueName="[Measures].[Total Assists]" caption="Total Assists" measure="1" displayFolder="" measureGroup="Players" count="0"/>
    <cacheHierarchy uniqueName="[Measures].[Average Over/Under XG]" caption="Average Over/Under XG" measure="1" displayFolder="" measureGroup="Players" count="0"/>
    <cacheHierarchy uniqueName="[Measures].[__XL_Count Players]" caption="__XL_Count Players" measure="1" displayFolder="" measureGroup="Players" count="0" hidden="1"/>
    <cacheHierarchy uniqueName="[Measures].[__No measures defined]" caption="__No measures defined" measure="1" displayFolder="" count="0" hidden="1"/>
    <cacheHierarchy uniqueName="[Measures].[_Average Over/Under XG Goal]" caption="_Average Over/Under XG Goal" measure="1" displayFolder="" measureGroup="Players" count="0" hidden="1"/>
    <cacheHierarchy uniqueName="[Measures].[_Average Over/Under XG Status]" caption="_Average Over/Under XG Status" measure="1" iconSet="6" displayFolder="" measureGroup="Players" count="0" hidden="1"/>
    <cacheHierarchy uniqueName="[Measures].[Sum of Starts]" caption="Sum of Starts" measure="1" displayFolder="" measureGroup="Players" count="0" hidden="1">
      <extLst>
        <ext xmlns:x15="http://schemas.microsoft.com/office/spreadsheetml/2010/11/main" uri="{B97F6D7D-B522-45F9-BDA1-12C45D357490}">
          <x15:cacheHierarchy aggregatedColumn="8"/>
        </ext>
      </extLst>
    </cacheHierarchy>
    <cacheHierarchy uniqueName="[Measures].[Sum of Goal Contributions]" caption="Sum of Goal Contributions" measure="1" displayFolder="" measureGroup="Players" count="0" hidden="1">
      <extLst>
        <ext xmlns:x15="http://schemas.microsoft.com/office/spreadsheetml/2010/11/main" uri="{B97F6D7D-B522-45F9-BDA1-12C45D357490}">
          <x15:cacheHierarchy aggregatedColumn="13"/>
        </ext>
      </extLst>
    </cacheHierarchy>
    <cacheHierarchy uniqueName="[Measures].[Sum of xG+xAG per 90]" caption="Sum of xG+xAG per 90" measure="1" displayFolder="" measureGroup="Players" count="0" hidden="1">
      <extLst>
        <ext xmlns:x15="http://schemas.microsoft.com/office/spreadsheetml/2010/11/main" uri="{B97F6D7D-B522-45F9-BDA1-12C45D357490}">
          <x15:cacheHierarchy aggregatedColumn="33"/>
        </ext>
      </extLst>
    </cacheHierarchy>
    <cacheHierarchy uniqueName="[Measures].[Sum of Goal contributions per 90s]" caption="Sum of Goal contributions per 90s" measure="1" displayFolder="" measureGroup="Players" count="0" hidden="1">
      <extLst>
        <ext xmlns:x15="http://schemas.microsoft.com/office/spreadsheetml/2010/11/main" uri="{B97F6D7D-B522-45F9-BDA1-12C45D357490}">
          <x15:cacheHierarchy aggregatedColumn="28"/>
        </ext>
      </extLst>
    </cacheHierarchy>
    <cacheHierarchy uniqueName="[Measures].[Sum of Minutes]" caption="Sum of Minutes" measure="1" displayFolder="" measureGroup="Players" count="0" hidden="1">
      <extLst>
        <ext xmlns:x15="http://schemas.microsoft.com/office/spreadsheetml/2010/11/main" uri="{B97F6D7D-B522-45F9-BDA1-12C45D357490}">
          <x15:cacheHierarchy aggregatedColumn="9"/>
        </ext>
      </extLst>
    </cacheHierarchy>
    <cacheHierarchy uniqueName="[Measures].[Sum of Goals]" caption="Sum of Goals" measure="1" displayFolder="" measureGroup="Players" count="0" hidden="1">
      <extLst>
        <ext xmlns:x15="http://schemas.microsoft.com/office/spreadsheetml/2010/11/main" uri="{B97F6D7D-B522-45F9-BDA1-12C45D357490}">
          <x15:cacheHierarchy aggregatedColumn="11"/>
        </ext>
      </extLst>
    </cacheHierarchy>
    <cacheHierarchy uniqueName="[Measures].[Sum of Assists]" caption="Sum of Assists" measure="1" displayFolder="" measureGroup="Players" count="0" hidden="1">
      <extLst>
        <ext xmlns:x15="http://schemas.microsoft.com/office/spreadsheetml/2010/11/main" uri="{B97F6D7D-B522-45F9-BDA1-12C45D357490}">
          <x15:cacheHierarchy aggregatedColumn="12"/>
        </ext>
      </extLst>
    </cacheHierarchy>
    <cacheHierarchy uniqueName="[Measures].[Sum of Goals without Penalty]" caption="Sum of Goals without Penalty" measure="1" displayFolder="" measureGroup="Players" count="0" hidden="1">
      <extLst>
        <ext xmlns:x15="http://schemas.microsoft.com/office/spreadsheetml/2010/11/main" uri="{B97F6D7D-B522-45F9-BDA1-12C45D357490}">
          <x15:cacheHierarchy aggregatedColumn="14"/>
        </ext>
      </extLst>
    </cacheHierarchy>
    <cacheHierarchy uniqueName="[Measures].[Sum of Penalty Goals]" caption="Sum of Penalty Goals" measure="1" displayFolder="" measureGroup="Players" count="0" hidden="1">
      <extLst>
        <ext xmlns:x15="http://schemas.microsoft.com/office/spreadsheetml/2010/11/main" uri="{B97F6D7D-B522-45F9-BDA1-12C45D357490}">
          <x15:cacheHierarchy aggregatedColumn="15"/>
        </ext>
      </extLst>
    </cacheHierarchy>
    <cacheHierarchy uniqueName="[Measures].[Sum of Y Cards]" caption="Sum of Y Cards" measure="1" displayFolder="" measureGroup="Players" count="0" hidden="1">
      <extLst>
        <ext xmlns:x15="http://schemas.microsoft.com/office/spreadsheetml/2010/11/main" uri="{B97F6D7D-B522-45F9-BDA1-12C45D357490}">
          <x15:cacheHierarchy aggregatedColumn="17"/>
        </ext>
      </extLst>
    </cacheHierarchy>
    <cacheHierarchy uniqueName="[Measures].[Sum of R Cards]" caption="Sum of R Cards" measure="1" displayFolder="" measureGroup="Players" count="0" hidden="1">
      <extLst>
        <ext xmlns:x15="http://schemas.microsoft.com/office/spreadsheetml/2010/11/main" uri="{B97F6D7D-B522-45F9-BDA1-12C45D357490}">
          <x15:cacheHierarchy aggregatedColumn="18"/>
        </ext>
      </extLst>
    </cacheHierarchy>
    <cacheHierarchy uniqueName="[Measures].[Sum of Expected Goals]" caption="Sum of Expected Goals" measure="1" displayFolder="" measureGroup="Players" count="0" hidden="1">
      <extLst>
        <ext xmlns:x15="http://schemas.microsoft.com/office/spreadsheetml/2010/11/main" uri="{B97F6D7D-B522-45F9-BDA1-12C45D357490}">
          <x15:cacheHierarchy aggregatedColumn="19"/>
        </ext>
      </extLst>
    </cacheHierarchy>
    <cacheHierarchy uniqueName="[Measures].[Sum of Goals per 90]" caption="Sum of Goals per 90" measure="1" displayFolder="" measureGroup="Players" count="0" hidden="1">
      <extLst>
        <ext xmlns:x15="http://schemas.microsoft.com/office/spreadsheetml/2010/11/main" uri="{B97F6D7D-B522-45F9-BDA1-12C45D357490}">
          <x15:cacheHierarchy aggregatedColumn="26"/>
        </ext>
      </extLst>
    </cacheHierarchy>
    <cacheHierarchy uniqueName="[Measures].[Sum of Assists per 90]" caption="Sum of Assists per 90" measure="1" displayFolder="" measureGroup="Players" count="0" hidden="1">
      <extLst>
        <ext xmlns:x15="http://schemas.microsoft.com/office/spreadsheetml/2010/11/main" uri="{B97F6D7D-B522-45F9-BDA1-12C45D357490}">
          <x15:cacheHierarchy aggregatedColumn="27"/>
        </ext>
      </extLst>
    </cacheHierarchy>
    <cacheHierarchy uniqueName="[Measures].[Sum of Expected Assists]" caption="Sum of Expected Assists" measure="1" displayFolder="" measureGroup="Players" count="0" hidden="1">
      <extLst>
        <ext xmlns:x15="http://schemas.microsoft.com/office/spreadsheetml/2010/11/main" uri="{B97F6D7D-B522-45F9-BDA1-12C45D357490}">
          <x15:cacheHierarchy aggregatedColumn="21"/>
        </ext>
      </extLst>
    </cacheHierarchy>
    <cacheHierarchy uniqueName="[Measures].[Sum of Progressive Carries]" caption="Sum of Progressive Carries" measure="1" displayFolder="" measureGroup="Player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Progressive Passes]" caption="Sum of Progressive Passes" measure="1" displayFolder="" measureGroup="Players"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Progressive Runs]" caption="Sum of Progressive Runs" measure="1" displayFolder="" measureGroup="Players" count="0" oneField="1" hidden="1">
      <fieldsUsage count="1">
        <fieldUsage x="3"/>
      </fieldsUsage>
      <extLst>
        <ext xmlns:x15="http://schemas.microsoft.com/office/spreadsheetml/2010/11/main" uri="{B97F6D7D-B522-45F9-BDA1-12C45D357490}">
          <x15:cacheHierarchy aggregatedColumn="25"/>
        </ext>
      </extLst>
    </cacheHierarchy>
    <cacheHierarchy uniqueName="[Measures].[Sum of Matches Played]" caption="Sum of Matches Played" measure="1" displayFolder="" measureGroup="Players" count="0" hidden="1">
      <extLst>
        <ext xmlns:x15="http://schemas.microsoft.com/office/spreadsheetml/2010/11/main" uri="{B97F6D7D-B522-45F9-BDA1-12C45D357490}">
          <x15:cacheHierarchy aggregatedColumn="7"/>
        </ext>
      </extLst>
    </cacheHierarchy>
    <cacheHierarchy uniqueName="[Measures].[Sum of Contribution Rate]" caption="Sum of Contribution Rate" measure="1" displayFolder="" measureGroup="Players" count="0" hidden="1">
      <extLst>
        <ext xmlns:x15="http://schemas.microsoft.com/office/spreadsheetml/2010/11/main" uri="{B97F6D7D-B522-45F9-BDA1-12C45D357490}">
          <x15:cacheHierarchy aggregatedColumn="36"/>
        </ext>
      </extLst>
    </cacheHierarchy>
    <cacheHierarchy uniqueName="[Measures].[Sum of Finishing Efficiency]" caption="Sum of Finishing Efficiency" measure="1" displayFolder="" measureGroup="Players" count="0" hidden="1">
      <extLst>
        <ext xmlns:x15="http://schemas.microsoft.com/office/spreadsheetml/2010/11/main" uri="{B97F6D7D-B522-45F9-BDA1-12C45D357490}">
          <x15:cacheHierarchy aggregatedColumn="37"/>
        </ext>
      </extLst>
    </cacheHierarchy>
    <cacheHierarchy uniqueName="[Measures].[Sum of Creativity Index]" caption="Sum of Creativity Index" measure="1" displayFolder="" measureGroup="Players" count="0" hidden="1">
      <extLst>
        <ext xmlns:x15="http://schemas.microsoft.com/office/spreadsheetml/2010/11/main" uri="{B97F6D7D-B522-45F9-BDA1-12C45D357490}">
          <x15:cacheHierarchy aggregatedColumn="38"/>
        </ext>
      </extLst>
    </cacheHierarchy>
    <cacheHierarchy uniqueName="[Measures].[Sum of Discipline Ratio]" caption="Sum of Discipline Ratio" measure="1" displayFolder="" measureGroup="Players" count="0" hidden="1">
      <extLst>
        <ext xmlns:x15="http://schemas.microsoft.com/office/spreadsheetml/2010/11/main" uri="{B97F6D7D-B522-45F9-BDA1-12C45D357490}">
          <x15:cacheHierarchy aggregatedColumn="39"/>
        </ext>
      </extLst>
    </cacheHierarchy>
    <cacheHierarchy uniqueName="[Measures].[Sum of Over/Under XG]" caption="Sum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Over/Under XG]" caption="Average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Finishing Efficiency]" caption="Average of Finishing Efficiency" measure="1" displayFolder="" measureGroup="Players" count="0" hidden="1">
      <extLst>
        <ext xmlns:x15="http://schemas.microsoft.com/office/spreadsheetml/2010/11/main" uri="{B97F6D7D-B522-45F9-BDA1-12C45D357490}">
          <x15:cacheHierarchy aggregatedColumn="37"/>
        </ext>
      </extLst>
    </cacheHierarchy>
  </cacheHierarchies>
  <kpis count="1">
    <kpi uniqueName="Average Over/Under XG" caption="Average Over/Under XG" displayFolder="" measureGroup="Players" parent="" value="[Measures].[Average Over/Under XG]" goal="[Measures].[_Average Over/Under XG Goal]" status="[Measures].[_Average Over/Under XG Status]" trend="" weight=""/>
  </kpis>
  <dimensions count="2">
    <dimension measure="1" name="Measures" uniqueName="[Measures]" caption="Measures"/>
    <dimension name="Players" uniqueName="[Players]" caption="Players"/>
  </dimensions>
  <measureGroups count="1">
    <measureGroup name="Players" caption="Play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25.445880555555" backgroundQuery="1" createdVersion="8" refreshedVersion="8" minRefreshableVersion="3" recordCount="0" supportSubquery="1" supportAdvancedDrill="1" xr:uid="{11133D7C-280A-4BEA-9C2E-1D7DD36BE02B}">
  <cacheSource type="external" connectionId="2"/>
  <cacheFields count="7">
    <cacheField name="[Players].[Player].[Player]" caption="Player" numFmtId="0" level="1">
      <sharedItems count="562">
        <s v="Alexander Isak"/>
        <s v="Amad Diallo"/>
        <s v="Bryan Mbeumo"/>
        <s v="Bukayo Saka"/>
        <s v="Chris Wood"/>
        <s v="Cole Palmer"/>
        <s v="Erling Haaland"/>
        <s v="Jacob Murphy"/>
        <s v="Jarrod Bowen"/>
        <s v="JoÃ£o Pedro"/>
        <s v="Marcus Rashford"/>
        <s v="Matheus Cunha"/>
        <s v="Mohamed Salah"/>
        <s v="Ollie Watkins"/>
        <s v="Yoane Wissa"/>
        <s v="Anthony Elanga" u="1"/>
        <s v="Bruno Fernandes" u="1"/>
        <s v="Dwight McNeil" u="1"/>
        <s v="Eberechi Eze" u="1"/>
        <s v="James Maddison" u="1"/>
        <s v="Justin Kluivert" u="1"/>
        <s v="Kai Havertz" u="1"/>
        <s v="Morgan Gibbs-White" u="1"/>
        <s v="Morgan Rogers" u="1"/>
        <s v="Åukasz FabiaÅ„ski" u="1"/>
        <s v="Aaron Ramsdale" u="1"/>
        <s v="Alex McCarthy" u="1"/>
        <s v="Alex Palmer" u="1"/>
        <s v="Alisson" u="1"/>
        <s v="Alphonse Areola" u="1"/>
        <s v="Altay BayÄ±ndÄ±r" u="1"/>
        <s v="AndrÃ© Onana" u="1"/>
        <s v="AntonÃ­n KinskÃ½" u="1"/>
        <s v="Arijanet Muric" u="1"/>
        <s v="Bart Verbruggen" u="1"/>
        <s v="Bernd Leno" u="1"/>
        <s v="Ederson" u="1"/>
        <s v="Jordan Pickford" u="1"/>
        <s v="Mark Flekken" u="1"/>
        <s v="Aaron Wan-Bissaka" u="1"/>
        <s v="Antonee Robinson" u="1"/>
        <s v="Daniel MuÃ±oz" u="1"/>
        <s v="Jaden Philogene Bidace" u="1"/>
        <s v="Matheus Nunes" u="1"/>
        <s v="Michael Keane" u="1"/>
        <s v="Milos Kerkez" u="1"/>
        <s v="Nico Oâ€™Reilly" u="1"/>
        <s v="Nikola MilenkoviÄ‡" u="1"/>
        <s v="Pedro Porro" u="1"/>
        <s v="Rayan AÃ¯t-Nouri" u="1"/>
        <s v="Ryan Sessegnon" u="1"/>
        <s v="Tariq Lamptey" u="1"/>
        <s v="Trent Alexander-Arnold" u="1"/>
        <s v="Trevoh Chalobah" u="1"/>
        <s v="Antoine Semenyo" u="1"/>
        <s v="Danny Welbeck" u="1"/>
        <s v="Dominic Solanke" u="1"/>
        <s v="JÃ¸rgen Strand Larsen" u="1"/>
        <s v="Luis DÃ­az" u="1"/>
        <s v="Nicolas Jackson" u="1"/>
        <s v="Son Heung-min" u="1"/>
        <s v="Claudio Echeverri" u="1"/>
        <s v="Divin Mubama" u="1"/>
        <s v="Oscar Bobb" u="1"/>
        <s v="Gabriel Jesus" u="1"/>
        <s v="Leandro Trossard" u="1"/>
        <s v="Nathan Butler-Oyedeji" u="1"/>
        <s v="Reiss Nelson" u="1"/>
        <s v="Evan Ferguson" u="1"/>
        <s v="Michail Antonio" u="1"/>
        <s v="Niclas FÃ¼llkrug" u="1"/>
        <s v="Callum Wilson" u="1"/>
        <s v="Harvey Barnes" u="1"/>
        <s v="Miguel AlmirÃ³n" u="1"/>
        <s v="William Osula" u="1"/>
        <s v="Abdul Fatawu Issahaku" u="1"/>
        <s v="Bobby De Cordova-Reid" u="1"/>
        <s v="Jake Evans" u="1"/>
        <s v="Jamie Vardy" u="1"/>
        <s v="Kasey McAteer" u="1"/>
        <s v="Odsonne Ã‰douard" u="1"/>
        <s v="Stephy Mavididi" u="1"/>
        <s v="Will Alves" u="1"/>
        <s v="Cody Gakpo" u="1"/>
        <s v="Darwin NÃºÃ±ez" u="1"/>
        <s v="Diogo Jota" u="1"/>
        <s v="Federico Chiesa" u="1"/>
        <s v="Andrew Robertson" u="1"/>
        <s v="Conor Bradley" u="1"/>
        <s v="Ibrahima KonatÃ©" u="1"/>
        <s v="Jarell Quansah" u="1"/>
        <s v="Joe Gomez" u="1"/>
        <s v="Kostas Tsimikas" u="1"/>
        <s v="Virgil van Dijk" u="1"/>
        <s v="CaoimhÃ­n Kelleher" u="1"/>
        <s v="Vitezslav Jaros" u="1"/>
        <s v="Alexis Mac Allister" u="1"/>
        <s v="Curtis Jones" u="1"/>
        <s v="Dominik Szoboszlai" u="1"/>
        <s v="Harvey Elliott" u="1"/>
        <s v="Jayden Danns" u="1"/>
        <s v="Ryan Gravenberch" u="1"/>
        <s v="Wataru Endo" u="1"/>
        <s v="Ben White" u="1"/>
        <s v="Declan Rice" u="1"/>
        <s v="Ethan Nwaneri" u="1"/>
        <s v="Gabriel MagalhÃ£es" u="1"/>
        <s v="Gabriel Martinelli" u="1"/>
        <s v="JurriÃ«n Timber" u="1"/>
        <s v="Martin Ã˜degaard" u="1"/>
        <s v="Mikel Merino" u="1"/>
        <s v="Raheem Sterling" u="1"/>
        <s v="Riccardo Calafiori" u="1"/>
        <s v="Thomas Partey" u="1"/>
        <s v="Ä°lkay GÃ¼ndoÄŸan" u="1"/>
        <s v="Bernardo Silva" u="1"/>
        <s v="James Mcatee" u="1"/>
        <s v="Jeremy Doku" u="1"/>
        <s v="JoÅ¡ko Gvardiol" u="1"/>
        <s v="John Stones" u="1"/>
        <s v="Kevin De Bruyne" u="1"/>
        <s v="Mateo KovaÄiÄ‡" u="1"/>
        <s v="Omar Marmoush" u="1"/>
        <s v="Phil Foden" u="1"/>
        <s v="SÃ¡vio" u="1"/>
        <s v="Carlos Soler" u="1"/>
        <s v="Crysencio Summerville" u="1"/>
        <s v="Danny Ings" u="1"/>
        <s v="Edson Ãlvarez" u="1"/>
        <s v="Emerson Palmieri" u="1"/>
        <s v="Guido RodrÃ­guez" u="1"/>
        <s v="James Ward-Prowse" u="1"/>
        <s v="Lucas PaquetÃ¡" u="1"/>
        <s v="Max Kilman" u="1"/>
        <s v="Mohammed Kudus" u="1"/>
        <s v="TomÃ¡Å¡ SouÄek" u="1"/>
        <s v="Anthony Gordon" u="1"/>
        <s v="Bruno GuimarÃ£es" u="1"/>
        <s v="Dan Burn" u="1"/>
        <s v="Fabian SchÃ¤r" u="1"/>
        <s v="Joe Willock" u="1"/>
        <s v="Joelinton" u="1"/>
        <s v="Kieran Trippier" u="1"/>
        <s v="Lewis Hall" u="1"/>
        <s v="Lewis Miley" u="1"/>
        <s v="Lloyd Kelly" u="1"/>
        <s v="Sandro Tonali" u="1"/>
        <s v="Brennan Johnson" u="1"/>
        <s v="Dane Scarlett" u="1"/>
        <s v="Dejan Kulusevski" u="1"/>
        <s v="Djed Spence" u="1"/>
        <s v="Mathys Tel" u="1"/>
        <s v="Micky van de Ven" u="1"/>
        <s v="Mikey Moore" u="1"/>
        <s v="Pape Matar Sarr" u="1"/>
        <s v="Richarlison" u="1"/>
        <s v="Rodrigo Bentancur" u="1"/>
        <s v="Timo Werner" u="1"/>
        <s v="Adam Wharton" u="1"/>
        <s v="Ben Chilwell" u="1"/>
        <s v="Eddie Nketiah" u="1"/>
        <s v="Ismaila Sarr" u="1"/>
        <s v="Jean-Philippe Mateta" u="1"/>
        <s v="Justin Devenny" u="1"/>
        <s v="Marc GuÃ©hi" u="1"/>
        <s v="Matheus FranÃ§a" u="1"/>
        <s v="Maxence Lacroix" u="1"/>
        <s v="Romain Esse" u="1"/>
        <s v="Tyrick Mitchell" u="1"/>
        <s v="Will Hughes" u="1"/>
        <s v="Abdoulaye DoucourÃ©" u="1"/>
        <s v="Ashley Young" u="1"/>
        <s v="Beto" u="1"/>
        <s v="Carlos Alcaraz" u="1"/>
        <s v="Dominic Calvert-Lewin" u="1"/>
        <s v="Idrissa Gana Gueye" u="1"/>
        <s v="Iliman Ndiaye" u="1"/>
        <s v="Jake O'Brien" u="1"/>
        <s v="James Tarkowski" u="1"/>
        <s v="Nathan Patterson" u="1"/>
        <s v="Orel Mangala" u="1"/>
        <s v="Tim Iroegbunam" u="1"/>
        <s v="Vitaliy Mykolenko" u="1"/>
        <s v="Brajan Gruda" u="1"/>
        <s v="Carlos Baleba" u="1"/>
        <s v="Ferdi Kadioglu" u="1"/>
        <s v="Georginio Rutter" u="1"/>
        <s v="Jack Hinshelwood" u="1"/>
        <s v="Kaoru Mitoma" u="1"/>
        <s v="Mats Wieffer" u="1"/>
        <s v="Matt O'Riley" u="1"/>
        <s v="Simon Adingra" u="1"/>
        <s v="Yankuba Minteh" u="1"/>
        <s v="Yasin Ayari" u="1"/>
        <s v="Axel Disasi" u="1"/>
        <s v="Christopher Nkunku" u="1"/>
        <s v="Enzo FernÃ¡ndez" u="1"/>
        <s v="Jadon Sancho" u="1"/>
        <s v="JoÃ£o FÃ©lix" u="1"/>
        <s v="Levi Colwill" u="1"/>
        <s v="Marc Cucurella" u="1"/>
        <s v="MoisÃ©s Caicedo" u="1"/>
        <s v="Noni Madueke" u="1"/>
        <s v="Pedro Neto" u="1"/>
        <s v="Reece James" u="1"/>
        <s v="Tosin Adarabioyo" u="1"/>
        <s v="Tyrique George" u="1"/>
        <s v="Amadou Onana" u="1"/>
        <s v="Donyell Malen" u="1"/>
        <s v="Ian Maatsen" u="1"/>
        <s v="JÃ¡der DurÃ¡n" u="1"/>
        <s v="Jacob Ramsey" u="1"/>
        <s v="John McGinn" u="1"/>
        <s v="Leon Bailey" u="1"/>
        <s v="Lucas Digne" u="1"/>
        <s v="Marco Asensio" u="1"/>
        <s v="Matty Cash" u="1"/>
        <s v="Ross Barkley" u="1"/>
        <s v="Youri Tielemans" u="1"/>
        <s v="Ben Mee" u="1"/>
        <s v="Christian NÃ¸rgaard" u="1"/>
        <s v="Ethan Pinnock" u="1"/>
        <s v="Fabio Carvalho" u="1"/>
        <s v="Keane Lewis-Potter" u="1"/>
        <s v="Kevin Schade" u="1"/>
        <s v="Mads Roerslev" u="1"/>
        <s v="Mathias Jensen" u="1"/>
        <s v="Michael Kayode" u="1"/>
        <s v="Mikkel Damsgaard" u="1"/>
        <s v="Nathan Collins" u="1"/>
        <s v="Vitaly Janelt" u="1"/>
        <s v="Adama TraorÃ©" u="1"/>
        <s v="Alex Iwobi" u="1"/>
        <s v="Andreas Pereira" u="1"/>
        <s v="Calvin Bassey" u="1"/>
        <s v="Emile Smith Rowe" u="1"/>
        <s v="Harry Wilson" u="1"/>
        <s v="Kenny Tete" u="1"/>
        <s v="RaÃºl JimÃ©nez" u="1"/>
        <s v="Rodrigo Muniz" u="1"/>
        <s v="SaÅ¡a LukiÄ‡" u="1"/>
        <s v="Timothy Castagne" u="1"/>
        <s v="Tom Cairney" u="1"/>
        <s v="Alejandro Garnacho" u="1"/>
        <s v="Casemiro" u="1"/>
        <s v="Christian Eriksen" u="1"/>
        <s v="Diogo Dalot" u="1"/>
        <s v="Harry Maguire" u="1"/>
        <s v="Joshua Zirkzee" u="1"/>
        <s v="Lisandro MartÃ­nez" u="1"/>
        <s v="Manuel Ugarte Ribeiro" u="1"/>
        <s v="Mason Mount" u="1"/>
        <s v="Matthijs de Ligt" u="1"/>
        <s v="Noussair Mazraoui" u="1"/>
        <s v="Rasmus HÃ¸jlund" u="1"/>
        <s v="Adam Armstrong" u="1"/>
        <s v="Adam Lallana" u="1"/>
        <s v="Cameron Archer" u="1"/>
        <s v="James Bree" u="1"/>
        <s v="Jan Bednarek" u="1"/>
        <s v="Joe Aribo" u="1"/>
        <s v="Kamaldeen Sulemana" u="1"/>
        <s v="Kyle Walker-Peters" u="1"/>
        <s v="Lesley Ugochukwu" u="1"/>
        <s v="Mateus Fernandes" u="1"/>
        <s v="Paul Onuachu" u="1"/>
        <s v="Ross Stewart" u="1"/>
        <s v="Tyler Dibling" u="1"/>
        <s v="William Smallbone" u="1"/>
        <s v="Yukinari Sugawara" u="1"/>
        <s v="Bilal El Khannouss" u="1"/>
        <s v="Caleb Okoli" u="1"/>
        <s v="Conor Coady" u="1"/>
        <s v="Facundo Buonanotte" u="1"/>
        <s v="Harry Winks" u="1"/>
        <s v="James Justin" u="1"/>
        <s v="Jordan Ayew" u="1"/>
        <s v="Patson Daka" u="1"/>
        <s v="Victor Bernth Kristiansen" u="1"/>
        <s v="Wilfred Ndidi" u="1"/>
        <s v="Ãlex Moreno" u="1"/>
        <s v="Callum Hudson-Odoi" u="1"/>
        <s v="Elliot Anderson" u="1"/>
        <s v="Ibrahim SangarÃ©" u="1"/>
        <s v="Jota Silva" u="1"/>
        <s v="Murillo" u="1"/>
        <s v="Neco Williams" u="1"/>
        <s v="Ola Aina" u="1"/>
        <s v="RamÃ³n Sosa" u="1"/>
        <s v="Ryan Yates" u="1"/>
        <s v="Ben Johnson" u="1"/>
        <s v="Cameron Burgess" u="1"/>
        <s v="Conor Chaplin" u="1"/>
        <s v="Conor Townsend" u="1"/>
        <s v="George Hirst" u="1"/>
        <s v="Jack Clarke" u="1"/>
        <s v="Jens Cajuste" u="1"/>
        <s v="Julio Enciso" u="1"/>
        <s v="Leif Davis" u="1"/>
        <s v="Liam Delap" u="1"/>
        <s v="Nathan Broadhead" u="1"/>
        <s v="Omari Hutchinson" u="1"/>
        <s v="Sam Morsy" u="1"/>
        <s v="Sammie Szmodics" u="1"/>
        <s v="Abdukodir Khusanov" u="1"/>
        <s v="Jahmai Simpson-Pusey" u="1"/>
        <s v="Kyle Walker" u="1"/>
        <s v="Manuel Akanji" u="1"/>
        <s v="Nathan AkÃ©" u="1"/>
        <s v="RÃºben Dias" u="1"/>
        <s v="Rico Lewis" u="1"/>
        <s v="Vitor Reis" u="1"/>
        <s v="Stefan Ortega" u="1"/>
        <s v="Jack Grealish" u="1"/>
        <s v="NicolÃ¡s GonzÃ¡lez" u="1"/>
        <s v="Rodri" u="1"/>
        <s v="Emmanuel Agbadou" u="1"/>
        <s v="GonÃ§alo Guedes" u="1"/>
        <s v="Hwang Hee-chan" u="1"/>
        <s v="Jean-Ricner Bellegarde" u="1"/>
        <s v="JoÃ£o Gomes" u="1"/>
        <s v="Mario Lemina" u="1"/>
        <s v="Marshall Munetsi" u="1"/>
        <s v="Matt Doherty" u="1"/>
        <s v="NÃ©lson Semedo" u="1"/>
        <s v="Pablo Sarabia" u="1"/>
        <s v="Rodrigo Gomes" u="1"/>
        <s v="Tommy Doyle" u="1"/>
        <s v="Dango Ouattara" u="1"/>
        <s v="Daniel Jebbison" u="1"/>
        <s v="David Brooks" u="1"/>
        <s v="Dean Huijsen" u="1"/>
        <s v="Enes Ãœnal" u="1"/>
        <s v="Evanilson" u="1"/>
        <s v="James Hill" u="1"/>
        <s v="Lewis Cook" u="1"/>
        <s v="Luis Sinisterra" u="1"/>
        <s v="Marcus Tavernier" u="1"/>
        <s v="Ryan Christie" u="1"/>
        <s v="Tyler Adams" u="1"/>
        <s v="Aaron Cresswell" u="1"/>
        <s v="Adam Smith" u="1"/>
        <s v="Adam Webster" u="1"/>
        <s v="Albert GrÃ¸nbaek" u="1"/>
        <s v="Alex Scott" u="1"/>
        <s v="Alfie Dorrington" u="1"/>
        <s v="Alfie Pond" u="1"/>
        <s v="Ali Al Hamadi" u="1"/>
        <s v="AndrÃ©" u="1"/>
        <s v="AndrÃ©s GarcÃ­a" u="1"/>
        <s v="Andy Irving" u="1"/>
        <s v="Antony" u="1"/>
        <s v="Archie Gray" u="1"/>
        <s v="Armando Broja" u="1"/>
        <s v="Armel Bella Kotchap" u="1"/>
        <s v="Asher Agbinone" u="1"/>
        <s v="Axel Tuanzebe" u="1"/>
        <s v="Ayden Heaven" u="1"/>
        <s v="Ben Brereton" u="1"/>
        <s v="Ben Davies" u="1"/>
        <s v="Ben Godfrey" u="1"/>
        <s v="Ben Winterburn" u="1"/>
        <s v="BenoÃ®t Badiashile" u="1"/>
        <s v="Billy Gilmour" u="1"/>
        <s v="Boubacar Kamara" u="1"/>
        <s v="Boubacar TraorÃ©" u="1"/>
        <s v="Boubakary SoumarÃ©" u="1"/>
        <s v="Brandon Austin" u="1"/>
        <s v="Caleb Kporha" u="1"/>
        <s v="Carlos Forbs" u="1"/>
        <s v="Carlos VinÃ­cius" u="1"/>
        <s v="Chadi Riad" u="1"/>
        <s v="Charlie Taylor" u="1"/>
        <s v="Cheick DoucourÃ©" u="1"/>
        <s v="Chidozie Obi-Martin" u="1"/>
        <s v="Chiedozie Ogbene" u="1"/>
        <s v="Chiquinho" u="1"/>
        <s v="Chris Richards" u="1"/>
        <s v="Christian Walton" u="1"/>
        <s v="Craig Dawson" u="1"/>
        <s v="Cristian Romero" u="1"/>
        <s v="Daichi Kamada" u="1"/>
        <s v="Daniel Bentley" u="1"/>
        <s v="Daniel Podence" u="1"/>
        <s v="Danilo" u="1"/>
        <s v="Danny Ward" u="1"/>
        <s v="Dara O'Shea" u="1"/>
        <s v="David Raya" u="1"/>
        <s v="Dean Henderson" u="1"/>
        <s v="Destiny Udogie" u="1"/>
        <s v="Diego Carlos" u="1"/>
        <s v="Diego GÃ³mez" u="1"/>
        <s v="Edmond-Paris Maghoma" u="1"/>
        <s v="Eiran Cashin" u="1"/>
        <s v="Emi BuendÃ­a" u="1"/>
        <s v="Emil Krafth" u="1"/>
        <s v="Emiliano MartÃ­nez" u="1"/>
        <s v="Eric da Silva Moreira" u="1"/>
        <s v="Ezri Konsa" u="1"/>
        <s v="Filip JÃ¸rgensen" u="1"/>
        <s v="Flynn Downes" u="1"/>
        <s v="Frank Onyeka" u="1"/>
        <s v="Fraser Forster" u="1"/>
        <s v="George Edmundson" u="1"/>
        <s v="Guglielmo Vicario" u="1"/>
        <s v="Gustavo Nunes" u="1"/>
        <s v="HÃ¡kon Rafn Valdimarsson" u="1"/>
        <s v="Hamza Choudhury" u="1"/>
        <s v="Harrison Armstrong" u="1"/>
        <s v="Harrison Reed" u="1"/>
        <s v="Harry Amass" u="1"/>
        <s v="Harry Clarke" u="1"/>
        <s v="Harry Howell" u="1"/>
        <s v="Harry Toffolo" u="1"/>
        <s v="Igor" u="1"/>
        <s v="Illia Zabarnyi" u="1"/>
        <s v="Issa Diop" u="1"/>
        <s v="Jack Harrison" u="1"/>
        <s v="Jack Stephens" u="1"/>
        <s v="Jack Taylor" u="1"/>
        <s v="Jacob Greaves" u="1"/>
        <s v="Jakub Kiwior" u="1"/>
        <s v="Jakub Moder" u="1"/>
        <s v="Jakub Stolarczyk" u="1"/>
        <s v="James Garner" u="1"/>
        <s v="James Milner" u="1"/>
        <s v="Jan Paul van Hecke" u="1"/>
        <s v="Jannik Vestergaard" u="1"/>
        <s v="Jarrad Branthwaite" u="1"/>
        <s v="Jason Steele" u="1"/>
        <s v="Jay Robinson" u="1"/>
        <s v="Jay Stansfield" u="1"/>
        <s v="Jayden Meghoma" u="1"/>
        <s v="Jean-Clair Todibo" u="1"/>
        <s v="Jefferson Lerma" u="1"/>
        <s v="Jeffrey Schlupp" u="1"/>
        <s v="Jeremy Monga" u="1"/>
        <s v="Jeremy Sarmiento" u="1"/>
        <s v="Jesper LindstrÃ¸m" u="1"/>
        <s v="JoÃ«l Veltman" u="1"/>
        <s v="Joachim Andersen" u="1"/>
        <s v="Joachim Kayi Sanda" u="1"/>
        <s v="Joe Lumley" u="1"/>
        <s v="Joel Ward" u="1"/>
        <s v="Jonny Evans" u="1"/>
        <s v="Jorge Cuenca" u="1"/>
        <s v="Jorginho" u="1"/>
        <s v="JosÃ© SÃ¡" u="1"/>
        <s v="Joshua Acheampong" u="1"/>
        <s v="Joshua King" u="1"/>
        <s v="Julian Araujo" u="1"/>
        <s v="Julio Soler" u="1"/>
        <s v="Kaelan Casey" u="1"/>
        <s v="Kalvin Phillips" u="1"/>
        <s v="Kepa Arrizabalaga" u="1"/>
        <s v="Kevin Danso" u="1"/>
        <s v="Kieran Tierney" u="1"/>
        <s v="Kiernan Dewsbury-Hall" u="1"/>
        <s v="Kim Jisoo" u="1"/>
        <s v="Kobbie Mainoo" u="1"/>
        <s v="Konstantinos Mavropanos" u="1"/>
        <s v="Kosta NedeljkoviÄ‡" u="1"/>
        <s v="Kristoffer Ajer" u="1"/>
        <s v="Lamare Bogarde" u="1"/>
        <s v="Leny Yoro" u="1"/>
        <s v="Lewis Dunk" u="1"/>
        <s v="Lewis Orford" u="1"/>
        <s v="Lucas Bergvall" u="1"/>
        <s v="Luis Guilherme" u="1"/>
        <s v="Luke Shaw" u="1"/>
        <s v="Luke Thomas" u="1"/>
        <s v="Luke Woolfenden" u="1"/>
        <s v="Mads Hermansen" u="1"/>
        <s v="Malo Gusto" u="1"/>
        <s v="Marc Guiu" u="1"/>
        <s v="Marcos Senesi" u="1"/>
        <s v="Marcus Harness" u="1"/>
        <s v="Mark Travers" u="1"/>
        <s v="Martial Godo" u="1"/>
        <s v="Martin DÃºbravka" u="1"/>
        <s v="Mason Holgate" u="1"/>
        <s v="Massimo Luongo" u="1"/>
        <s v="Mateus Mane" u="1"/>
        <s v="Mathis Amougou" u="1"/>
        <s v="Matt Targett" u="1"/>
        <s v="Matz Sels" u="1"/>
        <s v="Max Aarons" u="1"/>
        <s v="Maxwel Cornet" u="1"/>
        <s v="Michael Golding" u="1"/>
        <s v="Morato" u="1"/>
        <s v="Mykhailo Mudryk" u="1"/>
        <s v="Myles Lewis-Skelly" u="1"/>
        <s v="Nasser Djiga" u="1"/>
        <s v="Nathan Wood-Gordon" u="1"/>
        <s v="Nathaniel Clyne" u="1"/>
        <s v="Neto" u="1"/>
        <s v="Nick Pope" u="1"/>
        <s v="NicolÃ¡s DomÃ­nguez" u="1"/>
        <s v="Olabade Aluko" u="1"/>
        <s v="Oleksandr Zinchenko" u="1"/>
        <s v="Oliver Scarles" u="1"/>
        <s v="Oliver Skipp" u="1"/>
        <s v="Patrick Dorgu" u="1"/>
        <s v="Pau Torres" u="1"/>
        <s v="Pedro Lima" u="1"/>
        <s v="Pervis EstupiÃ±Ã¡n" u="1"/>
        <s v="Philip Billing" u="1"/>
        <s v="Radu DrÄƒguÈ™in" u="1"/>
        <s v="Remy Rees-Dottin" u="1"/>
        <s v="Renato Veiga" u="1"/>
        <s v="Ricardo Pereira" u="1"/>
        <s v="Rico Henry" u="1"/>
        <s v="Robert SÃ¡nchez" u="1"/>
        <s v="Robin Olsen" u="1"/>
        <s v="RomÃ©o Lavia" u="1"/>
        <s v="Roman Dixon" u="1"/>
        <s v="Ronnie Edwards" u="1"/>
        <s v="Ryan Fraser" u="1"/>
        <s v="Ryan Manning" u="1"/>
        <s v="Ryan Trevitt" u="1"/>
        <s v="SÃ©amus Coleman" u="1"/>
        <s v="Sam Johnstone" u="1"/>
        <s v="Samuel Amo-Ameyaw" u="1"/>
        <s v="Samuel Edozie" u="1"/>
        <s v="Sander Berge" u="1"/>
        <s v="Santiago Bueno" u="1"/>
        <s v="Scott McTominay" u="1"/>
        <s v="Sean Longstaff" u="1"/>
        <s v="Sepp van den Berg" u="1"/>
        <s v="Sergio ReguilÃ³n" u="1"/>
        <s v="Shumaira Mheuka" u="1"/>
        <s v="Solly March" u="1"/>
        <s v="Sven Botman" u="1"/>
        <s v="Taiwo Awoniyi" u="1"/>
        <s v="Takehiro Tomiyasu" u="1"/>
        <s v="Taylor Harwood-Bellis" u="1"/>
        <s v="Thiago" u="1"/>
        <s v="Toby Collyer" u="1"/>
        <s v="Tom King" u="1"/>
        <s v="Toti Gomes" u="1"/>
        <s v="Tyler Fredricson" u="1"/>
        <s v="Tyrell Malacia" u="1"/>
        <s v="Tyrone Mings" u="1"/>
        <s v="Valentino Livramento" u="1"/>
        <s v="Victor LindelÃ¶f" u="1"/>
        <s v="VladimÃ­r Coufal" u="1"/>
        <s v="Welington" u="1"/>
        <s v="Wes Burns" u="1"/>
        <s v="Wesley Fofana" u="1"/>
        <s v="Will Lankshear" u="1"/>
        <s v="William Saliba" u="1"/>
        <s v="Willian" u="1"/>
        <s v="Willy Boly" u="1"/>
        <s v="Wilson Odobert" u="1"/>
        <s v="Wout Faes" u="1"/>
        <s v="Woyo Coulibaly" u="1"/>
        <s v="Yehor Yarmoliuk" u="1"/>
        <s v="Yerson Mosquera" u="1"/>
        <s v="Youssef Chermiti" u="1"/>
        <s v="Yunus Emre Konak" u="1"/>
        <s v="Yves Bissouma" u="1"/>
        <s v="Zain Silcott-Duberry" u="1"/>
      </sharedItems>
    </cacheField>
    <cacheField name="[Measures].[Sum of Contribution Rate]" caption="Sum of Contribution Rate" numFmtId="0" hierarchy="67" level="32767"/>
    <cacheField name="[Measures].[Sum of Goal Contributions]" caption="Sum of Goal Contributions" numFmtId="0" hierarchy="49" level="32767"/>
    <cacheField name="[Measures].[Sum of Finishing Efficiency]" caption="Sum of Finishing Efficiency" numFmtId="0" hierarchy="68" level="32767"/>
    <cacheField name="[Measures].[Sum of Creativity Index]" caption="Sum of Creativity Index" numFmtId="0" hierarchy="69" level="32767"/>
    <cacheField name="[Measures].[Sum of Matches Played]" caption="Sum of Matches Played" numFmtId="0" hierarchy="66" level="32767"/>
    <cacheField name="[Players].[Position.1].[Position.1]" caption="Position.1" numFmtId="0" hierarchy="2" level="1">
      <sharedItems containsSemiMixedTypes="0" containsNonDate="0" containsString="0"/>
    </cacheField>
  </cacheFields>
  <cacheHierarchies count="74">
    <cacheHierarchy uniqueName="[Players].[Player]" caption="Player" attribute="1" defaultMemberUniqueName="[Players].[Player].[All]" allUniqueName="[Players].[Player].[All]" dimensionUniqueName="[Players]" displayFolder="" count="2" memberValueDatatype="130" unbalanced="0">
      <fieldsUsage count="2">
        <fieldUsage x="-1"/>
        <fieldUsage x="0"/>
      </fieldsUsage>
    </cacheHierarchy>
    <cacheHierarchy uniqueName="[Players].[Nationality]" caption="Nationality" attribute="1" defaultMemberUniqueName="[Players].[Nationality].[All]" allUniqueName="[Players].[Nationality].[All]" dimensionUniqueName="[Players]" displayFolder="" count="0" memberValueDatatype="130" unbalanced="0"/>
    <cacheHierarchy uniqueName="[Players].[Position.1]" caption="Position.1" attribute="1" defaultMemberUniqueName="[Players].[Position.1].[All]" allUniqueName="[Players].[Position.1].[All]" dimensionUniqueName="[Players]" displayFolder="" count="2" memberValueDatatype="130" unbalanced="0">
      <fieldsUsage count="2">
        <fieldUsage x="-1"/>
        <fieldUsage x="6"/>
      </fieldsUsage>
    </cacheHierarchy>
    <cacheHierarchy uniqueName="[Players].[Position.2]" caption="Position.2" attribute="1" defaultMemberUniqueName="[Players].[Position.2].[All]" allUniqueName="[Players].[Position.2].[All]" dimensionUniqueName="[Players]" displayFolder="" count="0" memberValueDatatype="130" unbalanced="0"/>
    <cacheHierarchy uniqueName="[Players].[Squad]" caption="Squad" attribute="1" defaultMemberUniqueName="[Players].[Squad].[All]" allUniqueName="[Players].[Squad].[All]" dimensionUniqueName="[Players]" displayFolder="" count="2" memberValueDatatype="130" unbalanced="0"/>
    <cacheHierarchy uniqueName="[Players].[Age]" caption="Age" attribute="1" defaultMemberUniqueName="[Players].[Age].[All]" allUniqueName="[Players].[Age].[All]" dimensionUniqueName="[Players]" displayFolder="" count="0" memberValueDatatype="20" unbalanced="0"/>
    <cacheHierarchy uniqueName="[Players].[Born]" caption="Born" attribute="1" defaultMemberUniqueName="[Players].[Born].[All]" allUniqueName="[Players].[Born].[All]" dimensionUniqueName="[Players]" displayFolder="" count="0" memberValueDatatype="20" unbalanced="0"/>
    <cacheHierarchy uniqueName="[Players].[Matches Played]" caption="Matches Played" attribute="1" defaultMemberUniqueName="[Players].[Matches Played].[All]" allUniqueName="[Players].[Matches Played].[All]" dimensionUniqueName="[Players]" displayFolder="" count="0" memberValueDatatype="20" unbalanced="0"/>
    <cacheHierarchy uniqueName="[Players].[Starts]" caption="Starts" attribute="1" defaultMemberUniqueName="[Players].[Starts].[All]" allUniqueName="[Players].[Starts].[All]" dimensionUniqueName="[Players]" displayFolder="" count="0" memberValueDatatype="20" unbalanced="0"/>
    <cacheHierarchy uniqueName="[Players].[Minutes]" caption="Minutes" attribute="1" defaultMemberUniqueName="[Players].[Minutes].[All]" allUniqueName="[Players].[Minutes].[All]" dimensionUniqueName="[Players]" displayFolder="" count="0" memberValueDatatype="20" unbalanced="0"/>
    <cacheHierarchy uniqueName="[Players].[90s Played]" caption="90s Played" attribute="1" defaultMemberUniqueName="[Players].[90s Played].[All]" allUniqueName="[Players].[90s Played].[All]" dimensionUniqueName="[Players]" displayFolder="" count="0" memberValueDatatype="5" unbalanced="0"/>
    <cacheHierarchy uniqueName="[Players].[Goals]" caption="Goals" attribute="1" defaultMemberUniqueName="[Players].[Goals].[All]" allUniqueName="[Players].[Goals].[All]" dimensionUniqueName="[Players]" displayFolder="" count="0" memberValueDatatype="20" unbalanced="0"/>
    <cacheHierarchy uniqueName="[Players].[Assists]" caption="Assists" attribute="1" defaultMemberUniqueName="[Players].[Assists].[All]" allUniqueName="[Players].[Assists].[All]" dimensionUniqueName="[Players]" displayFolder="" count="0" memberValueDatatype="20" unbalanced="0"/>
    <cacheHierarchy uniqueName="[Players].[Goal Contributions]" caption="Goal Contributions" attribute="1" defaultMemberUniqueName="[Players].[Goal Contributions].[All]" allUniqueName="[Players].[Goal Contributions].[All]" dimensionUniqueName="[Players]" displayFolder="" count="0" memberValueDatatype="20" unbalanced="0"/>
    <cacheHierarchy uniqueName="[Players].[Goals without Penalty]" caption="Goals without Penalty" attribute="1" defaultMemberUniqueName="[Players].[Goals without Penalty].[All]" allUniqueName="[Players].[Goals without Penalty].[All]" dimensionUniqueName="[Players]" displayFolder="" count="0" memberValueDatatype="20" unbalanced="0"/>
    <cacheHierarchy uniqueName="[Players].[Penalty Goals]" caption="Penalty Goals" attribute="1" defaultMemberUniqueName="[Players].[Penalty Goals].[All]" allUniqueName="[Players].[Penalty Goals].[All]" dimensionUniqueName="[Players]" displayFolder="" count="0" memberValueDatatype="20" unbalanced="0"/>
    <cacheHierarchy uniqueName="[Players].[Penalties Attempted]" caption="Penalties Attempted" attribute="1" defaultMemberUniqueName="[Players].[Penalties Attempted].[All]" allUniqueName="[Players].[Penalties Attempted].[All]" dimensionUniqueName="[Players]" displayFolder="" count="0" memberValueDatatype="20" unbalanced="0"/>
    <cacheHierarchy uniqueName="[Players].[Y Cards]" caption="Y Cards" attribute="1" defaultMemberUniqueName="[Players].[Y Cards].[All]" allUniqueName="[Players].[Y Cards].[All]" dimensionUniqueName="[Players]" displayFolder="" count="0" memberValueDatatype="20" unbalanced="0"/>
    <cacheHierarchy uniqueName="[Players].[R Cards]" caption="R Cards" attribute="1" defaultMemberUniqueName="[Players].[R Cards].[All]" allUniqueName="[Players].[R Cards].[All]" dimensionUniqueName="[Players]" displayFolder="" count="0" memberValueDatatype="20" unbalanced="0"/>
    <cacheHierarchy uniqueName="[Players].[Expected Goals]" caption="Expected Goals" attribute="1" defaultMemberUniqueName="[Players].[Expected Goals].[All]" allUniqueName="[Players].[Expected Goals].[All]" dimensionUniqueName="[Players]" displayFolder="" count="0" memberValueDatatype="5" unbalanced="0"/>
    <cacheHierarchy uniqueName="[Players].[Non-Penalty xG]" caption="Non-Penalty xG" attribute="1" defaultMemberUniqueName="[Players].[Non-Penalty xG].[All]" allUniqueName="[Players].[Non-Penalty xG].[All]" dimensionUniqueName="[Players]" displayFolder="" count="0" memberValueDatatype="5" unbalanced="0"/>
    <cacheHierarchy uniqueName="[Players].[Expected Assists]" caption="Expected Assists" attribute="1" defaultMemberUniqueName="[Players].[Expected Assists].[All]" allUniqueName="[Players].[Expected Assists].[All]" dimensionUniqueName="[Players]" displayFolder="" count="0" memberValueDatatype="5" unbalanced="0"/>
    <cacheHierarchy uniqueName="[Players].[Non-Penalty xG+xAG]" caption="Non-Penalty xG+xAG" attribute="1" defaultMemberUniqueName="[Players].[Non-Penalty xG+xAG].[All]" allUniqueName="[Players].[Non-Penalty xG+xAG].[All]" dimensionUniqueName="[Players]" displayFolder="" count="0" memberValueDatatype="5" unbalanced="0"/>
    <cacheHierarchy uniqueName="[Players].[Progressive Carries]" caption="Progressive Carries" attribute="1" defaultMemberUniqueName="[Players].[Progressive Carries].[All]" allUniqueName="[Players].[Progressive Carries].[All]" dimensionUniqueName="[Players]" displayFolder="" count="0" memberValueDatatype="20" unbalanced="0"/>
    <cacheHierarchy uniqueName="[Players].[Progressive Passes]" caption="Progressive Passes" attribute="1" defaultMemberUniqueName="[Players].[Progressive Passes].[All]" allUniqueName="[Players].[Progressive Passes].[All]" dimensionUniqueName="[Players]" displayFolder="" count="0" memberValueDatatype="20" unbalanced="0"/>
    <cacheHierarchy uniqueName="[Players].[Progressive Runs]" caption="Progressive Runs" attribute="1" defaultMemberUniqueName="[Players].[Progressive Runs].[All]" allUniqueName="[Players].[Progressive Runs].[All]" dimensionUniqueName="[Players]" displayFolder="" count="0" memberValueDatatype="20" unbalanced="0"/>
    <cacheHierarchy uniqueName="[Players].[Goals per 90]" caption="Goals per 90" attribute="1" defaultMemberUniqueName="[Players].[Goals per 90].[All]" allUniqueName="[Players].[Goals per 90].[All]" dimensionUniqueName="[Players]" displayFolder="" count="0" memberValueDatatype="5" unbalanced="0"/>
    <cacheHierarchy uniqueName="[Players].[Assists per 90]" caption="Assists per 90" attribute="1" defaultMemberUniqueName="[Players].[Assists per 90].[All]" allUniqueName="[Players].[Assists per 90].[All]" dimensionUniqueName="[Players]" displayFolder="" count="0" memberValueDatatype="5" unbalanced="0"/>
    <cacheHierarchy uniqueName="[Players].[Goal contributions per 90s]" caption="Goal contributions per 90s" attribute="1" defaultMemberUniqueName="[Players].[Goal contributions per 90s].[All]" allUniqueName="[Players].[Goal contributions per 90s].[All]" dimensionUniqueName="[Players]" displayFolder="" count="0" memberValueDatatype="5" unbalanced="0"/>
    <cacheHierarchy uniqueName="[Players].[Non-Penalty Goals per 90]" caption="Non-Penalty Goals per 90" attribute="1" defaultMemberUniqueName="[Players].[Non-Penalty Goals per 90].[All]" allUniqueName="[Players].[Non-Penalty Goals per 90].[All]" dimensionUniqueName="[Players]" displayFolder="" count="0" memberValueDatatype="5" unbalanced="0"/>
    <cacheHierarchy uniqueName="[Players].[Non-Penalty G+A per 90]" caption="Non-Penalty G+A per 90" attribute="1" defaultMemberUniqueName="[Players].[Non-Penalty G+A per 90].[All]" allUniqueName="[Players].[Non-Penalty G+A per 90].[All]" dimensionUniqueName="[Players]" displayFolder="" count="0" memberValueDatatype="5" unbalanced="0"/>
    <cacheHierarchy uniqueName="[Players].[Expected goals per 90]" caption="Expected goals per 90" attribute="1" defaultMemberUniqueName="[Players].[Expected goals per 90].[All]" allUniqueName="[Players].[Expected goals per 90].[All]" dimensionUniqueName="[Players]" displayFolder="" count="0" memberValueDatatype="5" unbalanced="0"/>
    <cacheHierarchy uniqueName="[Players].[Expected assists per 90]" caption="Expected assists per 90" attribute="1" defaultMemberUniqueName="[Players].[Expected assists per 90].[All]" allUniqueName="[Players].[Expected assists per 90].[All]" dimensionUniqueName="[Players]" displayFolder="" count="0" memberValueDatatype="5" unbalanced="0"/>
    <cacheHierarchy uniqueName="[Players].[xG+xAG per 90]" caption="xG+xAG per 90" attribute="1" defaultMemberUniqueName="[Players].[xG+xAG per 90].[All]" allUniqueName="[Players].[xG+xAG per 90].[All]" dimensionUniqueName="[Players]" displayFolder="" count="0" memberValueDatatype="5" unbalanced="0"/>
    <cacheHierarchy uniqueName="[Players].[Non-Penalty xG per 90]" caption="Non-Penalty xG per 90" attribute="1" defaultMemberUniqueName="[Players].[Non-Penalty xG per 90].[All]" allUniqueName="[Players].[Non-Penalty xG per 90].[All]" dimensionUniqueName="[Players]" displayFolder="" count="0" memberValueDatatype="5" unbalanced="0"/>
    <cacheHierarchy uniqueName="[Players].[Non-Penalty xG+xAG per 90]" caption="Non-Penalty xG+xAG per 90" attribute="1" defaultMemberUniqueName="[Players].[Non-Penalty xG+xAG per 90].[All]" allUniqueName="[Players].[Non-Penalty xG+xAG per 90].[All]" dimensionUniqueName="[Players]" displayFolder="" count="0" memberValueDatatype="5" unbalanced="0"/>
    <cacheHierarchy uniqueName="[Players].[Contribution Rate]" caption="Contribution Rate" attribute="1" defaultMemberUniqueName="[Players].[Contribution Rate].[All]" allUniqueName="[Players].[Contribution Rate].[All]" dimensionUniqueName="[Players]" displayFolder="" count="0" memberValueDatatype="5" unbalanced="0"/>
    <cacheHierarchy uniqueName="[Players].[Finishing Efficiency]" caption="Finishing Efficiency" attribute="1" defaultMemberUniqueName="[Players].[Finishing Efficiency].[All]" allUniqueName="[Players].[Finishing Efficiency].[All]" dimensionUniqueName="[Players]" displayFolder="" count="0" memberValueDatatype="5" unbalanced="0"/>
    <cacheHierarchy uniqueName="[Players].[Creativity Index]" caption="Creativity Index" attribute="1" defaultMemberUniqueName="[Players].[Creativity Index].[All]" allUniqueName="[Players].[Creativity Index].[All]" dimensionUniqueName="[Players]" displayFolder="" count="0" memberValueDatatype="5" unbalanced="0"/>
    <cacheHierarchy uniqueName="[Players].[Discipline Ratio]" caption="Discipline Ratio" attribute="1" defaultMemberUniqueName="[Players].[Discipline Ratio].[All]" allUniqueName="[Players].[Discipline Ratio].[All]" dimensionUniqueName="[Players]" displayFolder="" count="0" memberValueDatatype="5" unbalanced="0"/>
    <cacheHierarchy uniqueName="[Players].[Over/Under XG]" caption="Over/Under XG" attribute="1" defaultMemberUniqueName="[Players].[Over/Under XG].[All]" allUniqueName="[Players].[Over/Under XG].[All]" dimensionUniqueName="[Players]" displayFolder="" count="0" memberValueDatatype="5" unbalanced="0"/>
    <cacheHierarchy uniqueName="[Measures].[Total Goals]" caption="Total Goals" measure="1" displayFolder="" measureGroup="Players" count="0"/>
    <cacheHierarchy uniqueName="[Measures].[Total Assists]" caption="Total Assists" measure="1" displayFolder="" measureGroup="Players" count="0"/>
    <cacheHierarchy uniqueName="[Measures].[Average Over/Under XG]" caption="Average Over/Under XG" measure="1" displayFolder="" measureGroup="Players" count="0"/>
    <cacheHierarchy uniqueName="[Measures].[__XL_Count Players]" caption="__XL_Count Players" measure="1" displayFolder="" measureGroup="Players" count="0" hidden="1"/>
    <cacheHierarchy uniqueName="[Measures].[__No measures defined]" caption="__No measures defined" measure="1" displayFolder="" count="0" hidden="1"/>
    <cacheHierarchy uniqueName="[Measures].[_Average Over/Under XG Goal]" caption="_Average Over/Under XG Goal" measure="1" displayFolder="" measureGroup="Players" count="0" hidden="1"/>
    <cacheHierarchy uniqueName="[Measures].[_Average Over/Under XG Status]" caption="_Average Over/Under XG Status" measure="1" iconSet="6" displayFolder="" measureGroup="Players" count="0" hidden="1"/>
    <cacheHierarchy uniqueName="[Measures].[Sum of Starts]" caption="Sum of Starts" measure="1" displayFolder="" measureGroup="Players" count="0" hidden="1">
      <extLst>
        <ext xmlns:x15="http://schemas.microsoft.com/office/spreadsheetml/2010/11/main" uri="{B97F6D7D-B522-45F9-BDA1-12C45D357490}">
          <x15:cacheHierarchy aggregatedColumn="8"/>
        </ext>
      </extLst>
    </cacheHierarchy>
    <cacheHierarchy uniqueName="[Measures].[Sum of Goal Contributions]" caption="Sum of Goal Contributions" measure="1" displayFolder="" measureGroup="Players"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xG+xAG per 90]" caption="Sum of xG+xAG per 90" measure="1" displayFolder="" measureGroup="Players" count="0" hidden="1">
      <extLst>
        <ext xmlns:x15="http://schemas.microsoft.com/office/spreadsheetml/2010/11/main" uri="{B97F6D7D-B522-45F9-BDA1-12C45D357490}">
          <x15:cacheHierarchy aggregatedColumn="33"/>
        </ext>
      </extLst>
    </cacheHierarchy>
    <cacheHierarchy uniqueName="[Measures].[Sum of Goal contributions per 90s]" caption="Sum of Goal contributions per 90s" measure="1" displayFolder="" measureGroup="Players" count="0" hidden="1">
      <extLst>
        <ext xmlns:x15="http://schemas.microsoft.com/office/spreadsheetml/2010/11/main" uri="{B97F6D7D-B522-45F9-BDA1-12C45D357490}">
          <x15:cacheHierarchy aggregatedColumn="28"/>
        </ext>
      </extLst>
    </cacheHierarchy>
    <cacheHierarchy uniqueName="[Measures].[Sum of Minutes]" caption="Sum of Minutes" measure="1" displayFolder="" measureGroup="Players" count="0" hidden="1">
      <extLst>
        <ext xmlns:x15="http://schemas.microsoft.com/office/spreadsheetml/2010/11/main" uri="{B97F6D7D-B522-45F9-BDA1-12C45D357490}">
          <x15:cacheHierarchy aggregatedColumn="9"/>
        </ext>
      </extLst>
    </cacheHierarchy>
    <cacheHierarchy uniqueName="[Measures].[Sum of Goals]" caption="Sum of Goals" measure="1" displayFolder="" measureGroup="Players" count="0" hidden="1">
      <extLst>
        <ext xmlns:x15="http://schemas.microsoft.com/office/spreadsheetml/2010/11/main" uri="{B97F6D7D-B522-45F9-BDA1-12C45D357490}">
          <x15:cacheHierarchy aggregatedColumn="11"/>
        </ext>
      </extLst>
    </cacheHierarchy>
    <cacheHierarchy uniqueName="[Measures].[Sum of Assists]" caption="Sum of Assists" measure="1" displayFolder="" measureGroup="Players" count="0" hidden="1">
      <extLst>
        <ext xmlns:x15="http://schemas.microsoft.com/office/spreadsheetml/2010/11/main" uri="{B97F6D7D-B522-45F9-BDA1-12C45D357490}">
          <x15:cacheHierarchy aggregatedColumn="12"/>
        </ext>
      </extLst>
    </cacheHierarchy>
    <cacheHierarchy uniqueName="[Measures].[Sum of Goals without Penalty]" caption="Sum of Goals without Penalty" measure="1" displayFolder="" measureGroup="Players" count="0" hidden="1">
      <extLst>
        <ext xmlns:x15="http://schemas.microsoft.com/office/spreadsheetml/2010/11/main" uri="{B97F6D7D-B522-45F9-BDA1-12C45D357490}">
          <x15:cacheHierarchy aggregatedColumn="14"/>
        </ext>
      </extLst>
    </cacheHierarchy>
    <cacheHierarchy uniqueName="[Measures].[Sum of Penalty Goals]" caption="Sum of Penalty Goals" measure="1" displayFolder="" measureGroup="Players" count="0" hidden="1">
      <extLst>
        <ext xmlns:x15="http://schemas.microsoft.com/office/spreadsheetml/2010/11/main" uri="{B97F6D7D-B522-45F9-BDA1-12C45D357490}">
          <x15:cacheHierarchy aggregatedColumn="15"/>
        </ext>
      </extLst>
    </cacheHierarchy>
    <cacheHierarchy uniqueName="[Measures].[Sum of Y Cards]" caption="Sum of Y Cards" measure="1" displayFolder="" measureGroup="Players" count="0" hidden="1">
      <extLst>
        <ext xmlns:x15="http://schemas.microsoft.com/office/spreadsheetml/2010/11/main" uri="{B97F6D7D-B522-45F9-BDA1-12C45D357490}">
          <x15:cacheHierarchy aggregatedColumn="17"/>
        </ext>
      </extLst>
    </cacheHierarchy>
    <cacheHierarchy uniqueName="[Measures].[Sum of R Cards]" caption="Sum of R Cards" measure="1" displayFolder="" measureGroup="Players" count="0" hidden="1">
      <extLst>
        <ext xmlns:x15="http://schemas.microsoft.com/office/spreadsheetml/2010/11/main" uri="{B97F6D7D-B522-45F9-BDA1-12C45D357490}">
          <x15:cacheHierarchy aggregatedColumn="18"/>
        </ext>
      </extLst>
    </cacheHierarchy>
    <cacheHierarchy uniqueName="[Measures].[Sum of Expected Goals]" caption="Sum of Expected Goals" measure="1" displayFolder="" measureGroup="Players" count="0" hidden="1">
      <extLst>
        <ext xmlns:x15="http://schemas.microsoft.com/office/spreadsheetml/2010/11/main" uri="{B97F6D7D-B522-45F9-BDA1-12C45D357490}">
          <x15:cacheHierarchy aggregatedColumn="19"/>
        </ext>
      </extLst>
    </cacheHierarchy>
    <cacheHierarchy uniqueName="[Measures].[Sum of Goals per 90]" caption="Sum of Goals per 90" measure="1" displayFolder="" measureGroup="Players" count="0" hidden="1">
      <extLst>
        <ext xmlns:x15="http://schemas.microsoft.com/office/spreadsheetml/2010/11/main" uri="{B97F6D7D-B522-45F9-BDA1-12C45D357490}">
          <x15:cacheHierarchy aggregatedColumn="26"/>
        </ext>
      </extLst>
    </cacheHierarchy>
    <cacheHierarchy uniqueName="[Measures].[Sum of Assists per 90]" caption="Sum of Assists per 90" measure="1" displayFolder="" measureGroup="Players" count="0" hidden="1">
      <extLst>
        <ext xmlns:x15="http://schemas.microsoft.com/office/spreadsheetml/2010/11/main" uri="{B97F6D7D-B522-45F9-BDA1-12C45D357490}">
          <x15:cacheHierarchy aggregatedColumn="27"/>
        </ext>
      </extLst>
    </cacheHierarchy>
    <cacheHierarchy uniqueName="[Measures].[Sum of Expected Assists]" caption="Sum of Expected Assists" measure="1" displayFolder="" measureGroup="Players" count="0" hidden="1">
      <extLst>
        <ext xmlns:x15="http://schemas.microsoft.com/office/spreadsheetml/2010/11/main" uri="{B97F6D7D-B522-45F9-BDA1-12C45D357490}">
          <x15:cacheHierarchy aggregatedColumn="21"/>
        </ext>
      </extLst>
    </cacheHierarchy>
    <cacheHierarchy uniqueName="[Measures].[Sum of Progressive Carries]" caption="Sum of Progressive Carries" measure="1" displayFolder="" measureGroup="Players" count="0" hidden="1">
      <extLst>
        <ext xmlns:x15="http://schemas.microsoft.com/office/spreadsheetml/2010/11/main" uri="{B97F6D7D-B522-45F9-BDA1-12C45D357490}">
          <x15:cacheHierarchy aggregatedColumn="23"/>
        </ext>
      </extLst>
    </cacheHierarchy>
    <cacheHierarchy uniqueName="[Measures].[Sum of Progressive Passes]" caption="Sum of Progressive Passes" measure="1" displayFolder="" measureGroup="Players" count="0" hidden="1">
      <extLst>
        <ext xmlns:x15="http://schemas.microsoft.com/office/spreadsheetml/2010/11/main" uri="{B97F6D7D-B522-45F9-BDA1-12C45D357490}">
          <x15:cacheHierarchy aggregatedColumn="24"/>
        </ext>
      </extLst>
    </cacheHierarchy>
    <cacheHierarchy uniqueName="[Measures].[Sum of Progressive Runs]" caption="Sum of Progressive Runs" measure="1" displayFolder="" measureGroup="Players" count="0" hidden="1">
      <extLst>
        <ext xmlns:x15="http://schemas.microsoft.com/office/spreadsheetml/2010/11/main" uri="{B97F6D7D-B522-45F9-BDA1-12C45D357490}">
          <x15:cacheHierarchy aggregatedColumn="25"/>
        </ext>
      </extLst>
    </cacheHierarchy>
    <cacheHierarchy uniqueName="[Measures].[Sum of Matches Played]" caption="Sum of Matches Played" measure="1" displayFolder="" measureGroup="Players" count="0" oneField="1" hidden="1">
      <fieldsUsage count="1">
        <fieldUsage x="5"/>
      </fieldsUsage>
      <extLst>
        <ext xmlns:x15="http://schemas.microsoft.com/office/spreadsheetml/2010/11/main" uri="{B97F6D7D-B522-45F9-BDA1-12C45D357490}">
          <x15:cacheHierarchy aggregatedColumn="7"/>
        </ext>
      </extLst>
    </cacheHierarchy>
    <cacheHierarchy uniqueName="[Measures].[Sum of Contribution Rate]" caption="Sum of Contribution Rate" measure="1" displayFolder="" measureGroup="Players"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Finishing Efficiency]" caption="Sum of Finishing Efficiency" measure="1" displayFolder="" measureGroup="Players" count="0" oneField="1" hidden="1">
      <fieldsUsage count="1">
        <fieldUsage x="3"/>
      </fieldsUsage>
      <extLst>
        <ext xmlns:x15="http://schemas.microsoft.com/office/spreadsheetml/2010/11/main" uri="{B97F6D7D-B522-45F9-BDA1-12C45D357490}">
          <x15:cacheHierarchy aggregatedColumn="37"/>
        </ext>
      </extLst>
    </cacheHierarchy>
    <cacheHierarchy uniqueName="[Measures].[Sum of Creativity Index]" caption="Sum of Creativity Index" measure="1" displayFolder="" measureGroup="Players" count="0" oneField="1" hidden="1">
      <fieldsUsage count="1">
        <fieldUsage x="4"/>
      </fieldsUsage>
      <extLst>
        <ext xmlns:x15="http://schemas.microsoft.com/office/spreadsheetml/2010/11/main" uri="{B97F6D7D-B522-45F9-BDA1-12C45D357490}">
          <x15:cacheHierarchy aggregatedColumn="38"/>
        </ext>
      </extLst>
    </cacheHierarchy>
    <cacheHierarchy uniqueName="[Measures].[Sum of Discipline Ratio]" caption="Sum of Discipline Ratio" measure="1" displayFolder="" measureGroup="Players" count="0" hidden="1">
      <extLst>
        <ext xmlns:x15="http://schemas.microsoft.com/office/spreadsheetml/2010/11/main" uri="{B97F6D7D-B522-45F9-BDA1-12C45D357490}">
          <x15:cacheHierarchy aggregatedColumn="39"/>
        </ext>
      </extLst>
    </cacheHierarchy>
    <cacheHierarchy uniqueName="[Measures].[Sum of Over/Under XG]" caption="Sum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Over/Under XG]" caption="Average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Finishing Efficiency]" caption="Average of Finishing Efficiency" measure="1" displayFolder="" measureGroup="Players" count="0" hidden="1">
      <extLst>
        <ext xmlns:x15="http://schemas.microsoft.com/office/spreadsheetml/2010/11/main" uri="{B97F6D7D-B522-45F9-BDA1-12C45D357490}">
          <x15:cacheHierarchy aggregatedColumn="37"/>
        </ext>
      </extLst>
    </cacheHierarchy>
  </cacheHierarchies>
  <kpis count="1">
    <kpi uniqueName="Average Over/Under XG" caption="Average Over/Under XG" displayFolder="" measureGroup="Players" parent="" value="[Measures].[Average Over/Under XG]" goal="[Measures].[_Average Over/Under XG Goal]" status="[Measures].[_Average Over/Under XG Status]" trend="" weight=""/>
  </kpis>
  <dimensions count="2">
    <dimension measure="1" name="Measures" uniqueName="[Measures]" caption="Measures"/>
    <dimension name="Players" uniqueName="[Players]" caption="Players"/>
  </dimensions>
  <measureGroups count="1">
    <measureGroup name="Players" caption="Play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25.445881481479" backgroundQuery="1" createdVersion="8" refreshedVersion="8" minRefreshableVersion="3" recordCount="0" supportSubquery="1" supportAdvancedDrill="1" xr:uid="{18A82E72-C25A-4BF6-92FE-2D6DBB4F2AC2}">
  <cacheSource type="external" connectionId="2"/>
  <cacheFields count="4">
    <cacheField name="[Players].[Player].[Player]" caption="Player" numFmtId="0" level="1">
      <sharedItems count="562">
        <s v="Alex Iwobi"/>
        <s v="Amad Diallo"/>
        <s v="Bryan Mbeumo"/>
        <s v="Chris Wood"/>
        <s v="JÃ¸rgen Strand Larsen"/>
        <s v="James Maddison"/>
        <s v="Jarrod Bowen"/>
        <s v="Mateo KovaÄiÄ‡"/>
        <s v="Matheus Cunha"/>
        <s v="Mohamed Salah"/>
        <s v="Callum Hudson-Odoi" u="1"/>
        <s v="Dejan Kulusevski" u="1"/>
        <s v="Dwight McNeil" u="1"/>
        <s v="Ethan Nwaneri" u="1"/>
        <s v="Åukasz FabiaÅ„ski" u="1"/>
        <s v="Aaron Ramsdale" u="1"/>
        <s v="Alex McCarthy" u="1"/>
        <s v="Alex Palmer" u="1"/>
        <s v="Alisson" u="1"/>
        <s v="Alphonse Areola" u="1"/>
        <s v="Altay BayÄ±ndÄ±r" u="1"/>
        <s v="AndrÃ© Onana" u="1"/>
        <s v="AntonÃ­n KinskÃ½" u="1"/>
        <s v="Arijanet Muric" u="1"/>
        <s v="Jan Bednarek" u="1"/>
        <s v="John Stones" u="1"/>
        <s v="Marc Cucurella" u="1"/>
        <s v="Michael Keane" u="1"/>
        <s v="Milos Kerkez" u="1"/>
        <s v="Ola Aina" u="1"/>
        <s v="Rayan AÃ¯t-Nouri" u="1"/>
        <s v="Rodrigo Gomes" u="1"/>
        <s v="Ryan Sessegnon" u="1"/>
        <s v="Tariq Lamptey" u="1"/>
        <s v="Alexander Isak" u="1"/>
        <s v="Cody Gakpo" u="1"/>
        <s v="Iliman Ndiaye" u="1"/>
        <s v="Jacob Murphy" u="1"/>
        <s v="Kevin Schade" u="1"/>
        <s v="Liam Delap" u="1"/>
        <s v="Claudio Echeverri" u="1"/>
        <s v="Divin Mubama" u="1"/>
        <s v="Erling Haaland" u="1"/>
        <s v="Oscar Bobb" u="1"/>
        <s v="Gabriel Jesus" u="1"/>
        <s v="Leandro Trossard" u="1"/>
        <s v="Nathan Butler-Oyedeji" u="1"/>
        <s v="Reiss Nelson" u="1"/>
        <s v="Evan Ferguson" u="1"/>
        <s v="Michail Antonio" u="1"/>
        <s v="Niclas FÃ¼llkrug" u="1"/>
        <s v="Callum Wilson" u="1"/>
        <s v="Harvey Barnes" u="1"/>
        <s v="Miguel AlmirÃ³n" u="1"/>
        <s v="William Osula" u="1"/>
        <s v="Abdul Fatawu Issahaku" u="1"/>
        <s v="Bobby De Cordova-Reid" u="1"/>
        <s v="Jake Evans" u="1"/>
        <s v="Jamie Vardy" u="1"/>
        <s v="Kasey McAteer" u="1"/>
        <s v="Odsonne Ã‰douard" u="1"/>
        <s v="Stephy Mavididi" u="1"/>
        <s v="Will Alves" u="1"/>
        <s v="Darwin NÃºÃ±ez" u="1"/>
        <s v="Diogo Jota" u="1"/>
        <s v="Federico Chiesa" u="1"/>
        <s v="Luis DÃ­az" u="1"/>
        <s v="Andrew Robertson" u="1"/>
        <s v="Conor Bradley" u="1"/>
        <s v="Ibrahima KonatÃ©" u="1"/>
        <s v="Jarell Quansah" u="1"/>
        <s v="Joe Gomez" u="1"/>
        <s v="Kostas Tsimikas" u="1"/>
        <s v="Trent Alexander-Arnold" u="1"/>
        <s v="Virgil van Dijk" u="1"/>
        <s v="CaoimhÃ­n Kelleher" u="1"/>
        <s v="Vitezslav Jaros" u="1"/>
        <s v="Alexis Mac Allister" u="1"/>
        <s v="Curtis Jones" u="1"/>
        <s v="Dominik Szoboszlai" u="1"/>
        <s v="Harvey Elliott" u="1"/>
        <s v="Jayden Danns" u="1"/>
        <s v="Ryan Gravenberch" u="1"/>
        <s v="Wataru Endo" u="1"/>
        <s v="Declan Rice" u="1"/>
        <s v="Gabriel Martinelli" u="1"/>
        <s v="Jakub Kiwior" u="1"/>
        <s v="Kieran Tierney" u="1"/>
        <s v="Mikel Merino" u="1"/>
        <s v="Myles Lewis-Skelly" u="1"/>
        <s v="Riccardo Calafiori" u="1"/>
        <s v="Thomas Partey" u="1"/>
        <s v="Bernardo Silva" u="1"/>
        <s v="James Mcatee" u="1"/>
        <s v="Jeremy Doku" u="1"/>
        <s v="JoÅ¡ko Gvardiol" u="1"/>
        <s v="Nico Oâ€™Reilly" u="1"/>
        <s v="NicolÃ¡s GonzÃ¡lez" u="1"/>
        <s v="Omar Marmoush" u="1"/>
        <s v="Phil Foden" u="1"/>
        <s v="Aaron Wan-Bissaka" u="1"/>
        <s v="Andy Irving" u="1"/>
        <s v="Emerson Palmieri" u="1"/>
        <s v="Kaelan Casey" u="1"/>
        <s v="Lewis Orford" u="1"/>
        <s v="TomÃ¡Å¡ SouÄek" u="1"/>
        <s v="Bruno GuimarÃ£es" u="1"/>
        <s v="Emil Krafth" u="1"/>
        <s v="Fabian SchÃ¤r" u="1"/>
        <s v="Joelinton" u="1"/>
        <s v="Lewis Miley" u="1"/>
        <s v="Martin DÃºbravka" u="1"/>
        <s v="Alfie Dorrington" u="1"/>
        <s v="Brennan Johnson" u="1"/>
        <s v="Djed Spence" u="1"/>
        <s v="Pedro Porro" u="1"/>
        <s v="Richarlison" u="1"/>
        <s v="Rodrigo Bentancur" u="1"/>
        <s v="Yves Bissouma" u="1"/>
        <s v="Asher Agbinone" u="1"/>
        <s v="Ben Chilwell" u="1"/>
        <s v="Caleb Kporha" u="1"/>
        <s v="Chadi Riad" u="1"/>
        <s v="Jean-Philippe Mateta" u="1"/>
        <s v="Justin Devenny" u="1"/>
        <s v="Marc GuÃ©hi" u="1"/>
        <s v="Matheus FranÃ§a" u="1"/>
        <s v="Romain Esse" u="1"/>
        <s v="Trevoh Chalobah" u="1"/>
        <s v="Ashley Young" u="1"/>
        <s v="Carlos Alcaraz" u="1"/>
        <s v="Jake O'Brien" u="1"/>
        <s v="Jordan Pickford" u="1"/>
        <s v="Mason Holgate" u="1"/>
        <s v="Roman Dixon" u="1"/>
        <s v="Vitaliy Mykolenko" u="1"/>
        <s v="Danny Welbeck" u="1"/>
        <s v="Ferdi Kadioglu" u="1"/>
        <s v="Georginio Rutter" u="1"/>
        <s v="Jack Hinshelwood" u="1"/>
        <s v="JoÃ£o Pedro" u="1"/>
        <s v="Kaoru Mitoma" u="1"/>
        <s v="Mats Wieffer" u="1"/>
        <s v="Yankuba Minteh" u="1"/>
        <s v="Axel Disasi" u="1"/>
        <s v="BenoÃ®t Badiashile" u="1"/>
        <s v="Jadon Sancho" u="1"/>
        <s v="Levi Colwill" u="1"/>
        <s v="MoisÃ©s Caicedo" u="1"/>
        <s v="Pedro Neto" u="1"/>
        <s v="Reece James" u="1"/>
        <s v="Tosin Adarabioyo" u="1"/>
        <s v="Tyrique George" u="1"/>
        <s v="Amadou Onana" u="1"/>
        <s v="Boubacar Kamara" u="1"/>
        <s v="Donyell Malen" u="1"/>
        <s v="Ezri Konsa" u="1"/>
        <s v="Ian Maatsen" u="1"/>
        <s v="JÃ¡der DurÃ¡n" u="1"/>
        <s v="Matty Cash" u="1"/>
        <s v="Morgan Rogers" u="1"/>
        <s v="Ollie Watkins" u="1"/>
        <s v="Ross Barkley" u="1"/>
        <s v="Ben Mee" u="1"/>
        <s v="Christian NÃ¸rgaard" u="1"/>
        <s v="Ethan Pinnock" u="1"/>
        <s v="Frank Onyeka" u="1"/>
        <s v="Gustavo Nunes" u="1"/>
        <s v="HÃ¡kon Rafn Valdimarsson" u="1"/>
        <s v="Vitaly Janelt" u="1"/>
        <s v="Yoane Wissa" u="1"/>
        <s v="Bernd Leno" u="1"/>
        <s v="Calvin Bassey" u="1"/>
        <s v="Carlos VinÃ­cius" u="1"/>
        <s v="Emile Smith Rowe" u="1"/>
        <s v="Harry Wilson" u="1"/>
        <s v="Jay Stansfield" u="1"/>
        <s v="Rodrigo Muniz" u="1"/>
        <s v="Tom Cairney" u="1"/>
        <s v="Lisandro MartÃ­nez" u="1"/>
        <s v="Luke Shaw" u="1"/>
        <s v="Manuel Ugarte Ribeiro" u="1"/>
        <s v="Marcus Rashford" u="1"/>
        <s v="Tyler Fredricson" u="1"/>
        <s v="Tyrell Malacia" u="1"/>
        <s v="Victor LindelÃ¶f" u="1"/>
        <s v="Flynn Downes" u="1"/>
        <s v="Jack Stephens" u="1"/>
        <s v="Joe Aribo" u="1"/>
        <s v="Lesley Ugochukwu" u="1"/>
        <s v="Paul Onuachu" u="1"/>
        <s v="William Smallbone" u="1"/>
        <s v="Yukinari Sugawara" u="1"/>
        <s v="Bilal El Khannouss" u="1"/>
        <s v="Caleb Okoli" u="1"/>
        <s v="Conor Coady" u="1"/>
        <s v="Danny Ward" u="1"/>
        <s v="Facundo Buonanotte" u="1"/>
        <s v="Hamza Choudhury" u="1"/>
        <s v="James Justin" u="1"/>
        <s v="Jordan Ayew" u="1"/>
        <s v="Anthony Elanga" u="1"/>
        <s v="Danilo" u="1"/>
        <s v="Eric da Silva Moreira" u="1"/>
        <s v="Jota Silva" u="1"/>
        <s v="Morgan Gibbs-White" u="1"/>
        <s v="Murillo" u="1"/>
        <s v="Nikola MilenkoviÄ‡" u="1"/>
        <s v="George Hirst" u="1"/>
        <s v="Jack Taylor" u="1"/>
        <s v="Jens Cajuste" u="1"/>
        <s v="Julio Enciso" u="1"/>
        <s v="Nathan Broadhead" u="1"/>
        <s v="Omari Hutchinson" u="1"/>
        <s v="Sam Morsy" u="1"/>
        <s v="Sammie Szmodics" u="1"/>
        <s v="Abdukodir Khusanov" u="1"/>
        <s v="Jahmai Simpson-Pusey" u="1"/>
        <s v="Kyle Walker" u="1"/>
        <s v="Matheus Nunes" u="1"/>
        <s v="Nathan AkÃ©" u="1"/>
        <s v="Rico Lewis" u="1"/>
        <s v="Vitor Reis" u="1"/>
        <s v="Ederson" u="1"/>
        <s v="Stefan Ortega" u="1"/>
        <s v="Jack Grealish" u="1"/>
        <s v="Kevin De Bruyne" u="1"/>
        <s v="Rodri" u="1"/>
        <s v="Emmanuel Agbadou" u="1"/>
        <s v="Hwang Hee-chan" u="1"/>
        <s v="Jean-Ricner Bellegarde" u="1"/>
        <s v="JoÃ£o Gomes" u="1"/>
        <s v="Matt Doherty" u="1"/>
        <s v="Pablo Sarabia" u="1"/>
        <s v="Antoine Semenyo" u="1"/>
        <s v="Ben Winterburn" u="1"/>
        <s v="Daniel Jebbison" u="1"/>
        <s v="Dean Huijsen" u="1"/>
        <s v="Julian Araujo" u="1"/>
        <s v="Julio Soler" u="1"/>
        <s v="Justin Kluivert" u="1"/>
        <s v="Lewis Cook" u="1"/>
        <s v="Ryan Christie" u="1"/>
        <s v="Ä°lkay GÃ¼ndoÄŸan" u="1"/>
        <s v="Ãlex Moreno" u="1"/>
        <s v="Aaron Cresswell" u="1"/>
        <s v="Abdoulaye DoucourÃ©" u="1"/>
        <s v="Adam Armstrong" u="1"/>
        <s v="Adam Lallana" u="1"/>
        <s v="Adam Smith" u="1"/>
        <s v="Adam Webster" u="1"/>
        <s v="Adam Wharton" u="1"/>
        <s v="Adama TraorÃ©" u="1"/>
        <s v="Albert GrÃ¸nbaek" u="1"/>
        <s v="Alejandro Garnacho" u="1"/>
        <s v="Alex Scott" u="1"/>
        <s v="Alfie Pond" u="1"/>
        <s v="Ali Al Hamadi" u="1"/>
        <s v="AndrÃ©" u="1"/>
        <s v="AndrÃ©s GarcÃ­a" u="1"/>
        <s v="Andreas Pereira" u="1"/>
        <s v="Anthony Gordon" u="1"/>
        <s v="Antonee Robinson" u="1"/>
        <s v="Antony" u="1"/>
        <s v="Archie Gray" u="1"/>
        <s v="Armando Broja" u="1"/>
        <s v="Armel Bella Kotchap" u="1"/>
        <s v="Axel Tuanzebe" u="1"/>
        <s v="Ayden Heaven" u="1"/>
        <s v="Bart Verbruggen" u="1"/>
        <s v="Ben Brereton" u="1"/>
        <s v="Ben Davies" u="1"/>
        <s v="Ben Godfrey" u="1"/>
        <s v="Ben Johnson" u="1"/>
        <s v="Ben White" u="1"/>
        <s v="Beto" u="1"/>
        <s v="Billy Gilmour" u="1"/>
        <s v="Boubacar TraorÃ©" u="1"/>
        <s v="Boubakary SoumarÃ©" u="1"/>
        <s v="Brajan Gruda" u="1"/>
        <s v="Brandon Austin" u="1"/>
        <s v="Bruno Fernandes" u="1"/>
        <s v="Bukayo Saka" u="1"/>
        <s v="Cameron Archer" u="1"/>
        <s v="Cameron Burgess" u="1"/>
        <s v="Carlos Baleba" u="1"/>
        <s v="Carlos Forbs" u="1"/>
        <s v="Carlos Soler" u="1"/>
        <s v="Casemiro" u="1"/>
        <s v="Charlie Taylor" u="1"/>
        <s v="Cheick DoucourÃ©" u="1"/>
        <s v="Chidozie Obi-Martin" u="1"/>
        <s v="Chiedozie Ogbene" u="1"/>
        <s v="Chiquinho" u="1"/>
        <s v="Chris Richards" u="1"/>
        <s v="Christian Eriksen" u="1"/>
        <s v="Christian Walton" u="1"/>
        <s v="Christopher Nkunku" u="1"/>
        <s v="Cole Palmer" u="1"/>
        <s v="Conor Chaplin" u="1"/>
        <s v="Conor Townsend" u="1"/>
        <s v="Craig Dawson" u="1"/>
        <s v="Cristian Romero" u="1"/>
        <s v="Crysencio Summerville" u="1"/>
        <s v="Daichi Kamada" u="1"/>
        <s v="Dan Burn" u="1"/>
        <s v="Dane Scarlett" u="1"/>
        <s v="Dango Ouattara" u="1"/>
        <s v="Daniel Bentley" u="1"/>
        <s v="Daniel MuÃ±oz" u="1"/>
        <s v="Daniel Podence" u="1"/>
        <s v="Danny Ings" u="1"/>
        <s v="Dara O'Shea" u="1"/>
        <s v="David Brooks" u="1"/>
        <s v="David Raya" u="1"/>
        <s v="Dean Henderson" u="1"/>
        <s v="Destiny Udogie" u="1"/>
        <s v="Diego Carlos" u="1"/>
        <s v="Diego GÃ³mez" u="1"/>
        <s v="Diogo Dalot" u="1"/>
        <s v="Dominic Calvert-Lewin" u="1"/>
        <s v="Dominic Solanke" u="1"/>
        <s v="Eberechi Eze" u="1"/>
        <s v="Eddie Nketiah" u="1"/>
        <s v="Edmond-Paris Maghoma" u="1"/>
        <s v="Edson Ãlvarez" u="1"/>
        <s v="Eiran Cashin" u="1"/>
        <s v="Elliot Anderson" u="1"/>
        <s v="Emi BuendÃ­a" u="1"/>
        <s v="Emiliano MartÃ­nez" u="1"/>
        <s v="Enes Ãœnal" u="1"/>
        <s v="Enzo FernÃ¡ndez" u="1"/>
        <s v="Evanilson" u="1"/>
        <s v="Fabio Carvalho" u="1"/>
        <s v="Filip JÃ¸rgensen" u="1"/>
        <s v="Fraser Forster" u="1"/>
        <s v="Gabriel MagalhÃ£es" u="1"/>
        <s v="George Edmundson" u="1"/>
        <s v="GonÃ§alo Guedes" u="1"/>
        <s v="Guglielmo Vicario" u="1"/>
        <s v="Guido RodrÃ­guez" u="1"/>
        <s v="Harrison Armstrong" u="1"/>
        <s v="Harrison Reed" u="1"/>
        <s v="Harry Amass" u="1"/>
        <s v="Harry Clarke" u="1"/>
        <s v="Harry Howell" u="1"/>
        <s v="Harry Maguire" u="1"/>
        <s v="Harry Toffolo" u="1"/>
        <s v="Harry Winks" u="1"/>
        <s v="Ibrahim SangarÃ©" u="1"/>
        <s v="Idrissa Gana Gueye" u="1"/>
        <s v="Igor" u="1"/>
        <s v="Illia Zabarnyi" u="1"/>
        <s v="Ismaila Sarr" u="1"/>
        <s v="Issa Diop" u="1"/>
        <s v="Jack Clarke" u="1"/>
        <s v="Jack Harrison" u="1"/>
        <s v="Jacob Greaves" u="1"/>
        <s v="Jacob Ramsey" u="1"/>
        <s v="Jaden Philogene Bidace" u="1"/>
        <s v="Jakub Moder" u="1"/>
        <s v="Jakub Stolarczyk" u="1"/>
        <s v="James Bree" u="1"/>
        <s v="James Garner" u="1"/>
        <s v="James Hill" u="1"/>
        <s v="James Milner" u="1"/>
        <s v="James Tarkowski" u="1"/>
        <s v="James Ward-Prowse" u="1"/>
        <s v="Jan Paul van Hecke" u="1"/>
        <s v="Jannik Vestergaard" u="1"/>
        <s v="Jarrad Branthwaite" u="1"/>
        <s v="Jason Steele" u="1"/>
        <s v="Jay Robinson" u="1"/>
        <s v="Jayden Meghoma" u="1"/>
        <s v="Jean-Clair Todibo" u="1"/>
        <s v="Jefferson Lerma" u="1"/>
        <s v="Jeffrey Schlupp" u="1"/>
        <s v="Jeremy Monga" u="1"/>
        <s v="Jeremy Sarmiento" u="1"/>
        <s v="Jesper LindstrÃ¸m" u="1"/>
        <s v="JoÃ£o FÃ©lix" u="1"/>
        <s v="JoÃ«l Veltman" u="1"/>
        <s v="Joachim Andersen" u="1"/>
        <s v="Joachim Kayi Sanda" u="1"/>
        <s v="Joe Lumley" u="1"/>
        <s v="Joe Willock" u="1"/>
        <s v="Joel Ward" u="1"/>
        <s v="John McGinn" u="1"/>
        <s v="Jonny Evans" u="1"/>
        <s v="Jorge Cuenca" u="1"/>
        <s v="Jorginho" u="1"/>
        <s v="JosÃ© SÃ¡" u="1"/>
        <s v="Joshua Acheampong" u="1"/>
        <s v="Joshua King" u="1"/>
        <s v="Joshua Zirkzee" u="1"/>
        <s v="JurriÃ«n Timber" u="1"/>
        <s v="Kai Havertz" u="1"/>
        <s v="Kalvin Phillips" u="1"/>
        <s v="Kamaldeen Sulemana" u="1"/>
        <s v="Keane Lewis-Potter" u="1"/>
        <s v="Kenny Tete" u="1"/>
        <s v="Kepa Arrizabalaga" u="1"/>
        <s v="Kevin Danso" u="1"/>
        <s v="Kieran Trippier" u="1"/>
        <s v="Kiernan Dewsbury-Hall" u="1"/>
        <s v="Kim Jisoo" u="1"/>
        <s v="Kobbie Mainoo" u="1"/>
        <s v="Konstantinos Mavropanos" u="1"/>
        <s v="Kosta NedeljkoviÄ‡" u="1"/>
        <s v="Kristoffer Ajer" u="1"/>
        <s v="Kyle Walker-Peters" u="1"/>
        <s v="Lamare Bogarde" u="1"/>
        <s v="Leif Davis" u="1"/>
        <s v="Leny Yoro" u="1"/>
        <s v="Leon Bailey" u="1"/>
        <s v="Lewis Dunk" u="1"/>
        <s v="Lewis Hall" u="1"/>
        <s v="Lloyd Kelly" u="1"/>
        <s v="Lucas Bergvall" u="1"/>
        <s v="Lucas Digne" u="1"/>
        <s v="Lucas PaquetÃ¡" u="1"/>
        <s v="Luis Guilherme" u="1"/>
        <s v="Luis Sinisterra" u="1"/>
        <s v="Luke Thomas" u="1"/>
        <s v="Luke Woolfenden" u="1"/>
        <s v="Mads Hermansen" u="1"/>
        <s v="Mads Roerslev" u="1"/>
        <s v="Malo Gusto" u="1"/>
        <s v="Manuel Akanji" u="1"/>
        <s v="Marc Guiu" u="1"/>
        <s v="Marco Asensio" u="1"/>
        <s v="Marcos Senesi" u="1"/>
        <s v="Marcus Harness" u="1"/>
        <s v="Marcus Tavernier" u="1"/>
        <s v="Mario Lemina" u="1"/>
        <s v="Mark Flekken" u="1"/>
        <s v="Mark Travers" u="1"/>
        <s v="Marshall Munetsi" u="1"/>
        <s v="Martial Godo" u="1"/>
        <s v="Martin Ã˜degaard" u="1"/>
        <s v="Mason Mount" u="1"/>
        <s v="Massimo Luongo" u="1"/>
        <s v="Mateus Fernandes" u="1"/>
        <s v="Mateus Mane" u="1"/>
        <s v="Mathias Jensen" u="1"/>
        <s v="Mathis Amougou" u="1"/>
        <s v="Mathys Tel" u="1"/>
        <s v="Matt O'Riley" u="1"/>
        <s v="Matt Targett" u="1"/>
        <s v="Matthijs de Ligt" u="1"/>
        <s v="Matz Sels" u="1"/>
        <s v="Max Aarons" u="1"/>
        <s v="Max Kilman" u="1"/>
        <s v="Maxence Lacroix" u="1"/>
        <s v="Maxwel Cornet" u="1"/>
        <s v="Michael Golding" u="1"/>
        <s v="Michael Kayode" u="1"/>
        <s v="Micky van de Ven" u="1"/>
        <s v="Mikey Moore" u="1"/>
        <s v="Mikkel Damsgaard" u="1"/>
        <s v="Mohammed Kudus" u="1"/>
        <s v="Morato" u="1"/>
        <s v="Mykhailo Mudryk" u="1"/>
        <s v="NÃ©lson Semedo" u="1"/>
        <s v="Nasser Djiga" u="1"/>
        <s v="Nathan Collins" u="1"/>
        <s v="Nathan Patterson" u="1"/>
        <s v="Nathan Wood-Gordon" u="1"/>
        <s v="Nathaniel Clyne" u="1"/>
        <s v="Neco Williams" u="1"/>
        <s v="Neto" u="1"/>
        <s v="Nick Pope" u="1"/>
        <s v="NicolÃ¡s DomÃ­nguez" u="1"/>
        <s v="Nicolas Jackson" u="1"/>
        <s v="Noni Madueke" u="1"/>
        <s v="Noussair Mazraoui" u="1"/>
        <s v="Olabade Aluko" u="1"/>
        <s v="Oleksandr Zinchenko" u="1"/>
        <s v="Oliver Scarles" u="1"/>
        <s v="Oliver Skipp" u="1"/>
        <s v="Orel Mangala" u="1"/>
        <s v="Pape Matar Sarr" u="1"/>
        <s v="Patrick Dorgu" u="1"/>
        <s v="Patson Daka" u="1"/>
        <s v="Pau Torres" u="1"/>
        <s v="Pedro Lima" u="1"/>
        <s v="Pervis EstupiÃ±Ã¡n" u="1"/>
        <s v="Philip Billing" u="1"/>
        <s v="RaÃºl JimÃ©nez" u="1"/>
        <s v="Radu DrÄƒguÈ™in" u="1"/>
        <s v="Raheem Sterling" u="1"/>
        <s v="RamÃ³n Sosa" u="1"/>
        <s v="RÃºben Dias" u="1"/>
        <s v="Rasmus HÃ¸jlund" u="1"/>
        <s v="Remy Rees-Dottin" u="1"/>
        <s v="Renato Veiga" u="1"/>
        <s v="Ricardo Pereira" u="1"/>
        <s v="Rico Henry" u="1"/>
        <s v="Robert SÃ¡nchez" u="1"/>
        <s v="Robin Olsen" u="1"/>
        <s v="RomÃ©o Lavia" u="1"/>
        <s v="Ronnie Edwards" u="1"/>
        <s v="Ross Stewart" u="1"/>
        <s v="Ryan Fraser" u="1"/>
        <s v="Ryan Manning" u="1"/>
        <s v="Ryan Trevitt" u="1"/>
        <s v="Ryan Yates" u="1"/>
        <s v="SÃ¡vio" u="1"/>
        <s v="SÃ©amus Coleman" u="1"/>
        <s v="SaÅ¡a LukiÄ‡" u="1"/>
        <s v="Sam Johnstone" u="1"/>
        <s v="Samuel Amo-Ameyaw" u="1"/>
        <s v="Samuel Edozie" u="1"/>
        <s v="Sander Berge" u="1"/>
        <s v="Sandro Tonali" u="1"/>
        <s v="Santiago Bueno" u="1"/>
        <s v="Scott McTominay" u="1"/>
        <s v="Sean Longstaff" u="1"/>
        <s v="Sepp van den Berg" u="1"/>
        <s v="Sergio ReguilÃ³n" u="1"/>
        <s v="Shumaira Mheuka" u="1"/>
        <s v="Simon Adingra" u="1"/>
        <s v="Solly March" u="1"/>
        <s v="Son Heung-min" u="1"/>
        <s v="Sven Botman" u="1"/>
        <s v="Taiwo Awoniyi" u="1"/>
        <s v="Takehiro Tomiyasu" u="1"/>
        <s v="Taylor Harwood-Bellis" u="1"/>
        <s v="Thiago" u="1"/>
        <s v="Tim Iroegbunam" u="1"/>
        <s v="Timo Werner" u="1"/>
        <s v="Timothy Castagne" u="1"/>
        <s v="Toby Collyer" u="1"/>
        <s v="Tom King" u="1"/>
        <s v="Tommy Doyle" u="1"/>
        <s v="Toti Gomes" u="1"/>
        <s v="Tyler Adams" u="1"/>
        <s v="Tyler Dibling" u="1"/>
        <s v="Tyrick Mitchell" u="1"/>
        <s v="Tyrone Mings" u="1"/>
        <s v="Valentino Livramento" u="1"/>
        <s v="Victor Bernth Kristiansen" u="1"/>
        <s v="VladimÃ­r Coufal" u="1"/>
        <s v="Welington" u="1"/>
        <s v="Wes Burns" u="1"/>
        <s v="Wesley Fofana" u="1"/>
        <s v="Wilfred Ndidi" u="1"/>
        <s v="Will Hughes" u="1"/>
        <s v="Will Lankshear" u="1"/>
        <s v="William Saliba" u="1"/>
        <s v="Willian" u="1"/>
        <s v="Willy Boly" u="1"/>
        <s v="Wilson Odobert" u="1"/>
        <s v="Wout Faes" u="1"/>
        <s v="Woyo Coulibaly" u="1"/>
        <s v="Yasin Ayari" u="1"/>
        <s v="Yehor Yarmoliuk" u="1"/>
        <s v="Yerson Mosquera" u="1"/>
        <s v="Youri Tielemans" u="1"/>
        <s v="Youssef Chermiti" u="1"/>
        <s v="Yunus Emre Konak" u="1"/>
        <s v="Zain Silcott-Duberry" u="1"/>
      </sharedItems>
    </cacheField>
    <cacheField name="[Measures].[Sum of Goals]" caption="Sum of Goals" numFmtId="0" hierarchy="53" level="32767"/>
    <cacheField name="[Measures].[Sum of Expected Goals]" caption="Sum of Expected Goals" numFmtId="0" hierarchy="59" level="32767"/>
    <cacheField name="[Players].[Position.1].[Position.1]" caption="Position.1" numFmtId="0" hierarchy="2" level="1">
      <sharedItems containsSemiMixedTypes="0" containsNonDate="0" containsString="0"/>
    </cacheField>
  </cacheFields>
  <cacheHierarchies count="74">
    <cacheHierarchy uniqueName="[Players].[Player]" caption="Player" attribute="1" defaultMemberUniqueName="[Players].[Player].[All]" allUniqueName="[Players].[Player].[All]" dimensionUniqueName="[Players]" displayFolder="" count="2" memberValueDatatype="130" unbalanced="0">
      <fieldsUsage count="2">
        <fieldUsage x="-1"/>
        <fieldUsage x="0"/>
      </fieldsUsage>
    </cacheHierarchy>
    <cacheHierarchy uniqueName="[Players].[Nationality]" caption="Nationality" attribute="1" defaultMemberUniqueName="[Players].[Nationality].[All]" allUniqueName="[Players].[Nationality].[All]" dimensionUniqueName="[Players]" displayFolder="" count="0" memberValueDatatype="130" unbalanced="0"/>
    <cacheHierarchy uniqueName="[Players].[Position.1]" caption="Position.1" attribute="1" defaultMemberUniqueName="[Players].[Position.1].[All]" allUniqueName="[Players].[Position.1].[All]" dimensionUniqueName="[Players]" displayFolder="" count="2" memberValueDatatype="130" unbalanced="0">
      <fieldsUsage count="2">
        <fieldUsage x="-1"/>
        <fieldUsage x="3"/>
      </fieldsUsage>
    </cacheHierarchy>
    <cacheHierarchy uniqueName="[Players].[Position.2]" caption="Position.2" attribute="1" defaultMemberUniqueName="[Players].[Position.2].[All]" allUniqueName="[Players].[Position.2].[All]" dimensionUniqueName="[Players]" displayFolder="" count="0" memberValueDatatype="130" unbalanced="0"/>
    <cacheHierarchy uniqueName="[Players].[Squad]" caption="Squad" attribute="1" defaultMemberUniqueName="[Players].[Squad].[All]" allUniqueName="[Players].[Squad].[All]" dimensionUniqueName="[Players]" displayFolder="" count="2" memberValueDatatype="130" unbalanced="0"/>
    <cacheHierarchy uniqueName="[Players].[Age]" caption="Age" attribute="1" defaultMemberUniqueName="[Players].[Age].[All]" allUniqueName="[Players].[Age].[All]" dimensionUniqueName="[Players]" displayFolder="" count="0" memberValueDatatype="20" unbalanced="0"/>
    <cacheHierarchy uniqueName="[Players].[Born]" caption="Born" attribute="1" defaultMemberUniqueName="[Players].[Born].[All]" allUniqueName="[Players].[Born].[All]" dimensionUniqueName="[Players]" displayFolder="" count="0" memberValueDatatype="20" unbalanced="0"/>
    <cacheHierarchy uniqueName="[Players].[Matches Played]" caption="Matches Played" attribute="1" defaultMemberUniqueName="[Players].[Matches Played].[All]" allUniqueName="[Players].[Matches Played].[All]" dimensionUniqueName="[Players]" displayFolder="" count="0" memberValueDatatype="20" unbalanced="0"/>
    <cacheHierarchy uniqueName="[Players].[Starts]" caption="Starts" attribute="1" defaultMemberUniqueName="[Players].[Starts].[All]" allUniqueName="[Players].[Starts].[All]" dimensionUniqueName="[Players]" displayFolder="" count="0" memberValueDatatype="20" unbalanced="0"/>
    <cacheHierarchy uniqueName="[Players].[Minutes]" caption="Minutes" attribute="1" defaultMemberUniqueName="[Players].[Minutes].[All]" allUniqueName="[Players].[Minutes].[All]" dimensionUniqueName="[Players]" displayFolder="" count="0" memberValueDatatype="20" unbalanced="0"/>
    <cacheHierarchy uniqueName="[Players].[90s Played]" caption="90s Played" attribute="1" defaultMemberUniqueName="[Players].[90s Played].[All]" allUniqueName="[Players].[90s Played].[All]" dimensionUniqueName="[Players]" displayFolder="" count="0" memberValueDatatype="5" unbalanced="0"/>
    <cacheHierarchy uniqueName="[Players].[Goals]" caption="Goals" attribute="1" defaultMemberUniqueName="[Players].[Goals].[All]" allUniqueName="[Players].[Goals].[All]" dimensionUniqueName="[Players]" displayFolder="" count="0" memberValueDatatype="20" unbalanced="0"/>
    <cacheHierarchy uniqueName="[Players].[Assists]" caption="Assists" attribute="1" defaultMemberUniqueName="[Players].[Assists].[All]" allUniqueName="[Players].[Assists].[All]" dimensionUniqueName="[Players]" displayFolder="" count="0" memberValueDatatype="20" unbalanced="0"/>
    <cacheHierarchy uniqueName="[Players].[Goal Contributions]" caption="Goal Contributions" attribute="1" defaultMemberUniqueName="[Players].[Goal Contributions].[All]" allUniqueName="[Players].[Goal Contributions].[All]" dimensionUniqueName="[Players]" displayFolder="" count="0" memberValueDatatype="20" unbalanced="0"/>
    <cacheHierarchy uniqueName="[Players].[Goals without Penalty]" caption="Goals without Penalty" attribute="1" defaultMemberUniqueName="[Players].[Goals without Penalty].[All]" allUniqueName="[Players].[Goals without Penalty].[All]" dimensionUniqueName="[Players]" displayFolder="" count="0" memberValueDatatype="20" unbalanced="0"/>
    <cacheHierarchy uniqueName="[Players].[Penalty Goals]" caption="Penalty Goals" attribute="1" defaultMemberUniqueName="[Players].[Penalty Goals].[All]" allUniqueName="[Players].[Penalty Goals].[All]" dimensionUniqueName="[Players]" displayFolder="" count="0" memberValueDatatype="20" unbalanced="0"/>
    <cacheHierarchy uniqueName="[Players].[Penalties Attempted]" caption="Penalties Attempted" attribute="1" defaultMemberUniqueName="[Players].[Penalties Attempted].[All]" allUniqueName="[Players].[Penalties Attempted].[All]" dimensionUniqueName="[Players]" displayFolder="" count="0" memberValueDatatype="20" unbalanced="0"/>
    <cacheHierarchy uniqueName="[Players].[Y Cards]" caption="Y Cards" attribute="1" defaultMemberUniqueName="[Players].[Y Cards].[All]" allUniqueName="[Players].[Y Cards].[All]" dimensionUniqueName="[Players]" displayFolder="" count="0" memberValueDatatype="20" unbalanced="0"/>
    <cacheHierarchy uniqueName="[Players].[R Cards]" caption="R Cards" attribute="1" defaultMemberUniqueName="[Players].[R Cards].[All]" allUniqueName="[Players].[R Cards].[All]" dimensionUniqueName="[Players]" displayFolder="" count="0" memberValueDatatype="20" unbalanced="0"/>
    <cacheHierarchy uniqueName="[Players].[Expected Goals]" caption="Expected Goals" attribute="1" defaultMemberUniqueName="[Players].[Expected Goals].[All]" allUniqueName="[Players].[Expected Goals].[All]" dimensionUniqueName="[Players]" displayFolder="" count="0" memberValueDatatype="5" unbalanced="0"/>
    <cacheHierarchy uniqueName="[Players].[Non-Penalty xG]" caption="Non-Penalty xG" attribute="1" defaultMemberUniqueName="[Players].[Non-Penalty xG].[All]" allUniqueName="[Players].[Non-Penalty xG].[All]" dimensionUniqueName="[Players]" displayFolder="" count="0" memberValueDatatype="5" unbalanced="0"/>
    <cacheHierarchy uniqueName="[Players].[Expected Assists]" caption="Expected Assists" attribute="1" defaultMemberUniqueName="[Players].[Expected Assists].[All]" allUniqueName="[Players].[Expected Assists].[All]" dimensionUniqueName="[Players]" displayFolder="" count="0" memberValueDatatype="5" unbalanced="0"/>
    <cacheHierarchy uniqueName="[Players].[Non-Penalty xG+xAG]" caption="Non-Penalty xG+xAG" attribute="1" defaultMemberUniqueName="[Players].[Non-Penalty xG+xAG].[All]" allUniqueName="[Players].[Non-Penalty xG+xAG].[All]" dimensionUniqueName="[Players]" displayFolder="" count="0" memberValueDatatype="5" unbalanced="0"/>
    <cacheHierarchy uniqueName="[Players].[Progressive Carries]" caption="Progressive Carries" attribute="1" defaultMemberUniqueName="[Players].[Progressive Carries].[All]" allUniqueName="[Players].[Progressive Carries].[All]" dimensionUniqueName="[Players]" displayFolder="" count="0" memberValueDatatype="20" unbalanced="0"/>
    <cacheHierarchy uniqueName="[Players].[Progressive Passes]" caption="Progressive Passes" attribute="1" defaultMemberUniqueName="[Players].[Progressive Passes].[All]" allUniqueName="[Players].[Progressive Passes].[All]" dimensionUniqueName="[Players]" displayFolder="" count="0" memberValueDatatype="20" unbalanced="0"/>
    <cacheHierarchy uniqueName="[Players].[Progressive Runs]" caption="Progressive Runs" attribute="1" defaultMemberUniqueName="[Players].[Progressive Runs].[All]" allUniqueName="[Players].[Progressive Runs].[All]" dimensionUniqueName="[Players]" displayFolder="" count="0" memberValueDatatype="20" unbalanced="0"/>
    <cacheHierarchy uniqueName="[Players].[Goals per 90]" caption="Goals per 90" attribute="1" defaultMemberUniqueName="[Players].[Goals per 90].[All]" allUniqueName="[Players].[Goals per 90].[All]" dimensionUniqueName="[Players]" displayFolder="" count="0" memberValueDatatype="5" unbalanced="0"/>
    <cacheHierarchy uniqueName="[Players].[Assists per 90]" caption="Assists per 90" attribute="1" defaultMemberUniqueName="[Players].[Assists per 90].[All]" allUniqueName="[Players].[Assists per 90].[All]" dimensionUniqueName="[Players]" displayFolder="" count="0" memberValueDatatype="5" unbalanced="0"/>
    <cacheHierarchy uniqueName="[Players].[Goal contributions per 90s]" caption="Goal contributions per 90s" attribute="1" defaultMemberUniqueName="[Players].[Goal contributions per 90s].[All]" allUniqueName="[Players].[Goal contributions per 90s].[All]" dimensionUniqueName="[Players]" displayFolder="" count="0" memberValueDatatype="5" unbalanced="0"/>
    <cacheHierarchy uniqueName="[Players].[Non-Penalty Goals per 90]" caption="Non-Penalty Goals per 90" attribute="1" defaultMemberUniqueName="[Players].[Non-Penalty Goals per 90].[All]" allUniqueName="[Players].[Non-Penalty Goals per 90].[All]" dimensionUniqueName="[Players]" displayFolder="" count="0" memberValueDatatype="5" unbalanced="0"/>
    <cacheHierarchy uniqueName="[Players].[Non-Penalty G+A per 90]" caption="Non-Penalty G+A per 90" attribute="1" defaultMemberUniqueName="[Players].[Non-Penalty G+A per 90].[All]" allUniqueName="[Players].[Non-Penalty G+A per 90].[All]" dimensionUniqueName="[Players]" displayFolder="" count="0" memberValueDatatype="5" unbalanced="0"/>
    <cacheHierarchy uniqueName="[Players].[Expected goals per 90]" caption="Expected goals per 90" attribute="1" defaultMemberUniqueName="[Players].[Expected goals per 90].[All]" allUniqueName="[Players].[Expected goals per 90].[All]" dimensionUniqueName="[Players]" displayFolder="" count="0" memberValueDatatype="5" unbalanced="0"/>
    <cacheHierarchy uniqueName="[Players].[Expected assists per 90]" caption="Expected assists per 90" attribute="1" defaultMemberUniqueName="[Players].[Expected assists per 90].[All]" allUniqueName="[Players].[Expected assists per 90].[All]" dimensionUniqueName="[Players]" displayFolder="" count="0" memberValueDatatype="5" unbalanced="0"/>
    <cacheHierarchy uniqueName="[Players].[xG+xAG per 90]" caption="xG+xAG per 90" attribute="1" defaultMemberUniqueName="[Players].[xG+xAG per 90].[All]" allUniqueName="[Players].[xG+xAG per 90].[All]" dimensionUniqueName="[Players]" displayFolder="" count="0" memberValueDatatype="5" unbalanced="0"/>
    <cacheHierarchy uniqueName="[Players].[Non-Penalty xG per 90]" caption="Non-Penalty xG per 90" attribute="1" defaultMemberUniqueName="[Players].[Non-Penalty xG per 90].[All]" allUniqueName="[Players].[Non-Penalty xG per 90].[All]" dimensionUniqueName="[Players]" displayFolder="" count="0" memberValueDatatype="5" unbalanced="0"/>
    <cacheHierarchy uniqueName="[Players].[Non-Penalty xG+xAG per 90]" caption="Non-Penalty xG+xAG per 90" attribute="1" defaultMemberUniqueName="[Players].[Non-Penalty xG+xAG per 90].[All]" allUniqueName="[Players].[Non-Penalty xG+xAG per 90].[All]" dimensionUniqueName="[Players]" displayFolder="" count="0" memberValueDatatype="5" unbalanced="0"/>
    <cacheHierarchy uniqueName="[Players].[Contribution Rate]" caption="Contribution Rate" attribute="1" defaultMemberUniqueName="[Players].[Contribution Rate].[All]" allUniqueName="[Players].[Contribution Rate].[All]" dimensionUniqueName="[Players]" displayFolder="" count="0" memberValueDatatype="5" unbalanced="0"/>
    <cacheHierarchy uniqueName="[Players].[Finishing Efficiency]" caption="Finishing Efficiency" attribute="1" defaultMemberUniqueName="[Players].[Finishing Efficiency].[All]" allUniqueName="[Players].[Finishing Efficiency].[All]" dimensionUniqueName="[Players]" displayFolder="" count="0" memberValueDatatype="5" unbalanced="0"/>
    <cacheHierarchy uniqueName="[Players].[Creativity Index]" caption="Creativity Index" attribute="1" defaultMemberUniqueName="[Players].[Creativity Index].[All]" allUniqueName="[Players].[Creativity Index].[All]" dimensionUniqueName="[Players]" displayFolder="" count="0" memberValueDatatype="5" unbalanced="0"/>
    <cacheHierarchy uniqueName="[Players].[Discipline Ratio]" caption="Discipline Ratio" attribute="1" defaultMemberUniqueName="[Players].[Discipline Ratio].[All]" allUniqueName="[Players].[Discipline Ratio].[All]" dimensionUniqueName="[Players]" displayFolder="" count="0" memberValueDatatype="5" unbalanced="0"/>
    <cacheHierarchy uniqueName="[Players].[Over/Under XG]" caption="Over/Under XG" attribute="1" defaultMemberUniqueName="[Players].[Over/Under XG].[All]" allUniqueName="[Players].[Over/Under XG].[All]" dimensionUniqueName="[Players]" displayFolder="" count="0" memberValueDatatype="5" unbalanced="0"/>
    <cacheHierarchy uniqueName="[Measures].[Total Goals]" caption="Total Goals" measure="1" displayFolder="" measureGroup="Players" count="0"/>
    <cacheHierarchy uniqueName="[Measures].[Total Assists]" caption="Total Assists" measure="1" displayFolder="" measureGroup="Players" count="0"/>
    <cacheHierarchy uniqueName="[Measures].[Average Over/Under XG]" caption="Average Over/Under XG" measure="1" displayFolder="" measureGroup="Players" count="0"/>
    <cacheHierarchy uniqueName="[Measures].[__XL_Count Players]" caption="__XL_Count Players" measure="1" displayFolder="" measureGroup="Players" count="0" hidden="1"/>
    <cacheHierarchy uniqueName="[Measures].[__No measures defined]" caption="__No measures defined" measure="1" displayFolder="" count="0" hidden="1"/>
    <cacheHierarchy uniqueName="[Measures].[_Average Over/Under XG Goal]" caption="_Average Over/Under XG Goal" measure="1" displayFolder="" measureGroup="Players" count="0" hidden="1"/>
    <cacheHierarchy uniqueName="[Measures].[_Average Over/Under XG Status]" caption="_Average Over/Under XG Status" measure="1" iconSet="6" displayFolder="" measureGroup="Players" count="0" hidden="1"/>
    <cacheHierarchy uniqueName="[Measures].[Sum of Starts]" caption="Sum of Starts" measure="1" displayFolder="" measureGroup="Players" count="0" hidden="1">
      <extLst>
        <ext xmlns:x15="http://schemas.microsoft.com/office/spreadsheetml/2010/11/main" uri="{B97F6D7D-B522-45F9-BDA1-12C45D357490}">
          <x15:cacheHierarchy aggregatedColumn="8"/>
        </ext>
      </extLst>
    </cacheHierarchy>
    <cacheHierarchy uniqueName="[Measures].[Sum of Goal Contributions]" caption="Sum of Goal Contributions" measure="1" displayFolder="" measureGroup="Players" count="0" hidden="1">
      <extLst>
        <ext xmlns:x15="http://schemas.microsoft.com/office/spreadsheetml/2010/11/main" uri="{B97F6D7D-B522-45F9-BDA1-12C45D357490}">
          <x15:cacheHierarchy aggregatedColumn="13"/>
        </ext>
      </extLst>
    </cacheHierarchy>
    <cacheHierarchy uniqueName="[Measures].[Sum of xG+xAG per 90]" caption="Sum of xG+xAG per 90" measure="1" displayFolder="" measureGroup="Players" count="0" hidden="1">
      <extLst>
        <ext xmlns:x15="http://schemas.microsoft.com/office/spreadsheetml/2010/11/main" uri="{B97F6D7D-B522-45F9-BDA1-12C45D357490}">
          <x15:cacheHierarchy aggregatedColumn="33"/>
        </ext>
      </extLst>
    </cacheHierarchy>
    <cacheHierarchy uniqueName="[Measures].[Sum of Goal contributions per 90s]" caption="Sum of Goal contributions per 90s" measure="1" displayFolder="" measureGroup="Players" count="0" hidden="1">
      <extLst>
        <ext xmlns:x15="http://schemas.microsoft.com/office/spreadsheetml/2010/11/main" uri="{B97F6D7D-B522-45F9-BDA1-12C45D357490}">
          <x15:cacheHierarchy aggregatedColumn="28"/>
        </ext>
      </extLst>
    </cacheHierarchy>
    <cacheHierarchy uniqueName="[Measures].[Sum of Minutes]" caption="Sum of Minutes" measure="1" displayFolder="" measureGroup="Players" count="0" hidden="1">
      <extLst>
        <ext xmlns:x15="http://schemas.microsoft.com/office/spreadsheetml/2010/11/main" uri="{B97F6D7D-B522-45F9-BDA1-12C45D357490}">
          <x15:cacheHierarchy aggregatedColumn="9"/>
        </ext>
      </extLst>
    </cacheHierarchy>
    <cacheHierarchy uniqueName="[Measures].[Sum of Goals]" caption="Sum of Goals" measure="1" displayFolder="" measureGroup="Players"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Assists]" caption="Sum of Assists" measure="1" displayFolder="" measureGroup="Players" count="0" hidden="1">
      <extLst>
        <ext xmlns:x15="http://schemas.microsoft.com/office/spreadsheetml/2010/11/main" uri="{B97F6D7D-B522-45F9-BDA1-12C45D357490}">
          <x15:cacheHierarchy aggregatedColumn="12"/>
        </ext>
      </extLst>
    </cacheHierarchy>
    <cacheHierarchy uniqueName="[Measures].[Sum of Goals without Penalty]" caption="Sum of Goals without Penalty" measure="1" displayFolder="" measureGroup="Players" count="0" hidden="1">
      <extLst>
        <ext xmlns:x15="http://schemas.microsoft.com/office/spreadsheetml/2010/11/main" uri="{B97F6D7D-B522-45F9-BDA1-12C45D357490}">
          <x15:cacheHierarchy aggregatedColumn="14"/>
        </ext>
      </extLst>
    </cacheHierarchy>
    <cacheHierarchy uniqueName="[Measures].[Sum of Penalty Goals]" caption="Sum of Penalty Goals" measure="1" displayFolder="" measureGroup="Players" count="0" hidden="1">
      <extLst>
        <ext xmlns:x15="http://schemas.microsoft.com/office/spreadsheetml/2010/11/main" uri="{B97F6D7D-B522-45F9-BDA1-12C45D357490}">
          <x15:cacheHierarchy aggregatedColumn="15"/>
        </ext>
      </extLst>
    </cacheHierarchy>
    <cacheHierarchy uniqueName="[Measures].[Sum of Y Cards]" caption="Sum of Y Cards" measure="1" displayFolder="" measureGroup="Players" count="0" hidden="1">
      <extLst>
        <ext xmlns:x15="http://schemas.microsoft.com/office/spreadsheetml/2010/11/main" uri="{B97F6D7D-B522-45F9-BDA1-12C45D357490}">
          <x15:cacheHierarchy aggregatedColumn="17"/>
        </ext>
      </extLst>
    </cacheHierarchy>
    <cacheHierarchy uniqueName="[Measures].[Sum of R Cards]" caption="Sum of R Cards" measure="1" displayFolder="" measureGroup="Players" count="0" hidden="1">
      <extLst>
        <ext xmlns:x15="http://schemas.microsoft.com/office/spreadsheetml/2010/11/main" uri="{B97F6D7D-B522-45F9-BDA1-12C45D357490}">
          <x15:cacheHierarchy aggregatedColumn="18"/>
        </ext>
      </extLst>
    </cacheHierarchy>
    <cacheHierarchy uniqueName="[Measures].[Sum of Expected Goals]" caption="Sum of Expected Goals" measure="1" displayFolder="" measureGroup="Play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Goals per 90]" caption="Sum of Goals per 90" measure="1" displayFolder="" measureGroup="Players" count="0" hidden="1">
      <extLst>
        <ext xmlns:x15="http://schemas.microsoft.com/office/spreadsheetml/2010/11/main" uri="{B97F6D7D-B522-45F9-BDA1-12C45D357490}">
          <x15:cacheHierarchy aggregatedColumn="26"/>
        </ext>
      </extLst>
    </cacheHierarchy>
    <cacheHierarchy uniqueName="[Measures].[Sum of Assists per 90]" caption="Sum of Assists per 90" measure="1" displayFolder="" measureGroup="Players" count="0" hidden="1">
      <extLst>
        <ext xmlns:x15="http://schemas.microsoft.com/office/spreadsheetml/2010/11/main" uri="{B97F6D7D-B522-45F9-BDA1-12C45D357490}">
          <x15:cacheHierarchy aggregatedColumn="27"/>
        </ext>
      </extLst>
    </cacheHierarchy>
    <cacheHierarchy uniqueName="[Measures].[Sum of Expected Assists]" caption="Sum of Expected Assists" measure="1" displayFolder="" measureGroup="Players" count="0" hidden="1">
      <extLst>
        <ext xmlns:x15="http://schemas.microsoft.com/office/spreadsheetml/2010/11/main" uri="{B97F6D7D-B522-45F9-BDA1-12C45D357490}">
          <x15:cacheHierarchy aggregatedColumn="21"/>
        </ext>
      </extLst>
    </cacheHierarchy>
    <cacheHierarchy uniqueName="[Measures].[Sum of Progressive Carries]" caption="Sum of Progressive Carries" measure="1" displayFolder="" measureGroup="Players" count="0" hidden="1">
      <extLst>
        <ext xmlns:x15="http://schemas.microsoft.com/office/spreadsheetml/2010/11/main" uri="{B97F6D7D-B522-45F9-BDA1-12C45D357490}">
          <x15:cacheHierarchy aggregatedColumn="23"/>
        </ext>
      </extLst>
    </cacheHierarchy>
    <cacheHierarchy uniqueName="[Measures].[Sum of Progressive Passes]" caption="Sum of Progressive Passes" measure="1" displayFolder="" measureGroup="Players" count="0" hidden="1">
      <extLst>
        <ext xmlns:x15="http://schemas.microsoft.com/office/spreadsheetml/2010/11/main" uri="{B97F6D7D-B522-45F9-BDA1-12C45D357490}">
          <x15:cacheHierarchy aggregatedColumn="24"/>
        </ext>
      </extLst>
    </cacheHierarchy>
    <cacheHierarchy uniqueName="[Measures].[Sum of Progressive Runs]" caption="Sum of Progressive Runs" measure="1" displayFolder="" measureGroup="Players" count="0" hidden="1">
      <extLst>
        <ext xmlns:x15="http://schemas.microsoft.com/office/spreadsheetml/2010/11/main" uri="{B97F6D7D-B522-45F9-BDA1-12C45D357490}">
          <x15:cacheHierarchy aggregatedColumn="25"/>
        </ext>
      </extLst>
    </cacheHierarchy>
    <cacheHierarchy uniqueName="[Measures].[Sum of Matches Played]" caption="Sum of Matches Played" measure="1" displayFolder="" measureGroup="Players" count="0" hidden="1">
      <extLst>
        <ext xmlns:x15="http://schemas.microsoft.com/office/spreadsheetml/2010/11/main" uri="{B97F6D7D-B522-45F9-BDA1-12C45D357490}">
          <x15:cacheHierarchy aggregatedColumn="7"/>
        </ext>
      </extLst>
    </cacheHierarchy>
    <cacheHierarchy uniqueName="[Measures].[Sum of Contribution Rate]" caption="Sum of Contribution Rate" measure="1" displayFolder="" measureGroup="Players" count="0" hidden="1">
      <extLst>
        <ext xmlns:x15="http://schemas.microsoft.com/office/spreadsheetml/2010/11/main" uri="{B97F6D7D-B522-45F9-BDA1-12C45D357490}">
          <x15:cacheHierarchy aggregatedColumn="36"/>
        </ext>
      </extLst>
    </cacheHierarchy>
    <cacheHierarchy uniqueName="[Measures].[Sum of Finishing Efficiency]" caption="Sum of Finishing Efficiency" measure="1" displayFolder="" measureGroup="Players" count="0" hidden="1">
      <extLst>
        <ext xmlns:x15="http://schemas.microsoft.com/office/spreadsheetml/2010/11/main" uri="{B97F6D7D-B522-45F9-BDA1-12C45D357490}">
          <x15:cacheHierarchy aggregatedColumn="37"/>
        </ext>
      </extLst>
    </cacheHierarchy>
    <cacheHierarchy uniqueName="[Measures].[Sum of Creativity Index]" caption="Sum of Creativity Index" measure="1" displayFolder="" measureGroup="Players" count="0" hidden="1">
      <extLst>
        <ext xmlns:x15="http://schemas.microsoft.com/office/spreadsheetml/2010/11/main" uri="{B97F6D7D-B522-45F9-BDA1-12C45D357490}">
          <x15:cacheHierarchy aggregatedColumn="38"/>
        </ext>
      </extLst>
    </cacheHierarchy>
    <cacheHierarchy uniqueName="[Measures].[Sum of Discipline Ratio]" caption="Sum of Discipline Ratio" measure="1" displayFolder="" measureGroup="Players" count="0" hidden="1">
      <extLst>
        <ext xmlns:x15="http://schemas.microsoft.com/office/spreadsheetml/2010/11/main" uri="{B97F6D7D-B522-45F9-BDA1-12C45D357490}">
          <x15:cacheHierarchy aggregatedColumn="39"/>
        </ext>
      </extLst>
    </cacheHierarchy>
    <cacheHierarchy uniqueName="[Measures].[Sum of Over/Under XG]" caption="Sum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Over/Under XG]" caption="Average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Finishing Efficiency]" caption="Average of Finishing Efficiency" measure="1" displayFolder="" measureGroup="Players" count="0" hidden="1">
      <extLst>
        <ext xmlns:x15="http://schemas.microsoft.com/office/spreadsheetml/2010/11/main" uri="{B97F6D7D-B522-45F9-BDA1-12C45D357490}">
          <x15:cacheHierarchy aggregatedColumn="37"/>
        </ext>
      </extLst>
    </cacheHierarchy>
  </cacheHierarchies>
  <kpis count="1">
    <kpi uniqueName="Average Over/Under XG" caption="Average Over/Under XG" displayFolder="" measureGroup="Players" parent="" value="[Measures].[Average Over/Under XG]" goal="[Measures].[_Average Over/Under XG Goal]" status="[Measures].[_Average Over/Under XG Status]" trend="" weight=""/>
  </kpis>
  <dimensions count="2">
    <dimension measure="1" name="Measures" uniqueName="[Measures]" caption="Measures"/>
    <dimension name="Players" uniqueName="[Players]" caption="Players"/>
  </dimensions>
  <measureGroups count="1">
    <measureGroup name="Players" caption="Play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25.445882523149" backgroundQuery="1" createdVersion="8" refreshedVersion="8" minRefreshableVersion="3" recordCount="0" supportSubquery="1" supportAdvancedDrill="1" xr:uid="{65CFA85A-5D55-45C2-997F-CA8C66CD8521}">
  <cacheSource type="external" connectionId="2"/>
  <cacheFields count="4">
    <cacheField name="[Players].[Player].[Player]" caption="Player" numFmtId="0" level="1">
      <sharedItems count="562">
        <s v="Cameron Archer"/>
        <s v="Dominic Calvert-Lewin"/>
        <s v="Eberechi Eze"/>
        <s v="Eddie Nketiah"/>
        <s v="Evanilson"/>
        <s v="Ismaila Sarr"/>
        <s v="Jack Harrison"/>
        <s v="Marcus Tavernier"/>
        <s v="Noni Madueke"/>
        <s v="SÃ¡vio"/>
        <s v="Ä°lkay GÃ¼ndoÄŸan" u="1"/>
        <s v="Cole Palmer" u="1"/>
        <s v="John McGinn" u="1"/>
        <s v="Mason Mount" u="1"/>
        <s v="Wilfred Ndidi" u="1"/>
        <s v="Kepa Arrizabalaga" u="1"/>
        <s v="Matz Sels" u="1"/>
        <s v="Neto" u="1"/>
        <s v="Nick Pope" u="1"/>
        <s v="Robert SÃ¡nchez" u="1"/>
        <s v="Robin Olsen" u="1"/>
        <s v="Sam Johnstone" u="1"/>
        <s v="Stefan Ortega" u="1"/>
        <s v="Tom King" u="1"/>
        <s v="Vitezslav Jaros" u="1"/>
        <s v="Diogo Dalot" u="1"/>
        <s v="Keane Lewis-Potter" u="1"/>
        <s v="Kenny Tete" u="1"/>
        <s v="Konstantinos Mavropanos" u="1"/>
        <s v="Malo Gusto" u="1"/>
        <s v="Manuel Akanji" u="1"/>
        <s v="Max Kilman" u="1"/>
        <s v="Maxence Lacroix" u="1"/>
        <s v="RÃºben Dias" u="1"/>
        <s v="Sepp van den Berg" u="1"/>
        <s v="Diogo Jota" u="1"/>
        <s v="Dominic Solanke" u="1"/>
        <s v="Jamie Vardy" u="1"/>
        <s v="Jesper LindstrÃ¸m" u="1"/>
        <s v="Nicolas Jackson" u="1"/>
        <s v="Claudio Echeverri" u="1"/>
        <s v="Divin Mubama" u="1"/>
        <s v="Erling Haaland" u="1"/>
        <s v="Oscar Bobb" u="1"/>
        <s v="Gabriel Jesus" u="1"/>
        <s v="Leandro Trossard" u="1"/>
        <s v="Nathan Butler-Oyedeji" u="1"/>
        <s v="Reiss Nelson" u="1"/>
        <s v="Evan Ferguson" u="1"/>
        <s v="Michail Antonio" u="1"/>
        <s v="Niclas FÃ¼llkrug" u="1"/>
        <s v="Alexander Isak" u="1"/>
        <s v="Callum Wilson" u="1"/>
        <s v="Harvey Barnes" u="1"/>
        <s v="Jacob Murphy" u="1"/>
        <s v="Miguel AlmirÃ³n" u="1"/>
        <s v="William Osula" u="1"/>
        <s v="Abdul Fatawu Issahaku" u="1"/>
        <s v="Bobby De Cordova-Reid" u="1"/>
        <s v="Jake Evans" u="1"/>
        <s v="Kasey McAteer" u="1"/>
        <s v="Odsonne Ã‰douard" u="1"/>
        <s v="Stephy Mavididi" u="1"/>
        <s v="Will Alves" u="1"/>
        <s v="Cody Gakpo" u="1"/>
        <s v="Darwin NÃºÃ±ez" u="1"/>
        <s v="Federico Chiesa" u="1"/>
        <s v="Luis DÃ­az" u="1"/>
        <s v="Mohamed Salah" u="1"/>
        <s v="Andrew Robertson" u="1"/>
        <s v="Conor Bradley" u="1"/>
        <s v="Ibrahima KonatÃ©" u="1"/>
        <s v="Jarell Quansah" u="1"/>
        <s v="Joe Gomez" u="1"/>
        <s v="Kostas Tsimikas" u="1"/>
        <s v="Trent Alexander-Arnold" u="1"/>
        <s v="Virgil van Dijk" u="1"/>
        <s v="Alisson" u="1"/>
        <s v="CaoimhÃ­n Kelleher" u="1"/>
        <s v="Alexis Mac Allister" u="1"/>
        <s v="Curtis Jones" u="1"/>
        <s v="Dominik Szoboszlai" u="1"/>
        <s v="Harvey Elliott" u="1"/>
        <s v="Jayden Danns" u="1"/>
        <s v="Ryan Gravenberch" u="1"/>
        <s v="Wataru Endo" u="1"/>
        <s v="Ben White" u="1"/>
        <s v="Bukayo Saka" u="1"/>
        <s v="JurriÃ«n Timber" u="1"/>
        <s v="Kai Havertz" u="1"/>
        <s v="Martin Ã˜degaard" u="1"/>
        <s v="Oleksandr Zinchenko" u="1"/>
        <s v="Raheem Sterling" u="1"/>
        <s v="Takehiro Tomiyasu" u="1"/>
        <s v="William Saliba" u="1"/>
        <s v="Jack Grealish" u="1"/>
        <s v="Kevin De Bruyne" u="1"/>
        <s v="Kyle Walker" u="1"/>
        <s v="Matheus Nunes" u="1"/>
        <s v="Nathan AkÃ©" u="1"/>
        <s v="Rico Lewis" u="1"/>
        <s v="Carlos Soler" u="1"/>
        <s v="Crysencio Summerville" u="1"/>
        <s v="Danny Ings" u="1"/>
        <s v="James Ward-Prowse" u="1"/>
        <s v="Lucas PaquetÃ¡" u="1"/>
        <s v="Mohammed Kudus" u="1"/>
        <s v="Anthony Gordon" u="1"/>
        <s v="Dan Burn" u="1"/>
        <s v="Joe Willock" u="1"/>
        <s v="Lewis Hall" u="1"/>
        <s v="Lloyd Kelly" u="1"/>
        <s v="Sandro Tonali" u="1"/>
        <s v="Sean Longstaff" u="1"/>
        <s v="Sven Botman" u="1"/>
        <s v="Cristian Romero" u="1"/>
        <s v="Destiny Udogie" u="1"/>
        <s v="Kevin Danso" u="1"/>
        <s v="Lucas Bergvall" u="1"/>
        <s v="Mathys Tel" u="1"/>
        <s v="Micky van de Ven" u="1"/>
        <s v="Pape Matar Sarr" u="1"/>
        <s v="Timo Werner" u="1"/>
        <s v="Wilson Odobert" u="1"/>
        <s v="Daichi Kamada" u="1"/>
        <s v="Daniel MuÃ±oz" u="1"/>
        <s v="Jefferson Lerma" u="1"/>
        <s v="Jordan Ayew" u="1"/>
        <s v="Tyrick Mitchell" u="1"/>
        <s v="Will Hughes" u="1"/>
        <s v="Abdoulaye DoucourÃ©" u="1"/>
        <s v="Harrison Armstrong" u="1"/>
        <s v="Idrissa Gana Gueye" u="1"/>
        <s v="James Garner" u="1"/>
        <s v="James Tarkowski" u="1"/>
        <s v="Jarrad Branthwaite" u="1"/>
        <s v="SÃ©amus Coleman" u="1"/>
        <s v="Adam Webster" u="1"/>
        <s v="James Milner" u="1"/>
        <s v="Jan Paul van Hecke" u="1"/>
        <s v="JoÃ«l Veltman" u="1"/>
        <s v="Julio Enciso" u="1"/>
        <s v="Lewis Dunk" u="1"/>
        <s v="Matt O'Riley" u="1"/>
        <s v="Pervis EstupiÃ±Ã¡n" u="1"/>
        <s v="Simon Adingra" u="1"/>
        <s v="Yasin Ayari" u="1"/>
        <s v="Christopher Nkunku" u="1"/>
        <s v="JoÃ£o FÃ©lix" u="1"/>
        <s v="Mykhailo Mudryk" u="1"/>
        <s v="RomÃ©o Lavia" u="1"/>
        <s v="Trevoh Chalobah" u="1"/>
        <s v="Wesley Fofana" u="1"/>
        <s v="Diego Carlos" u="1"/>
        <s v="Emi BuendÃ­a" u="1"/>
        <s v="Jacob Ramsey" u="1"/>
        <s v="Leon Bailey" u="1"/>
        <s v="Lucas Digne" u="1"/>
        <s v="Marco Asensio" u="1"/>
        <s v="Marcus Rashford" u="1"/>
        <s v="Pau Torres" u="1"/>
        <s v="Tyrone Mings" u="1"/>
        <s v="Fabio Carvalho" u="1"/>
        <s v="Kristoffer Ajer" u="1"/>
        <s v="Mathias Jensen" u="1"/>
        <s v="Michael Kayode" u="1"/>
        <s v="Mikkel Damsgaard" u="1"/>
        <s v="Nathan Collins" u="1"/>
        <s v="Yehor Yarmoliuk" u="1"/>
        <s v="Yunus Emre Konak" u="1"/>
        <s v="Adama TraorÃ©" u="1"/>
        <s v="Andreas Pereira" u="1"/>
        <s v="Antonee Robinson" u="1"/>
        <s v="Issa Diop" u="1"/>
        <s v="Joachim Andersen" u="1"/>
        <s v="SaÅ¡a LukiÄ‡" u="1"/>
        <s v="Sander Berge" u="1"/>
        <s v="Timothy Castagne" u="1"/>
        <s v="Willian" u="1"/>
        <s v="Alejandro Garnacho" u="1"/>
        <s v="Antony" u="1"/>
        <s v="Bruno Fernandes" u="1"/>
        <s v="Casemiro" u="1"/>
        <s v="Harry Maguire" u="1"/>
        <s v="Joshua Zirkzee" u="1"/>
        <s v="Noussair Mazraoui" u="1"/>
        <s v="Rasmus HÃ¸jlund" u="1"/>
        <s v="Adam Armstrong" u="1"/>
        <s v="Armel Bella Kotchap" u="1"/>
        <s v="Ben Brereton" u="1"/>
        <s v="Kamaldeen Sulemana" u="1"/>
        <s v="Kyle Walker-Peters" u="1"/>
        <s v="Mateus Fernandes" u="1"/>
        <s v="Ryan Manning" u="1"/>
        <s v="Taylor Harwood-Bellis" u="1"/>
        <s v="Tyler Dibling" u="1"/>
        <s v="Boubakary SoumarÃ©" u="1"/>
        <s v="Jeremy Monga" u="1"/>
        <s v="Luke Thomas" u="1"/>
        <s v="Oliver Skipp" u="1"/>
        <s v="Patson Daka" u="1"/>
        <s v="Victor Bernth Kristiansen" u="1"/>
        <s v="Wout Faes" u="1"/>
        <s v="Ãlex Moreno" u="1"/>
        <s v="Elliot Anderson" u="1"/>
        <s v="Morato" u="1"/>
        <s v="Neco Williams" u="1"/>
        <s v="NicolÃ¡s DomÃ­nguez" u="1"/>
        <s v="RamÃ³n Sosa" u="1"/>
        <s v="Ryan Yates" u="1"/>
        <s v="Taiwo Awoniyi" u="1"/>
        <s v="Willy Boly" u="1"/>
        <s v="Ali Al Hamadi" u="1"/>
        <s v="Axel Tuanzebe" u="1"/>
        <s v="Ben Johnson" u="1"/>
        <s v="Cameron Burgess" u="1"/>
        <s v="Conor Chaplin" u="1"/>
        <s v="Dara O'Shea" u="1"/>
        <s v="Jack Clarke" u="1"/>
        <s v="Jacob Greaves" u="1"/>
        <s v="Kalvin Phillips" u="1"/>
        <s v="Wes Burns" u="1"/>
        <s v="Abdukodir Khusanov" u="1"/>
        <s v="Jahmai Simpson-Pusey" u="1"/>
        <s v="JoÅ¡ko Gvardiol" u="1"/>
        <s v="Vitor Reis" u="1"/>
        <s v="Ederson" u="1"/>
        <s v="Bernardo Silva" u="1"/>
        <s v="James Mcatee" u="1"/>
        <s v="Jeremy Doku" u="1"/>
        <s v="NicolÃ¡s GonzÃ¡lez" u="1"/>
        <s v="Omar Marmoush" u="1"/>
        <s v="Rodri" u="1"/>
        <s v="AndrÃ©" u="1"/>
        <s v="Craig Dawson" u="1"/>
        <s v="GonÃ§alo Guedes" u="1"/>
        <s v="Mario Lemina" u="1"/>
        <s v="Marshall Munetsi" u="1"/>
        <s v="NÃ©lson Semedo" u="1"/>
        <s v="Santiago Bueno" u="1"/>
        <s v="Tommy Doyle" u="1"/>
        <s v="Toti Gomes" u="1"/>
        <s v="Yerson Mosquera" u="1"/>
        <s v="Adam Smith" u="1"/>
        <s v="Alex Scott" u="1"/>
        <s v="Dango Ouattara" u="1"/>
        <s v="Enes Ãœnal" u="1"/>
        <s v="Illia Zabarnyi" u="1"/>
        <s v="Marcos Senesi" u="1"/>
        <s v="Philip Billing" u="1"/>
        <s v="Tyler Adams" u="1"/>
        <s v="Alex Iwobi" u="1"/>
        <s v="Amad Diallo" u="1"/>
        <s v="Bryan Mbeumo" u="1"/>
        <s v="Chris Wood" u="1"/>
        <s v="JÃ¸rgen Strand Larsen" u="1"/>
        <s v="James Maddison" u="1"/>
        <s v="Jarrod Bowen" u="1"/>
        <s v="Mateo KovaÄiÄ‡" u="1"/>
        <s v="Matheus Cunha" u="1"/>
        <s v="Åukasz FabiaÅ„ski" u="1"/>
        <s v="Aaron Cresswell" u="1"/>
        <s v="Aaron Ramsdale" u="1"/>
        <s v="Aaron Wan-Bissaka" u="1"/>
        <s v="Adam Lallana" u="1"/>
        <s v="Adam Wharton" u="1"/>
        <s v="Albert GrÃ¸nbaek" u="1"/>
        <s v="Alex McCarthy" u="1"/>
        <s v="Alex Palmer" u="1"/>
        <s v="Alfie Dorrington" u="1"/>
        <s v="Alfie Pond" u="1"/>
        <s v="Alphonse Areola" u="1"/>
        <s v="Altay BayÄ±ndÄ±r" u="1"/>
        <s v="Amadou Onana" u="1"/>
        <s v="AndrÃ© Onana" u="1"/>
        <s v="AndrÃ©s GarcÃ­a" u="1"/>
        <s v="Andy Irving" u="1"/>
        <s v="Anthony Elanga" u="1"/>
        <s v="Antoine Semenyo" u="1"/>
        <s v="AntonÃ­n KinskÃ½" u="1"/>
        <s v="Archie Gray" u="1"/>
        <s v="Arijanet Muric" u="1"/>
        <s v="Armando Broja" u="1"/>
        <s v="Asher Agbinone" u="1"/>
        <s v="Ashley Young" u="1"/>
        <s v="Axel Disasi" u="1"/>
        <s v="Ayden Heaven" u="1"/>
        <s v="Bart Verbruggen" u="1"/>
        <s v="Ben Chilwell" u="1"/>
        <s v="Ben Davies" u="1"/>
        <s v="Ben Godfrey" u="1"/>
        <s v="Ben Mee" u="1"/>
        <s v="Ben Winterburn" u="1"/>
        <s v="BenoÃ®t Badiashile" u="1"/>
        <s v="Bernd Leno" u="1"/>
        <s v="Beto" u="1"/>
        <s v="Bilal El Khannouss" u="1"/>
        <s v="Billy Gilmour" u="1"/>
        <s v="Boubacar Kamara" u="1"/>
        <s v="Boubacar TraorÃ©" u="1"/>
        <s v="Brajan Gruda" u="1"/>
        <s v="Brandon Austin" u="1"/>
        <s v="Brennan Johnson" u="1"/>
        <s v="Bruno GuimarÃ£es" u="1"/>
        <s v="Caleb Kporha" u="1"/>
        <s v="Caleb Okoli" u="1"/>
        <s v="Callum Hudson-Odoi" u="1"/>
        <s v="Calvin Bassey" u="1"/>
        <s v="Carlos Alcaraz" u="1"/>
        <s v="Carlos Baleba" u="1"/>
        <s v="Carlos Forbs" u="1"/>
        <s v="Carlos VinÃ­cius" u="1"/>
        <s v="Chadi Riad" u="1"/>
        <s v="Charlie Taylor" u="1"/>
        <s v="Cheick DoucourÃ©" u="1"/>
        <s v="Chidozie Obi-Martin" u="1"/>
        <s v="Chiedozie Ogbene" u="1"/>
        <s v="Chiquinho" u="1"/>
        <s v="Chris Richards" u="1"/>
        <s v="Christian Eriksen" u="1"/>
        <s v="Christian NÃ¸rgaard" u="1"/>
        <s v="Christian Walton" u="1"/>
        <s v="Conor Coady" u="1"/>
        <s v="Conor Townsend" u="1"/>
        <s v="Dane Scarlett" u="1"/>
        <s v="Daniel Bentley" u="1"/>
        <s v="Daniel Jebbison" u="1"/>
        <s v="Daniel Podence" u="1"/>
        <s v="Danilo" u="1"/>
        <s v="Danny Ward" u="1"/>
        <s v="Danny Welbeck" u="1"/>
        <s v="David Brooks" u="1"/>
        <s v="David Raya" u="1"/>
        <s v="Dean Henderson" u="1"/>
        <s v="Dean Huijsen" u="1"/>
        <s v="Declan Rice" u="1"/>
        <s v="Dejan Kulusevski" u="1"/>
        <s v="Diego GÃ³mez" u="1"/>
        <s v="Djed Spence" u="1"/>
        <s v="Donyell Malen" u="1"/>
        <s v="Dwight McNeil" u="1"/>
        <s v="Edmond-Paris Maghoma" u="1"/>
        <s v="Edson Ãlvarez" u="1"/>
        <s v="Eiran Cashin" u="1"/>
        <s v="Emerson Palmieri" u="1"/>
        <s v="Emil Krafth" u="1"/>
        <s v="Emile Smith Rowe" u="1"/>
        <s v="Emiliano MartÃ­nez" u="1"/>
        <s v="Emmanuel Agbadou" u="1"/>
        <s v="Enzo FernÃ¡ndez" u="1"/>
        <s v="Eric da Silva Moreira" u="1"/>
        <s v="Ethan Nwaneri" u="1"/>
        <s v="Ethan Pinnock" u="1"/>
        <s v="Ezri Konsa" u="1"/>
        <s v="Fabian SchÃ¤r" u="1"/>
        <s v="Facundo Buonanotte" u="1"/>
        <s v="Ferdi Kadioglu" u="1"/>
        <s v="Filip JÃ¸rgensen" u="1"/>
        <s v="Flynn Downes" u="1"/>
        <s v="Frank Onyeka" u="1"/>
        <s v="Fraser Forster" u="1"/>
        <s v="Gabriel MagalhÃ£es" u="1"/>
        <s v="Gabriel Martinelli" u="1"/>
        <s v="George Edmundson" u="1"/>
        <s v="George Hirst" u="1"/>
        <s v="Georginio Rutter" u="1"/>
        <s v="Guglielmo Vicario" u="1"/>
        <s v="Guido RodrÃ­guez" u="1"/>
        <s v="Gustavo Nunes" u="1"/>
        <s v="HÃ¡kon Rafn Valdimarsson" u="1"/>
        <s v="Hamza Choudhury" u="1"/>
        <s v="Harrison Reed" u="1"/>
        <s v="Harry Amass" u="1"/>
        <s v="Harry Clarke" u="1"/>
        <s v="Harry Howell" u="1"/>
        <s v="Harry Toffolo" u="1"/>
        <s v="Harry Wilson" u="1"/>
        <s v="Harry Winks" u="1"/>
        <s v="Hwang Hee-chan" u="1"/>
        <s v="Ian Maatsen" u="1"/>
        <s v="Ibrahim SangarÃ©" u="1"/>
        <s v="Igor" u="1"/>
        <s v="Iliman Ndiaye" u="1"/>
        <s v="JÃ¡der DurÃ¡n" u="1"/>
        <s v="Jack Hinshelwood" u="1"/>
        <s v="Jack Stephens" u="1"/>
        <s v="Jack Taylor" u="1"/>
        <s v="Jaden Philogene Bidace" u="1"/>
        <s v="Jadon Sancho" u="1"/>
        <s v="Jake O'Brien" u="1"/>
        <s v="Jakub Kiwior" u="1"/>
        <s v="Jakub Moder" u="1"/>
        <s v="Jakub Stolarczyk" u="1"/>
        <s v="James Bree" u="1"/>
        <s v="James Hill" u="1"/>
        <s v="James Justin" u="1"/>
        <s v="Jan Bednarek" u="1"/>
        <s v="Jannik Vestergaard" u="1"/>
        <s v="Jason Steele" u="1"/>
        <s v="Jay Robinson" u="1"/>
        <s v="Jay Stansfield" u="1"/>
        <s v="Jayden Meghoma" u="1"/>
        <s v="Jean-Clair Todibo" u="1"/>
        <s v="Jean-Philippe Mateta" u="1"/>
        <s v="Jean-Ricner Bellegarde" u="1"/>
        <s v="Jeffrey Schlupp" u="1"/>
        <s v="Jens Cajuste" u="1"/>
        <s v="Jeremy Sarmiento" u="1"/>
        <s v="JoÃ£o Gomes" u="1"/>
        <s v="JoÃ£o Pedro" u="1"/>
        <s v="Joachim Kayi Sanda" u="1"/>
        <s v="Joe Aribo" u="1"/>
        <s v="Joe Lumley" u="1"/>
        <s v="Joel Ward" u="1"/>
        <s v="Joelinton" u="1"/>
        <s v="John Stones" u="1"/>
        <s v="Jonny Evans" u="1"/>
        <s v="Jordan Pickford" u="1"/>
        <s v="Jorge Cuenca" u="1"/>
        <s v="Jorginho" u="1"/>
        <s v="JosÃ© SÃ¡" u="1"/>
        <s v="Joshua Acheampong" u="1"/>
        <s v="Joshua King" u="1"/>
        <s v="Jota Silva" u="1"/>
        <s v="Julian Araujo" u="1"/>
        <s v="Julio Soler" u="1"/>
        <s v="Justin Devenny" u="1"/>
        <s v="Justin Kluivert" u="1"/>
        <s v="Kaelan Casey" u="1"/>
        <s v="Kaoru Mitoma" u="1"/>
        <s v="Kevin Schade" u="1"/>
        <s v="Kieran Tierney" u="1"/>
        <s v="Kieran Trippier" u="1"/>
        <s v="Kiernan Dewsbury-Hall" u="1"/>
        <s v="Kim Jisoo" u="1"/>
        <s v="Kobbie Mainoo" u="1"/>
        <s v="Kosta NedeljkoviÄ‡" u="1"/>
        <s v="Lamare Bogarde" u="1"/>
        <s v="Leif Davis" u="1"/>
        <s v="Leny Yoro" u="1"/>
        <s v="Lesley Ugochukwu" u="1"/>
        <s v="Levi Colwill" u="1"/>
        <s v="Lewis Cook" u="1"/>
        <s v="Lewis Miley" u="1"/>
        <s v="Lewis Orford" u="1"/>
        <s v="Liam Delap" u="1"/>
        <s v="Lisandro MartÃ­nez" u="1"/>
        <s v="Luis Guilherme" u="1"/>
        <s v="Luis Sinisterra" u="1"/>
        <s v="Luke Shaw" u="1"/>
        <s v="Luke Woolfenden" u="1"/>
        <s v="Mads Hermansen" u="1"/>
        <s v="Mads Roerslev" u="1"/>
        <s v="Manuel Ugarte Ribeiro" u="1"/>
        <s v="Marc Cucurella" u="1"/>
        <s v="Marc GuÃ©hi" u="1"/>
        <s v="Marc Guiu" u="1"/>
        <s v="Marcus Harness" u="1"/>
        <s v="Mark Flekken" u="1"/>
        <s v="Mark Travers" u="1"/>
        <s v="Martial Godo" u="1"/>
        <s v="Martin DÃºbravka" u="1"/>
        <s v="Mason Holgate" u="1"/>
        <s v="Massimo Luongo" u="1"/>
        <s v="Mateus Mane" u="1"/>
        <s v="Matheus FranÃ§a" u="1"/>
        <s v="Mathis Amougou" u="1"/>
        <s v="Mats Wieffer" u="1"/>
        <s v="Matt Doherty" u="1"/>
        <s v="Matt Targett" u="1"/>
        <s v="Matthijs de Ligt" u="1"/>
        <s v="Matty Cash" u="1"/>
        <s v="Max Aarons" u="1"/>
        <s v="Maxwel Cornet" u="1"/>
        <s v="Michael Golding" u="1"/>
        <s v="Michael Keane" u="1"/>
        <s v="Mikel Merino" u="1"/>
        <s v="Mikey Moore" u="1"/>
        <s v="Milos Kerkez" u="1"/>
        <s v="MoisÃ©s Caicedo" u="1"/>
        <s v="Morgan Gibbs-White" u="1"/>
        <s v="Morgan Rogers" u="1"/>
        <s v="Murillo" u="1"/>
        <s v="Myles Lewis-Skelly" u="1"/>
        <s v="Nasser Djiga" u="1"/>
        <s v="Nathan Broadhead" u="1"/>
        <s v="Nathan Patterson" u="1"/>
        <s v="Nathan Wood-Gordon" u="1"/>
        <s v="Nathaniel Clyne" u="1"/>
        <s v="Nico Oâ€™Reilly" u="1"/>
        <s v="Nikola MilenkoviÄ‡" u="1"/>
        <s v="Ola Aina" u="1"/>
        <s v="Olabade Aluko" u="1"/>
        <s v="Oliver Scarles" u="1"/>
        <s v="Ollie Watkins" u="1"/>
        <s v="Omari Hutchinson" u="1"/>
        <s v="Orel Mangala" u="1"/>
        <s v="Pablo Sarabia" u="1"/>
        <s v="Patrick Dorgu" u="1"/>
        <s v="Paul Onuachu" u="1"/>
        <s v="Pedro Lima" u="1"/>
        <s v="Pedro Neto" u="1"/>
        <s v="Pedro Porro" u="1"/>
        <s v="Phil Foden" u="1"/>
        <s v="RaÃºl JimÃ©nez" u="1"/>
        <s v="Radu DrÄƒguÈ™in" u="1"/>
        <s v="Rayan AÃ¯t-Nouri" u="1"/>
        <s v="Reece James" u="1"/>
        <s v="Remy Rees-Dottin" u="1"/>
        <s v="Renato Veiga" u="1"/>
        <s v="Ricardo Pereira" u="1"/>
        <s v="Riccardo Calafiori" u="1"/>
        <s v="Richarlison" u="1"/>
        <s v="Rico Henry" u="1"/>
        <s v="Rodrigo Bentancur" u="1"/>
        <s v="Rodrigo Gomes" u="1"/>
        <s v="Rodrigo Muniz" u="1"/>
        <s v="Romain Esse" u="1"/>
        <s v="Roman Dixon" u="1"/>
        <s v="Ronnie Edwards" u="1"/>
        <s v="Ross Barkley" u="1"/>
        <s v="Ross Stewart" u="1"/>
        <s v="Ryan Christie" u="1"/>
        <s v="Ryan Fraser" u="1"/>
        <s v="Ryan Sessegnon" u="1"/>
        <s v="Ryan Trevitt" u="1"/>
        <s v="Sam Morsy" u="1"/>
        <s v="Sammie Szmodics" u="1"/>
        <s v="Samuel Amo-Ameyaw" u="1"/>
        <s v="Samuel Edozie" u="1"/>
        <s v="Scott McTominay" u="1"/>
        <s v="Sergio ReguilÃ³n" u="1"/>
        <s v="Shumaira Mheuka" u="1"/>
        <s v="Solly March" u="1"/>
        <s v="Son Heung-min" u="1"/>
        <s v="Tariq Lamptey" u="1"/>
        <s v="Thiago" u="1"/>
        <s v="Thomas Partey" u="1"/>
        <s v="Tim Iroegbunam" u="1"/>
        <s v="Toby Collyer" u="1"/>
        <s v="Tom Cairney" u="1"/>
        <s v="TomÃ¡Å¡ SouÄek" u="1"/>
        <s v="Tosin Adarabioyo" u="1"/>
        <s v="Tyler Fredricson" u="1"/>
        <s v="Tyrell Malacia" u="1"/>
        <s v="Tyrique George" u="1"/>
        <s v="Valentino Livramento" u="1"/>
        <s v="Victor LindelÃ¶f" u="1"/>
        <s v="Vitaliy Mykolenko" u="1"/>
        <s v="Vitaly Janelt" u="1"/>
        <s v="VladimÃ­r Coufal" u="1"/>
        <s v="Welington" u="1"/>
        <s v="Will Lankshear" u="1"/>
        <s v="William Smallbone" u="1"/>
        <s v="Woyo Coulibaly" u="1"/>
        <s v="Yankuba Minteh" u="1"/>
        <s v="Yoane Wissa" u="1"/>
        <s v="Youri Tielemans" u="1"/>
        <s v="Youssef Chermiti" u="1"/>
        <s v="Yukinari Sugawara" u="1"/>
        <s v="Yves Bissouma" u="1"/>
        <s v="Zain Silcott-Duberry" u="1"/>
      </sharedItems>
    </cacheField>
    <cacheField name="[Measures].[Sum of Goals]" caption="Sum of Goals" numFmtId="0" hierarchy="53" level="32767"/>
    <cacheField name="[Measures].[Sum of Expected Goals]" caption="Sum of Expected Goals" numFmtId="0" hierarchy="59" level="32767"/>
    <cacheField name="[Players].[Position.1].[Position.1]" caption="Position.1" numFmtId="0" hierarchy="2" level="1">
      <sharedItems containsSemiMixedTypes="0" containsNonDate="0" containsString="0"/>
    </cacheField>
  </cacheFields>
  <cacheHierarchies count="74">
    <cacheHierarchy uniqueName="[Players].[Player]" caption="Player" attribute="1" defaultMemberUniqueName="[Players].[Player].[All]" allUniqueName="[Players].[Player].[All]" dimensionUniqueName="[Players]" displayFolder="" count="2" memberValueDatatype="130" unbalanced="0">
      <fieldsUsage count="2">
        <fieldUsage x="-1"/>
        <fieldUsage x="0"/>
      </fieldsUsage>
    </cacheHierarchy>
    <cacheHierarchy uniqueName="[Players].[Nationality]" caption="Nationality" attribute="1" defaultMemberUniqueName="[Players].[Nationality].[All]" allUniqueName="[Players].[Nationality].[All]" dimensionUniqueName="[Players]" displayFolder="" count="0" memberValueDatatype="130" unbalanced="0"/>
    <cacheHierarchy uniqueName="[Players].[Position.1]" caption="Position.1" attribute="1" defaultMemberUniqueName="[Players].[Position.1].[All]" allUniqueName="[Players].[Position.1].[All]" dimensionUniqueName="[Players]" displayFolder="" count="2" memberValueDatatype="130" unbalanced="0">
      <fieldsUsage count="2">
        <fieldUsage x="-1"/>
        <fieldUsage x="3"/>
      </fieldsUsage>
    </cacheHierarchy>
    <cacheHierarchy uniqueName="[Players].[Position.2]" caption="Position.2" attribute="1" defaultMemberUniqueName="[Players].[Position.2].[All]" allUniqueName="[Players].[Position.2].[All]" dimensionUniqueName="[Players]" displayFolder="" count="0" memberValueDatatype="130" unbalanced="0"/>
    <cacheHierarchy uniqueName="[Players].[Squad]" caption="Squad" attribute="1" defaultMemberUniqueName="[Players].[Squad].[All]" allUniqueName="[Players].[Squad].[All]" dimensionUniqueName="[Players]" displayFolder="" count="2" memberValueDatatype="130" unbalanced="0"/>
    <cacheHierarchy uniqueName="[Players].[Age]" caption="Age" attribute="1" defaultMemberUniqueName="[Players].[Age].[All]" allUniqueName="[Players].[Age].[All]" dimensionUniqueName="[Players]" displayFolder="" count="0" memberValueDatatype="20" unbalanced="0"/>
    <cacheHierarchy uniqueName="[Players].[Born]" caption="Born" attribute="1" defaultMemberUniqueName="[Players].[Born].[All]" allUniqueName="[Players].[Born].[All]" dimensionUniqueName="[Players]" displayFolder="" count="0" memberValueDatatype="20" unbalanced="0"/>
    <cacheHierarchy uniqueName="[Players].[Matches Played]" caption="Matches Played" attribute="1" defaultMemberUniqueName="[Players].[Matches Played].[All]" allUniqueName="[Players].[Matches Played].[All]" dimensionUniqueName="[Players]" displayFolder="" count="0" memberValueDatatype="20" unbalanced="0"/>
    <cacheHierarchy uniqueName="[Players].[Starts]" caption="Starts" attribute="1" defaultMemberUniqueName="[Players].[Starts].[All]" allUniqueName="[Players].[Starts].[All]" dimensionUniqueName="[Players]" displayFolder="" count="0" memberValueDatatype="20" unbalanced="0"/>
    <cacheHierarchy uniqueName="[Players].[Minutes]" caption="Minutes" attribute="1" defaultMemberUniqueName="[Players].[Minutes].[All]" allUniqueName="[Players].[Minutes].[All]" dimensionUniqueName="[Players]" displayFolder="" count="0" memberValueDatatype="20" unbalanced="0"/>
    <cacheHierarchy uniqueName="[Players].[90s Played]" caption="90s Played" attribute="1" defaultMemberUniqueName="[Players].[90s Played].[All]" allUniqueName="[Players].[90s Played].[All]" dimensionUniqueName="[Players]" displayFolder="" count="0" memberValueDatatype="5" unbalanced="0"/>
    <cacheHierarchy uniqueName="[Players].[Goals]" caption="Goals" attribute="1" defaultMemberUniqueName="[Players].[Goals].[All]" allUniqueName="[Players].[Goals].[All]" dimensionUniqueName="[Players]" displayFolder="" count="0" memberValueDatatype="20" unbalanced="0"/>
    <cacheHierarchy uniqueName="[Players].[Assists]" caption="Assists" attribute="1" defaultMemberUniqueName="[Players].[Assists].[All]" allUniqueName="[Players].[Assists].[All]" dimensionUniqueName="[Players]" displayFolder="" count="0" memberValueDatatype="20" unbalanced="0"/>
    <cacheHierarchy uniqueName="[Players].[Goal Contributions]" caption="Goal Contributions" attribute="1" defaultMemberUniqueName="[Players].[Goal Contributions].[All]" allUniqueName="[Players].[Goal Contributions].[All]" dimensionUniqueName="[Players]" displayFolder="" count="0" memberValueDatatype="20" unbalanced="0"/>
    <cacheHierarchy uniqueName="[Players].[Goals without Penalty]" caption="Goals without Penalty" attribute="1" defaultMemberUniqueName="[Players].[Goals without Penalty].[All]" allUniqueName="[Players].[Goals without Penalty].[All]" dimensionUniqueName="[Players]" displayFolder="" count="0" memberValueDatatype="20" unbalanced="0"/>
    <cacheHierarchy uniqueName="[Players].[Penalty Goals]" caption="Penalty Goals" attribute="1" defaultMemberUniqueName="[Players].[Penalty Goals].[All]" allUniqueName="[Players].[Penalty Goals].[All]" dimensionUniqueName="[Players]" displayFolder="" count="0" memberValueDatatype="20" unbalanced="0"/>
    <cacheHierarchy uniqueName="[Players].[Penalties Attempted]" caption="Penalties Attempted" attribute="1" defaultMemberUniqueName="[Players].[Penalties Attempted].[All]" allUniqueName="[Players].[Penalties Attempted].[All]" dimensionUniqueName="[Players]" displayFolder="" count="0" memberValueDatatype="20" unbalanced="0"/>
    <cacheHierarchy uniqueName="[Players].[Y Cards]" caption="Y Cards" attribute="1" defaultMemberUniqueName="[Players].[Y Cards].[All]" allUniqueName="[Players].[Y Cards].[All]" dimensionUniqueName="[Players]" displayFolder="" count="0" memberValueDatatype="20" unbalanced="0"/>
    <cacheHierarchy uniqueName="[Players].[R Cards]" caption="R Cards" attribute="1" defaultMemberUniqueName="[Players].[R Cards].[All]" allUniqueName="[Players].[R Cards].[All]" dimensionUniqueName="[Players]" displayFolder="" count="0" memberValueDatatype="20" unbalanced="0"/>
    <cacheHierarchy uniqueName="[Players].[Expected Goals]" caption="Expected Goals" attribute="1" defaultMemberUniqueName="[Players].[Expected Goals].[All]" allUniqueName="[Players].[Expected Goals].[All]" dimensionUniqueName="[Players]" displayFolder="" count="0" memberValueDatatype="5" unbalanced="0"/>
    <cacheHierarchy uniqueName="[Players].[Non-Penalty xG]" caption="Non-Penalty xG" attribute="1" defaultMemberUniqueName="[Players].[Non-Penalty xG].[All]" allUniqueName="[Players].[Non-Penalty xG].[All]" dimensionUniqueName="[Players]" displayFolder="" count="0" memberValueDatatype="5" unbalanced="0"/>
    <cacheHierarchy uniqueName="[Players].[Expected Assists]" caption="Expected Assists" attribute="1" defaultMemberUniqueName="[Players].[Expected Assists].[All]" allUniqueName="[Players].[Expected Assists].[All]" dimensionUniqueName="[Players]" displayFolder="" count="0" memberValueDatatype="5" unbalanced="0"/>
    <cacheHierarchy uniqueName="[Players].[Non-Penalty xG+xAG]" caption="Non-Penalty xG+xAG" attribute="1" defaultMemberUniqueName="[Players].[Non-Penalty xG+xAG].[All]" allUniqueName="[Players].[Non-Penalty xG+xAG].[All]" dimensionUniqueName="[Players]" displayFolder="" count="0" memberValueDatatype="5" unbalanced="0"/>
    <cacheHierarchy uniqueName="[Players].[Progressive Carries]" caption="Progressive Carries" attribute="1" defaultMemberUniqueName="[Players].[Progressive Carries].[All]" allUniqueName="[Players].[Progressive Carries].[All]" dimensionUniqueName="[Players]" displayFolder="" count="0" memberValueDatatype="20" unbalanced="0"/>
    <cacheHierarchy uniqueName="[Players].[Progressive Passes]" caption="Progressive Passes" attribute="1" defaultMemberUniqueName="[Players].[Progressive Passes].[All]" allUniqueName="[Players].[Progressive Passes].[All]" dimensionUniqueName="[Players]" displayFolder="" count="0" memberValueDatatype="20" unbalanced="0"/>
    <cacheHierarchy uniqueName="[Players].[Progressive Runs]" caption="Progressive Runs" attribute="1" defaultMemberUniqueName="[Players].[Progressive Runs].[All]" allUniqueName="[Players].[Progressive Runs].[All]" dimensionUniqueName="[Players]" displayFolder="" count="0" memberValueDatatype="20" unbalanced="0"/>
    <cacheHierarchy uniqueName="[Players].[Goals per 90]" caption="Goals per 90" attribute="1" defaultMemberUniqueName="[Players].[Goals per 90].[All]" allUniqueName="[Players].[Goals per 90].[All]" dimensionUniqueName="[Players]" displayFolder="" count="0" memberValueDatatype="5" unbalanced="0"/>
    <cacheHierarchy uniqueName="[Players].[Assists per 90]" caption="Assists per 90" attribute="1" defaultMemberUniqueName="[Players].[Assists per 90].[All]" allUniqueName="[Players].[Assists per 90].[All]" dimensionUniqueName="[Players]" displayFolder="" count="0" memberValueDatatype="5" unbalanced="0"/>
    <cacheHierarchy uniqueName="[Players].[Goal contributions per 90s]" caption="Goal contributions per 90s" attribute="1" defaultMemberUniqueName="[Players].[Goal contributions per 90s].[All]" allUniqueName="[Players].[Goal contributions per 90s].[All]" dimensionUniqueName="[Players]" displayFolder="" count="0" memberValueDatatype="5" unbalanced="0"/>
    <cacheHierarchy uniqueName="[Players].[Non-Penalty Goals per 90]" caption="Non-Penalty Goals per 90" attribute="1" defaultMemberUniqueName="[Players].[Non-Penalty Goals per 90].[All]" allUniqueName="[Players].[Non-Penalty Goals per 90].[All]" dimensionUniqueName="[Players]" displayFolder="" count="0" memberValueDatatype="5" unbalanced="0"/>
    <cacheHierarchy uniqueName="[Players].[Non-Penalty G+A per 90]" caption="Non-Penalty G+A per 90" attribute="1" defaultMemberUniqueName="[Players].[Non-Penalty G+A per 90].[All]" allUniqueName="[Players].[Non-Penalty G+A per 90].[All]" dimensionUniqueName="[Players]" displayFolder="" count="0" memberValueDatatype="5" unbalanced="0"/>
    <cacheHierarchy uniqueName="[Players].[Expected goals per 90]" caption="Expected goals per 90" attribute="1" defaultMemberUniqueName="[Players].[Expected goals per 90].[All]" allUniqueName="[Players].[Expected goals per 90].[All]" dimensionUniqueName="[Players]" displayFolder="" count="0" memberValueDatatype="5" unbalanced="0"/>
    <cacheHierarchy uniqueName="[Players].[Expected assists per 90]" caption="Expected assists per 90" attribute="1" defaultMemberUniqueName="[Players].[Expected assists per 90].[All]" allUniqueName="[Players].[Expected assists per 90].[All]" dimensionUniqueName="[Players]" displayFolder="" count="0" memberValueDatatype="5" unbalanced="0"/>
    <cacheHierarchy uniqueName="[Players].[xG+xAG per 90]" caption="xG+xAG per 90" attribute="1" defaultMemberUniqueName="[Players].[xG+xAG per 90].[All]" allUniqueName="[Players].[xG+xAG per 90].[All]" dimensionUniqueName="[Players]" displayFolder="" count="0" memberValueDatatype="5" unbalanced="0"/>
    <cacheHierarchy uniqueName="[Players].[Non-Penalty xG per 90]" caption="Non-Penalty xG per 90" attribute="1" defaultMemberUniqueName="[Players].[Non-Penalty xG per 90].[All]" allUniqueName="[Players].[Non-Penalty xG per 90].[All]" dimensionUniqueName="[Players]" displayFolder="" count="0" memberValueDatatype="5" unbalanced="0"/>
    <cacheHierarchy uniqueName="[Players].[Non-Penalty xG+xAG per 90]" caption="Non-Penalty xG+xAG per 90" attribute="1" defaultMemberUniqueName="[Players].[Non-Penalty xG+xAG per 90].[All]" allUniqueName="[Players].[Non-Penalty xG+xAG per 90].[All]" dimensionUniqueName="[Players]" displayFolder="" count="0" memberValueDatatype="5" unbalanced="0"/>
    <cacheHierarchy uniqueName="[Players].[Contribution Rate]" caption="Contribution Rate" attribute="1" defaultMemberUniqueName="[Players].[Contribution Rate].[All]" allUniqueName="[Players].[Contribution Rate].[All]" dimensionUniqueName="[Players]" displayFolder="" count="0" memberValueDatatype="5" unbalanced="0"/>
    <cacheHierarchy uniqueName="[Players].[Finishing Efficiency]" caption="Finishing Efficiency" attribute="1" defaultMemberUniqueName="[Players].[Finishing Efficiency].[All]" allUniqueName="[Players].[Finishing Efficiency].[All]" dimensionUniqueName="[Players]" displayFolder="" count="0" memberValueDatatype="5" unbalanced="0"/>
    <cacheHierarchy uniqueName="[Players].[Creativity Index]" caption="Creativity Index" attribute="1" defaultMemberUniqueName="[Players].[Creativity Index].[All]" allUniqueName="[Players].[Creativity Index].[All]" dimensionUniqueName="[Players]" displayFolder="" count="0" memberValueDatatype="5" unbalanced="0"/>
    <cacheHierarchy uniqueName="[Players].[Discipline Ratio]" caption="Discipline Ratio" attribute="1" defaultMemberUniqueName="[Players].[Discipline Ratio].[All]" allUniqueName="[Players].[Discipline Ratio].[All]" dimensionUniqueName="[Players]" displayFolder="" count="0" memberValueDatatype="5" unbalanced="0"/>
    <cacheHierarchy uniqueName="[Players].[Over/Under XG]" caption="Over/Under XG" attribute="1" defaultMemberUniqueName="[Players].[Over/Under XG].[All]" allUniqueName="[Players].[Over/Under XG].[All]" dimensionUniqueName="[Players]" displayFolder="" count="0" memberValueDatatype="5" unbalanced="0"/>
    <cacheHierarchy uniqueName="[Measures].[Total Goals]" caption="Total Goals" measure="1" displayFolder="" measureGroup="Players" count="0"/>
    <cacheHierarchy uniqueName="[Measures].[Total Assists]" caption="Total Assists" measure="1" displayFolder="" measureGroup="Players" count="0"/>
    <cacheHierarchy uniqueName="[Measures].[Average Over/Under XG]" caption="Average Over/Under XG" measure="1" displayFolder="" measureGroup="Players" count="0"/>
    <cacheHierarchy uniqueName="[Measures].[__XL_Count Players]" caption="__XL_Count Players" measure="1" displayFolder="" measureGroup="Players" count="0" hidden="1"/>
    <cacheHierarchy uniqueName="[Measures].[__No measures defined]" caption="__No measures defined" measure="1" displayFolder="" count="0" hidden="1"/>
    <cacheHierarchy uniqueName="[Measures].[_Average Over/Under XG Goal]" caption="_Average Over/Under XG Goal" measure="1" displayFolder="" measureGroup="Players" count="0" hidden="1"/>
    <cacheHierarchy uniqueName="[Measures].[_Average Over/Under XG Status]" caption="_Average Over/Under XG Status" measure="1" iconSet="6" displayFolder="" measureGroup="Players" count="0" hidden="1"/>
    <cacheHierarchy uniqueName="[Measures].[Sum of Starts]" caption="Sum of Starts" measure="1" displayFolder="" measureGroup="Players" count="0" hidden="1">
      <extLst>
        <ext xmlns:x15="http://schemas.microsoft.com/office/spreadsheetml/2010/11/main" uri="{B97F6D7D-B522-45F9-BDA1-12C45D357490}">
          <x15:cacheHierarchy aggregatedColumn="8"/>
        </ext>
      </extLst>
    </cacheHierarchy>
    <cacheHierarchy uniqueName="[Measures].[Sum of Goal Contributions]" caption="Sum of Goal Contributions" measure="1" displayFolder="" measureGroup="Players" count="0" hidden="1">
      <extLst>
        <ext xmlns:x15="http://schemas.microsoft.com/office/spreadsheetml/2010/11/main" uri="{B97F6D7D-B522-45F9-BDA1-12C45D357490}">
          <x15:cacheHierarchy aggregatedColumn="13"/>
        </ext>
      </extLst>
    </cacheHierarchy>
    <cacheHierarchy uniqueName="[Measures].[Sum of xG+xAG per 90]" caption="Sum of xG+xAG per 90" measure="1" displayFolder="" measureGroup="Players" count="0" hidden="1">
      <extLst>
        <ext xmlns:x15="http://schemas.microsoft.com/office/spreadsheetml/2010/11/main" uri="{B97F6D7D-B522-45F9-BDA1-12C45D357490}">
          <x15:cacheHierarchy aggregatedColumn="33"/>
        </ext>
      </extLst>
    </cacheHierarchy>
    <cacheHierarchy uniqueName="[Measures].[Sum of Goal contributions per 90s]" caption="Sum of Goal contributions per 90s" measure="1" displayFolder="" measureGroup="Players" count="0" hidden="1">
      <extLst>
        <ext xmlns:x15="http://schemas.microsoft.com/office/spreadsheetml/2010/11/main" uri="{B97F6D7D-B522-45F9-BDA1-12C45D357490}">
          <x15:cacheHierarchy aggregatedColumn="28"/>
        </ext>
      </extLst>
    </cacheHierarchy>
    <cacheHierarchy uniqueName="[Measures].[Sum of Minutes]" caption="Sum of Minutes" measure="1" displayFolder="" measureGroup="Players" count="0" hidden="1">
      <extLst>
        <ext xmlns:x15="http://schemas.microsoft.com/office/spreadsheetml/2010/11/main" uri="{B97F6D7D-B522-45F9-BDA1-12C45D357490}">
          <x15:cacheHierarchy aggregatedColumn="9"/>
        </ext>
      </extLst>
    </cacheHierarchy>
    <cacheHierarchy uniqueName="[Measures].[Sum of Goals]" caption="Sum of Goals" measure="1" displayFolder="" measureGroup="Players"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Assists]" caption="Sum of Assists" measure="1" displayFolder="" measureGroup="Players" count="0" hidden="1">
      <extLst>
        <ext xmlns:x15="http://schemas.microsoft.com/office/spreadsheetml/2010/11/main" uri="{B97F6D7D-B522-45F9-BDA1-12C45D357490}">
          <x15:cacheHierarchy aggregatedColumn="12"/>
        </ext>
      </extLst>
    </cacheHierarchy>
    <cacheHierarchy uniqueName="[Measures].[Sum of Goals without Penalty]" caption="Sum of Goals without Penalty" measure="1" displayFolder="" measureGroup="Players" count="0" hidden="1">
      <extLst>
        <ext xmlns:x15="http://schemas.microsoft.com/office/spreadsheetml/2010/11/main" uri="{B97F6D7D-B522-45F9-BDA1-12C45D357490}">
          <x15:cacheHierarchy aggregatedColumn="14"/>
        </ext>
      </extLst>
    </cacheHierarchy>
    <cacheHierarchy uniqueName="[Measures].[Sum of Penalty Goals]" caption="Sum of Penalty Goals" measure="1" displayFolder="" measureGroup="Players" count="0" hidden="1">
      <extLst>
        <ext xmlns:x15="http://schemas.microsoft.com/office/spreadsheetml/2010/11/main" uri="{B97F6D7D-B522-45F9-BDA1-12C45D357490}">
          <x15:cacheHierarchy aggregatedColumn="15"/>
        </ext>
      </extLst>
    </cacheHierarchy>
    <cacheHierarchy uniqueName="[Measures].[Sum of Y Cards]" caption="Sum of Y Cards" measure="1" displayFolder="" measureGroup="Players" count="0" hidden="1">
      <extLst>
        <ext xmlns:x15="http://schemas.microsoft.com/office/spreadsheetml/2010/11/main" uri="{B97F6D7D-B522-45F9-BDA1-12C45D357490}">
          <x15:cacheHierarchy aggregatedColumn="17"/>
        </ext>
      </extLst>
    </cacheHierarchy>
    <cacheHierarchy uniqueName="[Measures].[Sum of R Cards]" caption="Sum of R Cards" measure="1" displayFolder="" measureGroup="Players" count="0" hidden="1">
      <extLst>
        <ext xmlns:x15="http://schemas.microsoft.com/office/spreadsheetml/2010/11/main" uri="{B97F6D7D-B522-45F9-BDA1-12C45D357490}">
          <x15:cacheHierarchy aggregatedColumn="18"/>
        </ext>
      </extLst>
    </cacheHierarchy>
    <cacheHierarchy uniqueName="[Measures].[Sum of Expected Goals]" caption="Sum of Expected Goals" measure="1" displayFolder="" measureGroup="Play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Goals per 90]" caption="Sum of Goals per 90" measure="1" displayFolder="" measureGroup="Players" count="0" hidden="1">
      <extLst>
        <ext xmlns:x15="http://schemas.microsoft.com/office/spreadsheetml/2010/11/main" uri="{B97F6D7D-B522-45F9-BDA1-12C45D357490}">
          <x15:cacheHierarchy aggregatedColumn="26"/>
        </ext>
      </extLst>
    </cacheHierarchy>
    <cacheHierarchy uniqueName="[Measures].[Sum of Assists per 90]" caption="Sum of Assists per 90" measure="1" displayFolder="" measureGroup="Players" count="0" hidden="1">
      <extLst>
        <ext xmlns:x15="http://schemas.microsoft.com/office/spreadsheetml/2010/11/main" uri="{B97F6D7D-B522-45F9-BDA1-12C45D357490}">
          <x15:cacheHierarchy aggregatedColumn="27"/>
        </ext>
      </extLst>
    </cacheHierarchy>
    <cacheHierarchy uniqueName="[Measures].[Sum of Expected Assists]" caption="Sum of Expected Assists" measure="1" displayFolder="" measureGroup="Players" count="0" hidden="1">
      <extLst>
        <ext xmlns:x15="http://schemas.microsoft.com/office/spreadsheetml/2010/11/main" uri="{B97F6D7D-B522-45F9-BDA1-12C45D357490}">
          <x15:cacheHierarchy aggregatedColumn="21"/>
        </ext>
      </extLst>
    </cacheHierarchy>
    <cacheHierarchy uniqueName="[Measures].[Sum of Progressive Carries]" caption="Sum of Progressive Carries" measure="1" displayFolder="" measureGroup="Players" count="0" hidden="1">
      <extLst>
        <ext xmlns:x15="http://schemas.microsoft.com/office/spreadsheetml/2010/11/main" uri="{B97F6D7D-B522-45F9-BDA1-12C45D357490}">
          <x15:cacheHierarchy aggregatedColumn="23"/>
        </ext>
      </extLst>
    </cacheHierarchy>
    <cacheHierarchy uniqueName="[Measures].[Sum of Progressive Passes]" caption="Sum of Progressive Passes" measure="1" displayFolder="" measureGroup="Players" count="0" hidden="1">
      <extLst>
        <ext xmlns:x15="http://schemas.microsoft.com/office/spreadsheetml/2010/11/main" uri="{B97F6D7D-B522-45F9-BDA1-12C45D357490}">
          <x15:cacheHierarchy aggregatedColumn="24"/>
        </ext>
      </extLst>
    </cacheHierarchy>
    <cacheHierarchy uniqueName="[Measures].[Sum of Progressive Runs]" caption="Sum of Progressive Runs" measure="1" displayFolder="" measureGroup="Players" count="0" hidden="1">
      <extLst>
        <ext xmlns:x15="http://schemas.microsoft.com/office/spreadsheetml/2010/11/main" uri="{B97F6D7D-B522-45F9-BDA1-12C45D357490}">
          <x15:cacheHierarchy aggregatedColumn="25"/>
        </ext>
      </extLst>
    </cacheHierarchy>
    <cacheHierarchy uniqueName="[Measures].[Sum of Matches Played]" caption="Sum of Matches Played" measure="1" displayFolder="" measureGroup="Players" count="0" hidden="1">
      <extLst>
        <ext xmlns:x15="http://schemas.microsoft.com/office/spreadsheetml/2010/11/main" uri="{B97F6D7D-B522-45F9-BDA1-12C45D357490}">
          <x15:cacheHierarchy aggregatedColumn="7"/>
        </ext>
      </extLst>
    </cacheHierarchy>
    <cacheHierarchy uniqueName="[Measures].[Sum of Contribution Rate]" caption="Sum of Contribution Rate" measure="1" displayFolder="" measureGroup="Players" count="0" hidden="1">
      <extLst>
        <ext xmlns:x15="http://schemas.microsoft.com/office/spreadsheetml/2010/11/main" uri="{B97F6D7D-B522-45F9-BDA1-12C45D357490}">
          <x15:cacheHierarchy aggregatedColumn="36"/>
        </ext>
      </extLst>
    </cacheHierarchy>
    <cacheHierarchy uniqueName="[Measures].[Sum of Finishing Efficiency]" caption="Sum of Finishing Efficiency" measure="1" displayFolder="" measureGroup="Players" count="0" hidden="1">
      <extLst>
        <ext xmlns:x15="http://schemas.microsoft.com/office/spreadsheetml/2010/11/main" uri="{B97F6D7D-B522-45F9-BDA1-12C45D357490}">
          <x15:cacheHierarchy aggregatedColumn="37"/>
        </ext>
      </extLst>
    </cacheHierarchy>
    <cacheHierarchy uniqueName="[Measures].[Sum of Creativity Index]" caption="Sum of Creativity Index" measure="1" displayFolder="" measureGroup="Players" count="0" hidden="1">
      <extLst>
        <ext xmlns:x15="http://schemas.microsoft.com/office/spreadsheetml/2010/11/main" uri="{B97F6D7D-B522-45F9-BDA1-12C45D357490}">
          <x15:cacheHierarchy aggregatedColumn="38"/>
        </ext>
      </extLst>
    </cacheHierarchy>
    <cacheHierarchy uniqueName="[Measures].[Sum of Discipline Ratio]" caption="Sum of Discipline Ratio" measure="1" displayFolder="" measureGroup="Players" count="0" hidden="1">
      <extLst>
        <ext xmlns:x15="http://schemas.microsoft.com/office/spreadsheetml/2010/11/main" uri="{B97F6D7D-B522-45F9-BDA1-12C45D357490}">
          <x15:cacheHierarchy aggregatedColumn="39"/>
        </ext>
      </extLst>
    </cacheHierarchy>
    <cacheHierarchy uniqueName="[Measures].[Sum of Over/Under XG]" caption="Sum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Over/Under XG]" caption="Average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Finishing Efficiency]" caption="Average of Finishing Efficiency" measure="1" displayFolder="" measureGroup="Players" count="0" hidden="1">
      <extLst>
        <ext xmlns:x15="http://schemas.microsoft.com/office/spreadsheetml/2010/11/main" uri="{B97F6D7D-B522-45F9-BDA1-12C45D357490}">
          <x15:cacheHierarchy aggregatedColumn="37"/>
        </ext>
      </extLst>
    </cacheHierarchy>
  </cacheHierarchies>
  <kpis count="1">
    <kpi uniqueName="Average Over/Under XG" caption="Average Over/Under XG" displayFolder="" measureGroup="Players" parent="" value="[Measures].[Average Over/Under XG]" goal="[Measures].[_Average Over/Under XG Goal]" status="[Measures].[_Average Over/Under XG Status]" trend="" weight=""/>
  </kpis>
  <dimensions count="2">
    <dimension measure="1" name="Measures" uniqueName="[Measures]" caption="Measures"/>
    <dimension name="Players" uniqueName="[Players]" caption="Players"/>
  </dimensions>
  <measureGroups count="1">
    <measureGroup name="Players" caption="Play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25.445883333334" backgroundQuery="1" createdVersion="8" refreshedVersion="8" minRefreshableVersion="3" recordCount="0" supportSubquery="1" supportAdvancedDrill="1" xr:uid="{BD4FF1BA-80F7-465D-A472-583632E06307}">
  <cacheSource type="external" connectionId="2"/>
  <cacheFields count="3">
    <cacheField name="[Players].[Player].[Player]" caption="Player" numFmtId="0" level="1">
      <sharedItems count="562">
        <s v="Alexander Isak"/>
        <s v="Bryan Mbeumo"/>
        <s v="Bukayo Saka"/>
        <s v="Chris Wood"/>
        <s v="Erling Haaland"/>
        <s v="Marcus Rashford"/>
        <s v="Matheus Cunha"/>
        <s v="Mohamed Salah"/>
        <s v="Ollie Watkins"/>
        <s v="Yoane Wissa"/>
        <s v="Amad Diallo" u="1"/>
        <s v="Bruno Fernandes" u="1"/>
        <s v="Cole Palmer" u="1"/>
        <s v="James Maddison" u="1"/>
        <s v="Jarrod Bowen" u="1"/>
        <s v="JoÃ£o Pedro" u="1"/>
        <s v="Justin Kluivert" u="1"/>
        <s v="Kai Havertz" u="1"/>
        <s v="Åukasz FabiaÅ„ski" u="1"/>
        <s v="Aaron Ramsdale" u="1"/>
        <s v="Alex McCarthy" u="1"/>
        <s v="Alex Palmer" u="1"/>
        <s v="Alisson" u="1"/>
        <s v="Bart Verbruggen" u="1"/>
        <s v="Bernd Leno" u="1"/>
        <s v="Ederson" u="1"/>
        <s v="Jordan Pickford" u="1"/>
        <s v="Mark Flekken" u="1"/>
        <s v="Antonee Robinson" u="1"/>
        <s v="Daniel MuÃ±oz" u="1"/>
        <s v="Matheus Nunes" u="1"/>
        <s v="Nico Oâ€™Reilly" u="1"/>
        <s v="Pedro Porro" u="1"/>
        <s v="Rayan AÃ¯t-Nouri" u="1"/>
        <s v="Ryan Sessegnon" u="1"/>
        <s v="Tariq Lamptey" u="1"/>
        <s v="Trent Alexander-Arnold" u="1"/>
        <s v="Trevoh Chalobah" u="1"/>
        <s v="JÃ¸rgen Strand Larsen" u="1"/>
        <s v="Jacob Murphy" u="1"/>
        <s v="Son Heung-min" u="1"/>
        <s v="Claudio Echeverri" u="1"/>
        <s v="Divin Mubama" u="1"/>
        <s v="Oscar Bobb" u="1"/>
        <s v="Gabriel Jesus" u="1"/>
        <s v="Leandro Trossard" u="1"/>
        <s v="Nathan Butler-Oyedeji" u="1"/>
        <s v="Reiss Nelson" u="1"/>
        <s v="Evan Ferguson" u="1"/>
        <s v="Michail Antonio" u="1"/>
        <s v="Niclas FÃ¼llkrug" u="1"/>
        <s v="Callum Wilson" u="1"/>
        <s v="Harvey Barnes" u="1"/>
        <s v="Miguel AlmirÃ³n" u="1"/>
        <s v="William Osula" u="1"/>
        <s v="Abdul Fatawu Issahaku" u="1"/>
        <s v="Bobby De Cordova-Reid" u="1"/>
        <s v="Jake Evans" u="1"/>
        <s v="Jamie Vardy" u="1"/>
        <s v="Kasey McAteer" u="1"/>
        <s v="Odsonne Ã‰douard" u="1"/>
        <s v="Stephy Mavididi" u="1"/>
        <s v="Will Alves" u="1"/>
        <s v="Cody Gakpo" u="1"/>
        <s v="Darwin NÃºÃ±ez" u="1"/>
        <s v="Diogo Jota" u="1"/>
        <s v="Federico Chiesa" u="1"/>
        <s v="Luis DÃ­az" u="1"/>
        <s v="Andrew Robertson" u="1"/>
        <s v="Conor Bradley" u="1"/>
        <s v="Ibrahima KonatÃ©" u="1"/>
        <s v="Jarell Quansah" u="1"/>
        <s v="Joe Gomez" u="1"/>
        <s v="Kostas Tsimikas" u="1"/>
        <s v="Virgil van Dijk" u="1"/>
        <s v="CaoimhÃ­n Kelleher" u="1"/>
        <s v="Vitezslav Jaros" u="1"/>
        <s v="Alexis Mac Allister" u="1"/>
        <s v="Curtis Jones" u="1"/>
        <s v="Dominik Szoboszlai" u="1"/>
        <s v="Harvey Elliott" u="1"/>
        <s v="Jayden Danns" u="1"/>
        <s v="Ryan Gravenberch" u="1"/>
        <s v="Wataru Endo" u="1"/>
        <s v="Declan Rice" u="1"/>
        <s v="Ethan Nwaneri" u="1"/>
        <s v="Gabriel Martinelli" u="1"/>
        <s v="Martin Ã˜degaard" u="1"/>
        <s v="Mikel Merino" u="1"/>
        <s v="Thomas Partey" u="1"/>
        <s v="Bernardo Silva" u="1"/>
        <s v="Jeremy Doku" u="1"/>
        <s v="Kevin De Bruyne" u="1"/>
        <s v="Mateo KovaÄiÄ‡" u="1"/>
        <s v="Omar Marmoush" u="1"/>
        <s v="Phil Foden" u="1"/>
        <s v="SÃ¡vio" u="1"/>
        <s v="Aaron Wan-Bissaka" u="1"/>
        <s v="Crysencio Summerville" u="1"/>
        <s v="Danny Ings" u="1"/>
        <s v="James Ward-Prowse" u="1"/>
        <s v="Lucas PaquetÃ¡" u="1"/>
        <s v="Mohammed Kudus" u="1"/>
        <s v="TomÃ¡Å¡ SouÄek" u="1"/>
        <s v="Anthony Gordon" u="1"/>
        <s v="Bruno GuimarÃ£es" u="1"/>
        <s v="Fabian SchÃ¤r" u="1"/>
        <s v="Joelinton" u="1"/>
        <s v="Kieran Trippier" u="1"/>
        <s v="Lewis Hall" u="1"/>
        <s v="Sandro Tonali" u="1"/>
        <s v="Brennan Johnson" u="1"/>
        <s v="Dane Scarlett" u="1"/>
        <s v="Dejan Kulusevski" u="1"/>
        <s v="Dominic Solanke" u="1"/>
        <s v="Mathys Tel" u="1"/>
        <s v="Richarlison" u="1"/>
        <s v="Timo Werner" u="1"/>
        <s v="Eberechi Eze" u="1"/>
        <s v="Eddie Nketiah" u="1"/>
        <s v="Ismaila Sarr" u="1"/>
        <s v="Jean-Philippe Mateta" u="1"/>
        <s v="Marc GuÃ©hi" u="1"/>
        <s v="Matheus FranÃ§a" u="1"/>
        <s v="Romain Esse" u="1"/>
        <s v="Tyrick Mitchell" u="1"/>
        <s v="Abdoulaye DoucourÃ©" u="1"/>
        <s v="Ashley Young" u="1"/>
        <s v="Beto" u="1"/>
        <s v="Carlos Alcaraz" u="1"/>
        <s v="Dominic Calvert-Lewin" u="1"/>
        <s v="Dwight McNeil" u="1"/>
        <s v="Iliman Ndiaye" u="1"/>
        <s v="Jake O'Brien" u="1"/>
        <s v="Michael Keane" u="1"/>
        <s v="Nathan Patterson" u="1"/>
        <s v="Brajan Gruda" u="1"/>
        <s v="Danny Welbeck" u="1"/>
        <s v="Ferdi Kadioglu" u="1"/>
        <s v="Georginio Rutter" u="1"/>
        <s v="Jack Hinshelwood" u="1"/>
        <s v="Kaoru Mitoma" u="1"/>
        <s v="Matt O'Riley" u="1"/>
        <s v="Yankuba Minteh" u="1"/>
        <s v="Axel Disasi" u="1"/>
        <s v="Christopher Nkunku" u="1"/>
        <s v="Enzo FernÃ¡ndez" u="1"/>
        <s v="Jadon Sancho" u="1"/>
        <s v="JoÃ£o FÃ©lix" u="1"/>
        <s v="Nicolas Jackson" u="1"/>
        <s v="Noni Madueke" u="1"/>
        <s v="Pedro Neto" u="1"/>
        <s v="Tyrique George" u="1"/>
        <s v="Donyell Malen" u="1"/>
        <s v="JÃ¡der DurÃ¡n" u="1"/>
        <s v="Jacob Ramsey" u="1"/>
        <s v="John McGinn" u="1"/>
        <s v="Marco Asensio" u="1"/>
        <s v="Morgan Rogers" u="1"/>
        <s v="Ross Barkley" u="1"/>
        <s v="Youri Tielemans" u="1"/>
        <s v="Christian NÃ¸rgaard" u="1"/>
        <s v="Fabio Carvalho" u="1"/>
        <s v="Keane Lewis-Potter" u="1"/>
        <s v="Kevin Schade" u="1"/>
        <s v="Mads Roerslev" u="1"/>
        <s v="Mikkel Damsgaard" u="1"/>
        <s v="Nathan Collins" u="1"/>
        <s v="Vitaly Janelt" u="1"/>
        <s v="Adama TraorÃ©" u="1"/>
        <s v="Alex Iwobi" u="1"/>
        <s v="Andreas Pereira" u="1"/>
        <s v="Emile Smith Rowe" u="1"/>
        <s v="Harry Wilson" u="1"/>
        <s v="RaÃºl JimÃ©nez" u="1"/>
        <s v="Rodrigo Muniz" u="1"/>
        <s v="Alejandro Garnacho" u="1"/>
        <s v="Christian Eriksen" u="1"/>
        <s v="Diogo Dalot" u="1"/>
        <s v="Joshua Zirkzee" u="1"/>
        <s v="Lisandro MartÃ­nez" u="1"/>
        <s v="Manuel Ugarte Ribeiro" u="1"/>
        <s v="Rasmus HÃ¸jlund" u="1"/>
        <s v="Adam Armstrong" u="1"/>
        <s v="Adam Lallana" u="1"/>
        <s v="Jan Bednarek" u="1"/>
        <s v="Joe Aribo" u="1"/>
        <s v="Kamaldeen Sulemana" u="1"/>
        <s v="Lesley Ugochukwu" u="1"/>
        <s v="Mateus Fernandes" u="1"/>
        <s v="Paul Onuachu" u="1"/>
        <s v="Ross Stewart" u="1"/>
        <s v="Yukinari Sugawara" u="1"/>
        <s v="Bilal El Khannouss" u="1"/>
        <s v="Facundo Buonanotte" u="1"/>
        <s v="James Justin" u="1"/>
        <s v="Jordan Ayew" u="1"/>
        <s v="Wilfred Ndidi" u="1"/>
        <s v="Anthony Elanga" u="1"/>
        <s v="Callum Hudson-Odoi" u="1"/>
        <s v="Elliot Anderson" u="1"/>
        <s v="Jota Silva" u="1"/>
        <s v="Morgan Gibbs-White" u="1"/>
        <s v="Neco Williams" u="1"/>
        <s v="Nikola MilenkoviÄ‡" u="1"/>
        <s v="Ola Aina" u="1"/>
        <s v="Ben Johnson" u="1"/>
        <s v="Cameron Burgess" u="1"/>
        <s v="Conor Townsend" u="1"/>
        <s v="George Hirst" u="1"/>
        <s v="Jack Clarke" u="1"/>
        <s v="Jaden Philogene Bidace" u="1"/>
        <s v="Julio Enciso" u="1"/>
        <s v="Liam Delap" u="1"/>
        <s v="Omari Hutchinson" u="1"/>
        <s v="Sammie Szmodics" u="1"/>
        <s v="Abdukodir Khusanov" u="1"/>
        <s v="Jahmai Simpson-Pusey" u="1"/>
        <s v="JoÅ¡ko Gvardiol" u="1"/>
        <s v="John Stones" u="1"/>
        <s v="Kyle Walker" u="1"/>
        <s v="Manuel Akanji" u="1"/>
        <s v="Nathan AkÃ©" u="1"/>
        <s v="Rico Lewis" u="1"/>
        <s v="Stefan Ortega" u="1"/>
        <s v="Ä°lkay GÃ¼ndoÄŸan" u="1"/>
        <s v="Jack Grealish" u="1"/>
        <s v="James Mcatee" u="1"/>
        <s v="GonÃ§alo Guedes" u="1"/>
        <s v="Jean-Ricner Bellegarde" u="1"/>
        <s v="JoÃ£o Gomes" u="1"/>
        <s v="Mario Lemina" u="1"/>
        <s v="Marshall Munetsi" u="1"/>
        <s v="NÃ©lson Semedo" u="1"/>
        <s v="Pablo Sarabia" u="1"/>
        <s v="Antoine Semenyo" u="1"/>
        <s v="Dango Ouattara" u="1"/>
        <s v="Dean Huijsen" u="1"/>
        <s v="Enes Ãœnal" u="1"/>
        <s v="Evanilson" u="1"/>
        <s v="Luis Sinisterra" u="1"/>
        <s v="Marcus Tavernier" u="1"/>
        <s v="Milos Kerkez" u="1"/>
        <s v="Ryan Christie" u="1"/>
        <s v="Ãlex Moreno" u="1"/>
        <s v="Aaron Cresswell" u="1"/>
        <s v="Adam Smith" u="1"/>
        <s v="Adam Webster" u="1"/>
        <s v="Adam Wharton" u="1"/>
        <s v="Albert GrÃ¸nbaek" u="1"/>
        <s v="Alex Scott" u="1"/>
        <s v="Alfie Dorrington" u="1"/>
        <s v="Alfie Pond" u="1"/>
        <s v="Ali Al Hamadi" u="1"/>
        <s v="Alphonse Areola" u="1"/>
        <s v="Altay BayÄ±ndÄ±r" u="1"/>
        <s v="Amadou Onana" u="1"/>
        <s v="AndrÃ©" u="1"/>
        <s v="AndrÃ© Onana" u="1"/>
        <s v="AndrÃ©s GarcÃ­a" u="1"/>
        <s v="Andy Irving" u="1"/>
        <s v="AntonÃ­n KinskÃ½" u="1"/>
        <s v="Antony" u="1"/>
        <s v="Archie Gray" u="1"/>
        <s v="Arijanet Muric" u="1"/>
        <s v="Armando Broja" u="1"/>
        <s v="Armel Bella Kotchap" u="1"/>
        <s v="Asher Agbinone" u="1"/>
        <s v="Axel Tuanzebe" u="1"/>
        <s v="Ayden Heaven" u="1"/>
        <s v="Ben Brereton" u="1"/>
        <s v="Ben Chilwell" u="1"/>
        <s v="Ben Davies" u="1"/>
        <s v="Ben Godfrey" u="1"/>
        <s v="Ben Mee" u="1"/>
        <s v="Ben White" u="1"/>
        <s v="Ben Winterburn" u="1"/>
        <s v="BenoÃ®t Badiashile" u="1"/>
        <s v="Billy Gilmour" u="1"/>
        <s v="Boubacar Kamara" u="1"/>
        <s v="Boubacar TraorÃ©" u="1"/>
        <s v="Boubakary SoumarÃ©" u="1"/>
        <s v="Brandon Austin" u="1"/>
        <s v="Caleb Kporha" u="1"/>
        <s v="Caleb Okoli" u="1"/>
        <s v="Calvin Bassey" u="1"/>
        <s v="Cameron Archer" u="1"/>
        <s v="Carlos Baleba" u="1"/>
        <s v="Carlos Forbs" u="1"/>
        <s v="Carlos Soler" u="1"/>
        <s v="Carlos VinÃ­cius" u="1"/>
        <s v="Casemiro" u="1"/>
        <s v="Chadi Riad" u="1"/>
        <s v="Charlie Taylor" u="1"/>
        <s v="Cheick DoucourÃ©" u="1"/>
        <s v="Chidozie Obi-Martin" u="1"/>
        <s v="Chiedozie Ogbene" u="1"/>
        <s v="Chiquinho" u="1"/>
        <s v="Chris Richards" u="1"/>
        <s v="Christian Walton" u="1"/>
        <s v="Conor Chaplin" u="1"/>
        <s v="Conor Coady" u="1"/>
        <s v="Craig Dawson" u="1"/>
        <s v="Cristian Romero" u="1"/>
        <s v="Daichi Kamada" u="1"/>
        <s v="Dan Burn" u="1"/>
        <s v="Daniel Bentley" u="1"/>
        <s v="Daniel Jebbison" u="1"/>
        <s v="Daniel Podence" u="1"/>
        <s v="Danilo" u="1"/>
        <s v="Danny Ward" u="1"/>
        <s v="Dara O'Shea" u="1"/>
        <s v="David Brooks" u="1"/>
        <s v="David Raya" u="1"/>
        <s v="Dean Henderson" u="1"/>
        <s v="Destiny Udogie" u="1"/>
        <s v="Diego Carlos" u="1"/>
        <s v="Diego GÃ³mez" u="1"/>
        <s v="Djed Spence" u="1"/>
        <s v="Edmond-Paris Maghoma" u="1"/>
        <s v="Edson Ãlvarez" u="1"/>
        <s v="Eiran Cashin" u="1"/>
        <s v="Emerson Palmieri" u="1"/>
        <s v="Emi BuendÃ­a" u="1"/>
        <s v="Emil Krafth" u="1"/>
        <s v="Emiliano MartÃ­nez" u="1"/>
        <s v="Emmanuel Agbadou" u="1"/>
        <s v="Eric da Silva Moreira" u="1"/>
        <s v="Ethan Pinnock" u="1"/>
        <s v="Ezri Konsa" u="1"/>
        <s v="Filip JÃ¸rgensen" u="1"/>
        <s v="Flynn Downes" u="1"/>
        <s v="Frank Onyeka" u="1"/>
        <s v="Fraser Forster" u="1"/>
        <s v="Gabriel MagalhÃ£es" u="1"/>
        <s v="George Edmundson" u="1"/>
        <s v="Guglielmo Vicario" u="1"/>
        <s v="Guido RodrÃ­guez" u="1"/>
        <s v="Gustavo Nunes" u="1"/>
        <s v="HÃ¡kon Rafn Valdimarsson" u="1"/>
        <s v="Hamza Choudhury" u="1"/>
        <s v="Harrison Armstrong" u="1"/>
        <s v="Harrison Reed" u="1"/>
        <s v="Harry Amass" u="1"/>
        <s v="Harry Clarke" u="1"/>
        <s v="Harry Howell" u="1"/>
        <s v="Harry Maguire" u="1"/>
        <s v="Harry Toffolo" u="1"/>
        <s v="Harry Winks" u="1"/>
        <s v="Hwang Hee-chan" u="1"/>
        <s v="Ian Maatsen" u="1"/>
        <s v="Ibrahim SangarÃ©" u="1"/>
        <s v="Idrissa Gana Gueye" u="1"/>
        <s v="Igor" u="1"/>
        <s v="Illia Zabarnyi" u="1"/>
        <s v="Issa Diop" u="1"/>
        <s v="Jack Harrison" u="1"/>
        <s v="Jack Stephens" u="1"/>
        <s v="Jack Taylor" u="1"/>
        <s v="Jacob Greaves" u="1"/>
        <s v="Jakub Kiwior" u="1"/>
        <s v="Jakub Moder" u="1"/>
        <s v="Jakub Stolarczyk" u="1"/>
        <s v="James Bree" u="1"/>
        <s v="James Garner" u="1"/>
        <s v="James Hill" u="1"/>
        <s v="James Milner" u="1"/>
        <s v="James Tarkowski" u="1"/>
        <s v="Jan Paul van Hecke" u="1"/>
        <s v="Jannik Vestergaard" u="1"/>
        <s v="Jarrad Branthwaite" u="1"/>
        <s v="Jason Steele" u="1"/>
        <s v="Jay Robinson" u="1"/>
        <s v="Jay Stansfield" u="1"/>
        <s v="Jayden Meghoma" u="1"/>
        <s v="Jean-Clair Todibo" u="1"/>
        <s v="Jefferson Lerma" u="1"/>
        <s v="Jeffrey Schlupp" u="1"/>
        <s v="Jens Cajuste" u="1"/>
        <s v="Jeremy Monga" u="1"/>
        <s v="Jeremy Sarmiento" u="1"/>
        <s v="Jesper LindstrÃ¸m" u="1"/>
        <s v="JoÃ«l Veltman" u="1"/>
        <s v="Joachim Andersen" u="1"/>
        <s v="Joachim Kayi Sanda" u="1"/>
        <s v="Joe Lumley" u="1"/>
        <s v="Joe Willock" u="1"/>
        <s v="Joel Ward" u="1"/>
        <s v="Jonny Evans" u="1"/>
        <s v="Jorge Cuenca" u="1"/>
        <s v="Jorginho" u="1"/>
        <s v="JosÃ© SÃ¡" u="1"/>
        <s v="Joshua Acheampong" u="1"/>
        <s v="Joshua King" u="1"/>
        <s v="Julian Araujo" u="1"/>
        <s v="Julio Soler" u="1"/>
        <s v="JurriÃ«n Timber" u="1"/>
        <s v="Justin Devenny" u="1"/>
        <s v="Kaelan Casey" u="1"/>
        <s v="Kalvin Phillips" u="1"/>
        <s v="Kenny Tete" u="1"/>
        <s v="Kepa Arrizabalaga" u="1"/>
        <s v="Kevin Danso" u="1"/>
        <s v="Kieran Tierney" u="1"/>
        <s v="Kiernan Dewsbury-Hall" u="1"/>
        <s v="Kim Jisoo" u="1"/>
        <s v="Kobbie Mainoo" u="1"/>
        <s v="Konstantinos Mavropanos" u="1"/>
        <s v="Kosta NedeljkoviÄ‡" u="1"/>
        <s v="Kristoffer Ajer" u="1"/>
        <s v="Kyle Walker-Peters" u="1"/>
        <s v="Lamare Bogarde" u="1"/>
        <s v="Leif Davis" u="1"/>
        <s v="Leny Yoro" u="1"/>
        <s v="Leon Bailey" u="1"/>
        <s v="Levi Colwill" u="1"/>
        <s v="Lewis Cook" u="1"/>
        <s v="Lewis Dunk" u="1"/>
        <s v="Lewis Miley" u="1"/>
        <s v="Lewis Orford" u="1"/>
        <s v="Lloyd Kelly" u="1"/>
        <s v="Lucas Bergvall" u="1"/>
        <s v="Lucas Digne" u="1"/>
        <s v="Luis Guilherme" u="1"/>
        <s v="Luke Shaw" u="1"/>
        <s v="Luke Thomas" u="1"/>
        <s v="Luke Woolfenden" u="1"/>
        <s v="Mads Hermansen" u="1"/>
        <s v="Malo Gusto" u="1"/>
        <s v="Marc Cucurella" u="1"/>
        <s v="Marc Guiu" u="1"/>
        <s v="Marcos Senesi" u="1"/>
        <s v="Marcus Harness" u="1"/>
        <s v="Mark Travers" u="1"/>
        <s v="Martial Godo" u="1"/>
        <s v="Martin DÃºbravka" u="1"/>
        <s v="Mason Holgate" u="1"/>
        <s v="Mason Mount" u="1"/>
        <s v="Massimo Luongo" u="1"/>
        <s v="Mateus Mane" u="1"/>
        <s v="Mathias Jensen" u="1"/>
        <s v="Mathis Amougou" u="1"/>
        <s v="Mats Wieffer" u="1"/>
        <s v="Matt Doherty" u="1"/>
        <s v="Matt Targett" u="1"/>
        <s v="Matthijs de Ligt" u="1"/>
        <s v="Matty Cash" u="1"/>
        <s v="Matz Sels" u="1"/>
        <s v="Max Aarons" u="1"/>
        <s v="Max Kilman" u="1"/>
        <s v="Maxence Lacroix" u="1"/>
        <s v="Maxwel Cornet" u="1"/>
        <s v="Michael Golding" u="1"/>
        <s v="Michael Kayode" u="1"/>
        <s v="Micky van de Ven" u="1"/>
        <s v="Mikey Moore" u="1"/>
        <s v="MoisÃ©s Caicedo" u="1"/>
        <s v="Morato" u="1"/>
        <s v="Murillo" u="1"/>
        <s v="Mykhailo Mudryk" u="1"/>
        <s v="Myles Lewis-Skelly" u="1"/>
        <s v="Nasser Djiga" u="1"/>
        <s v="Nathan Broadhead" u="1"/>
        <s v="Nathan Wood-Gordon" u="1"/>
        <s v="Nathaniel Clyne" u="1"/>
        <s v="Neto" u="1"/>
        <s v="Nick Pope" u="1"/>
        <s v="NicolÃ¡s DomÃ­nguez" u="1"/>
        <s v="NicolÃ¡s GonzÃ¡lez" u="1"/>
        <s v="Noussair Mazraoui" u="1"/>
        <s v="Olabade Aluko" u="1"/>
        <s v="Oleksandr Zinchenko" u="1"/>
        <s v="Oliver Scarles" u="1"/>
        <s v="Oliver Skipp" u="1"/>
        <s v="Orel Mangala" u="1"/>
        <s v="Pape Matar Sarr" u="1"/>
        <s v="Patrick Dorgu" u="1"/>
        <s v="Patson Daka" u="1"/>
        <s v="Pau Torres" u="1"/>
        <s v="Pedro Lima" u="1"/>
        <s v="Pervis EstupiÃ±Ã¡n" u="1"/>
        <s v="Philip Billing" u="1"/>
        <s v="Radu DrÄƒguÈ™in" u="1"/>
        <s v="Raheem Sterling" u="1"/>
        <s v="RamÃ³n Sosa" u="1"/>
        <s v="RÃºben Dias" u="1"/>
        <s v="Reece James" u="1"/>
        <s v="Remy Rees-Dottin" u="1"/>
        <s v="Renato Veiga" u="1"/>
        <s v="Ricardo Pereira" u="1"/>
        <s v="Riccardo Calafiori" u="1"/>
        <s v="Rico Henry" u="1"/>
        <s v="Robert SÃ¡nchez" u="1"/>
        <s v="Robin Olsen" u="1"/>
        <s v="Rodri" u="1"/>
        <s v="Rodrigo Bentancur" u="1"/>
        <s v="Rodrigo Gomes" u="1"/>
        <s v="RomÃ©o Lavia" u="1"/>
        <s v="Roman Dixon" u="1"/>
        <s v="Ronnie Edwards" u="1"/>
        <s v="Ryan Fraser" u="1"/>
        <s v="Ryan Manning" u="1"/>
        <s v="Ryan Trevitt" u="1"/>
        <s v="Ryan Yates" u="1"/>
        <s v="SÃ©amus Coleman" u="1"/>
        <s v="SaÅ¡a LukiÄ‡" u="1"/>
        <s v="Sam Johnstone" u="1"/>
        <s v="Sam Morsy" u="1"/>
        <s v="Samuel Amo-Ameyaw" u="1"/>
        <s v="Samuel Edozie" u="1"/>
        <s v="Sander Berge" u="1"/>
        <s v="Santiago Bueno" u="1"/>
        <s v="Scott McTominay" u="1"/>
        <s v="Sean Longstaff" u="1"/>
        <s v="Sepp van den Berg" u="1"/>
        <s v="Sergio ReguilÃ³n" u="1"/>
        <s v="Shumaira Mheuka" u="1"/>
        <s v="Simon Adingra" u="1"/>
        <s v="Solly March" u="1"/>
        <s v="Sven Botman" u="1"/>
        <s v="Taiwo Awoniyi" u="1"/>
        <s v="Takehiro Tomiyasu" u="1"/>
        <s v="Taylor Harwood-Bellis" u="1"/>
        <s v="Thiago" u="1"/>
        <s v="Tim Iroegbunam" u="1"/>
        <s v="Timothy Castagne" u="1"/>
        <s v="Toby Collyer" u="1"/>
        <s v="Tom Cairney" u="1"/>
        <s v="Tom King" u="1"/>
        <s v="Tommy Doyle" u="1"/>
        <s v="Tosin Adarabioyo" u="1"/>
        <s v="Toti Gomes" u="1"/>
        <s v="Tyler Adams" u="1"/>
        <s v="Tyler Dibling" u="1"/>
        <s v="Tyler Fredricson" u="1"/>
        <s v="Tyrell Malacia" u="1"/>
        <s v="Tyrone Mings" u="1"/>
        <s v="Valentino Livramento" u="1"/>
        <s v="Victor Bernth Kristiansen" u="1"/>
        <s v="Victor LindelÃ¶f" u="1"/>
        <s v="Vitaliy Mykolenko" u="1"/>
        <s v="Vitor Reis" u="1"/>
        <s v="VladimÃ­r Coufal" u="1"/>
        <s v="Welington" u="1"/>
        <s v="Wes Burns" u="1"/>
        <s v="Wesley Fofana" u="1"/>
        <s v="Will Hughes" u="1"/>
        <s v="Will Lankshear" u="1"/>
        <s v="William Saliba" u="1"/>
        <s v="William Smallbone" u="1"/>
        <s v="Willian" u="1"/>
        <s v="Willy Boly" u="1"/>
        <s v="Wilson Odobert" u="1"/>
        <s v="Wout Faes" u="1"/>
        <s v="Woyo Coulibaly" u="1"/>
        <s v="Yasin Ayari" u="1"/>
        <s v="Yehor Yarmoliuk" u="1"/>
        <s v="Yerson Mosquera" u="1"/>
        <s v="Youssef Chermiti" u="1"/>
        <s v="Yunus Emre Konak" u="1"/>
        <s v="Yves Bissouma" u="1"/>
        <s v="Zain Silcott-Duberry" u="1"/>
      </sharedItems>
    </cacheField>
    <cacheField name="[Measures].[Sum of Goals]" caption="Sum of Goals" numFmtId="0" hierarchy="53" level="32767"/>
    <cacheField name="[Players].[Position.1].[Position.1]" caption="Position.1" numFmtId="0" hierarchy="2" level="1">
      <sharedItems containsSemiMixedTypes="0" containsNonDate="0" containsString="0"/>
    </cacheField>
  </cacheFields>
  <cacheHierarchies count="74">
    <cacheHierarchy uniqueName="[Players].[Player]" caption="Player" attribute="1" defaultMemberUniqueName="[Players].[Player].[All]" allUniqueName="[Players].[Player].[All]" dimensionUniqueName="[Players]" displayFolder="" count="2" memberValueDatatype="130" unbalanced="0">
      <fieldsUsage count="2">
        <fieldUsage x="-1"/>
        <fieldUsage x="0"/>
      </fieldsUsage>
    </cacheHierarchy>
    <cacheHierarchy uniqueName="[Players].[Nationality]" caption="Nationality" attribute="1" defaultMemberUniqueName="[Players].[Nationality].[All]" allUniqueName="[Players].[Nationality].[All]" dimensionUniqueName="[Players]" displayFolder="" count="0" memberValueDatatype="130" unbalanced="0"/>
    <cacheHierarchy uniqueName="[Players].[Position.1]" caption="Position.1" attribute="1" defaultMemberUniqueName="[Players].[Position.1].[All]" allUniqueName="[Players].[Position.1].[All]" dimensionUniqueName="[Players]" displayFolder="" count="2" memberValueDatatype="130" unbalanced="0">
      <fieldsUsage count="2">
        <fieldUsage x="-1"/>
        <fieldUsage x="2"/>
      </fieldsUsage>
    </cacheHierarchy>
    <cacheHierarchy uniqueName="[Players].[Position.2]" caption="Position.2" attribute="1" defaultMemberUniqueName="[Players].[Position.2].[All]" allUniqueName="[Players].[Position.2].[All]" dimensionUniqueName="[Players]" displayFolder="" count="0" memberValueDatatype="130" unbalanced="0"/>
    <cacheHierarchy uniqueName="[Players].[Squad]" caption="Squad" attribute="1" defaultMemberUniqueName="[Players].[Squad].[All]" allUniqueName="[Players].[Squad].[All]" dimensionUniqueName="[Players]" displayFolder="" count="2" memberValueDatatype="130" unbalanced="0"/>
    <cacheHierarchy uniqueName="[Players].[Age]" caption="Age" attribute="1" defaultMemberUniqueName="[Players].[Age].[All]" allUniqueName="[Players].[Age].[All]" dimensionUniqueName="[Players]" displayFolder="" count="0" memberValueDatatype="20" unbalanced="0"/>
    <cacheHierarchy uniqueName="[Players].[Born]" caption="Born" attribute="1" defaultMemberUniqueName="[Players].[Born].[All]" allUniqueName="[Players].[Born].[All]" dimensionUniqueName="[Players]" displayFolder="" count="0" memberValueDatatype="20" unbalanced="0"/>
    <cacheHierarchy uniqueName="[Players].[Matches Played]" caption="Matches Played" attribute="1" defaultMemberUniqueName="[Players].[Matches Played].[All]" allUniqueName="[Players].[Matches Played].[All]" dimensionUniqueName="[Players]" displayFolder="" count="0" memberValueDatatype="20" unbalanced="0"/>
    <cacheHierarchy uniqueName="[Players].[Starts]" caption="Starts" attribute="1" defaultMemberUniqueName="[Players].[Starts].[All]" allUniqueName="[Players].[Starts].[All]" dimensionUniqueName="[Players]" displayFolder="" count="0" memberValueDatatype="20" unbalanced="0"/>
    <cacheHierarchy uniqueName="[Players].[Minutes]" caption="Minutes" attribute="1" defaultMemberUniqueName="[Players].[Minutes].[All]" allUniqueName="[Players].[Minutes].[All]" dimensionUniqueName="[Players]" displayFolder="" count="0" memberValueDatatype="20" unbalanced="0"/>
    <cacheHierarchy uniqueName="[Players].[90s Played]" caption="90s Played" attribute="1" defaultMemberUniqueName="[Players].[90s Played].[All]" allUniqueName="[Players].[90s Played].[All]" dimensionUniqueName="[Players]" displayFolder="" count="0" memberValueDatatype="5" unbalanced="0"/>
    <cacheHierarchy uniqueName="[Players].[Goals]" caption="Goals" attribute="1" defaultMemberUniqueName="[Players].[Goals].[All]" allUniqueName="[Players].[Goals].[All]" dimensionUniqueName="[Players]" displayFolder="" count="0" memberValueDatatype="20" unbalanced="0"/>
    <cacheHierarchy uniqueName="[Players].[Assists]" caption="Assists" attribute="1" defaultMemberUniqueName="[Players].[Assists].[All]" allUniqueName="[Players].[Assists].[All]" dimensionUniqueName="[Players]" displayFolder="" count="0" memberValueDatatype="20" unbalanced="0"/>
    <cacheHierarchy uniqueName="[Players].[Goal Contributions]" caption="Goal Contributions" attribute="1" defaultMemberUniqueName="[Players].[Goal Contributions].[All]" allUniqueName="[Players].[Goal Contributions].[All]" dimensionUniqueName="[Players]" displayFolder="" count="0" memberValueDatatype="20" unbalanced="0"/>
    <cacheHierarchy uniqueName="[Players].[Goals without Penalty]" caption="Goals without Penalty" attribute="1" defaultMemberUniqueName="[Players].[Goals without Penalty].[All]" allUniqueName="[Players].[Goals without Penalty].[All]" dimensionUniqueName="[Players]" displayFolder="" count="0" memberValueDatatype="20" unbalanced="0"/>
    <cacheHierarchy uniqueName="[Players].[Penalty Goals]" caption="Penalty Goals" attribute="1" defaultMemberUniqueName="[Players].[Penalty Goals].[All]" allUniqueName="[Players].[Penalty Goals].[All]" dimensionUniqueName="[Players]" displayFolder="" count="0" memberValueDatatype="20" unbalanced="0"/>
    <cacheHierarchy uniqueName="[Players].[Penalties Attempted]" caption="Penalties Attempted" attribute="1" defaultMemberUniqueName="[Players].[Penalties Attempted].[All]" allUniqueName="[Players].[Penalties Attempted].[All]" dimensionUniqueName="[Players]" displayFolder="" count="0" memberValueDatatype="20" unbalanced="0"/>
    <cacheHierarchy uniqueName="[Players].[Y Cards]" caption="Y Cards" attribute="1" defaultMemberUniqueName="[Players].[Y Cards].[All]" allUniqueName="[Players].[Y Cards].[All]" dimensionUniqueName="[Players]" displayFolder="" count="0" memberValueDatatype="20" unbalanced="0"/>
    <cacheHierarchy uniqueName="[Players].[R Cards]" caption="R Cards" attribute="1" defaultMemberUniqueName="[Players].[R Cards].[All]" allUniqueName="[Players].[R Cards].[All]" dimensionUniqueName="[Players]" displayFolder="" count="0" memberValueDatatype="20" unbalanced="0"/>
    <cacheHierarchy uniqueName="[Players].[Expected Goals]" caption="Expected Goals" attribute="1" defaultMemberUniqueName="[Players].[Expected Goals].[All]" allUniqueName="[Players].[Expected Goals].[All]" dimensionUniqueName="[Players]" displayFolder="" count="0" memberValueDatatype="5" unbalanced="0"/>
    <cacheHierarchy uniqueName="[Players].[Non-Penalty xG]" caption="Non-Penalty xG" attribute="1" defaultMemberUniqueName="[Players].[Non-Penalty xG].[All]" allUniqueName="[Players].[Non-Penalty xG].[All]" dimensionUniqueName="[Players]" displayFolder="" count="0" memberValueDatatype="5" unbalanced="0"/>
    <cacheHierarchy uniqueName="[Players].[Expected Assists]" caption="Expected Assists" attribute="1" defaultMemberUniqueName="[Players].[Expected Assists].[All]" allUniqueName="[Players].[Expected Assists].[All]" dimensionUniqueName="[Players]" displayFolder="" count="0" memberValueDatatype="5" unbalanced="0"/>
    <cacheHierarchy uniqueName="[Players].[Non-Penalty xG+xAG]" caption="Non-Penalty xG+xAG" attribute="1" defaultMemberUniqueName="[Players].[Non-Penalty xG+xAG].[All]" allUniqueName="[Players].[Non-Penalty xG+xAG].[All]" dimensionUniqueName="[Players]" displayFolder="" count="0" memberValueDatatype="5" unbalanced="0"/>
    <cacheHierarchy uniqueName="[Players].[Progressive Carries]" caption="Progressive Carries" attribute="1" defaultMemberUniqueName="[Players].[Progressive Carries].[All]" allUniqueName="[Players].[Progressive Carries].[All]" dimensionUniqueName="[Players]" displayFolder="" count="0" memberValueDatatype="20" unbalanced="0"/>
    <cacheHierarchy uniqueName="[Players].[Progressive Passes]" caption="Progressive Passes" attribute="1" defaultMemberUniqueName="[Players].[Progressive Passes].[All]" allUniqueName="[Players].[Progressive Passes].[All]" dimensionUniqueName="[Players]" displayFolder="" count="0" memberValueDatatype="20" unbalanced="0"/>
    <cacheHierarchy uniqueName="[Players].[Progressive Runs]" caption="Progressive Runs" attribute="1" defaultMemberUniqueName="[Players].[Progressive Runs].[All]" allUniqueName="[Players].[Progressive Runs].[All]" dimensionUniqueName="[Players]" displayFolder="" count="0" memberValueDatatype="20" unbalanced="0"/>
    <cacheHierarchy uniqueName="[Players].[Goals per 90]" caption="Goals per 90" attribute="1" defaultMemberUniqueName="[Players].[Goals per 90].[All]" allUniqueName="[Players].[Goals per 90].[All]" dimensionUniqueName="[Players]" displayFolder="" count="0" memberValueDatatype="5" unbalanced="0"/>
    <cacheHierarchy uniqueName="[Players].[Assists per 90]" caption="Assists per 90" attribute="1" defaultMemberUniqueName="[Players].[Assists per 90].[All]" allUniqueName="[Players].[Assists per 90].[All]" dimensionUniqueName="[Players]" displayFolder="" count="0" memberValueDatatype="5" unbalanced="0"/>
    <cacheHierarchy uniqueName="[Players].[Goal contributions per 90s]" caption="Goal contributions per 90s" attribute="1" defaultMemberUniqueName="[Players].[Goal contributions per 90s].[All]" allUniqueName="[Players].[Goal contributions per 90s].[All]" dimensionUniqueName="[Players]" displayFolder="" count="0" memberValueDatatype="5" unbalanced="0"/>
    <cacheHierarchy uniqueName="[Players].[Non-Penalty Goals per 90]" caption="Non-Penalty Goals per 90" attribute="1" defaultMemberUniqueName="[Players].[Non-Penalty Goals per 90].[All]" allUniqueName="[Players].[Non-Penalty Goals per 90].[All]" dimensionUniqueName="[Players]" displayFolder="" count="0" memberValueDatatype="5" unbalanced="0"/>
    <cacheHierarchy uniqueName="[Players].[Non-Penalty G+A per 90]" caption="Non-Penalty G+A per 90" attribute="1" defaultMemberUniqueName="[Players].[Non-Penalty G+A per 90].[All]" allUniqueName="[Players].[Non-Penalty G+A per 90].[All]" dimensionUniqueName="[Players]" displayFolder="" count="0" memberValueDatatype="5" unbalanced="0"/>
    <cacheHierarchy uniqueName="[Players].[Expected goals per 90]" caption="Expected goals per 90" attribute="1" defaultMemberUniqueName="[Players].[Expected goals per 90].[All]" allUniqueName="[Players].[Expected goals per 90].[All]" dimensionUniqueName="[Players]" displayFolder="" count="0" memberValueDatatype="5" unbalanced="0"/>
    <cacheHierarchy uniqueName="[Players].[Expected assists per 90]" caption="Expected assists per 90" attribute="1" defaultMemberUniqueName="[Players].[Expected assists per 90].[All]" allUniqueName="[Players].[Expected assists per 90].[All]" dimensionUniqueName="[Players]" displayFolder="" count="0" memberValueDatatype="5" unbalanced="0"/>
    <cacheHierarchy uniqueName="[Players].[xG+xAG per 90]" caption="xG+xAG per 90" attribute="1" defaultMemberUniqueName="[Players].[xG+xAG per 90].[All]" allUniqueName="[Players].[xG+xAG per 90].[All]" dimensionUniqueName="[Players]" displayFolder="" count="0" memberValueDatatype="5" unbalanced="0"/>
    <cacheHierarchy uniqueName="[Players].[Non-Penalty xG per 90]" caption="Non-Penalty xG per 90" attribute="1" defaultMemberUniqueName="[Players].[Non-Penalty xG per 90].[All]" allUniqueName="[Players].[Non-Penalty xG per 90].[All]" dimensionUniqueName="[Players]" displayFolder="" count="0" memberValueDatatype="5" unbalanced="0"/>
    <cacheHierarchy uniqueName="[Players].[Non-Penalty xG+xAG per 90]" caption="Non-Penalty xG+xAG per 90" attribute="1" defaultMemberUniqueName="[Players].[Non-Penalty xG+xAG per 90].[All]" allUniqueName="[Players].[Non-Penalty xG+xAG per 90].[All]" dimensionUniqueName="[Players]" displayFolder="" count="0" memberValueDatatype="5" unbalanced="0"/>
    <cacheHierarchy uniqueName="[Players].[Contribution Rate]" caption="Contribution Rate" attribute="1" defaultMemberUniqueName="[Players].[Contribution Rate].[All]" allUniqueName="[Players].[Contribution Rate].[All]" dimensionUniqueName="[Players]" displayFolder="" count="0" memberValueDatatype="5" unbalanced="0"/>
    <cacheHierarchy uniqueName="[Players].[Finishing Efficiency]" caption="Finishing Efficiency" attribute="1" defaultMemberUniqueName="[Players].[Finishing Efficiency].[All]" allUniqueName="[Players].[Finishing Efficiency].[All]" dimensionUniqueName="[Players]" displayFolder="" count="0" memberValueDatatype="5" unbalanced="0"/>
    <cacheHierarchy uniqueName="[Players].[Creativity Index]" caption="Creativity Index" attribute="1" defaultMemberUniqueName="[Players].[Creativity Index].[All]" allUniqueName="[Players].[Creativity Index].[All]" dimensionUniqueName="[Players]" displayFolder="" count="0" memberValueDatatype="5" unbalanced="0"/>
    <cacheHierarchy uniqueName="[Players].[Discipline Ratio]" caption="Discipline Ratio" attribute="1" defaultMemberUniqueName="[Players].[Discipline Ratio].[All]" allUniqueName="[Players].[Discipline Ratio].[All]" dimensionUniqueName="[Players]" displayFolder="" count="0" memberValueDatatype="5" unbalanced="0"/>
    <cacheHierarchy uniqueName="[Players].[Over/Under XG]" caption="Over/Under XG" attribute="1" defaultMemberUniqueName="[Players].[Over/Under XG].[All]" allUniqueName="[Players].[Over/Under XG].[All]" dimensionUniqueName="[Players]" displayFolder="" count="0" memberValueDatatype="5" unbalanced="0"/>
    <cacheHierarchy uniqueName="[Measures].[Total Goals]" caption="Total Goals" measure="1" displayFolder="" measureGroup="Players" count="0"/>
    <cacheHierarchy uniqueName="[Measures].[Total Assists]" caption="Total Assists" measure="1" displayFolder="" measureGroup="Players" count="0"/>
    <cacheHierarchy uniqueName="[Measures].[Average Over/Under XG]" caption="Average Over/Under XG" measure="1" displayFolder="" measureGroup="Players" count="0"/>
    <cacheHierarchy uniqueName="[Measures].[__XL_Count Players]" caption="__XL_Count Players" measure="1" displayFolder="" measureGroup="Players" count="0" hidden="1"/>
    <cacheHierarchy uniqueName="[Measures].[__No measures defined]" caption="__No measures defined" measure="1" displayFolder="" count="0" hidden="1"/>
    <cacheHierarchy uniqueName="[Measures].[_Average Over/Under XG Goal]" caption="_Average Over/Under XG Goal" measure="1" displayFolder="" measureGroup="Players" count="0" hidden="1"/>
    <cacheHierarchy uniqueName="[Measures].[_Average Over/Under XG Status]" caption="_Average Over/Under XG Status" measure="1" iconSet="6" displayFolder="" measureGroup="Players" count="0" hidden="1"/>
    <cacheHierarchy uniqueName="[Measures].[Sum of Starts]" caption="Sum of Starts" measure="1" displayFolder="" measureGroup="Players" count="0" hidden="1">
      <extLst>
        <ext xmlns:x15="http://schemas.microsoft.com/office/spreadsheetml/2010/11/main" uri="{B97F6D7D-B522-45F9-BDA1-12C45D357490}">
          <x15:cacheHierarchy aggregatedColumn="8"/>
        </ext>
      </extLst>
    </cacheHierarchy>
    <cacheHierarchy uniqueName="[Measures].[Sum of Goal Contributions]" caption="Sum of Goal Contributions" measure="1" displayFolder="" measureGroup="Players" count="0" hidden="1">
      <extLst>
        <ext xmlns:x15="http://schemas.microsoft.com/office/spreadsheetml/2010/11/main" uri="{B97F6D7D-B522-45F9-BDA1-12C45D357490}">
          <x15:cacheHierarchy aggregatedColumn="13"/>
        </ext>
      </extLst>
    </cacheHierarchy>
    <cacheHierarchy uniqueName="[Measures].[Sum of xG+xAG per 90]" caption="Sum of xG+xAG per 90" measure="1" displayFolder="" measureGroup="Players" count="0" hidden="1">
      <extLst>
        <ext xmlns:x15="http://schemas.microsoft.com/office/spreadsheetml/2010/11/main" uri="{B97F6D7D-B522-45F9-BDA1-12C45D357490}">
          <x15:cacheHierarchy aggregatedColumn="33"/>
        </ext>
      </extLst>
    </cacheHierarchy>
    <cacheHierarchy uniqueName="[Measures].[Sum of Goal contributions per 90s]" caption="Sum of Goal contributions per 90s" measure="1" displayFolder="" measureGroup="Players" count="0" hidden="1">
      <extLst>
        <ext xmlns:x15="http://schemas.microsoft.com/office/spreadsheetml/2010/11/main" uri="{B97F6D7D-B522-45F9-BDA1-12C45D357490}">
          <x15:cacheHierarchy aggregatedColumn="28"/>
        </ext>
      </extLst>
    </cacheHierarchy>
    <cacheHierarchy uniqueName="[Measures].[Sum of Minutes]" caption="Sum of Minutes" measure="1" displayFolder="" measureGroup="Players" count="0" hidden="1">
      <extLst>
        <ext xmlns:x15="http://schemas.microsoft.com/office/spreadsheetml/2010/11/main" uri="{B97F6D7D-B522-45F9-BDA1-12C45D357490}">
          <x15:cacheHierarchy aggregatedColumn="9"/>
        </ext>
      </extLst>
    </cacheHierarchy>
    <cacheHierarchy uniqueName="[Measures].[Sum of Goals]" caption="Sum of Goals" measure="1" displayFolder="" measureGroup="Players"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Assists]" caption="Sum of Assists" measure="1" displayFolder="" measureGroup="Players" count="0" hidden="1">
      <extLst>
        <ext xmlns:x15="http://schemas.microsoft.com/office/spreadsheetml/2010/11/main" uri="{B97F6D7D-B522-45F9-BDA1-12C45D357490}">
          <x15:cacheHierarchy aggregatedColumn="12"/>
        </ext>
      </extLst>
    </cacheHierarchy>
    <cacheHierarchy uniqueName="[Measures].[Sum of Goals without Penalty]" caption="Sum of Goals without Penalty" measure="1" displayFolder="" measureGroup="Players" count="0" hidden="1">
      <extLst>
        <ext xmlns:x15="http://schemas.microsoft.com/office/spreadsheetml/2010/11/main" uri="{B97F6D7D-B522-45F9-BDA1-12C45D357490}">
          <x15:cacheHierarchy aggregatedColumn="14"/>
        </ext>
      </extLst>
    </cacheHierarchy>
    <cacheHierarchy uniqueName="[Measures].[Sum of Penalty Goals]" caption="Sum of Penalty Goals" measure="1" displayFolder="" measureGroup="Players" count="0" hidden="1">
      <extLst>
        <ext xmlns:x15="http://schemas.microsoft.com/office/spreadsheetml/2010/11/main" uri="{B97F6D7D-B522-45F9-BDA1-12C45D357490}">
          <x15:cacheHierarchy aggregatedColumn="15"/>
        </ext>
      </extLst>
    </cacheHierarchy>
    <cacheHierarchy uniqueName="[Measures].[Sum of Y Cards]" caption="Sum of Y Cards" measure="1" displayFolder="" measureGroup="Players" count="0" hidden="1">
      <extLst>
        <ext xmlns:x15="http://schemas.microsoft.com/office/spreadsheetml/2010/11/main" uri="{B97F6D7D-B522-45F9-BDA1-12C45D357490}">
          <x15:cacheHierarchy aggregatedColumn="17"/>
        </ext>
      </extLst>
    </cacheHierarchy>
    <cacheHierarchy uniqueName="[Measures].[Sum of R Cards]" caption="Sum of R Cards" measure="1" displayFolder="" measureGroup="Players" count="0" hidden="1">
      <extLst>
        <ext xmlns:x15="http://schemas.microsoft.com/office/spreadsheetml/2010/11/main" uri="{B97F6D7D-B522-45F9-BDA1-12C45D357490}">
          <x15:cacheHierarchy aggregatedColumn="18"/>
        </ext>
      </extLst>
    </cacheHierarchy>
    <cacheHierarchy uniqueName="[Measures].[Sum of Expected Goals]" caption="Sum of Expected Goals" measure="1" displayFolder="" measureGroup="Players" count="0" hidden="1">
      <extLst>
        <ext xmlns:x15="http://schemas.microsoft.com/office/spreadsheetml/2010/11/main" uri="{B97F6D7D-B522-45F9-BDA1-12C45D357490}">
          <x15:cacheHierarchy aggregatedColumn="19"/>
        </ext>
      </extLst>
    </cacheHierarchy>
    <cacheHierarchy uniqueName="[Measures].[Sum of Goals per 90]" caption="Sum of Goals per 90" measure="1" displayFolder="" measureGroup="Players" count="0" hidden="1">
      <extLst>
        <ext xmlns:x15="http://schemas.microsoft.com/office/spreadsheetml/2010/11/main" uri="{B97F6D7D-B522-45F9-BDA1-12C45D357490}">
          <x15:cacheHierarchy aggregatedColumn="26"/>
        </ext>
      </extLst>
    </cacheHierarchy>
    <cacheHierarchy uniqueName="[Measures].[Sum of Assists per 90]" caption="Sum of Assists per 90" measure="1" displayFolder="" measureGroup="Players" count="0" hidden="1">
      <extLst>
        <ext xmlns:x15="http://schemas.microsoft.com/office/spreadsheetml/2010/11/main" uri="{B97F6D7D-B522-45F9-BDA1-12C45D357490}">
          <x15:cacheHierarchy aggregatedColumn="27"/>
        </ext>
      </extLst>
    </cacheHierarchy>
    <cacheHierarchy uniqueName="[Measures].[Sum of Expected Assists]" caption="Sum of Expected Assists" measure="1" displayFolder="" measureGroup="Players" count="0" hidden="1">
      <extLst>
        <ext xmlns:x15="http://schemas.microsoft.com/office/spreadsheetml/2010/11/main" uri="{B97F6D7D-B522-45F9-BDA1-12C45D357490}">
          <x15:cacheHierarchy aggregatedColumn="21"/>
        </ext>
      </extLst>
    </cacheHierarchy>
    <cacheHierarchy uniqueName="[Measures].[Sum of Progressive Carries]" caption="Sum of Progressive Carries" measure="1" displayFolder="" measureGroup="Players" count="0" hidden="1">
      <extLst>
        <ext xmlns:x15="http://schemas.microsoft.com/office/spreadsheetml/2010/11/main" uri="{B97F6D7D-B522-45F9-BDA1-12C45D357490}">
          <x15:cacheHierarchy aggregatedColumn="23"/>
        </ext>
      </extLst>
    </cacheHierarchy>
    <cacheHierarchy uniqueName="[Measures].[Sum of Progressive Passes]" caption="Sum of Progressive Passes" measure="1" displayFolder="" measureGroup="Players" count="0" hidden="1">
      <extLst>
        <ext xmlns:x15="http://schemas.microsoft.com/office/spreadsheetml/2010/11/main" uri="{B97F6D7D-B522-45F9-BDA1-12C45D357490}">
          <x15:cacheHierarchy aggregatedColumn="24"/>
        </ext>
      </extLst>
    </cacheHierarchy>
    <cacheHierarchy uniqueName="[Measures].[Sum of Progressive Runs]" caption="Sum of Progressive Runs" measure="1" displayFolder="" measureGroup="Players" count="0" hidden="1">
      <extLst>
        <ext xmlns:x15="http://schemas.microsoft.com/office/spreadsheetml/2010/11/main" uri="{B97F6D7D-B522-45F9-BDA1-12C45D357490}">
          <x15:cacheHierarchy aggregatedColumn="25"/>
        </ext>
      </extLst>
    </cacheHierarchy>
    <cacheHierarchy uniqueName="[Measures].[Sum of Matches Played]" caption="Sum of Matches Played" measure="1" displayFolder="" measureGroup="Players" count="0" hidden="1">
      <extLst>
        <ext xmlns:x15="http://schemas.microsoft.com/office/spreadsheetml/2010/11/main" uri="{B97F6D7D-B522-45F9-BDA1-12C45D357490}">
          <x15:cacheHierarchy aggregatedColumn="7"/>
        </ext>
      </extLst>
    </cacheHierarchy>
    <cacheHierarchy uniqueName="[Measures].[Sum of Contribution Rate]" caption="Sum of Contribution Rate" measure="1" displayFolder="" measureGroup="Players" count="0" hidden="1">
      <extLst>
        <ext xmlns:x15="http://schemas.microsoft.com/office/spreadsheetml/2010/11/main" uri="{B97F6D7D-B522-45F9-BDA1-12C45D357490}">
          <x15:cacheHierarchy aggregatedColumn="36"/>
        </ext>
      </extLst>
    </cacheHierarchy>
    <cacheHierarchy uniqueName="[Measures].[Sum of Finishing Efficiency]" caption="Sum of Finishing Efficiency" measure="1" displayFolder="" measureGroup="Players" count="0" hidden="1">
      <extLst>
        <ext xmlns:x15="http://schemas.microsoft.com/office/spreadsheetml/2010/11/main" uri="{B97F6D7D-B522-45F9-BDA1-12C45D357490}">
          <x15:cacheHierarchy aggregatedColumn="37"/>
        </ext>
      </extLst>
    </cacheHierarchy>
    <cacheHierarchy uniqueName="[Measures].[Sum of Creativity Index]" caption="Sum of Creativity Index" measure="1" displayFolder="" measureGroup="Players" count="0" hidden="1">
      <extLst>
        <ext xmlns:x15="http://schemas.microsoft.com/office/spreadsheetml/2010/11/main" uri="{B97F6D7D-B522-45F9-BDA1-12C45D357490}">
          <x15:cacheHierarchy aggregatedColumn="38"/>
        </ext>
      </extLst>
    </cacheHierarchy>
    <cacheHierarchy uniqueName="[Measures].[Sum of Discipline Ratio]" caption="Sum of Discipline Ratio" measure="1" displayFolder="" measureGroup="Players" count="0" hidden="1">
      <extLst>
        <ext xmlns:x15="http://schemas.microsoft.com/office/spreadsheetml/2010/11/main" uri="{B97F6D7D-B522-45F9-BDA1-12C45D357490}">
          <x15:cacheHierarchy aggregatedColumn="39"/>
        </ext>
      </extLst>
    </cacheHierarchy>
    <cacheHierarchy uniqueName="[Measures].[Sum of Over/Under XG]" caption="Sum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Over/Under XG]" caption="Average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Finishing Efficiency]" caption="Average of Finishing Efficiency" measure="1" displayFolder="" measureGroup="Players" count="0" hidden="1">
      <extLst>
        <ext xmlns:x15="http://schemas.microsoft.com/office/spreadsheetml/2010/11/main" uri="{B97F6D7D-B522-45F9-BDA1-12C45D357490}">
          <x15:cacheHierarchy aggregatedColumn="37"/>
        </ext>
      </extLst>
    </cacheHierarchy>
  </cacheHierarchies>
  <kpis count="1">
    <kpi uniqueName="Average Over/Under XG" caption="Average Over/Under XG" displayFolder="" measureGroup="Players" parent="" value="[Measures].[Average Over/Under XG]" goal="[Measures].[_Average Over/Under XG Goal]" status="[Measures].[_Average Over/Under XG Status]" trend="" weight=""/>
  </kpis>
  <dimensions count="2">
    <dimension measure="1" name="Measures" uniqueName="[Measures]" caption="Measures"/>
    <dimension name="Players" uniqueName="[Players]" caption="Players"/>
  </dimensions>
  <measureGroups count="1">
    <measureGroup name="Players" caption="Play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25.445884143519" backgroundQuery="1" createdVersion="8" refreshedVersion="8" minRefreshableVersion="3" recordCount="0" supportSubquery="1" supportAdvancedDrill="1" xr:uid="{96E1FED9-B123-4D10-92FD-CDF22B7467E1}">
  <cacheSource type="external" connectionId="2"/>
  <cacheFields count="3">
    <cacheField name="[Players].[Player].[Player]" caption="Player" numFmtId="0" level="1">
      <sharedItems count="562">
        <s v="Anthony Elanga"/>
        <s v="Antonee Robinson"/>
        <s v="Bruno Fernandes"/>
        <s v="Bukayo Saka"/>
        <s v="Cole Palmer"/>
        <s v="Jacob Murphy"/>
        <s v="Mikkel Damsgaard"/>
        <s v="Mohamed Salah"/>
        <s v="Morgan Rogers"/>
        <s v="Son Heung-min"/>
        <s v="Eberechi Eze" u="1"/>
        <s v="Jarrod Bowen" u="1"/>
        <s v="Martin Ã˜degaard" u="1"/>
        <s v="Morgan Gibbs-White" u="1"/>
        <s v="Åukasz FabiaÅ„ski" u="1"/>
        <s v="Aaron Ramsdale" u="1"/>
        <s v="Alex McCarthy" u="1"/>
        <s v="Alex Palmer" u="1"/>
        <s v="Alisson" u="1"/>
        <s v="Bart Verbruggen" u="1"/>
        <s v="Bernd Leno" u="1"/>
        <s v="Ederson" u="1"/>
        <s v="Jordan Pickford" u="1"/>
        <s v="Mark Flekken" u="1"/>
        <s v="Aaron Wan-Bissaka" u="1"/>
        <s v="Daniel MuÃ±oz" u="1"/>
        <s v="Lewis Hall" u="1"/>
        <s v="Matheus Nunes" u="1"/>
        <s v="Milos Kerkez" u="1"/>
        <s v="Pedro Porro" u="1"/>
        <s v="Rayan AÃ¯t-Nouri" u="1"/>
        <s v="Trent Alexander-Arnold" u="1"/>
        <s v="Tyrick Mitchell" u="1"/>
        <s v="Alexander Isak" u="1"/>
        <s v="Antoine Semenyo" u="1"/>
        <s v="Bryan Mbeumo" u="1"/>
        <s v="Leandro Trossard" u="1"/>
        <s v="Luis DÃ­az" u="1"/>
        <s v="Ollie Watkins" u="1"/>
        <s v="Pedro Neto" u="1"/>
        <s v="Claudio Echeverri" u="1"/>
        <s v="Divin Mubama" u="1"/>
        <s v="Erling Haaland" u="1"/>
        <s v="Oscar Bobb" u="1"/>
        <s v="Gabriel Jesus" u="1"/>
        <s v="Nathan Butler-Oyedeji" u="1"/>
        <s v="Reiss Nelson" u="1"/>
        <s v="Evan Ferguson" u="1"/>
        <s v="Michail Antonio" u="1"/>
        <s v="Niclas FÃ¼llkrug" u="1"/>
        <s v="Callum Wilson" u="1"/>
        <s v="Harvey Barnes" u="1"/>
        <s v="Miguel AlmirÃ³n" u="1"/>
        <s v="William Osula" u="1"/>
        <s v="Abdul Fatawu Issahaku" u="1"/>
        <s v="Bobby De Cordova-Reid" u="1"/>
        <s v="Jake Evans" u="1"/>
        <s v="Jamie Vardy" u="1"/>
        <s v="Kasey McAteer" u="1"/>
        <s v="Odsonne Ã‰douard" u="1"/>
        <s v="Stephy Mavididi" u="1"/>
        <s v="Will Alves" u="1"/>
        <s v="Cody Gakpo" u="1"/>
        <s v="Darwin NÃºÃ±ez" u="1"/>
        <s v="Diogo Jota" u="1"/>
        <s v="Federico Chiesa" u="1"/>
        <s v="Andrew Robertson" u="1"/>
        <s v="Conor Bradley" u="1"/>
        <s v="Ibrahima KonatÃ©" u="1"/>
        <s v="Jarell Quansah" u="1"/>
        <s v="Joe Gomez" u="1"/>
        <s v="Kostas Tsimikas" u="1"/>
        <s v="Virgil van Dijk" u="1"/>
        <s v="CaoimhÃ­n Kelleher" u="1"/>
        <s v="Vitezslav Jaros" u="1"/>
        <s v="Alexis Mac Allister" u="1"/>
        <s v="Curtis Jones" u="1"/>
        <s v="Dominik Szoboszlai" u="1"/>
        <s v="Harvey Elliott" u="1"/>
        <s v="Jayden Danns" u="1"/>
        <s v="Ryan Gravenberch" u="1"/>
        <s v="Wataru Endo" u="1"/>
        <s v="Ben White" u="1"/>
        <s v="Declan Rice" u="1"/>
        <s v="Ethan Nwaneri" u="1"/>
        <s v="Gabriel Martinelli" u="1"/>
        <s v="JurriÃ«n Timber" u="1"/>
        <s v="Kai Havertz" u="1"/>
        <s v="Mikel Merino" u="1"/>
        <s v="Ä°lkay GÃ¼ndoÄŸan" u="1"/>
        <s v="Bernardo Silva" u="1"/>
        <s v="Jeremy Doku" u="1"/>
        <s v="Kevin De Bruyne" u="1"/>
        <s v="Mateo KovaÄiÄ‡" u="1"/>
        <s v="Phil Foden" u="1"/>
        <s v="SÃ¡vio" u="1"/>
        <s v="Carlos Soler" u="1"/>
        <s v="Crysencio Summerville" u="1"/>
        <s v="Danny Ings" u="1"/>
        <s v="Edson Ãlvarez" u="1"/>
        <s v="Emerson Palmieri" u="1"/>
        <s v="Guido RodrÃ­guez" u="1"/>
        <s v="Mohammed Kudus" u="1"/>
        <s v="Anthony Gordon" u="1"/>
        <s v="Bruno GuimarÃ£es" u="1"/>
        <s v="Joe Willock" u="1"/>
        <s v="Joelinton" u="1"/>
        <s v="Kieran Trippier" u="1"/>
        <s v="Sandro Tonali" u="1"/>
        <s v="Brennan Johnson" u="1"/>
        <s v="Dejan Kulusevski" u="1"/>
        <s v="Djed Spence" u="1"/>
        <s v="Dominic Solanke" u="1"/>
        <s v="James Maddison" u="1"/>
        <s v="Micky van de Ven" u="1"/>
        <s v="Pape Matar Sarr" u="1"/>
        <s v="Timo Werner" u="1"/>
        <s v="Adam Wharton" u="1"/>
        <s v="Eddie Nketiah" u="1"/>
        <s v="Ismaila Sarr" u="1"/>
        <s v="Jean-Philippe Mateta" u="1"/>
        <s v="Jefferson Lerma" u="1"/>
        <s v="Marc GuÃ©hi" u="1"/>
        <s v="Will Hughes" u="1"/>
        <s v="Abdoulaye DoucourÃ©" u="1"/>
        <s v="Ashley Young" u="1"/>
        <s v="Carlos Alcaraz" u="1"/>
        <s v="Dominic Calvert-Lewin" u="1"/>
        <s v="Dwight McNeil" u="1"/>
        <s v="Idrissa Gana Gueye" u="1"/>
        <s v="James Garner" u="1"/>
        <s v="James Tarkowski" u="1"/>
        <s v="Jarrad Branthwaite" u="1"/>
        <s v="Vitaliy Mykolenko" u="1"/>
        <s v="Brajan Gruda" u="1"/>
        <s v="Danny Welbeck" u="1"/>
        <s v="Georginio Rutter" u="1"/>
        <s v="Jack Hinshelwood" u="1"/>
        <s v="JoÃ£o Pedro" u="1"/>
        <s v="Kaoru Mitoma" u="1"/>
        <s v="Mats Wieffer" u="1"/>
        <s v="Matt O'Riley" u="1"/>
        <s v="Simon Adingra" u="1"/>
        <s v="Yankuba Minteh" u="1"/>
        <s v="Christopher Nkunku" u="1"/>
        <s v="Enzo FernÃ¡ndez" u="1"/>
        <s v="Jadon Sancho" u="1"/>
        <s v="JoÃ£o FÃ©lix" u="1"/>
        <s v="Kiernan Dewsbury-Hall" u="1"/>
        <s v="MoisÃ©s Caicedo" u="1"/>
        <s v="Nicolas Jackson" u="1"/>
        <s v="Noni Madueke" u="1"/>
        <s v="Ian Maatsen" u="1"/>
        <s v="Jacob Ramsey" u="1"/>
        <s v="John McGinn" u="1"/>
        <s v="Leon Bailey" u="1"/>
        <s v="Lucas Digne" u="1"/>
        <s v="Marco Asensio" u="1"/>
        <s v="Marcus Rashford" u="1"/>
        <s v="Youri Tielemans" u="1"/>
        <s v="Christian NÃ¸rgaard" u="1"/>
        <s v="Keane Lewis-Potter" u="1"/>
        <s v="Kevin Schade" u="1"/>
        <s v="Mads Roerslev" u="1"/>
        <s v="Nathan Collins" u="1"/>
        <s v="Vitaly Janelt" u="1"/>
        <s v="Yoane Wissa" u="1"/>
        <s v="Adama TraorÃ©" u="1"/>
        <s v="Alex Iwobi" u="1"/>
        <s v="Andreas Pereira" u="1"/>
        <s v="Emile Smith Rowe" u="1"/>
        <s v="Kenny Tete" u="1"/>
        <s v="RaÃºl JimÃ©nez" u="1"/>
        <s v="Ryan Sessegnon" u="1"/>
        <s v="SaÅ¡a LukiÄ‡" u="1"/>
        <s v="Alejandro Garnacho" u="1"/>
        <s v="Amad Diallo" u="1"/>
        <s v="Christian Eriksen" u="1"/>
        <s v="Diogo Dalot" u="1"/>
        <s v="Joshua Zirkzee" u="1"/>
        <s v="Lisandro MartÃ­nez" u="1"/>
        <s v="Manuel Ugarte Ribeiro" u="1"/>
        <s v="Noussair Mazraoui" u="1"/>
        <s v="Adam Armstrong" u="1"/>
        <s v="Adam Lallana" u="1"/>
        <s v="James Bree" u="1"/>
        <s v="Kamaldeen Sulemana" u="1"/>
        <s v="Kyle Walker-Peters" u="1"/>
        <s v="Lesley Ugochukwu" u="1"/>
        <s v="Mateus Fernandes" u="1"/>
        <s v="Paul Onuachu" u="1"/>
        <s v="Ryan Manning" u="1"/>
        <s v="Yukinari Sugawara" u="1"/>
        <s v="Bilal El Khannouss" u="1"/>
        <s v="Facundo Buonanotte" u="1"/>
        <s v="Harry Winks" u="1"/>
        <s v="James Justin" u="1"/>
        <s v="Wilfred Ndidi" u="1"/>
        <s v="Ãlex Moreno" u="1"/>
        <s v="Callum Hudson-Odoi" u="1"/>
        <s v="Chris Wood" u="1"/>
        <s v="Elliot Anderson" u="1"/>
        <s v="Ibrahim SangarÃ©" u="1"/>
        <s v="James Ward-Prowse" u="1"/>
        <s v="Neco Williams" u="1"/>
        <s v="Nikola MilenkoviÄ‡" u="1"/>
        <s v="Axel Tuanzebe" u="1"/>
        <s v="Ben Johnson" u="1"/>
        <s v="Cameron Burgess" u="1"/>
        <s v="Conor Chaplin" u="1"/>
        <s v="Dara O'Shea" u="1"/>
        <s v="Jack Clarke" u="1"/>
        <s v="Julio Enciso" u="1"/>
        <s v="Leif Davis" u="1"/>
        <s v="Liam Delap" u="1"/>
        <s v="Omari Hutchinson" u="1"/>
        <s v="Abdukodir Khusanov" u="1"/>
        <s v="Jahmai Simpson-Pusey" u="1"/>
        <s v="JoÅ¡ko Gvardiol" u="1"/>
        <s v="John Stones" u="1"/>
        <s v="Kyle Walker" u="1"/>
        <s v="Manuel Akanji" u="1"/>
        <s v="Nathan AkÃ©" u="1"/>
        <s v="Nico Oâ€™Reilly" u="1"/>
        <s v="Rico Lewis" u="1"/>
        <s v="Stefan Ortega" u="1"/>
        <s v="Jack Grealish" u="1"/>
        <s v="James Mcatee" u="1"/>
        <s v="NicolÃ¡s GonzÃ¡lez" u="1"/>
        <s v="GonÃ§alo Guedes" u="1"/>
        <s v="JÃ¸rgen Strand Larsen" u="1"/>
        <s v="Jean-Ricner Bellegarde" u="1"/>
        <s v="JoÃ£o Gomes" u="1"/>
        <s v="Mario Lemina" u="1"/>
        <s v="Marshall Munetsi" u="1"/>
        <s v="Matheus Cunha" u="1"/>
        <s v="NÃ©lson Semedo" u="1"/>
        <s v="Pablo Sarabia" u="1"/>
        <s v="Dango Ouattara" u="1"/>
        <s v="Dean Huijsen" u="1"/>
        <s v="Enes Ãœnal" u="1"/>
        <s v="Justin Kluivert" u="1"/>
        <s v="Lewis Cook" u="1"/>
        <s v="Marcus Tavernier" u="1"/>
        <s v="Ryan Christie" u="1"/>
        <s v="Tyler Adams" u="1"/>
        <s v="Aaron Cresswell" u="1"/>
        <s v="Adam Smith" u="1"/>
        <s v="Adam Webster" u="1"/>
        <s v="Albert GrÃ¸nbaek" u="1"/>
        <s v="Alex Scott" u="1"/>
        <s v="Alfie Dorrington" u="1"/>
        <s v="Alfie Pond" u="1"/>
        <s v="Ali Al Hamadi" u="1"/>
        <s v="Alphonse Areola" u="1"/>
        <s v="Altay BayÄ±ndÄ±r" u="1"/>
        <s v="Amadou Onana" u="1"/>
        <s v="AndrÃ©" u="1"/>
        <s v="AndrÃ© Onana" u="1"/>
        <s v="AndrÃ©s GarcÃ­a" u="1"/>
        <s v="Andy Irving" u="1"/>
        <s v="AntonÃ­n KinskÃ½" u="1"/>
        <s v="Antony" u="1"/>
        <s v="Archie Gray" u="1"/>
        <s v="Arijanet Muric" u="1"/>
        <s v="Armando Broja" u="1"/>
        <s v="Armel Bella Kotchap" u="1"/>
        <s v="Asher Agbinone" u="1"/>
        <s v="Axel Disasi" u="1"/>
        <s v="Ayden Heaven" u="1"/>
        <s v="Ben Brereton" u="1"/>
        <s v="Ben Chilwell" u="1"/>
        <s v="Ben Davies" u="1"/>
        <s v="Ben Godfrey" u="1"/>
        <s v="Ben Mee" u="1"/>
        <s v="Ben Winterburn" u="1"/>
        <s v="BenoÃ®t Badiashile" u="1"/>
        <s v="Beto" u="1"/>
        <s v="Billy Gilmour" u="1"/>
        <s v="Boubacar Kamara" u="1"/>
        <s v="Boubacar TraorÃ©" u="1"/>
        <s v="Boubakary SoumarÃ©" u="1"/>
        <s v="Brandon Austin" u="1"/>
        <s v="Caleb Kporha" u="1"/>
        <s v="Caleb Okoli" u="1"/>
        <s v="Calvin Bassey" u="1"/>
        <s v="Cameron Archer" u="1"/>
        <s v="Carlos Baleba" u="1"/>
        <s v="Carlos Forbs" u="1"/>
        <s v="Carlos VinÃ­cius" u="1"/>
        <s v="Casemiro" u="1"/>
        <s v="Chadi Riad" u="1"/>
        <s v="Charlie Taylor" u="1"/>
        <s v="Cheick DoucourÃ©" u="1"/>
        <s v="Chidozie Obi-Martin" u="1"/>
        <s v="Chiedozie Ogbene" u="1"/>
        <s v="Chiquinho" u="1"/>
        <s v="Chris Richards" u="1"/>
        <s v="Christian Walton" u="1"/>
        <s v="Conor Coady" u="1"/>
        <s v="Conor Townsend" u="1"/>
        <s v="Craig Dawson" u="1"/>
        <s v="Cristian Romero" u="1"/>
        <s v="Daichi Kamada" u="1"/>
        <s v="Dan Burn" u="1"/>
        <s v="Dane Scarlett" u="1"/>
        <s v="Daniel Bentley" u="1"/>
        <s v="Daniel Jebbison" u="1"/>
        <s v="Daniel Podence" u="1"/>
        <s v="Danilo" u="1"/>
        <s v="Danny Ward" u="1"/>
        <s v="David Brooks" u="1"/>
        <s v="David Raya" u="1"/>
        <s v="Dean Henderson" u="1"/>
        <s v="Destiny Udogie" u="1"/>
        <s v="Diego Carlos" u="1"/>
        <s v="Diego GÃ³mez" u="1"/>
        <s v="Donyell Malen" u="1"/>
        <s v="Edmond-Paris Maghoma" u="1"/>
        <s v="Eiran Cashin" u="1"/>
        <s v="Emi BuendÃ­a" u="1"/>
        <s v="Emil Krafth" u="1"/>
        <s v="Emiliano MartÃ­nez" u="1"/>
        <s v="Emmanuel Agbadou" u="1"/>
        <s v="Eric da Silva Moreira" u="1"/>
        <s v="Ethan Pinnock" u="1"/>
        <s v="Evanilson" u="1"/>
        <s v="Ezri Konsa" u="1"/>
        <s v="Fabian SchÃ¤r" u="1"/>
        <s v="Fabio Carvalho" u="1"/>
        <s v="Ferdi Kadioglu" u="1"/>
        <s v="Filip JÃ¸rgensen" u="1"/>
        <s v="Flynn Downes" u="1"/>
        <s v="Frank Onyeka" u="1"/>
        <s v="Fraser Forster" u="1"/>
        <s v="Gabriel MagalhÃ£es" u="1"/>
        <s v="George Edmundson" u="1"/>
        <s v="George Hirst" u="1"/>
        <s v="Guglielmo Vicario" u="1"/>
        <s v="Gustavo Nunes" u="1"/>
        <s v="HÃ¡kon Rafn Valdimarsson" u="1"/>
        <s v="Hamza Choudhury" u="1"/>
        <s v="Harrison Armstrong" u="1"/>
        <s v="Harrison Reed" u="1"/>
        <s v="Harry Amass" u="1"/>
        <s v="Harry Clarke" u="1"/>
        <s v="Harry Howell" u="1"/>
        <s v="Harry Maguire" u="1"/>
        <s v="Harry Toffolo" u="1"/>
        <s v="Harry Wilson" u="1"/>
        <s v="Hwang Hee-chan" u="1"/>
        <s v="Igor" u="1"/>
        <s v="Iliman Ndiaye" u="1"/>
        <s v="Illia Zabarnyi" u="1"/>
        <s v="Issa Diop" u="1"/>
        <s v="JÃ¡der DurÃ¡n" u="1"/>
        <s v="Jack Harrison" u="1"/>
        <s v="Jack Stephens" u="1"/>
        <s v="Jack Taylor" u="1"/>
        <s v="Jacob Greaves" u="1"/>
        <s v="Jaden Philogene Bidace" u="1"/>
        <s v="Jake O'Brien" u="1"/>
        <s v="Jakub Kiwior" u="1"/>
        <s v="Jakub Moder" u="1"/>
        <s v="Jakub Stolarczyk" u="1"/>
        <s v="James Hill" u="1"/>
        <s v="James Milner" u="1"/>
        <s v="Jan Bednarek" u="1"/>
        <s v="Jan Paul van Hecke" u="1"/>
        <s v="Jannik Vestergaard" u="1"/>
        <s v="Jason Steele" u="1"/>
        <s v="Jay Robinson" u="1"/>
        <s v="Jay Stansfield" u="1"/>
        <s v="Jayden Meghoma" u="1"/>
        <s v="Jean-Clair Todibo" u="1"/>
        <s v="Jeffrey Schlupp" u="1"/>
        <s v="Jens Cajuste" u="1"/>
        <s v="Jeremy Monga" u="1"/>
        <s v="Jeremy Sarmiento" u="1"/>
        <s v="Jesper LindstrÃ¸m" u="1"/>
        <s v="JoÃ«l Veltman" u="1"/>
        <s v="Joachim Andersen" u="1"/>
        <s v="Joachim Kayi Sanda" u="1"/>
        <s v="Joe Aribo" u="1"/>
        <s v="Joe Lumley" u="1"/>
        <s v="Joel Ward" u="1"/>
        <s v="Jonny Evans" u="1"/>
        <s v="Jordan Ayew" u="1"/>
        <s v="Jorge Cuenca" u="1"/>
        <s v="Jorginho" u="1"/>
        <s v="JosÃ© SÃ¡" u="1"/>
        <s v="Joshua Acheampong" u="1"/>
        <s v="Joshua King" u="1"/>
        <s v="Jota Silva" u="1"/>
        <s v="Julian Araujo" u="1"/>
        <s v="Julio Soler" u="1"/>
        <s v="Justin Devenny" u="1"/>
        <s v="Kaelan Casey" u="1"/>
        <s v="Kalvin Phillips" u="1"/>
        <s v="Kepa Arrizabalaga" u="1"/>
        <s v="Kevin Danso" u="1"/>
        <s v="Kieran Tierney" u="1"/>
        <s v="Kim Jisoo" u="1"/>
        <s v="Kobbie Mainoo" u="1"/>
        <s v="Konstantinos Mavropanos" u="1"/>
        <s v="Kosta NedeljkoviÄ‡" u="1"/>
        <s v="Kristoffer Ajer" u="1"/>
        <s v="Lamare Bogarde" u="1"/>
        <s v="Leny Yoro" u="1"/>
        <s v="Levi Colwill" u="1"/>
        <s v="Lewis Dunk" u="1"/>
        <s v="Lewis Miley" u="1"/>
        <s v="Lewis Orford" u="1"/>
        <s v="Lloyd Kelly" u="1"/>
        <s v="Lucas Bergvall" u="1"/>
        <s v="Lucas PaquetÃ¡" u="1"/>
        <s v="Luis Guilherme" u="1"/>
        <s v="Luis Sinisterra" u="1"/>
        <s v="Luke Shaw" u="1"/>
        <s v="Luke Thomas" u="1"/>
        <s v="Luke Woolfenden" u="1"/>
        <s v="Mads Hermansen" u="1"/>
        <s v="Malo Gusto" u="1"/>
        <s v="Marc Cucurella" u="1"/>
        <s v="Marc Guiu" u="1"/>
        <s v="Marcos Senesi" u="1"/>
        <s v="Marcus Harness" u="1"/>
        <s v="Mark Travers" u="1"/>
        <s v="Martial Godo" u="1"/>
        <s v="Martin DÃºbravka" u="1"/>
        <s v="Mason Holgate" u="1"/>
        <s v="Mason Mount" u="1"/>
        <s v="Massimo Luongo" u="1"/>
        <s v="Mateus Mane" u="1"/>
        <s v="Matheus FranÃ§a" u="1"/>
        <s v="Mathias Jensen" u="1"/>
        <s v="Mathis Amougou" u="1"/>
        <s v="Mathys Tel" u="1"/>
        <s v="Matt Doherty" u="1"/>
        <s v="Matt Targett" u="1"/>
        <s v="Matthijs de Ligt" u="1"/>
        <s v="Matty Cash" u="1"/>
        <s v="Matz Sels" u="1"/>
        <s v="Max Aarons" u="1"/>
        <s v="Max Kilman" u="1"/>
        <s v="Maxence Lacroix" u="1"/>
        <s v="Maxwel Cornet" u="1"/>
        <s v="Michael Golding" u="1"/>
        <s v="Michael Kayode" u="1"/>
        <s v="Michael Keane" u="1"/>
        <s v="Mikey Moore" u="1"/>
        <s v="Morato" u="1"/>
        <s v="Murillo" u="1"/>
        <s v="Mykhailo Mudryk" u="1"/>
        <s v="Myles Lewis-Skelly" u="1"/>
        <s v="Nasser Djiga" u="1"/>
        <s v="Nathan Broadhead" u="1"/>
        <s v="Nathan Patterson" u="1"/>
        <s v="Nathan Wood-Gordon" u="1"/>
        <s v="Nathaniel Clyne" u="1"/>
        <s v="Neto" u="1"/>
        <s v="Nick Pope" u="1"/>
        <s v="NicolÃ¡s DomÃ­nguez" u="1"/>
        <s v="Ola Aina" u="1"/>
        <s v="Olabade Aluko" u="1"/>
        <s v="Oleksandr Zinchenko" u="1"/>
        <s v="Oliver Scarles" u="1"/>
        <s v="Oliver Skipp" u="1"/>
        <s v="Omar Marmoush" u="1"/>
        <s v="Orel Mangala" u="1"/>
        <s v="Patrick Dorgu" u="1"/>
        <s v="Patson Daka" u="1"/>
        <s v="Pau Torres" u="1"/>
        <s v="Pedro Lima" u="1"/>
        <s v="Pervis EstupiÃ±Ã¡n" u="1"/>
        <s v="Philip Billing" u="1"/>
        <s v="Radu DrÄƒguÈ™in" u="1"/>
        <s v="Raheem Sterling" u="1"/>
        <s v="RamÃ³n Sosa" u="1"/>
        <s v="RÃºben Dias" u="1"/>
        <s v="Rasmus HÃ¸jlund" u="1"/>
        <s v="Reece James" u="1"/>
        <s v="Remy Rees-Dottin" u="1"/>
        <s v="Renato Veiga" u="1"/>
        <s v="Ricardo Pereira" u="1"/>
        <s v="Riccardo Calafiori" u="1"/>
        <s v="Richarlison" u="1"/>
        <s v="Rico Henry" u="1"/>
        <s v="Robert SÃ¡nchez" u="1"/>
        <s v="Robin Olsen" u="1"/>
        <s v="Rodri" u="1"/>
        <s v="Rodrigo Bentancur" u="1"/>
        <s v="Rodrigo Gomes" u="1"/>
        <s v="Rodrigo Muniz" u="1"/>
        <s v="RomÃ©o Lavia" u="1"/>
        <s v="Romain Esse" u="1"/>
        <s v="Roman Dixon" u="1"/>
        <s v="Ronnie Edwards" u="1"/>
        <s v="Ross Barkley" u="1"/>
        <s v="Ross Stewart" u="1"/>
        <s v="Ryan Fraser" u="1"/>
        <s v="Ryan Trevitt" u="1"/>
        <s v="Ryan Yates" u="1"/>
        <s v="SÃ©amus Coleman" u="1"/>
        <s v="Sam Johnstone" u="1"/>
        <s v="Sam Morsy" u="1"/>
        <s v="Sammie Szmodics" u="1"/>
        <s v="Samuel Amo-Ameyaw" u="1"/>
        <s v="Samuel Edozie" u="1"/>
        <s v="Sander Berge" u="1"/>
        <s v="Santiago Bueno" u="1"/>
        <s v="Scott McTominay" u="1"/>
        <s v="Sean Longstaff" u="1"/>
        <s v="Sepp van den Berg" u="1"/>
        <s v="Sergio ReguilÃ³n" u="1"/>
        <s v="Shumaira Mheuka" u="1"/>
        <s v="Solly March" u="1"/>
        <s v="Sven Botman" u="1"/>
        <s v="Taiwo Awoniyi" u="1"/>
        <s v="Takehiro Tomiyasu" u="1"/>
        <s v="Tariq Lamptey" u="1"/>
        <s v="Taylor Harwood-Bellis" u="1"/>
        <s v="Thiago" u="1"/>
        <s v="Thomas Partey" u="1"/>
        <s v="Tim Iroegbunam" u="1"/>
        <s v="Timothy Castagne" u="1"/>
        <s v="Toby Collyer" u="1"/>
        <s v="Tom Cairney" u="1"/>
        <s v="Tom King" u="1"/>
        <s v="TomÃ¡Å¡ SouÄek" u="1"/>
        <s v="Tommy Doyle" u="1"/>
        <s v="Tosin Adarabioyo" u="1"/>
        <s v="Toti Gomes" u="1"/>
        <s v="Trevoh Chalobah" u="1"/>
        <s v="Tyler Dibling" u="1"/>
        <s v="Tyler Fredricson" u="1"/>
        <s v="Tyrell Malacia" u="1"/>
        <s v="Tyrique George" u="1"/>
        <s v="Tyrone Mings" u="1"/>
        <s v="Valentino Livramento" u="1"/>
        <s v="Victor Bernth Kristiansen" u="1"/>
        <s v="Victor LindelÃ¶f" u="1"/>
        <s v="Vitor Reis" u="1"/>
        <s v="VladimÃ­r Coufal" u="1"/>
        <s v="Welington" u="1"/>
        <s v="Wes Burns" u="1"/>
        <s v="Wesley Fofana" u="1"/>
        <s v="Will Lankshear" u="1"/>
        <s v="William Saliba" u="1"/>
        <s v="William Smallbone" u="1"/>
        <s v="Willian" u="1"/>
        <s v="Willy Boly" u="1"/>
        <s v="Wilson Odobert" u="1"/>
        <s v="Wout Faes" u="1"/>
        <s v="Woyo Coulibaly" u="1"/>
        <s v="Yasin Ayari" u="1"/>
        <s v="Yehor Yarmoliuk" u="1"/>
        <s v="Yerson Mosquera" u="1"/>
        <s v="Youssef Chermiti" u="1"/>
        <s v="Yunus Emre Konak" u="1"/>
        <s v="Yves Bissouma" u="1"/>
        <s v="Zain Silcott-Duberry" u="1"/>
      </sharedItems>
    </cacheField>
    <cacheField name="[Measures].[Sum of Assists]" caption="Sum of Assists" numFmtId="0" hierarchy="54" level="32767"/>
    <cacheField name="[Players].[Position.1].[Position.1]" caption="Position.1" numFmtId="0" hierarchy="2" level="1">
      <sharedItems containsSemiMixedTypes="0" containsNonDate="0" containsString="0"/>
    </cacheField>
  </cacheFields>
  <cacheHierarchies count="74">
    <cacheHierarchy uniqueName="[Players].[Player]" caption="Player" attribute="1" defaultMemberUniqueName="[Players].[Player].[All]" allUniqueName="[Players].[Player].[All]" dimensionUniqueName="[Players]" displayFolder="" count="2" memberValueDatatype="130" unbalanced="0">
      <fieldsUsage count="2">
        <fieldUsage x="-1"/>
        <fieldUsage x="0"/>
      </fieldsUsage>
    </cacheHierarchy>
    <cacheHierarchy uniqueName="[Players].[Nationality]" caption="Nationality" attribute="1" defaultMemberUniqueName="[Players].[Nationality].[All]" allUniqueName="[Players].[Nationality].[All]" dimensionUniqueName="[Players]" displayFolder="" count="0" memberValueDatatype="130" unbalanced="0"/>
    <cacheHierarchy uniqueName="[Players].[Position.1]" caption="Position.1" attribute="1" defaultMemberUniqueName="[Players].[Position.1].[All]" allUniqueName="[Players].[Position.1].[All]" dimensionUniqueName="[Players]" displayFolder="" count="2" memberValueDatatype="130" unbalanced="0">
      <fieldsUsage count="2">
        <fieldUsage x="-1"/>
        <fieldUsage x="2"/>
      </fieldsUsage>
    </cacheHierarchy>
    <cacheHierarchy uniqueName="[Players].[Position.2]" caption="Position.2" attribute="1" defaultMemberUniqueName="[Players].[Position.2].[All]" allUniqueName="[Players].[Position.2].[All]" dimensionUniqueName="[Players]" displayFolder="" count="0" memberValueDatatype="130" unbalanced="0"/>
    <cacheHierarchy uniqueName="[Players].[Squad]" caption="Squad" attribute="1" defaultMemberUniqueName="[Players].[Squad].[All]" allUniqueName="[Players].[Squad].[All]" dimensionUniqueName="[Players]" displayFolder="" count="2" memberValueDatatype="130" unbalanced="0"/>
    <cacheHierarchy uniqueName="[Players].[Age]" caption="Age" attribute="1" defaultMemberUniqueName="[Players].[Age].[All]" allUniqueName="[Players].[Age].[All]" dimensionUniqueName="[Players]" displayFolder="" count="0" memberValueDatatype="20" unbalanced="0"/>
    <cacheHierarchy uniqueName="[Players].[Born]" caption="Born" attribute="1" defaultMemberUniqueName="[Players].[Born].[All]" allUniqueName="[Players].[Born].[All]" dimensionUniqueName="[Players]" displayFolder="" count="0" memberValueDatatype="20" unbalanced="0"/>
    <cacheHierarchy uniqueName="[Players].[Matches Played]" caption="Matches Played" attribute="1" defaultMemberUniqueName="[Players].[Matches Played].[All]" allUniqueName="[Players].[Matches Played].[All]" dimensionUniqueName="[Players]" displayFolder="" count="0" memberValueDatatype="20" unbalanced="0"/>
    <cacheHierarchy uniqueName="[Players].[Starts]" caption="Starts" attribute="1" defaultMemberUniqueName="[Players].[Starts].[All]" allUniqueName="[Players].[Starts].[All]" dimensionUniqueName="[Players]" displayFolder="" count="0" memberValueDatatype="20" unbalanced="0"/>
    <cacheHierarchy uniqueName="[Players].[Minutes]" caption="Minutes" attribute="1" defaultMemberUniqueName="[Players].[Minutes].[All]" allUniqueName="[Players].[Minutes].[All]" dimensionUniqueName="[Players]" displayFolder="" count="0" memberValueDatatype="20" unbalanced="0"/>
    <cacheHierarchy uniqueName="[Players].[90s Played]" caption="90s Played" attribute="1" defaultMemberUniqueName="[Players].[90s Played].[All]" allUniqueName="[Players].[90s Played].[All]" dimensionUniqueName="[Players]" displayFolder="" count="0" memberValueDatatype="5" unbalanced="0"/>
    <cacheHierarchy uniqueName="[Players].[Goals]" caption="Goals" attribute="1" defaultMemberUniqueName="[Players].[Goals].[All]" allUniqueName="[Players].[Goals].[All]" dimensionUniqueName="[Players]" displayFolder="" count="0" memberValueDatatype="20" unbalanced="0"/>
    <cacheHierarchy uniqueName="[Players].[Assists]" caption="Assists" attribute="1" defaultMemberUniqueName="[Players].[Assists].[All]" allUniqueName="[Players].[Assists].[All]" dimensionUniqueName="[Players]" displayFolder="" count="0" memberValueDatatype="20" unbalanced="0"/>
    <cacheHierarchy uniqueName="[Players].[Goal Contributions]" caption="Goal Contributions" attribute="1" defaultMemberUniqueName="[Players].[Goal Contributions].[All]" allUniqueName="[Players].[Goal Contributions].[All]" dimensionUniqueName="[Players]" displayFolder="" count="0" memberValueDatatype="20" unbalanced="0"/>
    <cacheHierarchy uniqueName="[Players].[Goals without Penalty]" caption="Goals without Penalty" attribute="1" defaultMemberUniqueName="[Players].[Goals without Penalty].[All]" allUniqueName="[Players].[Goals without Penalty].[All]" dimensionUniqueName="[Players]" displayFolder="" count="0" memberValueDatatype="20" unbalanced="0"/>
    <cacheHierarchy uniqueName="[Players].[Penalty Goals]" caption="Penalty Goals" attribute="1" defaultMemberUniqueName="[Players].[Penalty Goals].[All]" allUniqueName="[Players].[Penalty Goals].[All]" dimensionUniqueName="[Players]" displayFolder="" count="0" memberValueDatatype="20" unbalanced="0"/>
    <cacheHierarchy uniqueName="[Players].[Penalties Attempted]" caption="Penalties Attempted" attribute="1" defaultMemberUniqueName="[Players].[Penalties Attempted].[All]" allUniqueName="[Players].[Penalties Attempted].[All]" dimensionUniqueName="[Players]" displayFolder="" count="0" memberValueDatatype="20" unbalanced="0"/>
    <cacheHierarchy uniqueName="[Players].[Y Cards]" caption="Y Cards" attribute="1" defaultMemberUniqueName="[Players].[Y Cards].[All]" allUniqueName="[Players].[Y Cards].[All]" dimensionUniqueName="[Players]" displayFolder="" count="0" memberValueDatatype="20" unbalanced="0"/>
    <cacheHierarchy uniqueName="[Players].[R Cards]" caption="R Cards" attribute="1" defaultMemberUniqueName="[Players].[R Cards].[All]" allUniqueName="[Players].[R Cards].[All]" dimensionUniqueName="[Players]" displayFolder="" count="0" memberValueDatatype="20" unbalanced="0"/>
    <cacheHierarchy uniqueName="[Players].[Expected Goals]" caption="Expected Goals" attribute="1" defaultMemberUniqueName="[Players].[Expected Goals].[All]" allUniqueName="[Players].[Expected Goals].[All]" dimensionUniqueName="[Players]" displayFolder="" count="0" memberValueDatatype="5" unbalanced="0"/>
    <cacheHierarchy uniqueName="[Players].[Non-Penalty xG]" caption="Non-Penalty xG" attribute="1" defaultMemberUniqueName="[Players].[Non-Penalty xG].[All]" allUniqueName="[Players].[Non-Penalty xG].[All]" dimensionUniqueName="[Players]" displayFolder="" count="0" memberValueDatatype="5" unbalanced="0"/>
    <cacheHierarchy uniqueName="[Players].[Expected Assists]" caption="Expected Assists" attribute="1" defaultMemberUniqueName="[Players].[Expected Assists].[All]" allUniqueName="[Players].[Expected Assists].[All]" dimensionUniqueName="[Players]" displayFolder="" count="0" memberValueDatatype="5" unbalanced="0"/>
    <cacheHierarchy uniqueName="[Players].[Non-Penalty xG+xAG]" caption="Non-Penalty xG+xAG" attribute="1" defaultMemberUniqueName="[Players].[Non-Penalty xG+xAG].[All]" allUniqueName="[Players].[Non-Penalty xG+xAG].[All]" dimensionUniqueName="[Players]" displayFolder="" count="0" memberValueDatatype="5" unbalanced="0"/>
    <cacheHierarchy uniqueName="[Players].[Progressive Carries]" caption="Progressive Carries" attribute="1" defaultMemberUniqueName="[Players].[Progressive Carries].[All]" allUniqueName="[Players].[Progressive Carries].[All]" dimensionUniqueName="[Players]" displayFolder="" count="0" memberValueDatatype="20" unbalanced="0"/>
    <cacheHierarchy uniqueName="[Players].[Progressive Passes]" caption="Progressive Passes" attribute="1" defaultMemberUniqueName="[Players].[Progressive Passes].[All]" allUniqueName="[Players].[Progressive Passes].[All]" dimensionUniqueName="[Players]" displayFolder="" count="0" memberValueDatatype="20" unbalanced="0"/>
    <cacheHierarchy uniqueName="[Players].[Progressive Runs]" caption="Progressive Runs" attribute="1" defaultMemberUniqueName="[Players].[Progressive Runs].[All]" allUniqueName="[Players].[Progressive Runs].[All]" dimensionUniqueName="[Players]" displayFolder="" count="0" memberValueDatatype="20" unbalanced="0"/>
    <cacheHierarchy uniqueName="[Players].[Goals per 90]" caption="Goals per 90" attribute="1" defaultMemberUniqueName="[Players].[Goals per 90].[All]" allUniqueName="[Players].[Goals per 90].[All]" dimensionUniqueName="[Players]" displayFolder="" count="0" memberValueDatatype="5" unbalanced="0"/>
    <cacheHierarchy uniqueName="[Players].[Assists per 90]" caption="Assists per 90" attribute="1" defaultMemberUniqueName="[Players].[Assists per 90].[All]" allUniqueName="[Players].[Assists per 90].[All]" dimensionUniqueName="[Players]" displayFolder="" count="0" memberValueDatatype="5" unbalanced="0"/>
    <cacheHierarchy uniqueName="[Players].[Goal contributions per 90s]" caption="Goal contributions per 90s" attribute="1" defaultMemberUniqueName="[Players].[Goal contributions per 90s].[All]" allUniqueName="[Players].[Goal contributions per 90s].[All]" dimensionUniqueName="[Players]" displayFolder="" count="0" memberValueDatatype="5" unbalanced="0"/>
    <cacheHierarchy uniqueName="[Players].[Non-Penalty Goals per 90]" caption="Non-Penalty Goals per 90" attribute="1" defaultMemberUniqueName="[Players].[Non-Penalty Goals per 90].[All]" allUniqueName="[Players].[Non-Penalty Goals per 90].[All]" dimensionUniqueName="[Players]" displayFolder="" count="0" memberValueDatatype="5" unbalanced="0"/>
    <cacheHierarchy uniqueName="[Players].[Non-Penalty G+A per 90]" caption="Non-Penalty G+A per 90" attribute="1" defaultMemberUniqueName="[Players].[Non-Penalty G+A per 90].[All]" allUniqueName="[Players].[Non-Penalty G+A per 90].[All]" dimensionUniqueName="[Players]" displayFolder="" count="0" memberValueDatatype="5" unbalanced="0"/>
    <cacheHierarchy uniqueName="[Players].[Expected goals per 90]" caption="Expected goals per 90" attribute="1" defaultMemberUniqueName="[Players].[Expected goals per 90].[All]" allUniqueName="[Players].[Expected goals per 90].[All]" dimensionUniqueName="[Players]" displayFolder="" count="0" memberValueDatatype="5" unbalanced="0"/>
    <cacheHierarchy uniqueName="[Players].[Expected assists per 90]" caption="Expected assists per 90" attribute="1" defaultMemberUniqueName="[Players].[Expected assists per 90].[All]" allUniqueName="[Players].[Expected assists per 90].[All]" dimensionUniqueName="[Players]" displayFolder="" count="0" memberValueDatatype="5" unbalanced="0"/>
    <cacheHierarchy uniqueName="[Players].[xG+xAG per 90]" caption="xG+xAG per 90" attribute="1" defaultMemberUniqueName="[Players].[xG+xAG per 90].[All]" allUniqueName="[Players].[xG+xAG per 90].[All]" dimensionUniqueName="[Players]" displayFolder="" count="0" memberValueDatatype="5" unbalanced="0"/>
    <cacheHierarchy uniqueName="[Players].[Non-Penalty xG per 90]" caption="Non-Penalty xG per 90" attribute="1" defaultMemberUniqueName="[Players].[Non-Penalty xG per 90].[All]" allUniqueName="[Players].[Non-Penalty xG per 90].[All]" dimensionUniqueName="[Players]" displayFolder="" count="0" memberValueDatatype="5" unbalanced="0"/>
    <cacheHierarchy uniqueName="[Players].[Non-Penalty xG+xAG per 90]" caption="Non-Penalty xG+xAG per 90" attribute="1" defaultMemberUniqueName="[Players].[Non-Penalty xG+xAG per 90].[All]" allUniqueName="[Players].[Non-Penalty xG+xAG per 90].[All]" dimensionUniqueName="[Players]" displayFolder="" count="0" memberValueDatatype="5" unbalanced="0"/>
    <cacheHierarchy uniqueName="[Players].[Contribution Rate]" caption="Contribution Rate" attribute="1" defaultMemberUniqueName="[Players].[Contribution Rate].[All]" allUniqueName="[Players].[Contribution Rate].[All]" dimensionUniqueName="[Players]" displayFolder="" count="0" memberValueDatatype="5" unbalanced="0"/>
    <cacheHierarchy uniqueName="[Players].[Finishing Efficiency]" caption="Finishing Efficiency" attribute="1" defaultMemberUniqueName="[Players].[Finishing Efficiency].[All]" allUniqueName="[Players].[Finishing Efficiency].[All]" dimensionUniqueName="[Players]" displayFolder="" count="0" memberValueDatatype="5" unbalanced="0"/>
    <cacheHierarchy uniqueName="[Players].[Creativity Index]" caption="Creativity Index" attribute="1" defaultMemberUniqueName="[Players].[Creativity Index].[All]" allUniqueName="[Players].[Creativity Index].[All]" dimensionUniqueName="[Players]" displayFolder="" count="0" memberValueDatatype="5" unbalanced="0"/>
    <cacheHierarchy uniqueName="[Players].[Discipline Ratio]" caption="Discipline Ratio" attribute="1" defaultMemberUniqueName="[Players].[Discipline Ratio].[All]" allUniqueName="[Players].[Discipline Ratio].[All]" dimensionUniqueName="[Players]" displayFolder="" count="0" memberValueDatatype="5" unbalanced="0"/>
    <cacheHierarchy uniqueName="[Players].[Over/Under XG]" caption="Over/Under XG" attribute="1" defaultMemberUniqueName="[Players].[Over/Under XG].[All]" allUniqueName="[Players].[Over/Under XG].[All]" dimensionUniqueName="[Players]" displayFolder="" count="0" memberValueDatatype="5" unbalanced="0"/>
    <cacheHierarchy uniqueName="[Measures].[Total Goals]" caption="Total Goals" measure="1" displayFolder="" measureGroup="Players" count="0"/>
    <cacheHierarchy uniqueName="[Measures].[Total Assists]" caption="Total Assists" measure="1" displayFolder="" measureGroup="Players" count="0"/>
    <cacheHierarchy uniqueName="[Measures].[Average Over/Under XG]" caption="Average Over/Under XG" measure="1" displayFolder="" measureGroup="Players" count="0"/>
    <cacheHierarchy uniqueName="[Measures].[__XL_Count Players]" caption="__XL_Count Players" measure="1" displayFolder="" measureGroup="Players" count="0" hidden="1"/>
    <cacheHierarchy uniqueName="[Measures].[__No measures defined]" caption="__No measures defined" measure="1" displayFolder="" count="0" hidden="1"/>
    <cacheHierarchy uniqueName="[Measures].[_Average Over/Under XG Goal]" caption="_Average Over/Under XG Goal" measure="1" displayFolder="" measureGroup="Players" count="0" hidden="1"/>
    <cacheHierarchy uniqueName="[Measures].[_Average Over/Under XG Status]" caption="_Average Over/Under XG Status" measure="1" iconSet="6" displayFolder="" measureGroup="Players" count="0" hidden="1"/>
    <cacheHierarchy uniqueName="[Measures].[Sum of Starts]" caption="Sum of Starts" measure="1" displayFolder="" measureGroup="Players" count="0" hidden="1">
      <extLst>
        <ext xmlns:x15="http://schemas.microsoft.com/office/spreadsheetml/2010/11/main" uri="{B97F6D7D-B522-45F9-BDA1-12C45D357490}">
          <x15:cacheHierarchy aggregatedColumn="8"/>
        </ext>
      </extLst>
    </cacheHierarchy>
    <cacheHierarchy uniqueName="[Measures].[Sum of Goal Contributions]" caption="Sum of Goal Contributions" measure="1" displayFolder="" measureGroup="Players" count="0" hidden="1">
      <extLst>
        <ext xmlns:x15="http://schemas.microsoft.com/office/spreadsheetml/2010/11/main" uri="{B97F6D7D-B522-45F9-BDA1-12C45D357490}">
          <x15:cacheHierarchy aggregatedColumn="13"/>
        </ext>
      </extLst>
    </cacheHierarchy>
    <cacheHierarchy uniqueName="[Measures].[Sum of xG+xAG per 90]" caption="Sum of xG+xAG per 90" measure="1" displayFolder="" measureGroup="Players" count="0" hidden="1">
      <extLst>
        <ext xmlns:x15="http://schemas.microsoft.com/office/spreadsheetml/2010/11/main" uri="{B97F6D7D-B522-45F9-BDA1-12C45D357490}">
          <x15:cacheHierarchy aggregatedColumn="33"/>
        </ext>
      </extLst>
    </cacheHierarchy>
    <cacheHierarchy uniqueName="[Measures].[Sum of Goal contributions per 90s]" caption="Sum of Goal contributions per 90s" measure="1" displayFolder="" measureGroup="Players" count="0" hidden="1">
      <extLst>
        <ext xmlns:x15="http://schemas.microsoft.com/office/spreadsheetml/2010/11/main" uri="{B97F6D7D-B522-45F9-BDA1-12C45D357490}">
          <x15:cacheHierarchy aggregatedColumn="28"/>
        </ext>
      </extLst>
    </cacheHierarchy>
    <cacheHierarchy uniqueName="[Measures].[Sum of Minutes]" caption="Sum of Minutes" measure="1" displayFolder="" measureGroup="Players" count="0" hidden="1">
      <extLst>
        <ext xmlns:x15="http://schemas.microsoft.com/office/spreadsheetml/2010/11/main" uri="{B97F6D7D-B522-45F9-BDA1-12C45D357490}">
          <x15:cacheHierarchy aggregatedColumn="9"/>
        </ext>
      </extLst>
    </cacheHierarchy>
    <cacheHierarchy uniqueName="[Measures].[Sum of Goals]" caption="Sum of Goals" measure="1" displayFolder="" measureGroup="Players" count="0" hidden="1">
      <extLst>
        <ext xmlns:x15="http://schemas.microsoft.com/office/spreadsheetml/2010/11/main" uri="{B97F6D7D-B522-45F9-BDA1-12C45D357490}">
          <x15:cacheHierarchy aggregatedColumn="11"/>
        </ext>
      </extLst>
    </cacheHierarchy>
    <cacheHierarchy uniqueName="[Measures].[Sum of Assists]" caption="Sum of Assists" measure="1" displayFolder="" measureGroup="Player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Goals without Penalty]" caption="Sum of Goals without Penalty" measure="1" displayFolder="" measureGroup="Players" count="0" hidden="1">
      <extLst>
        <ext xmlns:x15="http://schemas.microsoft.com/office/spreadsheetml/2010/11/main" uri="{B97F6D7D-B522-45F9-BDA1-12C45D357490}">
          <x15:cacheHierarchy aggregatedColumn="14"/>
        </ext>
      </extLst>
    </cacheHierarchy>
    <cacheHierarchy uniqueName="[Measures].[Sum of Penalty Goals]" caption="Sum of Penalty Goals" measure="1" displayFolder="" measureGroup="Players" count="0" hidden="1">
      <extLst>
        <ext xmlns:x15="http://schemas.microsoft.com/office/spreadsheetml/2010/11/main" uri="{B97F6D7D-B522-45F9-BDA1-12C45D357490}">
          <x15:cacheHierarchy aggregatedColumn="15"/>
        </ext>
      </extLst>
    </cacheHierarchy>
    <cacheHierarchy uniqueName="[Measures].[Sum of Y Cards]" caption="Sum of Y Cards" measure="1" displayFolder="" measureGroup="Players" count="0" hidden="1">
      <extLst>
        <ext xmlns:x15="http://schemas.microsoft.com/office/spreadsheetml/2010/11/main" uri="{B97F6D7D-B522-45F9-BDA1-12C45D357490}">
          <x15:cacheHierarchy aggregatedColumn="17"/>
        </ext>
      </extLst>
    </cacheHierarchy>
    <cacheHierarchy uniqueName="[Measures].[Sum of R Cards]" caption="Sum of R Cards" measure="1" displayFolder="" measureGroup="Players" count="0" hidden="1">
      <extLst>
        <ext xmlns:x15="http://schemas.microsoft.com/office/spreadsheetml/2010/11/main" uri="{B97F6D7D-B522-45F9-BDA1-12C45D357490}">
          <x15:cacheHierarchy aggregatedColumn="18"/>
        </ext>
      </extLst>
    </cacheHierarchy>
    <cacheHierarchy uniqueName="[Measures].[Sum of Expected Goals]" caption="Sum of Expected Goals" measure="1" displayFolder="" measureGroup="Players" count="0" hidden="1">
      <extLst>
        <ext xmlns:x15="http://schemas.microsoft.com/office/spreadsheetml/2010/11/main" uri="{B97F6D7D-B522-45F9-BDA1-12C45D357490}">
          <x15:cacheHierarchy aggregatedColumn="19"/>
        </ext>
      </extLst>
    </cacheHierarchy>
    <cacheHierarchy uniqueName="[Measures].[Sum of Goals per 90]" caption="Sum of Goals per 90" measure="1" displayFolder="" measureGroup="Players" count="0" hidden="1">
      <extLst>
        <ext xmlns:x15="http://schemas.microsoft.com/office/spreadsheetml/2010/11/main" uri="{B97F6D7D-B522-45F9-BDA1-12C45D357490}">
          <x15:cacheHierarchy aggregatedColumn="26"/>
        </ext>
      </extLst>
    </cacheHierarchy>
    <cacheHierarchy uniqueName="[Measures].[Sum of Assists per 90]" caption="Sum of Assists per 90" measure="1" displayFolder="" measureGroup="Players" count="0" hidden="1">
      <extLst>
        <ext xmlns:x15="http://schemas.microsoft.com/office/spreadsheetml/2010/11/main" uri="{B97F6D7D-B522-45F9-BDA1-12C45D357490}">
          <x15:cacheHierarchy aggregatedColumn="27"/>
        </ext>
      </extLst>
    </cacheHierarchy>
    <cacheHierarchy uniqueName="[Measures].[Sum of Expected Assists]" caption="Sum of Expected Assists" measure="1" displayFolder="" measureGroup="Players" count="0" hidden="1">
      <extLst>
        <ext xmlns:x15="http://schemas.microsoft.com/office/spreadsheetml/2010/11/main" uri="{B97F6D7D-B522-45F9-BDA1-12C45D357490}">
          <x15:cacheHierarchy aggregatedColumn="21"/>
        </ext>
      </extLst>
    </cacheHierarchy>
    <cacheHierarchy uniqueName="[Measures].[Sum of Progressive Carries]" caption="Sum of Progressive Carries" measure="1" displayFolder="" measureGroup="Players" count="0" hidden="1">
      <extLst>
        <ext xmlns:x15="http://schemas.microsoft.com/office/spreadsheetml/2010/11/main" uri="{B97F6D7D-B522-45F9-BDA1-12C45D357490}">
          <x15:cacheHierarchy aggregatedColumn="23"/>
        </ext>
      </extLst>
    </cacheHierarchy>
    <cacheHierarchy uniqueName="[Measures].[Sum of Progressive Passes]" caption="Sum of Progressive Passes" measure="1" displayFolder="" measureGroup="Players" count="0" hidden="1">
      <extLst>
        <ext xmlns:x15="http://schemas.microsoft.com/office/spreadsheetml/2010/11/main" uri="{B97F6D7D-B522-45F9-BDA1-12C45D357490}">
          <x15:cacheHierarchy aggregatedColumn="24"/>
        </ext>
      </extLst>
    </cacheHierarchy>
    <cacheHierarchy uniqueName="[Measures].[Sum of Progressive Runs]" caption="Sum of Progressive Runs" measure="1" displayFolder="" measureGroup="Players" count="0" hidden="1">
      <extLst>
        <ext xmlns:x15="http://schemas.microsoft.com/office/spreadsheetml/2010/11/main" uri="{B97F6D7D-B522-45F9-BDA1-12C45D357490}">
          <x15:cacheHierarchy aggregatedColumn="25"/>
        </ext>
      </extLst>
    </cacheHierarchy>
    <cacheHierarchy uniqueName="[Measures].[Sum of Matches Played]" caption="Sum of Matches Played" measure="1" displayFolder="" measureGroup="Players" count="0" hidden="1">
      <extLst>
        <ext xmlns:x15="http://schemas.microsoft.com/office/spreadsheetml/2010/11/main" uri="{B97F6D7D-B522-45F9-BDA1-12C45D357490}">
          <x15:cacheHierarchy aggregatedColumn="7"/>
        </ext>
      </extLst>
    </cacheHierarchy>
    <cacheHierarchy uniqueName="[Measures].[Sum of Contribution Rate]" caption="Sum of Contribution Rate" measure="1" displayFolder="" measureGroup="Players" count="0" hidden="1">
      <extLst>
        <ext xmlns:x15="http://schemas.microsoft.com/office/spreadsheetml/2010/11/main" uri="{B97F6D7D-B522-45F9-BDA1-12C45D357490}">
          <x15:cacheHierarchy aggregatedColumn="36"/>
        </ext>
      </extLst>
    </cacheHierarchy>
    <cacheHierarchy uniqueName="[Measures].[Sum of Finishing Efficiency]" caption="Sum of Finishing Efficiency" measure="1" displayFolder="" measureGroup="Players" count="0" hidden="1">
      <extLst>
        <ext xmlns:x15="http://schemas.microsoft.com/office/spreadsheetml/2010/11/main" uri="{B97F6D7D-B522-45F9-BDA1-12C45D357490}">
          <x15:cacheHierarchy aggregatedColumn="37"/>
        </ext>
      </extLst>
    </cacheHierarchy>
    <cacheHierarchy uniqueName="[Measures].[Sum of Creativity Index]" caption="Sum of Creativity Index" measure="1" displayFolder="" measureGroup="Players" count="0" hidden="1">
      <extLst>
        <ext xmlns:x15="http://schemas.microsoft.com/office/spreadsheetml/2010/11/main" uri="{B97F6D7D-B522-45F9-BDA1-12C45D357490}">
          <x15:cacheHierarchy aggregatedColumn="38"/>
        </ext>
      </extLst>
    </cacheHierarchy>
    <cacheHierarchy uniqueName="[Measures].[Sum of Discipline Ratio]" caption="Sum of Discipline Ratio" measure="1" displayFolder="" measureGroup="Players" count="0" hidden="1">
      <extLst>
        <ext xmlns:x15="http://schemas.microsoft.com/office/spreadsheetml/2010/11/main" uri="{B97F6D7D-B522-45F9-BDA1-12C45D357490}">
          <x15:cacheHierarchy aggregatedColumn="39"/>
        </ext>
      </extLst>
    </cacheHierarchy>
    <cacheHierarchy uniqueName="[Measures].[Sum of Over/Under XG]" caption="Sum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Over/Under XG]" caption="Average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Finishing Efficiency]" caption="Average of Finishing Efficiency" measure="1" displayFolder="" measureGroup="Players" count="0" hidden="1">
      <extLst>
        <ext xmlns:x15="http://schemas.microsoft.com/office/spreadsheetml/2010/11/main" uri="{B97F6D7D-B522-45F9-BDA1-12C45D357490}">
          <x15:cacheHierarchy aggregatedColumn="37"/>
        </ext>
      </extLst>
    </cacheHierarchy>
  </cacheHierarchies>
  <kpis count="1">
    <kpi uniqueName="Average Over/Under XG" caption="Average Over/Under XG" displayFolder="" measureGroup="Players" parent="" value="[Measures].[Average Over/Under XG]" goal="[Measures].[_Average Over/Under XG Goal]" status="[Measures].[_Average Over/Under XG Status]" trend="" weight=""/>
  </kpis>
  <dimensions count="2">
    <dimension measure="1" name="Measures" uniqueName="[Measures]" caption="Measures"/>
    <dimension name="Players" uniqueName="[Players]" caption="Players"/>
  </dimensions>
  <measureGroups count="1">
    <measureGroup name="Players" caption="Play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25.445884837965" backgroundQuery="1" createdVersion="8" refreshedVersion="8" minRefreshableVersion="3" recordCount="0" supportSubquery="1" supportAdvancedDrill="1" xr:uid="{B6D54BBE-B0F7-4227-BA0F-F4300961597C}">
  <cacheSource type="external" connectionId="2"/>
  <cacheFields count="11">
    <cacheField name="[Measures].[Sum of Goals]" caption="Sum of Goals" numFmtId="0" hierarchy="53" level="32767"/>
    <cacheField name="[Measures].[Sum of Assists]" caption="Sum of Assists" numFmtId="0" hierarchy="54" level="32767"/>
    <cacheField name="[Measures].[Sum of Goals without Penalty]" caption="Sum of Goals without Penalty" numFmtId="0" hierarchy="55" level="32767"/>
    <cacheField name="[Measures].[Sum of Penalty Goals]" caption="Sum of Penalty Goals" numFmtId="0" hierarchy="56" level="32767"/>
    <cacheField name="[Measures].[Sum of Expected Goals]" caption="Sum of Expected Goals" numFmtId="0" hierarchy="59" level="32767"/>
    <cacheField name="[Measures].[Sum of Expected Assists]" caption="Sum of Expected Assists" numFmtId="0" hierarchy="62" level="32767"/>
    <cacheField name="[Measures].[Average of Over/Under XG]" caption="Average of Over/Under XG" numFmtId="0" hierarchy="72" level="32767"/>
    <cacheField name="[Measures].[Average of Finishing Efficiency]" caption="Average of Finishing Efficiency" numFmtId="0" hierarchy="73" level="32767"/>
    <cacheField name="[Measures].[Sum of Y Cards]" caption="Sum of Y Cards" numFmtId="0" hierarchy="57" level="32767"/>
    <cacheField name="[Measures].[Sum of R Cards]" caption="Sum of R Cards" numFmtId="0" hierarchy="58" level="32767"/>
    <cacheField name="[Players].[Position.1].[Position.1]" caption="Position.1" numFmtId="0" hierarchy="2" level="1">
      <sharedItems containsSemiMixedTypes="0" containsNonDate="0" containsString="0"/>
    </cacheField>
  </cacheFields>
  <cacheHierarchies count="74">
    <cacheHierarchy uniqueName="[Players].[Player]" caption="Player" attribute="1" defaultMemberUniqueName="[Players].[Player].[All]" allUniqueName="[Players].[Player].[All]" dimensionUniqueName="[Players]" displayFolder="" count="2" memberValueDatatype="130" unbalanced="0"/>
    <cacheHierarchy uniqueName="[Players].[Nationality]" caption="Nationality" attribute="1" defaultMemberUniqueName="[Players].[Nationality].[All]" allUniqueName="[Players].[Nationality].[All]" dimensionUniqueName="[Players]" displayFolder="" count="0" memberValueDatatype="130" unbalanced="0"/>
    <cacheHierarchy uniqueName="[Players].[Position.1]" caption="Position.1" attribute="1" defaultMemberUniqueName="[Players].[Position.1].[All]" allUniqueName="[Players].[Position.1].[All]" dimensionUniqueName="[Players]" displayFolder="" count="2" memberValueDatatype="130" unbalanced="0">
      <fieldsUsage count="2">
        <fieldUsage x="-1"/>
        <fieldUsage x="10"/>
      </fieldsUsage>
    </cacheHierarchy>
    <cacheHierarchy uniqueName="[Players].[Position.2]" caption="Position.2" attribute="1" defaultMemberUniqueName="[Players].[Position.2].[All]" allUniqueName="[Players].[Position.2].[All]" dimensionUniqueName="[Players]" displayFolder="" count="0" memberValueDatatype="130" unbalanced="0"/>
    <cacheHierarchy uniqueName="[Players].[Squad]" caption="Squad" attribute="1" defaultMemberUniqueName="[Players].[Squad].[All]" allUniqueName="[Players].[Squad].[All]" dimensionUniqueName="[Players]" displayFolder="" count="2" memberValueDatatype="130" unbalanced="0"/>
    <cacheHierarchy uniqueName="[Players].[Age]" caption="Age" attribute="1" defaultMemberUniqueName="[Players].[Age].[All]" allUniqueName="[Players].[Age].[All]" dimensionUniqueName="[Players]" displayFolder="" count="0" memberValueDatatype="20" unbalanced="0"/>
    <cacheHierarchy uniqueName="[Players].[Born]" caption="Born" attribute="1" defaultMemberUniqueName="[Players].[Born].[All]" allUniqueName="[Players].[Born].[All]" dimensionUniqueName="[Players]" displayFolder="" count="0" memberValueDatatype="20" unbalanced="0"/>
    <cacheHierarchy uniqueName="[Players].[Matches Played]" caption="Matches Played" attribute="1" defaultMemberUniqueName="[Players].[Matches Played].[All]" allUniqueName="[Players].[Matches Played].[All]" dimensionUniqueName="[Players]" displayFolder="" count="0" memberValueDatatype="20" unbalanced="0"/>
    <cacheHierarchy uniqueName="[Players].[Starts]" caption="Starts" attribute="1" defaultMemberUniqueName="[Players].[Starts].[All]" allUniqueName="[Players].[Starts].[All]" dimensionUniqueName="[Players]" displayFolder="" count="0" memberValueDatatype="20" unbalanced="0"/>
    <cacheHierarchy uniqueName="[Players].[Minutes]" caption="Minutes" attribute="1" defaultMemberUniqueName="[Players].[Minutes].[All]" allUniqueName="[Players].[Minutes].[All]" dimensionUniqueName="[Players]" displayFolder="" count="0" memberValueDatatype="20" unbalanced="0"/>
    <cacheHierarchy uniqueName="[Players].[90s Played]" caption="90s Played" attribute="1" defaultMemberUniqueName="[Players].[90s Played].[All]" allUniqueName="[Players].[90s Played].[All]" dimensionUniqueName="[Players]" displayFolder="" count="0" memberValueDatatype="5" unbalanced="0"/>
    <cacheHierarchy uniqueName="[Players].[Goals]" caption="Goals" attribute="1" defaultMemberUniqueName="[Players].[Goals].[All]" allUniqueName="[Players].[Goals].[All]" dimensionUniqueName="[Players]" displayFolder="" count="0" memberValueDatatype="20" unbalanced="0"/>
    <cacheHierarchy uniqueName="[Players].[Assists]" caption="Assists" attribute="1" defaultMemberUniqueName="[Players].[Assists].[All]" allUniqueName="[Players].[Assists].[All]" dimensionUniqueName="[Players]" displayFolder="" count="0" memberValueDatatype="20" unbalanced="0"/>
    <cacheHierarchy uniqueName="[Players].[Goal Contributions]" caption="Goal Contributions" attribute="1" defaultMemberUniqueName="[Players].[Goal Contributions].[All]" allUniqueName="[Players].[Goal Contributions].[All]" dimensionUniqueName="[Players]" displayFolder="" count="0" memberValueDatatype="20" unbalanced="0"/>
    <cacheHierarchy uniqueName="[Players].[Goals without Penalty]" caption="Goals without Penalty" attribute="1" defaultMemberUniqueName="[Players].[Goals without Penalty].[All]" allUniqueName="[Players].[Goals without Penalty].[All]" dimensionUniqueName="[Players]" displayFolder="" count="0" memberValueDatatype="20" unbalanced="0"/>
    <cacheHierarchy uniqueName="[Players].[Penalty Goals]" caption="Penalty Goals" attribute="1" defaultMemberUniqueName="[Players].[Penalty Goals].[All]" allUniqueName="[Players].[Penalty Goals].[All]" dimensionUniqueName="[Players]" displayFolder="" count="0" memberValueDatatype="20" unbalanced="0"/>
    <cacheHierarchy uniqueName="[Players].[Penalties Attempted]" caption="Penalties Attempted" attribute="1" defaultMemberUniqueName="[Players].[Penalties Attempted].[All]" allUniqueName="[Players].[Penalties Attempted].[All]" dimensionUniqueName="[Players]" displayFolder="" count="0" memberValueDatatype="20" unbalanced="0"/>
    <cacheHierarchy uniqueName="[Players].[Y Cards]" caption="Y Cards" attribute="1" defaultMemberUniqueName="[Players].[Y Cards].[All]" allUniqueName="[Players].[Y Cards].[All]" dimensionUniqueName="[Players]" displayFolder="" count="0" memberValueDatatype="20" unbalanced="0"/>
    <cacheHierarchy uniqueName="[Players].[R Cards]" caption="R Cards" attribute="1" defaultMemberUniqueName="[Players].[R Cards].[All]" allUniqueName="[Players].[R Cards].[All]" dimensionUniqueName="[Players]" displayFolder="" count="0" memberValueDatatype="20" unbalanced="0"/>
    <cacheHierarchy uniqueName="[Players].[Expected Goals]" caption="Expected Goals" attribute="1" defaultMemberUniqueName="[Players].[Expected Goals].[All]" allUniqueName="[Players].[Expected Goals].[All]" dimensionUniqueName="[Players]" displayFolder="" count="0" memberValueDatatype="5" unbalanced="0"/>
    <cacheHierarchy uniqueName="[Players].[Non-Penalty xG]" caption="Non-Penalty xG" attribute="1" defaultMemberUniqueName="[Players].[Non-Penalty xG].[All]" allUniqueName="[Players].[Non-Penalty xG].[All]" dimensionUniqueName="[Players]" displayFolder="" count="0" memberValueDatatype="5" unbalanced="0"/>
    <cacheHierarchy uniqueName="[Players].[Expected Assists]" caption="Expected Assists" attribute="1" defaultMemberUniqueName="[Players].[Expected Assists].[All]" allUniqueName="[Players].[Expected Assists].[All]" dimensionUniqueName="[Players]" displayFolder="" count="0" memberValueDatatype="5" unbalanced="0"/>
    <cacheHierarchy uniqueName="[Players].[Non-Penalty xG+xAG]" caption="Non-Penalty xG+xAG" attribute="1" defaultMemberUniqueName="[Players].[Non-Penalty xG+xAG].[All]" allUniqueName="[Players].[Non-Penalty xG+xAG].[All]" dimensionUniqueName="[Players]" displayFolder="" count="0" memberValueDatatype="5" unbalanced="0"/>
    <cacheHierarchy uniqueName="[Players].[Progressive Carries]" caption="Progressive Carries" attribute="1" defaultMemberUniqueName="[Players].[Progressive Carries].[All]" allUniqueName="[Players].[Progressive Carries].[All]" dimensionUniqueName="[Players]" displayFolder="" count="0" memberValueDatatype="20" unbalanced="0"/>
    <cacheHierarchy uniqueName="[Players].[Progressive Passes]" caption="Progressive Passes" attribute="1" defaultMemberUniqueName="[Players].[Progressive Passes].[All]" allUniqueName="[Players].[Progressive Passes].[All]" dimensionUniqueName="[Players]" displayFolder="" count="0" memberValueDatatype="20" unbalanced="0"/>
    <cacheHierarchy uniqueName="[Players].[Progressive Runs]" caption="Progressive Runs" attribute="1" defaultMemberUniqueName="[Players].[Progressive Runs].[All]" allUniqueName="[Players].[Progressive Runs].[All]" dimensionUniqueName="[Players]" displayFolder="" count="0" memberValueDatatype="20" unbalanced="0"/>
    <cacheHierarchy uniqueName="[Players].[Goals per 90]" caption="Goals per 90" attribute="1" defaultMemberUniqueName="[Players].[Goals per 90].[All]" allUniqueName="[Players].[Goals per 90].[All]" dimensionUniqueName="[Players]" displayFolder="" count="0" memberValueDatatype="5" unbalanced="0"/>
    <cacheHierarchy uniqueName="[Players].[Assists per 90]" caption="Assists per 90" attribute="1" defaultMemberUniqueName="[Players].[Assists per 90].[All]" allUniqueName="[Players].[Assists per 90].[All]" dimensionUniqueName="[Players]" displayFolder="" count="0" memberValueDatatype="5" unbalanced="0"/>
    <cacheHierarchy uniqueName="[Players].[Goal contributions per 90s]" caption="Goal contributions per 90s" attribute="1" defaultMemberUniqueName="[Players].[Goal contributions per 90s].[All]" allUniqueName="[Players].[Goal contributions per 90s].[All]" dimensionUniqueName="[Players]" displayFolder="" count="0" memberValueDatatype="5" unbalanced="0"/>
    <cacheHierarchy uniqueName="[Players].[Non-Penalty Goals per 90]" caption="Non-Penalty Goals per 90" attribute="1" defaultMemberUniqueName="[Players].[Non-Penalty Goals per 90].[All]" allUniqueName="[Players].[Non-Penalty Goals per 90].[All]" dimensionUniqueName="[Players]" displayFolder="" count="0" memberValueDatatype="5" unbalanced="0"/>
    <cacheHierarchy uniqueName="[Players].[Non-Penalty G+A per 90]" caption="Non-Penalty G+A per 90" attribute="1" defaultMemberUniqueName="[Players].[Non-Penalty G+A per 90].[All]" allUniqueName="[Players].[Non-Penalty G+A per 90].[All]" dimensionUniqueName="[Players]" displayFolder="" count="0" memberValueDatatype="5" unbalanced="0"/>
    <cacheHierarchy uniqueName="[Players].[Expected goals per 90]" caption="Expected goals per 90" attribute="1" defaultMemberUniqueName="[Players].[Expected goals per 90].[All]" allUniqueName="[Players].[Expected goals per 90].[All]" dimensionUniqueName="[Players]" displayFolder="" count="0" memberValueDatatype="5" unbalanced="0"/>
    <cacheHierarchy uniqueName="[Players].[Expected assists per 90]" caption="Expected assists per 90" attribute="1" defaultMemberUniqueName="[Players].[Expected assists per 90].[All]" allUniqueName="[Players].[Expected assists per 90].[All]" dimensionUniqueName="[Players]" displayFolder="" count="0" memberValueDatatype="5" unbalanced="0"/>
    <cacheHierarchy uniqueName="[Players].[xG+xAG per 90]" caption="xG+xAG per 90" attribute="1" defaultMemberUniqueName="[Players].[xG+xAG per 90].[All]" allUniqueName="[Players].[xG+xAG per 90].[All]" dimensionUniqueName="[Players]" displayFolder="" count="0" memberValueDatatype="5" unbalanced="0"/>
    <cacheHierarchy uniqueName="[Players].[Non-Penalty xG per 90]" caption="Non-Penalty xG per 90" attribute="1" defaultMemberUniqueName="[Players].[Non-Penalty xG per 90].[All]" allUniqueName="[Players].[Non-Penalty xG per 90].[All]" dimensionUniqueName="[Players]" displayFolder="" count="0" memberValueDatatype="5" unbalanced="0"/>
    <cacheHierarchy uniqueName="[Players].[Non-Penalty xG+xAG per 90]" caption="Non-Penalty xG+xAG per 90" attribute="1" defaultMemberUniqueName="[Players].[Non-Penalty xG+xAG per 90].[All]" allUniqueName="[Players].[Non-Penalty xG+xAG per 90].[All]" dimensionUniqueName="[Players]" displayFolder="" count="0" memberValueDatatype="5" unbalanced="0"/>
    <cacheHierarchy uniqueName="[Players].[Contribution Rate]" caption="Contribution Rate" attribute="1" defaultMemberUniqueName="[Players].[Contribution Rate].[All]" allUniqueName="[Players].[Contribution Rate].[All]" dimensionUniqueName="[Players]" displayFolder="" count="0" memberValueDatatype="5" unbalanced="0"/>
    <cacheHierarchy uniqueName="[Players].[Finishing Efficiency]" caption="Finishing Efficiency" attribute="1" defaultMemberUniqueName="[Players].[Finishing Efficiency].[All]" allUniqueName="[Players].[Finishing Efficiency].[All]" dimensionUniqueName="[Players]" displayFolder="" count="0" memberValueDatatype="5" unbalanced="0"/>
    <cacheHierarchy uniqueName="[Players].[Creativity Index]" caption="Creativity Index" attribute="1" defaultMemberUniqueName="[Players].[Creativity Index].[All]" allUniqueName="[Players].[Creativity Index].[All]" dimensionUniqueName="[Players]" displayFolder="" count="0" memberValueDatatype="5" unbalanced="0"/>
    <cacheHierarchy uniqueName="[Players].[Discipline Ratio]" caption="Discipline Ratio" attribute="1" defaultMemberUniqueName="[Players].[Discipline Ratio].[All]" allUniqueName="[Players].[Discipline Ratio].[All]" dimensionUniqueName="[Players]" displayFolder="" count="0" memberValueDatatype="5" unbalanced="0"/>
    <cacheHierarchy uniqueName="[Players].[Over/Under XG]" caption="Over/Under XG" attribute="1" defaultMemberUniqueName="[Players].[Over/Under XG].[All]" allUniqueName="[Players].[Over/Under XG].[All]" dimensionUniqueName="[Players]" displayFolder="" count="0" memberValueDatatype="5" unbalanced="0"/>
    <cacheHierarchy uniqueName="[Measures].[Total Goals]" caption="Total Goals" measure="1" displayFolder="" measureGroup="Players" count="0"/>
    <cacheHierarchy uniqueName="[Measures].[Total Assists]" caption="Total Assists" measure="1" displayFolder="" measureGroup="Players" count="0"/>
    <cacheHierarchy uniqueName="[Measures].[Average Over/Under XG]" caption="Average Over/Under XG" measure="1" displayFolder="" measureGroup="Players" count="0"/>
    <cacheHierarchy uniqueName="[Measures].[__XL_Count Players]" caption="__XL_Count Players" measure="1" displayFolder="" measureGroup="Players" count="0" hidden="1"/>
    <cacheHierarchy uniqueName="[Measures].[__No measures defined]" caption="__No measures defined" measure="1" displayFolder="" count="0" hidden="1"/>
    <cacheHierarchy uniqueName="[Measures].[_Average Over/Under XG Goal]" caption="_Average Over/Under XG Goal" measure="1" displayFolder="" measureGroup="Players" count="0" hidden="1"/>
    <cacheHierarchy uniqueName="[Measures].[_Average Over/Under XG Status]" caption="_Average Over/Under XG Status" measure="1" iconSet="6" displayFolder="" measureGroup="Players" count="0" hidden="1"/>
    <cacheHierarchy uniqueName="[Measures].[Sum of Starts]" caption="Sum of Starts" measure="1" displayFolder="" measureGroup="Players" count="0" hidden="1">
      <extLst>
        <ext xmlns:x15="http://schemas.microsoft.com/office/spreadsheetml/2010/11/main" uri="{B97F6D7D-B522-45F9-BDA1-12C45D357490}">
          <x15:cacheHierarchy aggregatedColumn="8"/>
        </ext>
      </extLst>
    </cacheHierarchy>
    <cacheHierarchy uniqueName="[Measures].[Sum of Goal Contributions]" caption="Sum of Goal Contributions" measure="1" displayFolder="" measureGroup="Players" count="0" hidden="1">
      <extLst>
        <ext xmlns:x15="http://schemas.microsoft.com/office/spreadsheetml/2010/11/main" uri="{B97F6D7D-B522-45F9-BDA1-12C45D357490}">
          <x15:cacheHierarchy aggregatedColumn="13"/>
        </ext>
      </extLst>
    </cacheHierarchy>
    <cacheHierarchy uniqueName="[Measures].[Sum of xG+xAG per 90]" caption="Sum of xG+xAG per 90" measure="1" displayFolder="" measureGroup="Players" count="0" hidden="1">
      <extLst>
        <ext xmlns:x15="http://schemas.microsoft.com/office/spreadsheetml/2010/11/main" uri="{B97F6D7D-B522-45F9-BDA1-12C45D357490}">
          <x15:cacheHierarchy aggregatedColumn="33"/>
        </ext>
      </extLst>
    </cacheHierarchy>
    <cacheHierarchy uniqueName="[Measures].[Sum of Goal contributions per 90s]" caption="Sum of Goal contributions per 90s" measure="1" displayFolder="" measureGroup="Players" count="0" hidden="1">
      <extLst>
        <ext xmlns:x15="http://schemas.microsoft.com/office/spreadsheetml/2010/11/main" uri="{B97F6D7D-B522-45F9-BDA1-12C45D357490}">
          <x15:cacheHierarchy aggregatedColumn="28"/>
        </ext>
      </extLst>
    </cacheHierarchy>
    <cacheHierarchy uniqueName="[Measures].[Sum of Minutes]" caption="Sum of Minutes" measure="1" displayFolder="" measureGroup="Players" count="0" hidden="1">
      <extLst>
        <ext xmlns:x15="http://schemas.microsoft.com/office/spreadsheetml/2010/11/main" uri="{B97F6D7D-B522-45F9-BDA1-12C45D357490}">
          <x15:cacheHierarchy aggregatedColumn="9"/>
        </ext>
      </extLst>
    </cacheHierarchy>
    <cacheHierarchy uniqueName="[Measures].[Sum of Goals]" caption="Sum of Goals" measure="1" displayFolder="" measureGroup="Players"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Assists]" caption="Sum of Assists" measure="1" displayFolder="" measureGroup="Player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Goals without Penalty]" caption="Sum of Goals without Penalty" measure="1" displayFolder="" measureGroup="Players"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Penalty Goals]" caption="Sum of Penalty Goals" measure="1" displayFolder="" measureGroup="Players" count="0" oneField="1" hidden="1">
      <fieldsUsage count="1">
        <fieldUsage x="3"/>
      </fieldsUsage>
      <extLst>
        <ext xmlns:x15="http://schemas.microsoft.com/office/spreadsheetml/2010/11/main" uri="{B97F6D7D-B522-45F9-BDA1-12C45D357490}">
          <x15:cacheHierarchy aggregatedColumn="15"/>
        </ext>
      </extLst>
    </cacheHierarchy>
    <cacheHierarchy uniqueName="[Measures].[Sum of Y Cards]" caption="Sum of Y Cards" measure="1" displayFolder="" measureGroup="Players" count="0" oneField="1" hidden="1">
      <fieldsUsage count="1">
        <fieldUsage x="8"/>
      </fieldsUsage>
      <extLst>
        <ext xmlns:x15="http://schemas.microsoft.com/office/spreadsheetml/2010/11/main" uri="{B97F6D7D-B522-45F9-BDA1-12C45D357490}">
          <x15:cacheHierarchy aggregatedColumn="17"/>
        </ext>
      </extLst>
    </cacheHierarchy>
    <cacheHierarchy uniqueName="[Measures].[Sum of R Cards]" caption="Sum of R Cards" measure="1" displayFolder="" measureGroup="Players" count="0" oneField="1" hidden="1">
      <fieldsUsage count="1">
        <fieldUsage x="9"/>
      </fieldsUsage>
      <extLst>
        <ext xmlns:x15="http://schemas.microsoft.com/office/spreadsheetml/2010/11/main" uri="{B97F6D7D-B522-45F9-BDA1-12C45D357490}">
          <x15:cacheHierarchy aggregatedColumn="18"/>
        </ext>
      </extLst>
    </cacheHierarchy>
    <cacheHierarchy uniqueName="[Measures].[Sum of Expected Goals]" caption="Sum of Expected Goals" measure="1" displayFolder="" measureGroup="Players" count="0" oneField="1" hidden="1">
      <fieldsUsage count="1">
        <fieldUsage x="4"/>
      </fieldsUsage>
      <extLst>
        <ext xmlns:x15="http://schemas.microsoft.com/office/spreadsheetml/2010/11/main" uri="{B97F6D7D-B522-45F9-BDA1-12C45D357490}">
          <x15:cacheHierarchy aggregatedColumn="19"/>
        </ext>
      </extLst>
    </cacheHierarchy>
    <cacheHierarchy uniqueName="[Measures].[Sum of Goals per 90]" caption="Sum of Goals per 90" measure="1" displayFolder="" measureGroup="Players" count="0" hidden="1">
      <extLst>
        <ext xmlns:x15="http://schemas.microsoft.com/office/spreadsheetml/2010/11/main" uri="{B97F6D7D-B522-45F9-BDA1-12C45D357490}">
          <x15:cacheHierarchy aggregatedColumn="26"/>
        </ext>
      </extLst>
    </cacheHierarchy>
    <cacheHierarchy uniqueName="[Measures].[Sum of Assists per 90]" caption="Sum of Assists per 90" measure="1" displayFolder="" measureGroup="Players" count="0" hidden="1">
      <extLst>
        <ext xmlns:x15="http://schemas.microsoft.com/office/spreadsheetml/2010/11/main" uri="{B97F6D7D-B522-45F9-BDA1-12C45D357490}">
          <x15:cacheHierarchy aggregatedColumn="27"/>
        </ext>
      </extLst>
    </cacheHierarchy>
    <cacheHierarchy uniqueName="[Measures].[Sum of Expected Assists]" caption="Sum of Expected Assists" measure="1" displayFolder="" measureGroup="Players" count="0" oneField="1" hidden="1">
      <fieldsUsage count="1">
        <fieldUsage x="5"/>
      </fieldsUsage>
      <extLst>
        <ext xmlns:x15="http://schemas.microsoft.com/office/spreadsheetml/2010/11/main" uri="{B97F6D7D-B522-45F9-BDA1-12C45D357490}">
          <x15:cacheHierarchy aggregatedColumn="21"/>
        </ext>
      </extLst>
    </cacheHierarchy>
    <cacheHierarchy uniqueName="[Measures].[Sum of Progressive Carries]" caption="Sum of Progressive Carries" measure="1" displayFolder="" measureGroup="Players" count="0" hidden="1">
      <extLst>
        <ext xmlns:x15="http://schemas.microsoft.com/office/spreadsheetml/2010/11/main" uri="{B97F6D7D-B522-45F9-BDA1-12C45D357490}">
          <x15:cacheHierarchy aggregatedColumn="23"/>
        </ext>
      </extLst>
    </cacheHierarchy>
    <cacheHierarchy uniqueName="[Measures].[Sum of Progressive Passes]" caption="Sum of Progressive Passes" measure="1" displayFolder="" measureGroup="Players" count="0" hidden="1">
      <extLst>
        <ext xmlns:x15="http://schemas.microsoft.com/office/spreadsheetml/2010/11/main" uri="{B97F6D7D-B522-45F9-BDA1-12C45D357490}">
          <x15:cacheHierarchy aggregatedColumn="24"/>
        </ext>
      </extLst>
    </cacheHierarchy>
    <cacheHierarchy uniqueName="[Measures].[Sum of Progressive Runs]" caption="Sum of Progressive Runs" measure="1" displayFolder="" measureGroup="Players" count="0" hidden="1">
      <extLst>
        <ext xmlns:x15="http://schemas.microsoft.com/office/spreadsheetml/2010/11/main" uri="{B97F6D7D-B522-45F9-BDA1-12C45D357490}">
          <x15:cacheHierarchy aggregatedColumn="25"/>
        </ext>
      </extLst>
    </cacheHierarchy>
    <cacheHierarchy uniqueName="[Measures].[Sum of Matches Played]" caption="Sum of Matches Played" measure="1" displayFolder="" measureGroup="Players" count="0" hidden="1">
      <extLst>
        <ext xmlns:x15="http://schemas.microsoft.com/office/spreadsheetml/2010/11/main" uri="{B97F6D7D-B522-45F9-BDA1-12C45D357490}">
          <x15:cacheHierarchy aggregatedColumn="7"/>
        </ext>
      </extLst>
    </cacheHierarchy>
    <cacheHierarchy uniqueName="[Measures].[Sum of Contribution Rate]" caption="Sum of Contribution Rate" measure="1" displayFolder="" measureGroup="Players" count="0" hidden="1">
      <extLst>
        <ext xmlns:x15="http://schemas.microsoft.com/office/spreadsheetml/2010/11/main" uri="{B97F6D7D-B522-45F9-BDA1-12C45D357490}">
          <x15:cacheHierarchy aggregatedColumn="36"/>
        </ext>
      </extLst>
    </cacheHierarchy>
    <cacheHierarchy uniqueName="[Measures].[Sum of Finishing Efficiency]" caption="Sum of Finishing Efficiency" measure="1" displayFolder="" measureGroup="Players" count="0" hidden="1">
      <extLst>
        <ext xmlns:x15="http://schemas.microsoft.com/office/spreadsheetml/2010/11/main" uri="{B97F6D7D-B522-45F9-BDA1-12C45D357490}">
          <x15:cacheHierarchy aggregatedColumn="37"/>
        </ext>
      </extLst>
    </cacheHierarchy>
    <cacheHierarchy uniqueName="[Measures].[Sum of Creativity Index]" caption="Sum of Creativity Index" measure="1" displayFolder="" measureGroup="Players" count="0" hidden="1">
      <extLst>
        <ext xmlns:x15="http://schemas.microsoft.com/office/spreadsheetml/2010/11/main" uri="{B97F6D7D-B522-45F9-BDA1-12C45D357490}">
          <x15:cacheHierarchy aggregatedColumn="38"/>
        </ext>
      </extLst>
    </cacheHierarchy>
    <cacheHierarchy uniqueName="[Measures].[Sum of Discipline Ratio]" caption="Sum of Discipline Ratio" measure="1" displayFolder="" measureGroup="Players" count="0" hidden="1">
      <extLst>
        <ext xmlns:x15="http://schemas.microsoft.com/office/spreadsheetml/2010/11/main" uri="{B97F6D7D-B522-45F9-BDA1-12C45D357490}">
          <x15:cacheHierarchy aggregatedColumn="39"/>
        </ext>
      </extLst>
    </cacheHierarchy>
    <cacheHierarchy uniqueName="[Measures].[Sum of Over/Under XG]" caption="Sum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Over/Under XG]" caption="Average of Over/Under XG" measure="1" displayFolder="" measureGroup="Players" count="0" oneField="1" hidden="1">
      <fieldsUsage count="1">
        <fieldUsage x="6"/>
      </fieldsUsage>
      <extLst>
        <ext xmlns:x15="http://schemas.microsoft.com/office/spreadsheetml/2010/11/main" uri="{B97F6D7D-B522-45F9-BDA1-12C45D357490}">
          <x15:cacheHierarchy aggregatedColumn="40"/>
        </ext>
      </extLst>
    </cacheHierarchy>
    <cacheHierarchy uniqueName="[Measures].[Average of Finishing Efficiency]" caption="Average of Finishing Efficiency" measure="1" displayFolder="" measureGroup="Players" count="0" oneField="1" hidden="1">
      <fieldsUsage count="1">
        <fieldUsage x="7"/>
      </fieldsUsage>
      <extLst>
        <ext xmlns:x15="http://schemas.microsoft.com/office/spreadsheetml/2010/11/main" uri="{B97F6D7D-B522-45F9-BDA1-12C45D357490}">
          <x15:cacheHierarchy aggregatedColumn="37"/>
        </ext>
      </extLst>
    </cacheHierarchy>
  </cacheHierarchies>
  <kpis count="1">
    <kpi uniqueName="Average Over/Under XG" caption="Average Over/Under XG" displayFolder="" measureGroup="Players" parent="" value="[Measures].[Average Over/Under XG]" goal="[Measures].[_Average Over/Under XG Goal]" status="[Measures].[_Average Over/Under XG Status]" trend="" weight=""/>
  </kpis>
  <dimensions count="2">
    <dimension measure="1" name="Measures" uniqueName="[Measures]" caption="Measures"/>
    <dimension name="Players" uniqueName="[Players]" caption="Players"/>
  </dimensions>
  <measureGroups count="1">
    <measureGroup name="Players" caption="Play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25.445885300927" backgroundQuery="1" createdVersion="8" refreshedVersion="8" minRefreshableVersion="3" recordCount="0" supportSubquery="1" supportAdvancedDrill="1" xr:uid="{C3ED0002-751F-43F7-BCCA-D40881E4EC79}">
  <cacheSource type="external" connectionId="2"/>
  <cacheFields count="10">
    <cacheField name="[Measures].[Sum of Goals]" caption="Sum of Goals" numFmtId="0" hierarchy="53" level="32767"/>
    <cacheField name="[Measures].[Sum of Assists]" caption="Sum of Assists" numFmtId="0" hierarchy="54" level="32767"/>
    <cacheField name="[Measures].[Sum of Goals without Penalty]" caption="Sum of Goals without Penalty" numFmtId="0" hierarchy="55" level="32767"/>
    <cacheField name="[Measures].[Sum of Penalty Goals]" caption="Sum of Penalty Goals" numFmtId="0" hierarchy="56" level="32767"/>
    <cacheField name="[Measures].[Sum of Expected Goals]" caption="Sum of Expected Goals" numFmtId="0" hierarchy="59" level="32767"/>
    <cacheField name="[Measures].[Sum of Expected Assists]" caption="Sum of Expected Assists" numFmtId="0" hierarchy="62" level="32767"/>
    <cacheField name="[Measures].[Average of Over/Under XG]" caption="Average of Over/Under XG" numFmtId="0" hierarchy="72" level="32767"/>
    <cacheField name="[Measures].[Sum of Y Cards]" caption="Sum of Y Cards" numFmtId="0" hierarchy="57" level="32767"/>
    <cacheField name="[Measures].[Sum of R Cards]" caption="Sum of R Cards" numFmtId="0" hierarchy="58" level="32767"/>
    <cacheField name="[Players].[Position.1].[Position.1]" caption="Position.1" numFmtId="0" hierarchy="2" level="1">
      <sharedItems containsSemiMixedTypes="0" containsNonDate="0" containsString="0"/>
    </cacheField>
  </cacheFields>
  <cacheHierarchies count="74">
    <cacheHierarchy uniqueName="[Players].[Player]" caption="Player" attribute="1" defaultMemberUniqueName="[Players].[Player].[All]" allUniqueName="[Players].[Player].[All]" dimensionUniqueName="[Players]" displayFolder="" count="2" memberValueDatatype="130" unbalanced="0"/>
    <cacheHierarchy uniqueName="[Players].[Nationality]" caption="Nationality" attribute="1" defaultMemberUniqueName="[Players].[Nationality].[All]" allUniqueName="[Players].[Nationality].[All]" dimensionUniqueName="[Players]" displayFolder="" count="0" memberValueDatatype="130" unbalanced="0"/>
    <cacheHierarchy uniqueName="[Players].[Position.1]" caption="Position.1" attribute="1" defaultMemberUniqueName="[Players].[Position.1].[All]" allUniqueName="[Players].[Position.1].[All]" dimensionUniqueName="[Players]" displayFolder="" count="2" memberValueDatatype="130" unbalanced="0">
      <fieldsUsage count="2">
        <fieldUsage x="-1"/>
        <fieldUsage x="9"/>
      </fieldsUsage>
    </cacheHierarchy>
    <cacheHierarchy uniqueName="[Players].[Position.2]" caption="Position.2" attribute="1" defaultMemberUniqueName="[Players].[Position.2].[All]" allUniqueName="[Players].[Position.2].[All]" dimensionUniqueName="[Players]" displayFolder="" count="0" memberValueDatatype="130" unbalanced="0"/>
    <cacheHierarchy uniqueName="[Players].[Squad]" caption="Squad" attribute="1" defaultMemberUniqueName="[Players].[Squad].[All]" allUniqueName="[Players].[Squad].[All]" dimensionUniqueName="[Players]" displayFolder="" count="2" memberValueDatatype="130" unbalanced="0"/>
    <cacheHierarchy uniqueName="[Players].[Age]" caption="Age" attribute="1" defaultMemberUniqueName="[Players].[Age].[All]" allUniqueName="[Players].[Age].[All]" dimensionUniqueName="[Players]" displayFolder="" count="0" memberValueDatatype="20" unbalanced="0"/>
    <cacheHierarchy uniqueName="[Players].[Born]" caption="Born" attribute="1" defaultMemberUniqueName="[Players].[Born].[All]" allUniqueName="[Players].[Born].[All]" dimensionUniqueName="[Players]" displayFolder="" count="0" memberValueDatatype="20" unbalanced="0"/>
    <cacheHierarchy uniqueName="[Players].[Matches Played]" caption="Matches Played" attribute="1" defaultMemberUniqueName="[Players].[Matches Played].[All]" allUniqueName="[Players].[Matches Played].[All]" dimensionUniqueName="[Players]" displayFolder="" count="0" memberValueDatatype="20" unbalanced="0"/>
    <cacheHierarchy uniqueName="[Players].[Starts]" caption="Starts" attribute="1" defaultMemberUniqueName="[Players].[Starts].[All]" allUniqueName="[Players].[Starts].[All]" dimensionUniqueName="[Players]" displayFolder="" count="0" memberValueDatatype="20" unbalanced="0"/>
    <cacheHierarchy uniqueName="[Players].[Minutes]" caption="Minutes" attribute="1" defaultMemberUniqueName="[Players].[Minutes].[All]" allUniqueName="[Players].[Minutes].[All]" dimensionUniqueName="[Players]" displayFolder="" count="0" memberValueDatatype="20" unbalanced="0"/>
    <cacheHierarchy uniqueName="[Players].[90s Played]" caption="90s Played" attribute="1" defaultMemberUniqueName="[Players].[90s Played].[All]" allUniqueName="[Players].[90s Played].[All]" dimensionUniqueName="[Players]" displayFolder="" count="0" memberValueDatatype="5" unbalanced="0"/>
    <cacheHierarchy uniqueName="[Players].[Goals]" caption="Goals" attribute="1" defaultMemberUniqueName="[Players].[Goals].[All]" allUniqueName="[Players].[Goals].[All]" dimensionUniqueName="[Players]" displayFolder="" count="0" memberValueDatatype="20" unbalanced="0"/>
    <cacheHierarchy uniqueName="[Players].[Assists]" caption="Assists" attribute="1" defaultMemberUniqueName="[Players].[Assists].[All]" allUniqueName="[Players].[Assists].[All]" dimensionUniqueName="[Players]" displayFolder="" count="0" memberValueDatatype="20" unbalanced="0"/>
    <cacheHierarchy uniqueName="[Players].[Goal Contributions]" caption="Goal Contributions" attribute="1" defaultMemberUniqueName="[Players].[Goal Contributions].[All]" allUniqueName="[Players].[Goal Contributions].[All]" dimensionUniqueName="[Players]" displayFolder="" count="0" memberValueDatatype="20" unbalanced="0"/>
    <cacheHierarchy uniqueName="[Players].[Goals without Penalty]" caption="Goals without Penalty" attribute="1" defaultMemberUniqueName="[Players].[Goals without Penalty].[All]" allUniqueName="[Players].[Goals without Penalty].[All]" dimensionUniqueName="[Players]" displayFolder="" count="0" memberValueDatatype="20" unbalanced="0"/>
    <cacheHierarchy uniqueName="[Players].[Penalty Goals]" caption="Penalty Goals" attribute="1" defaultMemberUniqueName="[Players].[Penalty Goals].[All]" allUniqueName="[Players].[Penalty Goals].[All]" dimensionUniqueName="[Players]" displayFolder="" count="0" memberValueDatatype="20" unbalanced="0"/>
    <cacheHierarchy uniqueName="[Players].[Penalties Attempted]" caption="Penalties Attempted" attribute="1" defaultMemberUniqueName="[Players].[Penalties Attempted].[All]" allUniqueName="[Players].[Penalties Attempted].[All]" dimensionUniqueName="[Players]" displayFolder="" count="0" memberValueDatatype="20" unbalanced="0"/>
    <cacheHierarchy uniqueName="[Players].[Y Cards]" caption="Y Cards" attribute="1" defaultMemberUniqueName="[Players].[Y Cards].[All]" allUniqueName="[Players].[Y Cards].[All]" dimensionUniqueName="[Players]" displayFolder="" count="0" memberValueDatatype="20" unbalanced="0"/>
    <cacheHierarchy uniqueName="[Players].[R Cards]" caption="R Cards" attribute="1" defaultMemberUniqueName="[Players].[R Cards].[All]" allUniqueName="[Players].[R Cards].[All]" dimensionUniqueName="[Players]" displayFolder="" count="0" memberValueDatatype="20" unbalanced="0"/>
    <cacheHierarchy uniqueName="[Players].[Expected Goals]" caption="Expected Goals" attribute="1" defaultMemberUniqueName="[Players].[Expected Goals].[All]" allUniqueName="[Players].[Expected Goals].[All]" dimensionUniqueName="[Players]" displayFolder="" count="0" memberValueDatatype="5" unbalanced="0"/>
    <cacheHierarchy uniqueName="[Players].[Non-Penalty xG]" caption="Non-Penalty xG" attribute="1" defaultMemberUniqueName="[Players].[Non-Penalty xG].[All]" allUniqueName="[Players].[Non-Penalty xG].[All]" dimensionUniqueName="[Players]" displayFolder="" count="0" memberValueDatatype="5" unbalanced="0"/>
    <cacheHierarchy uniqueName="[Players].[Expected Assists]" caption="Expected Assists" attribute="1" defaultMemberUniqueName="[Players].[Expected Assists].[All]" allUniqueName="[Players].[Expected Assists].[All]" dimensionUniqueName="[Players]" displayFolder="" count="0" memberValueDatatype="5" unbalanced="0"/>
    <cacheHierarchy uniqueName="[Players].[Non-Penalty xG+xAG]" caption="Non-Penalty xG+xAG" attribute="1" defaultMemberUniqueName="[Players].[Non-Penalty xG+xAG].[All]" allUniqueName="[Players].[Non-Penalty xG+xAG].[All]" dimensionUniqueName="[Players]" displayFolder="" count="0" memberValueDatatype="5" unbalanced="0"/>
    <cacheHierarchy uniqueName="[Players].[Progressive Carries]" caption="Progressive Carries" attribute="1" defaultMemberUniqueName="[Players].[Progressive Carries].[All]" allUniqueName="[Players].[Progressive Carries].[All]" dimensionUniqueName="[Players]" displayFolder="" count="0" memberValueDatatype="20" unbalanced="0"/>
    <cacheHierarchy uniqueName="[Players].[Progressive Passes]" caption="Progressive Passes" attribute="1" defaultMemberUniqueName="[Players].[Progressive Passes].[All]" allUniqueName="[Players].[Progressive Passes].[All]" dimensionUniqueName="[Players]" displayFolder="" count="0" memberValueDatatype="20" unbalanced="0"/>
    <cacheHierarchy uniqueName="[Players].[Progressive Runs]" caption="Progressive Runs" attribute="1" defaultMemberUniqueName="[Players].[Progressive Runs].[All]" allUniqueName="[Players].[Progressive Runs].[All]" dimensionUniqueName="[Players]" displayFolder="" count="0" memberValueDatatype="20" unbalanced="0"/>
    <cacheHierarchy uniqueName="[Players].[Goals per 90]" caption="Goals per 90" attribute="1" defaultMemberUniqueName="[Players].[Goals per 90].[All]" allUniqueName="[Players].[Goals per 90].[All]" dimensionUniqueName="[Players]" displayFolder="" count="0" memberValueDatatype="5" unbalanced="0"/>
    <cacheHierarchy uniqueName="[Players].[Assists per 90]" caption="Assists per 90" attribute="1" defaultMemberUniqueName="[Players].[Assists per 90].[All]" allUniqueName="[Players].[Assists per 90].[All]" dimensionUniqueName="[Players]" displayFolder="" count="0" memberValueDatatype="5" unbalanced="0"/>
    <cacheHierarchy uniqueName="[Players].[Goal contributions per 90s]" caption="Goal contributions per 90s" attribute="1" defaultMemberUniqueName="[Players].[Goal contributions per 90s].[All]" allUniqueName="[Players].[Goal contributions per 90s].[All]" dimensionUniqueName="[Players]" displayFolder="" count="0" memberValueDatatype="5" unbalanced="0"/>
    <cacheHierarchy uniqueName="[Players].[Non-Penalty Goals per 90]" caption="Non-Penalty Goals per 90" attribute="1" defaultMemberUniqueName="[Players].[Non-Penalty Goals per 90].[All]" allUniqueName="[Players].[Non-Penalty Goals per 90].[All]" dimensionUniqueName="[Players]" displayFolder="" count="0" memberValueDatatype="5" unbalanced="0"/>
    <cacheHierarchy uniqueName="[Players].[Non-Penalty G+A per 90]" caption="Non-Penalty G+A per 90" attribute="1" defaultMemberUniqueName="[Players].[Non-Penalty G+A per 90].[All]" allUniqueName="[Players].[Non-Penalty G+A per 90].[All]" dimensionUniqueName="[Players]" displayFolder="" count="0" memberValueDatatype="5" unbalanced="0"/>
    <cacheHierarchy uniqueName="[Players].[Expected goals per 90]" caption="Expected goals per 90" attribute="1" defaultMemberUniqueName="[Players].[Expected goals per 90].[All]" allUniqueName="[Players].[Expected goals per 90].[All]" dimensionUniqueName="[Players]" displayFolder="" count="0" memberValueDatatype="5" unbalanced="0"/>
    <cacheHierarchy uniqueName="[Players].[Expected assists per 90]" caption="Expected assists per 90" attribute="1" defaultMemberUniqueName="[Players].[Expected assists per 90].[All]" allUniqueName="[Players].[Expected assists per 90].[All]" dimensionUniqueName="[Players]" displayFolder="" count="0" memberValueDatatype="5" unbalanced="0"/>
    <cacheHierarchy uniqueName="[Players].[xG+xAG per 90]" caption="xG+xAG per 90" attribute="1" defaultMemberUniqueName="[Players].[xG+xAG per 90].[All]" allUniqueName="[Players].[xG+xAG per 90].[All]" dimensionUniqueName="[Players]" displayFolder="" count="0" memberValueDatatype="5" unbalanced="0"/>
    <cacheHierarchy uniqueName="[Players].[Non-Penalty xG per 90]" caption="Non-Penalty xG per 90" attribute="1" defaultMemberUniqueName="[Players].[Non-Penalty xG per 90].[All]" allUniqueName="[Players].[Non-Penalty xG per 90].[All]" dimensionUniqueName="[Players]" displayFolder="" count="0" memberValueDatatype="5" unbalanced="0"/>
    <cacheHierarchy uniqueName="[Players].[Non-Penalty xG+xAG per 90]" caption="Non-Penalty xG+xAG per 90" attribute="1" defaultMemberUniqueName="[Players].[Non-Penalty xG+xAG per 90].[All]" allUniqueName="[Players].[Non-Penalty xG+xAG per 90].[All]" dimensionUniqueName="[Players]" displayFolder="" count="0" memberValueDatatype="5" unbalanced="0"/>
    <cacheHierarchy uniqueName="[Players].[Contribution Rate]" caption="Contribution Rate" attribute="1" defaultMemberUniqueName="[Players].[Contribution Rate].[All]" allUniqueName="[Players].[Contribution Rate].[All]" dimensionUniqueName="[Players]" displayFolder="" count="0" memberValueDatatype="5" unbalanced="0"/>
    <cacheHierarchy uniqueName="[Players].[Finishing Efficiency]" caption="Finishing Efficiency" attribute="1" defaultMemberUniqueName="[Players].[Finishing Efficiency].[All]" allUniqueName="[Players].[Finishing Efficiency].[All]" dimensionUniqueName="[Players]" displayFolder="" count="0" memberValueDatatype="5" unbalanced="0"/>
    <cacheHierarchy uniqueName="[Players].[Creativity Index]" caption="Creativity Index" attribute="1" defaultMemberUniqueName="[Players].[Creativity Index].[All]" allUniqueName="[Players].[Creativity Index].[All]" dimensionUniqueName="[Players]" displayFolder="" count="0" memberValueDatatype="5" unbalanced="0"/>
    <cacheHierarchy uniqueName="[Players].[Discipline Ratio]" caption="Discipline Ratio" attribute="1" defaultMemberUniqueName="[Players].[Discipline Ratio].[All]" allUniqueName="[Players].[Discipline Ratio].[All]" dimensionUniqueName="[Players]" displayFolder="" count="0" memberValueDatatype="5" unbalanced="0"/>
    <cacheHierarchy uniqueName="[Players].[Over/Under XG]" caption="Over/Under XG" attribute="1" defaultMemberUniqueName="[Players].[Over/Under XG].[All]" allUniqueName="[Players].[Over/Under XG].[All]" dimensionUniqueName="[Players]" displayFolder="" count="0" memberValueDatatype="5" unbalanced="0"/>
    <cacheHierarchy uniqueName="[Measures].[Total Goals]" caption="Total Goals" measure="1" displayFolder="" measureGroup="Players" count="0"/>
    <cacheHierarchy uniqueName="[Measures].[Total Assists]" caption="Total Assists" measure="1" displayFolder="" measureGroup="Players" count="0"/>
    <cacheHierarchy uniqueName="[Measures].[Average Over/Under XG]" caption="Average Over/Under XG" measure="1" displayFolder="" measureGroup="Players" count="0"/>
    <cacheHierarchy uniqueName="[Measures].[__XL_Count Players]" caption="__XL_Count Players" measure="1" displayFolder="" measureGroup="Players" count="0" hidden="1"/>
    <cacheHierarchy uniqueName="[Measures].[__No measures defined]" caption="__No measures defined" measure="1" displayFolder="" count="0" hidden="1"/>
    <cacheHierarchy uniqueName="[Measures].[_Average Over/Under XG Goal]" caption="_Average Over/Under XG Goal" measure="1" displayFolder="" measureGroup="Players" count="0" hidden="1"/>
    <cacheHierarchy uniqueName="[Measures].[_Average Over/Under XG Status]" caption="_Average Over/Under XG Status" measure="1" iconSet="6" displayFolder="" measureGroup="Players" count="0" hidden="1"/>
    <cacheHierarchy uniqueName="[Measures].[Sum of Starts]" caption="Sum of Starts" measure="1" displayFolder="" measureGroup="Players" count="0" hidden="1">
      <extLst>
        <ext xmlns:x15="http://schemas.microsoft.com/office/spreadsheetml/2010/11/main" uri="{B97F6D7D-B522-45F9-BDA1-12C45D357490}">
          <x15:cacheHierarchy aggregatedColumn="8"/>
        </ext>
      </extLst>
    </cacheHierarchy>
    <cacheHierarchy uniqueName="[Measures].[Sum of Goal Contributions]" caption="Sum of Goal Contributions" measure="1" displayFolder="" measureGroup="Players" count="0" hidden="1">
      <extLst>
        <ext xmlns:x15="http://schemas.microsoft.com/office/spreadsheetml/2010/11/main" uri="{B97F6D7D-B522-45F9-BDA1-12C45D357490}">
          <x15:cacheHierarchy aggregatedColumn="13"/>
        </ext>
      </extLst>
    </cacheHierarchy>
    <cacheHierarchy uniqueName="[Measures].[Sum of xG+xAG per 90]" caption="Sum of xG+xAG per 90" measure="1" displayFolder="" measureGroup="Players" count="0" hidden="1">
      <extLst>
        <ext xmlns:x15="http://schemas.microsoft.com/office/spreadsheetml/2010/11/main" uri="{B97F6D7D-B522-45F9-BDA1-12C45D357490}">
          <x15:cacheHierarchy aggregatedColumn="33"/>
        </ext>
      </extLst>
    </cacheHierarchy>
    <cacheHierarchy uniqueName="[Measures].[Sum of Goal contributions per 90s]" caption="Sum of Goal contributions per 90s" measure="1" displayFolder="" measureGroup="Players" count="0" hidden="1">
      <extLst>
        <ext xmlns:x15="http://schemas.microsoft.com/office/spreadsheetml/2010/11/main" uri="{B97F6D7D-B522-45F9-BDA1-12C45D357490}">
          <x15:cacheHierarchy aggregatedColumn="28"/>
        </ext>
      </extLst>
    </cacheHierarchy>
    <cacheHierarchy uniqueName="[Measures].[Sum of Minutes]" caption="Sum of Minutes" measure="1" displayFolder="" measureGroup="Players" count="0" hidden="1">
      <extLst>
        <ext xmlns:x15="http://schemas.microsoft.com/office/spreadsheetml/2010/11/main" uri="{B97F6D7D-B522-45F9-BDA1-12C45D357490}">
          <x15:cacheHierarchy aggregatedColumn="9"/>
        </ext>
      </extLst>
    </cacheHierarchy>
    <cacheHierarchy uniqueName="[Measures].[Sum of Goals]" caption="Sum of Goals" measure="1" displayFolder="" measureGroup="Players"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Assists]" caption="Sum of Assists" measure="1" displayFolder="" measureGroup="Player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Goals without Penalty]" caption="Sum of Goals without Penalty" measure="1" displayFolder="" measureGroup="Players"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Penalty Goals]" caption="Sum of Penalty Goals" measure="1" displayFolder="" measureGroup="Players" count="0" oneField="1" hidden="1">
      <fieldsUsage count="1">
        <fieldUsage x="3"/>
      </fieldsUsage>
      <extLst>
        <ext xmlns:x15="http://schemas.microsoft.com/office/spreadsheetml/2010/11/main" uri="{B97F6D7D-B522-45F9-BDA1-12C45D357490}">
          <x15:cacheHierarchy aggregatedColumn="15"/>
        </ext>
      </extLst>
    </cacheHierarchy>
    <cacheHierarchy uniqueName="[Measures].[Sum of Y Cards]" caption="Sum of Y Cards" measure="1" displayFolder="" measureGroup="Players" count="0" oneField="1" hidden="1">
      <fieldsUsage count="1">
        <fieldUsage x="7"/>
      </fieldsUsage>
      <extLst>
        <ext xmlns:x15="http://schemas.microsoft.com/office/spreadsheetml/2010/11/main" uri="{B97F6D7D-B522-45F9-BDA1-12C45D357490}">
          <x15:cacheHierarchy aggregatedColumn="17"/>
        </ext>
      </extLst>
    </cacheHierarchy>
    <cacheHierarchy uniqueName="[Measures].[Sum of R Cards]" caption="Sum of R Cards" measure="1" displayFolder="" measureGroup="Players" count="0" oneField="1" hidden="1">
      <fieldsUsage count="1">
        <fieldUsage x="8"/>
      </fieldsUsage>
      <extLst>
        <ext xmlns:x15="http://schemas.microsoft.com/office/spreadsheetml/2010/11/main" uri="{B97F6D7D-B522-45F9-BDA1-12C45D357490}">
          <x15:cacheHierarchy aggregatedColumn="18"/>
        </ext>
      </extLst>
    </cacheHierarchy>
    <cacheHierarchy uniqueName="[Measures].[Sum of Expected Goals]" caption="Sum of Expected Goals" measure="1" displayFolder="" measureGroup="Players" count="0" oneField="1" hidden="1">
      <fieldsUsage count="1">
        <fieldUsage x="4"/>
      </fieldsUsage>
      <extLst>
        <ext xmlns:x15="http://schemas.microsoft.com/office/spreadsheetml/2010/11/main" uri="{B97F6D7D-B522-45F9-BDA1-12C45D357490}">
          <x15:cacheHierarchy aggregatedColumn="19"/>
        </ext>
      </extLst>
    </cacheHierarchy>
    <cacheHierarchy uniqueName="[Measures].[Sum of Goals per 90]" caption="Sum of Goals per 90" measure="1" displayFolder="" measureGroup="Players" count="0" hidden="1">
      <extLst>
        <ext xmlns:x15="http://schemas.microsoft.com/office/spreadsheetml/2010/11/main" uri="{B97F6D7D-B522-45F9-BDA1-12C45D357490}">
          <x15:cacheHierarchy aggregatedColumn="26"/>
        </ext>
      </extLst>
    </cacheHierarchy>
    <cacheHierarchy uniqueName="[Measures].[Sum of Assists per 90]" caption="Sum of Assists per 90" measure="1" displayFolder="" measureGroup="Players" count="0" hidden="1">
      <extLst>
        <ext xmlns:x15="http://schemas.microsoft.com/office/spreadsheetml/2010/11/main" uri="{B97F6D7D-B522-45F9-BDA1-12C45D357490}">
          <x15:cacheHierarchy aggregatedColumn="27"/>
        </ext>
      </extLst>
    </cacheHierarchy>
    <cacheHierarchy uniqueName="[Measures].[Sum of Expected Assists]" caption="Sum of Expected Assists" measure="1" displayFolder="" measureGroup="Players" count="0" oneField="1" hidden="1">
      <fieldsUsage count="1">
        <fieldUsage x="5"/>
      </fieldsUsage>
      <extLst>
        <ext xmlns:x15="http://schemas.microsoft.com/office/spreadsheetml/2010/11/main" uri="{B97F6D7D-B522-45F9-BDA1-12C45D357490}">
          <x15:cacheHierarchy aggregatedColumn="21"/>
        </ext>
      </extLst>
    </cacheHierarchy>
    <cacheHierarchy uniqueName="[Measures].[Sum of Progressive Carries]" caption="Sum of Progressive Carries" measure="1" displayFolder="" measureGroup="Players" count="0" hidden="1">
      <extLst>
        <ext xmlns:x15="http://schemas.microsoft.com/office/spreadsheetml/2010/11/main" uri="{B97F6D7D-B522-45F9-BDA1-12C45D357490}">
          <x15:cacheHierarchy aggregatedColumn="23"/>
        </ext>
      </extLst>
    </cacheHierarchy>
    <cacheHierarchy uniqueName="[Measures].[Sum of Progressive Passes]" caption="Sum of Progressive Passes" measure="1" displayFolder="" measureGroup="Players" count="0" hidden="1">
      <extLst>
        <ext xmlns:x15="http://schemas.microsoft.com/office/spreadsheetml/2010/11/main" uri="{B97F6D7D-B522-45F9-BDA1-12C45D357490}">
          <x15:cacheHierarchy aggregatedColumn="24"/>
        </ext>
      </extLst>
    </cacheHierarchy>
    <cacheHierarchy uniqueName="[Measures].[Sum of Progressive Runs]" caption="Sum of Progressive Runs" measure="1" displayFolder="" measureGroup="Players" count="0" hidden="1">
      <extLst>
        <ext xmlns:x15="http://schemas.microsoft.com/office/spreadsheetml/2010/11/main" uri="{B97F6D7D-B522-45F9-BDA1-12C45D357490}">
          <x15:cacheHierarchy aggregatedColumn="25"/>
        </ext>
      </extLst>
    </cacheHierarchy>
    <cacheHierarchy uniqueName="[Measures].[Sum of Matches Played]" caption="Sum of Matches Played" measure="1" displayFolder="" measureGroup="Players" count="0" hidden="1">
      <extLst>
        <ext xmlns:x15="http://schemas.microsoft.com/office/spreadsheetml/2010/11/main" uri="{B97F6D7D-B522-45F9-BDA1-12C45D357490}">
          <x15:cacheHierarchy aggregatedColumn="7"/>
        </ext>
      </extLst>
    </cacheHierarchy>
    <cacheHierarchy uniqueName="[Measures].[Sum of Contribution Rate]" caption="Sum of Contribution Rate" measure="1" displayFolder="" measureGroup="Players" count="0" hidden="1">
      <extLst>
        <ext xmlns:x15="http://schemas.microsoft.com/office/spreadsheetml/2010/11/main" uri="{B97F6D7D-B522-45F9-BDA1-12C45D357490}">
          <x15:cacheHierarchy aggregatedColumn="36"/>
        </ext>
      </extLst>
    </cacheHierarchy>
    <cacheHierarchy uniqueName="[Measures].[Sum of Finishing Efficiency]" caption="Sum of Finishing Efficiency" measure="1" displayFolder="" measureGroup="Players" count="0" hidden="1">
      <extLst>
        <ext xmlns:x15="http://schemas.microsoft.com/office/spreadsheetml/2010/11/main" uri="{B97F6D7D-B522-45F9-BDA1-12C45D357490}">
          <x15:cacheHierarchy aggregatedColumn="37"/>
        </ext>
      </extLst>
    </cacheHierarchy>
    <cacheHierarchy uniqueName="[Measures].[Sum of Creativity Index]" caption="Sum of Creativity Index" measure="1" displayFolder="" measureGroup="Players" count="0" hidden="1">
      <extLst>
        <ext xmlns:x15="http://schemas.microsoft.com/office/spreadsheetml/2010/11/main" uri="{B97F6D7D-B522-45F9-BDA1-12C45D357490}">
          <x15:cacheHierarchy aggregatedColumn="38"/>
        </ext>
      </extLst>
    </cacheHierarchy>
    <cacheHierarchy uniqueName="[Measures].[Sum of Discipline Ratio]" caption="Sum of Discipline Ratio" measure="1" displayFolder="" measureGroup="Players" count="0" hidden="1">
      <extLst>
        <ext xmlns:x15="http://schemas.microsoft.com/office/spreadsheetml/2010/11/main" uri="{B97F6D7D-B522-45F9-BDA1-12C45D357490}">
          <x15:cacheHierarchy aggregatedColumn="39"/>
        </ext>
      </extLst>
    </cacheHierarchy>
    <cacheHierarchy uniqueName="[Measures].[Sum of Over/Under XG]" caption="Sum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Over/Under XG]" caption="Average of Over/Under XG" measure="1" displayFolder="" measureGroup="Players" count="0" oneField="1" hidden="1">
      <fieldsUsage count="1">
        <fieldUsage x="6"/>
      </fieldsUsage>
      <extLst>
        <ext xmlns:x15="http://schemas.microsoft.com/office/spreadsheetml/2010/11/main" uri="{B97F6D7D-B522-45F9-BDA1-12C45D357490}">
          <x15:cacheHierarchy aggregatedColumn="40"/>
        </ext>
      </extLst>
    </cacheHierarchy>
    <cacheHierarchy uniqueName="[Measures].[Average of Finishing Efficiency]" caption="Average of Finishing Efficiency" measure="1" displayFolder="" measureGroup="Players" count="0" hidden="1">
      <extLst>
        <ext xmlns:x15="http://schemas.microsoft.com/office/spreadsheetml/2010/11/main" uri="{B97F6D7D-B522-45F9-BDA1-12C45D357490}">
          <x15:cacheHierarchy aggregatedColumn="37"/>
        </ext>
      </extLst>
    </cacheHierarchy>
  </cacheHierarchies>
  <kpis count="1">
    <kpi uniqueName="Average Over/Under XG" caption="Average Over/Under XG" displayFolder="" measureGroup="Players" parent="" value="[Measures].[Average Over/Under XG]" goal="[Measures].[_Average Over/Under XG Goal]" status="[Measures].[_Average Over/Under XG Status]" trend="" weight=""/>
  </kpis>
  <dimensions count="2">
    <dimension measure="1" name="Measures" uniqueName="[Measures]" caption="Measures"/>
    <dimension name="Players" uniqueName="[Players]" caption="Players"/>
  </dimensions>
  <measureGroups count="1">
    <measureGroup name="Players" caption="Play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25.445886226851" backgroundQuery="1" createdVersion="8" refreshedVersion="8" minRefreshableVersion="3" recordCount="0" supportSubquery="1" supportAdvancedDrill="1" xr:uid="{7D4A2394-D608-486A-AC1C-0A1726B70E45}">
  <cacheSource type="external" connectionId="2"/>
  <cacheFields count="3">
    <cacheField name="[Players].[Player].[Player]" caption="Player" numFmtId="0" level="1">
      <sharedItems count="10">
        <s v="Alexander Isak"/>
        <s v="Bryan Mbeumo"/>
        <s v="Chris Wood"/>
        <s v="Cole Palmer"/>
        <s v="Erling Haaland"/>
        <s v="Jarrod Bowen"/>
        <s v="Matheus Cunha"/>
        <s v="Mohamed Salah"/>
        <s v="Ollie Watkins"/>
        <s v="Yoane Wissa"/>
      </sharedItems>
    </cacheField>
    <cacheField name="[Measures].[Sum of Goal Contributions]" caption="Sum of Goal Contributions" numFmtId="0" hierarchy="49" level="32767"/>
    <cacheField name="[Players].[Position.1].[Position.1]" caption="Position.1" numFmtId="0" hierarchy="2" level="1">
      <sharedItems containsSemiMixedTypes="0" containsNonDate="0" containsString="0"/>
    </cacheField>
  </cacheFields>
  <cacheHierarchies count="74">
    <cacheHierarchy uniqueName="[Players].[Player]" caption="Player" attribute="1" defaultMemberUniqueName="[Players].[Player].[All]" allUniqueName="[Players].[Player].[All]" dimensionUniqueName="[Players]" displayFolder="" count="2" memberValueDatatype="130" unbalanced="0">
      <fieldsUsage count="2">
        <fieldUsage x="-1"/>
        <fieldUsage x="0"/>
      </fieldsUsage>
    </cacheHierarchy>
    <cacheHierarchy uniqueName="[Players].[Nationality]" caption="Nationality" attribute="1" defaultMemberUniqueName="[Players].[Nationality].[All]" allUniqueName="[Players].[Nationality].[All]" dimensionUniqueName="[Players]" displayFolder="" count="0" memberValueDatatype="130" unbalanced="0"/>
    <cacheHierarchy uniqueName="[Players].[Position.1]" caption="Position.1" attribute="1" defaultMemberUniqueName="[Players].[Position.1].[All]" allUniqueName="[Players].[Position.1].[All]" dimensionUniqueName="[Players]" displayFolder="" count="2" memberValueDatatype="130" unbalanced="0">
      <fieldsUsage count="2">
        <fieldUsage x="-1"/>
        <fieldUsage x="2"/>
      </fieldsUsage>
    </cacheHierarchy>
    <cacheHierarchy uniqueName="[Players].[Position.2]" caption="Position.2" attribute="1" defaultMemberUniqueName="[Players].[Position.2].[All]" allUniqueName="[Players].[Position.2].[All]" dimensionUniqueName="[Players]" displayFolder="" count="0" memberValueDatatype="130" unbalanced="0"/>
    <cacheHierarchy uniqueName="[Players].[Squad]" caption="Squad" attribute="1" defaultMemberUniqueName="[Players].[Squad].[All]" allUniqueName="[Players].[Squad].[All]" dimensionUniqueName="[Players]" displayFolder="" count="2" memberValueDatatype="130" unbalanced="0"/>
    <cacheHierarchy uniqueName="[Players].[Age]" caption="Age" attribute="1" defaultMemberUniqueName="[Players].[Age].[All]" allUniqueName="[Players].[Age].[All]" dimensionUniqueName="[Players]" displayFolder="" count="0" memberValueDatatype="20" unbalanced="0"/>
    <cacheHierarchy uniqueName="[Players].[Born]" caption="Born" attribute="1" defaultMemberUniqueName="[Players].[Born].[All]" allUniqueName="[Players].[Born].[All]" dimensionUniqueName="[Players]" displayFolder="" count="0" memberValueDatatype="20" unbalanced="0"/>
    <cacheHierarchy uniqueName="[Players].[Matches Played]" caption="Matches Played" attribute="1" defaultMemberUniqueName="[Players].[Matches Played].[All]" allUniqueName="[Players].[Matches Played].[All]" dimensionUniqueName="[Players]" displayFolder="" count="0" memberValueDatatype="20" unbalanced="0"/>
    <cacheHierarchy uniqueName="[Players].[Starts]" caption="Starts" attribute="1" defaultMemberUniqueName="[Players].[Starts].[All]" allUniqueName="[Players].[Starts].[All]" dimensionUniqueName="[Players]" displayFolder="" count="0" memberValueDatatype="20" unbalanced="0"/>
    <cacheHierarchy uniqueName="[Players].[Minutes]" caption="Minutes" attribute="1" defaultMemberUniqueName="[Players].[Minutes].[All]" allUniqueName="[Players].[Minutes].[All]" dimensionUniqueName="[Players]" displayFolder="" count="0" memberValueDatatype="20" unbalanced="0"/>
    <cacheHierarchy uniqueName="[Players].[90s Played]" caption="90s Played" attribute="1" defaultMemberUniqueName="[Players].[90s Played].[All]" allUniqueName="[Players].[90s Played].[All]" dimensionUniqueName="[Players]" displayFolder="" count="0" memberValueDatatype="5" unbalanced="0"/>
    <cacheHierarchy uniqueName="[Players].[Goals]" caption="Goals" attribute="1" defaultMemberUniqueName="[Players].[Goals].[All]" allUniqueName="[Players].[Goals].[All]" dimensionUniqueName="[Players]" displayFolder="" count="0" memberValueDatatype="20" unbalanced="0"/>
    <cacheHierarchy uniqueName="[Players].[Assists]" caption="Assists" attribute="1" defaultMemberUniqueName="[Players].[Assists].[All]" allUniqueName="[Players].[Assists].[All]" dimensionUniqueName="[Players]" displayFolder="" count="0" memberValueDatatype="20" unbalanced="0"/>
    <cacheHierarchy uniqueName="[Players].[Goal Contributions]" caption="Goal Contributions" attribute="1" defaultMemberUniqueName="[Players].[Goal Contributions].[All]" allUniqueName="[Players].[Goal Contributions].[All]" dimensionUniqueName="[Players]" displayFolder="" count="0" memberValueDatatype="20" unbalanced="0"/>
    <cacheHierarchy uniqueName="[Players].[Goals without Penalty]" caption="Goals without Penalty" attribute="1" defaultMemberUniqueName="[Players].[Goals without Penalty].[All]" allUniqueName="[Players].[Goals without Penalty].[All]" dimensionUniqueName="[Players]" displayFolder="" count="0" memberValueDatatype="20" unbalanced="0"/>
    <cacheHierarchy uniqueName="[Players].[Penalty Goals]" caption="Penalty Goals" attribute="1" defaultMemberUniqueName="[Players].[Penalty Goals].[All]" allUniqueName="[Players].[Penalty Goals].[All]" dimensionUniqueName="[Players]" displayFolder="" count="0" memberValueDatatype="20" unbalanced="0"/>
    <cacheHierarchy uniqueName="[Players].[Penalties Attempted]" caption="Penalties Attempted" attribute="1" defaultMemberUniqueName="[Players].[Penalties Attempted].[All]" allUniqueName="[Players].[Penalties Attempted].[All]" dimensionUniqueName="[Players]" displayFolder="" count="0" memberValueDatatype="20" unbalanced="0"/>
    <cacheHierarchy uniqueName="[Players].[Y Cards]" caption="Y Cards" attribute="1" defaultMemberUniqueName="[Players].[Y Cards].[All]" allUniqueName="[Players].[Y Cards].[All]" dimensionUniqueName="[Players]" displayFolder="" count="0" memberValueDatatype="20" unbalanced="0"/>
    <cacheHierarchy uniqueName="[Players].[R Cards]" caption="R Cards" attribute="1" defaultMemberUniqueName="[Players].[R Cards].[All]" allUniqueName="[Players].[R Cards].[All]" dimensionUniqueName="[Players]" displayFolder="" count="0" memberValueDatatype="20" unbalanced="0"/>
    <cacheHierarchy uniqueName="[Players].[Expected Goals]" caption="Expected Goals" attribute="1" defaultMemberUniqueName="[Players].[Expected Goals].[All]" allUniqueName="[Players].[Expected Goals].[All]" dimensionUniqueName="[Players]" displayFolder="" count="0" memberValueDatatype="5" unbalanced="0"/>
    <cacheHierarchy uniqueName="[Players].[Non-Penalty xG]" caption="Non-Penalty xG" attribute="1" defaultMemberUniqueName="[Players].[Non-Penalty xG].[All]" allUniqueName="[Players].[Non-Penalty xG].[All]" dimensionUniqueName="[Players]" displayFolder="" count="0" memberValueDatatype="5" unbalanced="0"/>
    <cacheHierarchy uniqueName="[Players].[Expected Assists]" caption="Expected Assists" attribute="1" defaultMemberUniqueName="[Players].[Expected Assists].[All]" allUniqueName="[Players].[Expected Assists].[All]" dimensionUniqueName="[Players]" displayFolder="" count="0" memberValueDatatype="5" unbalanced="0"/>
    <cacheHierarchy uniqueName="[Players].[Non-Penalty xG+xAG]" caption="Non-Penalty xG+xAG" attribute="1" defaultMemberUniqueName="[Players].[Non-Penalty xG+xAG].[All]" allUniqueName="[Players].[Non-Penalty xG+xAG].[All]" dimensionUniqueName="[Players]" displayFolder="" count="0" memberValueDatatype="5" unbalanced="0"/>
    <cacheHierarchy uniqueName="[Players].[Progressive Carries]" caption="Progressive Carries" attribute="1" defaultMemberUniqueName="[Players].[Progressive Carries].[All]" allUniqueName="[Players].[Progressive Carries].[All]" dimensionUniqueName="[Players]" displayFolder="" count="0" memberValueDatatype="20" unbalanced="0"/>
    <cacheHierarchy uniqueName="[Players].[Progressive Passes]" caption="Progressive Passes" attribute="1" defaultMemberUniqueName="[Players].[Progressive Passes].[All]" allUniqueName="[Players].[Progressive Passes].[All]" dimensionUniqueName="[Players]" displayFolder="" count="0" memberValueDatatype="20" unbalanced="0"/>
    <cacheHierarchy uniqueName="[Players].[Progressive Runs]" caption="Progressive Runs" attribute="1" defaultMemberUniqueName="[Players].[Progressive Runs].[All]" allUniqueName="[Players].[Progressive Runs].[All]" dimensionUniqueName="[Players]" displayFolder="" count="0" memberValueDatatype="20" unbalanced="0"/>
    <cacheHierarchy uniqueName="[Players].[Goals per 90]" caption="Goals per 90" attribute="1" defaultMemberUniqueName="[Players].[Goals per 90].[All]" allUniqueName="[Players].[Goals per 90].[All]" dimensionUniqueName="[Players]" displayFolder="" count="0" memberValueDatatype="5" unbalanced="0"/>
    <cacheHierarchy uniqueName="[Players].[Assists per 90]" caption="Assists per 90" attribute="1" defaultMemberUniqueName="[Players].[Assists per 90].[All]" allUniqueName="[Players].[Assists per 90].[All]" dimensionUniqueName="[Players]" displayFolder="" count="0" memberValueDatatype="5" unbalanced="0"/>
    <cacheHierarchy uniqueName="[Players].[Goal contributions per 90s]" caption="Goal contributions per 90s" attribute="1" defaultMemberUniqueName="[Players].[Goal contributions per 90s].[All]" allUniqueName="[Players].[Goal contributions per 90s].[All]" dimensionUniqueName="[Players]" displayFolder="" count="0" memberValueDatatype="5" unbalanced="0"/>
    <cacheHierarchy uniqueName="[Players].[Non-Penalty Goals per 90]" caption="Non-Penalty Goals per 90" attribute="1" defaultMemberUniqueName="[Players].[Non-Penalty Goals per 90].[All]" allUniqueName="[Players].[Non-Penalty Goals per 90].[All]" dimensionUniqueName="[Players]" displayFolder="" count="0" memberValueDatatype="5" unbalanced="0"/>
    <cacheHierarchy uniqueName="[Players].[Non-Penalty G+A per 90]" caption="Non-Penalty G+A per 90" attribute="1" defaultMemberUniqueName="[Players].[Non-Penalty G+A per 90].[All]" allUniqueName="[Players].[Non-Penalty G+A per 90].[All]" dimensionUniqueName="[Players]" displayFolder="" count="0" memberValueDatatype="5" unbalanced="0"/>
    <cacheHierarchy uniqueName="[Players].[Expected goals per 90]" caption="Expected goals per 90" attribute="1" defaultMemberUniqueName="[Players].[Expected goals per 90].[All]" allUniqueName="[Players].[Expected goals per 90].[All]" dimensionUniqueName="[Players]" displayFolder="" count="0" memberValueDatatype="5" unbalanced="0"/>
    <cacheHierarchy uniqueName="[Players].[Expected assists per 90]" caption="Expected assists per 90" attribute="1" defaultMemberUniqueName="[Players].[Expected assists per 90].[All]" allUniqueName="[Players].[Expected assists per 90].[All]" dimensionUniqueName="[Players]" displayFolder="" count="0" memberValueDatatype="5" unbalanced="0"/>
    <cacheHierarchy uniqueName="[Players].[xG+xAG per 90]" caption="xG+xAG per 90" attribute="1" defaultMemberUniqueName="[Players].[xG+xAG per 90].[All]" allUniqueName="[Players].[xG+xAG per 90].[All]" dimensionUniqueName="[Players]" displayFolder="" count="0" memberValueDatatype="5" unbalanced="0"/>
    <cacheHierarchy uniqueName="[Players].[Non-Penalty xG per 90]" caption="Non-Penalty xG per 90" attribute="1" defaultMemberUniqueName="[Players].[Non-Penalty xG per 90].[All]" allUniqueName="[Players].[Non-Penalty xG per 90].[All]" dimensionUniqueName="[Players]" displayFolder="" count="0" memberValueDatatype="5" unbalanced="0"/>
    <cacheHierarchy uniqueName="[Players].[Non-Penalty xG+xAG per 90]" caption="Non-Penalty xG+xAG per 90" attribute="1" defaultMemberUniqueName="[Players].[Non-Penalty xG+xAG per 90].[All]" allUniqueName="[Players].[Non-Penalty xG+xAG per 90].[All]" dimensionUniqueName="[Players]" displayFolder="" count="0" memberValueDatatype="5" unbalanced="0"/>
    <cacheHierarchy uniqueName="[Players].[Contribution Rate]" caption="Contribution Rate" attribute="1" defaultMemberUniqueName="[Players].[Contribution Rate].[All]" allUniqueName="[Players].[Contribution Rate].[All]" dimensionUniqueName="[Players]" displayFolder="" count="0" memberValueDatatype="5" unbalanced="0"/>
    <cacheHierarchy uniqueName="[Players].[Finishing Efficiency]" caption="Finishing Efficiency" attribute="1" defaultMemberUniqueName="[Players].[Finishing Efficiency].[All]" allUniqueName="[Players].[Finishing Efficiency].[All]" dimensionUniqueName="[Players]" displayFolder="" count="0" memberValueDatatype="5" unbalanced="0"/>
    <cacheHierarchy uniqueName="[Players].[Creativity Index]" caption="Creativity Index" attribute="1" defaultMemberUniqueName="[Players].[Creativity Index].[All]" allUniqueName="[Players].[Creativity Index].[All]" dimensionUniqueName="[Players]" displayFolder="" count="0" memberValueDatatype="5" unbalanced="0"/>
    <cacheHierarchy uniqueName="[Players].[Discipline Ratio]" caption="Discipline Ratio" attribute="1" defaultMemberUniqueName="[Players].[Discipline Ratio].[All]" allUniqueName="[Players].[Discipline Ratio].[All]" dimensionUniqueName="[Players]" displayFolder="" count="0" memberValueDatatype="5" unbalanced="0"/>
    <cacheHierarchy uniqueName="[Players].[Over/Under XG]" caption="Over/Under XG" attribute="1" defaultMemberUniqueName="[Players].[Over/Under XG].[All]" allUniqueName="[Players].[Over/Under XG].[All]" dimensionUniqueName="[Players]" displayFolder="" count="0" memberValueDatatype="5" unbalanced="0"/>
    <cacheHierarchy uniqueName="[Measures].[Total Goals]" caption="Total Goals" measure="1" displayFolder="" measureGroup="Players" count="0"/>
    <cacheHierarchy uniqueName="[Measures].[Total Assists]" caption="Total Assists" measure="1" displayFolder="" measureGroup="Players" count="0"/>
    <cacheHierarchy uniqueName="[Measures].[Average Over/Under XG]" caption="Average Over/Under XG" measure="1" displayFolder="" measureGroup="Players" count="0"/>
    <cacheHierarchy uniqueName="[Measures].[__XL_Count Players]" caption="__XL_Count Players" measure="1" displayFolder="" measureGroup="Players" count="0" hidden="1"/>
    <cacheHierarchy uniqueName="[Measures].[__No measures defined]" caption="__No measures defined" measure="1" displayFolder="" count="0" hidden="1"/>
    <cacheHierarchy uniqueName="[Measures].[_Average Over/Under XG Goal]" caption="_Average Over/Under XG Goal" measure="1" displayFolder="" measureGroup="Players" count="0" hidden="1"/>
    <cacheHierarchy uniqueName="[Measures].[_Average Over/Under XG Status]" caption="_Average Over/Under XG Status" measure="1" iconSet="6" displayFolder="" measureGroup="Players" count="0" hidden="1"/>
    <cacheHierarchy uniqueName="[Measures].[Sum of Starts]" caption="Sum of Starts" measure="1" displayFolder="" measureGroup="Players" count="0" hidden="1">
      <extLst>
        <ext xmlns:x15="http://schemas.microsoft.com/office/spreadsheetml/2010/11/main" uri="{B97F6D7D-B522-45F9-BDA1-12C45D357490}">
          <x15:cacheHierarchy aggregatedColumn="8"/>
        </ext>
      </extLst>
    </cacheHierarchy>
    <cacheHierarchy uniqueName="[Measures].[Sum of Goal Contributions]" caption="Sum of Goal Contributions" measure="1" displayFolder="" measureGroup="Players"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xG+xAG per 90]" caption="Sum of xG+xAG per 90" measure="1" displayFolder="" measureGroup="Players" count="0" hidden="1">
      <extLst>
        <ext xmlns:x15="http://schemas.microsoft.com/office/spreadsheetml/2010/11/main" uri="{B97F6D7D-B522-45F9-BDA1-12C45D357490}">
          <x15:cacheHierarchy aggregatedColumn="33"/>
        </ext>
      </extLst>
    </cacheHierarchy>
    <cacheHierarchy uniqueName="[Measures].[Sum of Goal contributions per 90s]" caption="Sum of Goal contributions per 90s" measure="1" displayFolder="" measureGroup="Players" count="0" hidden="1">
      <extLst>
        <ext xmlns:x15="http://schemas.microsoft.com/office/spreadsheetml/2010/11/main" uri="{B97F6D7D-B522-45F9-BDA1-12C45D357490}">
          <x15:cacheHierarchy aggregatedColumn="28"/>
        </ext>
      </extLst>
    </cacheHierarchy>
    <cacheHierarchy uniqueName="[Measures].[Sum of Minutes]" caption="Sum of Minutes" measure="1" displayFolder="" measureGroup="Players" count="0" hidden="1">
      <extLst>
        <ext xmlns:x15="http://schemas.microsoft.com/office/spreadsheetml/2010/11/main" uri="{B97F6D7D-B522-45F9-BDA1-12C45D357490}">
          <x15:cacheHierarchy aggregatedColumn="9"/>
        </ext>
      </extLst>
    </cacheHierarchy>
    <cacheHierarchy uniqueName="[Measures].[Sum of Goals]" caption="Sum of Goals" measure="1" displayFolder="" measureGroup="Players" count="0" hidden="1">
      <extLst>
        <ext xmlns:x15="http://schemas.microsoft.com/office/spreadsheetml/2010/11/main" uri="{B97F6D7D-B522-45F9-BDA1-12C45D357490}">
          <x15:cacheHierarchy aggregatedColumn="11"/>
        </ext>
      </extLst>
    </cacheHierarchy>
    <cacheHierarchy uniqueName="[Measures].[Sum of Assists]" caption="Sum of Assists" measure="1" displayFolder="" measureGroup="Players" count="0" hidden="1">
      <extLst>
        <ext xmlns:x15="http://schemas.microsoft.com/office/spreadsheetml/2010/11/main" uri="{B97F6D7D-B522-45F9-BDA1-12C45D357490}">
          <x15:cacheHierarchy aggregatedColumn="12"/>
        </ext>
      </extLst>
    </cacheHierarchy>
    <cacheHierarchy uniqueName="[Measures].[Sum of Goals without Penalty]" caption="Sum of Goals without Penalty" measure="1" displayFolder="" measureGroup="Players" count="0" hidden="1">
      <extLst>
        <ext xmlns:x15="http://schemas.microsoft.com/office/spreadsheetml/2010/11/main" uri="{B97F6D7D-B522-45F9-BDA1-12C45D357490}">
          <x15:cacheHierarchy aggregatedColumn="14"/>
        </ext>
      </extLst>
    </cacheHierarchy>
    <cacheHierarchy uniqueName="[Measures].[Sum of Penalty Goals]" caption="Sum of Penalty Goals" measure="1" displayFolder="" measureGroup="Players" count="0" hidden="1">
      <extLst>
        <ext xmlns:x15="http://schemas.microsoft.com/office/spreadsheetml/2010/11/main" uri="{B97F6D7D-B522-45F9-BDA1-12C45D357490}">
          <x15:cacheHierarchy aggregatedColumn="15"/>
        </ext>
      </extLst>
    </cacheHierarchy>
    <cacheHierarchy uniqueName="[Measures].[Sum of Y Cards]" caption="Sum of Y Cards" measure="1" displayFolder="" measureGroup="Players" count="0" hidden="1">
      <extLst>
        <ext xmlns:x15="http://schemas.microsoft.com/office/spreadsheetml/2010/11/main" uri="{B97F6D7D-B522-45F9-BDA1-12C45D357490}">
          <x15:cacheHierarchy aggregatedColumn="17"/>
        </ext>
      </extLst>
    </cacheHierarchy>
    <cacheHierarchy uniqueName="[Measures].[Sum of R Cards]" caption="Sum of R Cards" measure="1" displayFolder="" measureGroup="Players" count="0" hidden="1">
      <extLst>
        <ext xmlns:x15="http://schemas.microsoft.com/office/spreadsheetml/2010/11/main" uri="{B97F6D7D-B522-45F9-BDA1-12C45D357490}">
          <x15:cacheHierarchy aggregatedColumn="18"/>
        </ext>
      </extLst>
    </cacheHierarchy>
    <cacheHierarchy uniqueName="[Measures].[Sum of Expected Goals]" caption="Sum of Expected Goals" measure="1" displayFolder="" measureGroup="Players" count="0" hidden="1">
      <extLst>
        <ext xmlns:x15="http://schemas.microsoft.com/office/spreadsheetml/2010/11/main" uri="{B97F6D7D-B522-45F9-BDA1-12C45D357490}">
          <x15:cacheHierarchy aggregatedColumn="19"/>
        </ext>
      </extLst>
    </cacheHierarchy>
    <cacheHierarchy uniqueName="[Measures].[Sum of Goals per 90]" caption="Sum of Goals per 90" measure="1" displayFolder="" measureGroup="Players" count="0" hidden="1">
      <extLst>
        <ext xmlns:x15="http://schemas.microsoft.com/office/spreadsheetml/2010/11/main" uri="{B97F6D7D-B522-45F9-BDA1-12C45D357490}">
          <x15:cacheHierarchy aggregatedColumn="26"/>
        </ext>
      </extLst>
    </cacheHierarchy>
    <cacheHierarchy uniqueName="[Measures].[Sum of Assists per 90]" caption="Sum of Assists per 90" measure="1" displayFolder="" measureGroup="Players" count="0" hidden="1">
      <extLst>
        <ext xmlns:x15="http://schemas.microsoft.com/office/spreadsheetml/2010/11/main" uri="{B97F6D7D-B522-45F9-BDA1-12C45D357490}">
          <x15:cacheHierarchy aggregatedColumn="27"/>
        </ext>
      </extLst>
    </cacheHierarchy>
    <cacheHierarchy uniqueName="[Measures].[Sum of Expected Assists]" caption="Sum of Expected Assists" measure="1" displayFolder="" measureGroup="Players" count="0" hidden="1">
      <extLst>
        <ext xmlns:x15="http://schemas.microsoft.com/office/spreadsheetml/2010/11/main" uri="{B97F6D7D-B522-45F9-BDA1-12C45D357490}">
          <x15:cacheHierarchy aggregatedColumn="21"/>
        </ext>
      </extLst>
    </cacheHierarchy>
    <cacheHierarchy uniqueName="[Measures].[Sum of Progressive Carries]" caption="Sum of Progressive Carries" measure="1" displayFolder="" measureGroup="Players" count="0" hidden="1">
      <extLst>
        <ext xmlns:x15="http://schemas.microsoft.com/office/spreadsheetml/2010/11/main" uri="{B97F6D7D-B522-45F9-BDA1-12C45D357490}">
          <x15:cacheHierarchy aggregatedColumn="23"/>
        </ext>
      </extLst>
    </cacheHierarchy>
    <cacheHierarchy uniqueName="[Measures].[Sum of Progressive Passes]" caption="Sum of Progressive Passes" measure="1" displayFolder="" measureGroup="Players" count="0" hidden="1">
      <extLst>
        <ext xmlns:x15="http://schemas.microsoft.com/office/spreadsheetml/2010/11/main" uri="{B97F6D7D-B522-45F9-BDA1-12C45D357490}">
          <x15:cacheHierarchy aggregatedColumn="24"/>
        </ext>
      </extLst>
    </cacheHierarchy>
    <cacheHierarchy uniqueName="[Measures].[Sum of Progressive Runs]" caption="Sum of Progressive Runs" measure="1" displayFolder="" measureGroup="Players" count="0" hidden="1">
      <extLst>
        <ext xmlns:x15="http://schemas.microsoft.com/office/spreadsheetml/2010/11/main" uri="{B97F6D7D-B522-45F9-BDA1-12C45D357490}">
          <x15:cacheHierarchy aggregatedColumn="25"/>
        </ext>
      </extLst>
    </cacheHierarchy>
    <cacheHierarchy uniqueName="[Measures].[Sum of Matches Played]" caption="Sum of Matches Played" measure="1" displayFolder="" measureGroup="Players" count="0" hidden="1">
      <extLst>
        <ext xmlns:x15="http://schemas.microsoft.com/office/spreadsheetml/2010/11/main" uri="{B97F6D7D-B522-45F9-BDA1-12C45D357490}">
          <x15:cacheHierarchy aggregatedColumn="7"/>
        </ext>
      </extLst>
    </cacheHierarchy>
    <cacheHierarchy uniqueName="[Measures].[Sum of Contribution Rate]" caption="Sum of Contribution Rate" measure="1" displayFolder="" measureGroup="Players" count="0" hidden="1">
      <extLst>
        <ext xmlns:x15="http://schemas.microsoft.com/office/spreadsheetml/2010/11/main" uri="{B97F6D7D-B522-45F9-BDA1-12C45D357490}">
          <x15:cacheHierarchy aggregatedColumn="36"/>
        </ext>
      </extLst>
    </cacheHierarchy>
    <cacheHierarchy uniqueName="[Measures].[Sum of Finishing Efficiency]" caption="Sum of Finishing Efficiency" measure="1" displayFolder="" measureGroup="Players" count="0" hidden="1">
      <extLst>
        <ext xmlns:x15="http://schemas.microsoft.com/office/spreadsheetml/2010/11/main" uri="{B97F6D7D-B522-45F9-BDA1-12C45D357490}">
          <x15:cacheHierarchy aggregatedColumn="37"/>
        </ext>
      </extLst>
    </cacheHierarchy>
    <cacheHierarchy uniqueName="[Measures].[Sum of Creativity Index]" caption="Sum of Creativity Index" measure="1" displayFolder="" measureGroup="Players" count="0" hidden="1">
      <extLst>
        <ext xmlns:x15="http://schemas.microsoft.com/office/spreadsheetml/2010/11/main" uri="{B97F6D7D-B522-45F9-BDA1-12C45D357490}">
          <x15:cacheHierarchy aggregatedColumn="38"/>
        </ext>
      </extLst>
    </cacheHierarchy>
    <cacheHierarchy uniqueName="[Measures].[Sum of Discipline Ratio]" caption="Sum of Discipline Ratio" measure="1" displayFolder="" measureGroup="Players" count="0" hidden="1">
      <extLst>
        <ext xmlns:x15="http://schemas.microsoft.com/office/spreadsheetml/2010/11/main" uri="{B97F6D7D-B522-45F9-BDA1-12C45D357490}">
          <x15:cacheHierarchy aggregatedColumn="39"/>
        </ext>
      </extLst>
    </cacheHierarchy>
    <cacheHierarchy uniqueName="[Measures].[Sum of Over/Under XG]" caption="Sum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Over/Under XG]" caption="Average of Over/Under XG" measure="1" displayFolder="" measureGroup="Players" count="0" hidden="1">
      <extLst>
        <ext xmlns:x15="http://schemas.microsoft.com/office/spreadsheetml/2010/11/main" uri="{B97F6D7D-B522-45F9-BDA1-12C45D357490}">
          <x15:cacheHierarchy aggregatedColumn="40"/>
        </ext>
      </extLst>
    </cacheHierarchy>
    <cacheHierarchy uniqueName="[Measures].[Average of Finishing Efficiency]" caption="Average of Finishing Efficiency" measure="1" displayFolder="" measureGroup="Players" count="0" hidden="1">
      <extLst>
        <ext xmlns:x15="http://schemas.microsoft.com/office/spreadsheetml/2010/11/main" uri="{B97F6D7D-B522-45F9-BDA1-12C45D357490}">
          <x15:cacheHierarchy aggregatedColumn="37"/>
        </ext>
      </extLst>
    </cacheHierarchy>
  </cacheHierarchies>
  <kpis count="1">
    <kpi uniqueName="Average Over/Under XG" caption="Average Over/Under XG" displayFolder="" measureGroup="Players" parent="" value="[Measures].[Average Over/Under XG]" goal="[Measures].[_Average Over/Under XG Goal]" status="[Measures].[_Average Over/Under XG Status]" trend="" weight=""/>
  </kpis>
  <dimensions count="2">
    <dimension measure="1" name="Measures" uniqueName="[Measures]" caption="Measures"/>
    <dimension name="Players" uniqueName="[Players]" caption="Players"/>
  </dimensions>
  <measureGroups count="1">
    <measureGroup name="Players" caption="Play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24.90198599537" backgroundQuery="1" createdVersion="3" refreshedVersion="8" minRefreshableVersion="3" recordCount="0" supportSubquery="1" supportAdvancedDrill="1" xr:uid="{F07BB6E7-1DE0-48E2-BCDE-88D2D950E010}">
  <cacheSource type="external" connectionId="2">
    <extLst>
      <ext xmlns:x14="http://schemas.microsoft.com/office/spreadsheetml/2009/9/main" uri="{F057638F-6D5F-4e77-A914-E7F072B9BCA8}">
        <x14:sourceConnection name="ThisWorkbookDataModel"/>
      </ext>
    </extLst>
  </cacheSource>
  <cacheFields count="0"/>
  <cacheHierarchies count="72">
    <cacheHierarchy uniqueName="[Players].[Player]" caption="Player" attribute="1" defaultMemberUniqueName="[Players].[Player].[All]" allUniqueName="[Players].[Player].[All]" dimensionUniqueName="[Players]" displayFolder="" count="2" memberValueDatatype="130" unbalanced="0"/>
    <cacheHierarchy uniqueName="[Players].[Nationality]" caption="Nationality" attribute="1" defaultMemberUniqueName="[Players].[Nationality].[All]" allUniqueName="[Players].[Nationality].[All]" dimensionUniqueName="[Players]" displayFolder="" count="0" memberValueDatatype="130" unbalanced="0"/>
    <cacheHierarchy uniqueName="[Players].[Position.1]" caption="Position.1" attribute="1" defaultMemberUniqueName="[Players].[Position.1].[All]" allUniqueName="[Players].[Position.1].[All]" dimensionUniqueName="[Players]" displayFolder="" count="2" memberValueDatatype="130" unbalanced="0"/>
    <cacheHierarchy uniqueName="[Players].[Position.2]" caption="Position.2" attribute="1" defaultMemberUniqueName="[Players].[Position.2].[All]" allUniqueName="[Players].[Position.2].[All]" dimensionUniqueName="[Players]" displayFolder="" count="0" memberValueDatatype="130" unbalanced="0"/>
    <cacheHierarchy uniqueName="[Players].[Squad]" caption="Squad" attribute="1" defaultMemberUniqueName="[Players].[Squad].[All]" allUniqueName="[Players].[Squad].[All]" dimensionUniqueName="[Players]" displayFolder="" count="2" memberValueDatatype="130" unbalanced="0"/>
    <cacheHierarchy uniqueName="[Players].[Age]" caption="Age" attribute="1" defaultMemberUniqueName="[Players].[Age].[All]" allUniqueName="[Players].[Age].[All]" dimensionUniqueName="[Players]" displayFolder="" count="0" memberValueDatatype="20" unbalanced="0"/>
    <cacheHierarchy uniqueName="[Players].[Born]" caption="Born" attribute="1" defaultMemberUniqueName="[Players].[Born].[All]" allUniqueName="[Players].[Born].[All]" dimensionUniqueName="[Players]" displayFolder="" count="0" memberValueDatatype="20" unbalanced="0"/>
    <cacheHierarchy uniqueName="[Players].[Matches Played]" caption="Matches Played" attribute="1" defaultMemberUniqueName="[Players].[Matches Played].[All]" allUniqueName="[Players].[Matches Played].[All]" dimensionUniqueName="[Players]" displayFolder="" count="0" memberValueDatatype="20" unbalanced="0"/>
    <cacheHierarchy uniqueName="[Players].[Starts]" caption="Starts" attribute="1" defaultMemberUniqueName="[Players].[Starts].[All]" allUniqueName="[Players].[Starts].[All]" dimensionUniqueName="[Players]" displayFolder="" count="0" memberValueDatatype="20" unbalanced="0"/>
    <cacheHierarchy uniqueName="[Players].[Minutes]" caption="Minutes" attribute="1" defaultMemberUniqueName="[Players].[Minutes].[All]" allUniqueName="[Players].[Minutes].[All]" dimensionUniqueName="[Players]" displayFolder="" count="0" memberValueDatatype="20" unbalanced="0"/>
    <cacheHierarchy uniqueName="[Players].[90s Played]" caption="90s Played" attribute="1" defaultMemberUniqueName="[Players].[90s Played].[All]" allUniqueName="[Players].[90s Played].[All]" dimensionUniqueName="[Players]" displayFolder="" count="0" memberValueDatatype="5" unbalanced="0"/>
    <cacheHierarchy uniqueName="[Players].[Goals]" caption="Goals" attribute="1" defaultMemberUniqueName="[Players].[Goals].[All]" allUniqueName="[Players].[Goals].[All]" dimensionUniqueName="[Players]" displayFolder="" count="0" memberValueDatatype="20" unbalanced="0"/>
    <cacheHierarchy uniqueName="[Players].[Assists]" caption="Assists" attribute="1" defaultMemberUniqueName="[Players].[Assists].[All]" allUniqueName="[Players].[Assists].[All]" dimensionUniqueName="[Players]" displayFolder="" count="0" memberValueDatatype="20" unbalanced="0"/>
    <cacheHierarchy uniqueName="[Players].[Goal Contributions]" caption="Goal Contributions" attribute="1" defaultMemberUniqueName="[Players].[Goal Contributions].[All]" allUniqueName="[Players].[Goal Contributions].[All]" dimensionUniqueName="[Players]" displayFolder="" count="0" memberValueDatatype="20" unbalanced="0"/>
    <cacheHierarchy uniqueName="[Players].[Goals without Penalty]" caption="Goals without Penalty" attribute="1" defaultMemberUniqueName="[Players].[Goals without Penalty].[All]" allUniqueName="[Players].[Goals without Penalty].[All]" dimensionUniqueName="[Players]" displayFolder="" count="0" memberValueDatatype="20" unbalanced="0"/>
    <cacheHierarchy uniqueName="[Players].[Penalty Goals]" caption="Penalty Goals" attribute="1" defaultMemberUniqueName="[Players].[Penalty Goals].[All]" allUniqueName="[Players].[Penalty Goals].[All]" dimensionUniqueName="[Players]" displayFolder="" count="0" memberValueDatatype="20" unbalanced="0"/>
    <cacheHierarchy uniqueName="[Players].[Penalties Attempted]" caption="Penalties Attempted" attribute="1" defaultMemberUniqueName="[Players].[Penalties Attempted].[All]" allUniqueName="[Players].[Penalties Attempted].[All]" dimensionUniqueName="[Players]" displayFolder="" count="0" memberValueDatatype="20" unbalanced="0"/>
    <cacheHierarchy uniqueName="[Players].[Y Cards]" caption="Y Cards" attribute="1" defaultMemberUniqueName="[Players].[Y Cards].[All]" allUniqueName="[Players].[Y Cards].[All]" dimensionUniqueName="[Players]" displayFolder="" count="0" memberValueDatatype="20" unbalanced="0"/>
    <cacheHierarchy uniqueName="[Players].[R Cards]" caption="R Cards" attribute="1" defaultMemberUniqueName="[Players].[R Cards].[All]" allUniqueName="[Players].[R Cards].[All]" dimensionUniqueName="[Players]" displayFolder="" count="0" memberValueDatatype="20" unbalanced="0"/>
    <cacheHierarchy uniqueName="[Players].[Expected Goals]" caption="Expected Goals" attribute="1" defaultMemberUniqueName="[Players].[Expected Goals].[All]" allUniqueName="[Players].[Expected Goals].[All]" dimensionUniqueName="[Players]" displayFolder="" count="0" memberValueDatatype="5" unbalanced="0"/>
    <cacheHierarchy uniqueName="[Players].[Non-Penalty xG]" caption="Non-Penalty xG" attribute="1" defaultMemberUniqueName="[Players].[Non-Penalty xG].[All]" allUniqueName="[Players].[Non-Penalty xG].[All]" dimensionUniqueName="[Players]" displayFolder="" count="0" memberValueDatatype="5" unbalanced="0"/>
    <cacheHierarchy uniqueName="[Players].[Expected Assists]" caption="Expected Assists" attribute="1" defaultMemberUniqueName="[Players].[Expected Assists].[All]" allUniqueName="[Players].[Expected Assists].[All]" dimensionUniqueName="[Players]" displayFolder="" count="0" memberValueDatatype="5" unbalanced="0"/>
    <cacheHierarchy uniqueName="[Players].[Non-Penalty xG+xAG]" caption="Non-Penalty xG+xAG" attribute="1" defaultMemberUniqueName="[Players].[Non-Penalty xG+xAG].[All]" allUniqueName="[Players].[Non-Penalty xG+xAG].[All]" dimensionUniqueName="[Players]" displayFolder="" count="0" memberValueDatatype="5" unbalanced="0"/>
    <cacheHierarchy uniqueName="[Players].[Progressive Carries]" caption="Progressive Carries" attribute="1" defaultMemberUniqueName="[Players].[Progressive Carries].[All]" allUniqueName="[Players].[Progressive Carries].[All]" dimensionUniqueName="[Players]" displayFolder="" count="0" memberValueDatatype="20" unbalanced="0"/>
    <cacheHierarchy uniqueName="[Players].[Progressive Passes]" caption="Progressive Passes" attribute="1" defaultMemberUniqueName="[Players].[Progressive Passes].[All]" allUniqueName="[Players].[Progressive Passes].[All]" dimensionUniqueName="[Players]" displayFolder="" count="0" memberValueDatatype="20" unbalanced="0"/>
    <cacheHierarchy uniqueName="[Players].[Progressive Runs]" caption="Progressive Runs" attribute="1" defaultMemberUniqueName="[Players].[Progressive Runs].[All]" allUniqueName="[Players].[Progressive Runs].[All]" dimensionUniqueName="[Players]" displayFolder="" count="0" memberValueDatatype="20" unbalanced="0"/>
    <cacheHierarchy uniqueName="[Players].[Goals per 90]" caption="Goals per 90" attribute="1" defaultMemberUniqueName="[Players].[Goals per 90].[All]" allUniqueName="[Players].[Goals per 90].[All]" dimensionUniqueName="[Players]" displayFolder="" count="0" memberValueDatatype="5" unbalanced="0"/>
    <cacheHierarchy uniqueName="[Players].[Assists per 90]" caption="Assists per 90" attribute="1" defaultMemberUniqueName="[Players].[Assists per 90].[All]" allUniqueName="[Players].[Assists per 90].[All]" dimensionUniqueName="[Players]" displayFolder="" count="0" memberValueDatatype="5" unbalanced="0"/>
    <cacheHierarchy uniqueName="[Players].[Goal contributions per 90s]" caption="Goal contributions per 90s" attribute="1" defaultMemberUniqueName="[Players].[Goal contributions per 90s].[All]" allUniqueName="[Players].[Goal contributions per 90s].[All]" dimensionUniqueName="[Players]" displayFolder="" count="0" memberValueDatatype="5" unbalanced="0"/>
    <cacheHierarchy uniqueName="[Players].[Non-Penalty Goals per 90]" caption="Non-Penalty Goals per 90" attribute="1" defaultMemberUniqueName="[Players].[Non-Penalty Goals per 90].[All]" allUniqueName="[Players].[Non-Penalty Goals per 90].[All]" dimensionUniqueName="[Players]" displayFolder="" count="0" memberValueDatatype="5" unbalanced="0"/>
    <cacheHierarchy uniqueName="[Players].[Non-Penalty G+A per 90]" caption="Non-Penalty G+A per 90" attribute="1" defaultMemberUniqueName="[Players].[Non-Penalty G+A per 90].[All]" allUniqueName="[Players].[Non-Penalty G+A per 90].[All]" dimensionUniqueName="[Players]" displayFolder="" count="0" memberValueDatatype="5" unbalanced="0"/>
    <cacheHierarchy uniqueName="[Players].[Expected goals per 90]" caption="Expected goals per 90" attribute="1" defaultMemberUniqueName="[Players].[Expected goals per 90].[All]" allUniqueName="[Players].[Expected goals per 90].[All]" dimensionUniqueName="[Players]" displayFolder="" count="0" memberValueDatatype="5" unbalanced="0"/>
    <cacheHierarchy uniqueName="[Players].[Expected assists per 90]" caption="Expected assists per 90" attribute="1" defaultMemberUniqueName="[Players].[Expected assists per 90].[All]" allUniqueName="[Players].[Expected assists per 90].[All]" dimensionUniqueName="[Players]" displayFolder="" count="0" memberValueDatatype="5" unbalanced="0"/>
    <cacheHierarchy uniqueName="[Players].[xG+xAG per 90]" caption="xG+xAG per 90" attribute="1" defaultMemberUniqueName="[Players].[xG+xAG per 90].[All]" allUniqueName="[Players].[xG+xAG per 90].[All]" dimensionUniqueName="[Players]" displayFolder="" count="0" memberValueDatatype="5" unbalanced="0"/>
    <cacheHierarchy uniqueName="[Players].[Non-Penalty xG per 90]" caption="Non-Penalty xG per 90" attribute="1" defaultMemberUniqueName="[Players].[Non-Penalty xG per 90].[All]" allUniqueName="[Players].[Non-Penalty xG per 90].[All]" dimensionUniqueName="[Players]" displayFolder="" count="0" memberValueDatatype="5" unbalanced="0"/>
    <cacheHierarchy uniqueName="[Players].[Non-Penalty xG+xAG per 90]" caption="Non-Penalty xG+xAG per 90" attribute="1" defaultMemberUniqueName="[Players].[Non-Penalty xG+xAG per 90].[All]" allUniqueName="[Players].[Non-Penalty xG+xAG per 90].[All]" dimensionUniqueName="[Players]" displayFolder="" count="0" memberValueDatatype="5" unbalanced="0"/>
    <cacheHierarchy uniqueName="[Players].[Contribution Rate]" caption="Contribution Rate" attribute="1" defaultMemberUniqueName="[Players].[Contribution Rate].[All]" allUniqueName="[Players].[Contribution Rate].[All]" dimensionUniqueName="[Players]" displayFolder="" count="0" memberValueDatatype="5" unbalanced="0"/>
    <cacheHierarchy uniqueName="[Players].[Finishing Efficiency]" caption="Finishing Efficiency" attribute="1" defaultMemberUniqueName="[Players].[Finishing Efficiency].[All]" allUniqueName="[Players].[Finishing Efficiency].[All]" dimensionUniqueName="[Players]" displayFolder="" count="0" memberValueDatatype="5" unbalanced="0"/>
    <cacheHierarchy uniqueName="[Players].[Creativity Index]" caption="Creativity Index" attribute="1" defaultMemberUniqueName="[Players].[Creativity Index].[All]" allUniqueName="[Players].[Creativity Index].[All]" dimensionUniqueName="[Players]" displayFolder="" count="0" memberValueDatatype="5" unbalanced="0"/>
    <cacheHierarchy uniqueName="[Players].[Discipline Ratio]" caption="Discipline Ratio" attribute="1" defaultMemberUniqueName="[Players].[Discipline Ratio].[All]" allUniqueName="[Players].[Discipline Ratio].[All]" dimensionUniqueName="[Players]" displayFolder="" count="0" memberValueDatatype="5" unbalanced="0"/>
    <cacheHierarchy uniqueName="[Players].[Over/Under XG]" caption="Over/Under XG" attribute="1" defaultMemberUniqueName="[Players].[Over/Under XG].[All]" allUniqueName="[Players].[Over/Under XG].[All]" dimensionUniqueName="[Players]" displayFolder="" count="0" memberValueDatatype="5" unbalanced="0"/>
    <cacheHierarchy uniqueName="[Measures].[Sum of Starts]" caption="Sum of Starts" measure="1" displayFolder="" measureGroup="Players" count="0">
      <extLst>
        <ext xmlns:x15="http://schemas.microsoft.com/office/spreadsheetml/2010/11/main" uri="{B97F6D7D-B522-45F9-BDA1-12C45D357490}">
          <x15:cacheHierarchy aggregatedColumn="8"/>
        </ext>
      </extLst>
    </cacheHierarchy>
    <cacheHierarchy uniqueName="[Measures].[Sum of Goal Contributions]" caption="Sum of Goal Contributions" measure="1" displayFolder="" measureGroup="Players" count="0">
      <extLst>
        <ext xmlns:x15="http://schemas.microsoft.com/office/spreadsheetml/2010/11/main" uri="{B97F6D7D-B522-45F9-BDA1-12C45D357490}">
          <x15:cacheHierarchy aggregatedColumn="13"/>
        </ext>
      </extLst>
    </cacheHierarchy>
    <cacheHierarchy uniqueName="[Measures].[Sum of xG+xAG per 90]" caption="Sum of xG+xAG per 90" measure="1" displayFolder="" measureGroup="Players" count="0">
      <extLst>
        <ext xmlns:x15="http://schemas.microsoft.com/office/spreadsheetml/2010/11/main" uri="{B97F6D7D-B522-45F9-BDA1-12C45D357490}">
          <x15:cacheHierarchy aggregatedColumn="33"/>
        </ext>
      </extLst>
    </cacheHierarchy>
    <cacheHierarchy uniqueName="[Measures].[Sum of Goal contributions per 90s]" caption="Sum of Goal contributions per 90s" measure="1" displayFolder="" measureGroup="Players" count="0">
      <extLst>
        <ext xmlns:x15="http://schemas.microsoft.com/office/spreadsheetml/2010/11/main" uri="{B97F6D7D-B522-45F9-BDA1-12C45D357490}">
          <x15:cacheHierarchy aggregatedColumn="28"/>
        </ext>
      </extLst>
    </cacheHierarchy>
    <cacheHierarchy uniqueName="[Measures].[Sum of Minutes]" caption="Sum of Minutes" measure="1" displayFolder="" measureGroup="Players" count="0">
      <extLst>
        <ext xmlns:x15="http://schemas.microsoft.com/office/spreadsheetml/2010/11/main" uri="{B97F6D7D-B522-45F9-BDA1-12C45D357490}">
          <x15:cacheHierarchy aggregatedColumn="9"/>
        </ext>
      </extLst>
    </cacheHierarchy>
    <cacheHierarchy uniqueName="[Measures].[Sum of Goals]" caption="Sum of Goals" measure="1" displayFolder="" measureGroup="Players" count="0">
      <extLst>
        <ext xmlns:x15="http://schemas.microsoft.com/office/spreadsheetml/2010/11/main" uri="{B97F6D7D-B522-45F9-BDA1-12C45D357490}">
          <x15:cacheHierarchy aggregatedColumn="11"/>
        </ext>
      </extLst>
    </cacheHierarchy>
    <cacheHierarchy uniqueName="[Measures].[Sum of Assists]" caption="Sum of Assists" measure="1" displayFolder="" measureGroup="Players" count="0">
      <extLst>
        <ext xmlns:x15="http://schemas.microsoft.com/office/spreadsheetml/2010/11/main" uri="{B97F6D7D-B522-45F9-BDA1-12C45D357490}">
          <x15:cacheHierarchy aggregatedColumn="12"/>
        </ext>
      </extLst>
    </cacheHierarchy>
    <cacheHierarchy uniqueName="[Measures].[Sum of Goals without Penalty]" caption="Sum of Goals without Penalty" measure="1" displayFolder="" measureGroup="Players" count="0">
      <extLst>
        <ext xmlns:x15="http://schemas.microsoft.com/office/spreadsheetml/2010/11/main" uri="{B97F6D7D-B522-45F9-BDA1-12C45D357490}">
          <x15:cacheHierarchy aggregatedColumn="14"/>
        </ext>
      </extLst>
    </cacheHierarchy>
    <cacheHierarchy uniqueName="[Measures].[Sum of Penalty Goals]" caption="Sum of Penalty Goals" measure="1" displayFolder="" measureGroup="Players" count="0">
      <extLst>
        <ext xmlns:x15="http://schemas.microsoft.com/office/spreadsheetml/2010/11/main" uri="{B97F6D7D-B522-45F9-BDA1-12C45D357490}">
          <x15:cacheHierarchy aggregatedColumn="15"/>
        </ext>
      </extLst>
    </cacheHierarchy>
    <cacheHierarchy uniqueName="[Measures].[Sum of Y Cards]" caption="Sum of Y Cards" measure="1" displayFolder="" measureGroup="Players" count="0">
      <extLst>
        <ext xmlns:x15="http://schemas.microsoft.com/office/spreadsheetml/2010/11/main" uri="{B97F6D7D-B522-45F9-BDA1-12C45D357490}">
          <x15:cacheHierarchy aggregatedColumn="17"/>
        </ext>
      </extLst>
    </cacheHierarchy>
    <cacheHierarchy uniqueName="[Measures].[Sum of R Cards]" caption="Sum of R Cards" measure="1" displayFolder="" measureGroup="Players" count="0">
      <extLst>
        <ext xmlns:x15="http://schemas.microsoft.com/office/spreadsheetml/2010/11/main" uri="{B97F6D7D-B522-45F9-BDA1-12C45D357490}">
          <x15:cacheHierarchy aggregatedColumn="18"/>
        </ext>
      </extLst>
    </cacheHierarchy>
    <cacheHierarchy uniqueName="[Measures].[Sum of Expected Goals]" caption="Sum of Expected Goals" measure="1" displayFolder="" measureGroup="Players" count="0">
      <extLst>
        <ext xmlns:x15="http://schemas.microsoft.com/office/spreadsheetml/2010/11/main" uri="{B97F6D7D-B522-45F9-BDA1-12C45D357490}">
          <x15:cacheHierarchy aggregatedColumn="19"/>
        </ext>
      </extLst>
    </cacheHierarchy>
    <cacheHierarchy uniqueName="[Measures].[Sum of Goals per 90]" caption="Sum of Goals per 90" measure="1" displayFolder="" measureGroup="Players" count="0">
      <extLst>
        <ext xmlns:x15="http://schemas.microsoft.com/office/spreadsheetml/2010/11/main" uri="{B97F6D7D-B522-45F9-BDA1-12C45D357490}">
          <x15:cacheHierarchy aggregatedColumn="26"/>
        </ext>
      </extLst>
    </cacheHierarchy>
    <cacheHierarchy uniqueName="[Measures].[Sum of Assists per 90]" caption="Sum of Assists per 90" measure="1" displayFolder="" measureGroup="Players" count="0">
      <extLst>
        <ext xmlns:x15="http://schemas.microsoft.com/office/spreadsheetml/2010/11/main" uri="{B97F6D7D-B522-45F9-BDA1-12C45D357490}">
          <x15:cacheHierarchy aggregatedColumn="27"/>
        </ext>
      </extLst>
    </cacheHierarchy>
    <cacheHierarchy uniqueName="[Measures].[Sum of Expected Assists]" caption="Sum of Expected Assists" measure="1" displayFolder="" measureGroup="Players" count="0">
      <extLst>
        <ext xmlns:x15="http://schemas.microsoft.com/office/spreadsheetml/2010/11/main" uri="{B97F6D7D-B522-45F9-BDA1-12C45D357490}">
          <x15:cacheHierarchy aggregatedColumn="21"/>
        </ext>
      </extLst>
    </cacheHierarchy>
    <cacheHierarchy uniqueName="[Measures].[Sum of Progressive Carries]" caption="Sum of Progressive Carries" measure="1" displayFolder="" measureGroup="Players" count="0">
      <extLst>
        <ext xmlns:x15="http://schemas.microsoft.com/office/spreadsheetml/2010/11/main" uri="{B97F6D7D-B522-45F9-BDA1-12C45D357490}">
          <x15:cacheHierarchy aggregatedColumn="23"/>
        </ext>
      </extLst>
    </cacheHierarchy>
    <cacheHierarchy uniqueName="[Measures].[Sum of Progressive Passes]" caption="Sum of Progressive Passes" measure="1" displayFolder="" measureGroup="Players" count="0">
      <extLst>
        <ext xmlns:x15="http://schemas.microsoft.com/office/spreadsheetml/2010/11/main" uri="{B97F6D7D-B522-45F9-BDA1-12C45D357490}">
          <x15:cacheHierarchy aggregatedColumn="24"/>
        </ext>
      </extLst>
    </cacheHierarchy>
    <cacheHierarchy uniqueName="[Measures].[Sum of Progressive Runs]" caption="Sum of Progressive Runs" measure="1" displayFolder="" measureGroup="Players" count="0">
      <extLst>
        <ext xmlns:x15="http://schemas.microsoft.com/office/spreadsheetml/2010/11/main" uri="{B97F6D7D-B522-45F9-BDA1-12C45D357490}">
          <x15:cacheHierarchy aggregatedColumn="25"/>
        </ext>
      </extLst>
    </cacheHierarchy>
    <cacheHierarchy uniqueName="[Measures].[Sum of Matches Played]" caption="Sum of Matches Played" measure="1" displayFolder="" measureGroup="Players" count="0">
      <extLst>
        <ext xmlns:x15="http://schemas.microsoft.com/office/spreadsheetml/2010/11/main" uri="{B97F6D7D-B522-45F9-BDA1-12C45D357490}">
          <x15:cacheHierarchy aggregatedColumn="7"/>
        </ext>
      </extLst>
    </cacheHierarchy>
    <cacheHierarchy uniqueName="[Measures].[Sum of Contribution Rate]" caption="Sum of Contribution Rate" measure="1" displayFolder="" measureGroup="Players" count="0">
      <extLst>
        <ext xmlns:x15="http://schemas.microsoft.com/office/spreadsheetml/2010/11/main" uri="{B97F6D7D-B522-45F9-BDA1-12C45D357490}">
          <x15:cacheHierarchy aggregatedColumn="36"/>
        </ext>
      </extLst>
    </cacheHierarchy>
    <cacheHierarchy uniqueName="[Measures].[Sum of Finishing Efficiency]" caption="Sum of Finishing Efficiency" measure="1" displayFolder="" measureGroup="Players" count="0">
      <extLst>
        <ext xmlns:x15="http://schemas.microsoft.com/office/spreadsheetml/2010/11/main" uri="{B97F6D7D-B522-45F9-BDA1-12C45D357490}">
          <x15:cacheHierarchy aggregatedColumn="37"/>
        </ext>
      </extLst>
    </cacheHierarchy>
    <cacheHierarchy uniqueName="[Measures].[Sum of Creativity Index]" caption="Sum of Creativity Index" measure="1" displayFolder="" measureGroup="Players" count="0">
      <extLst>
        <ext xmlns:x15="http://schemas.microsoft.com/office/spreadsheetml/2010/11/main" uri="{B97F6D7D-B522-45F9-BDA1-12C45D357490}">
          <x15:cacheHierarchy aggregatedColumn="38"/>
        </ext>
      </extLst>
    </cacheHierarchy>
    <cacheHierarchy uniqueName="[Measures].[Sum of Discipline Ratio]" caption="Sum of Discipline Ratio" measure="1" displayFolder="" measureGroup="Players" count="0">
      <extLst>
        <ext xmlns:x15="http://schemas.microsoft.com/office/spreadsheetml/2010/11/main" uri="{B97F6D7D-B522-45F9-BDA1-12C45D357490}">
          <x15:cacheHierarchy aggregatedColumn="39"/>
        </ext>
      </extLst>
    </cacheHierarchy>
    <cacheHierarchy uniqueName="[Measures].[Sum of Over/Under XG]" caption="Sum of Over/Under XG" measure="1" displayFolder="" measureGroup="Players" count="0">
      <extLst>
        <ext xmlns:x15="http://schemas.microsoft.com/office/spreadsheetml/2010/11/main" uri="{B97F6D7D-B522-45F9-BDA1-12C45D357490}">
          <x15:cacheHierarchy aggregatedColumn="40"/>
        </ext>
      </extLst>
    </cacheHierarchy>
    <cacheHierarchy uniqueName="[Measures].[Total Goals]" caption="Total Goals" measure="1" displayFolder="" measureGroup="Players" count="0"/>
    <cacheHierarchy uniqueName="[Measures].[Total Assists]" caption="Total Assists" measure="1" displayFolder="" measureGroup="Players" count="0"/>
    <cacheHierarchy uniqueName="[Measures].[Average Over/Under XG]" caption="Average Over/Under XG" measure="1" displayFolder="" measureGroup="Players" count="0"/>
    <cacheHierarchy uniqueName="[Measures].[__XL_Count Players]" caption="__XL_Count Players" measure="1" displayFolder="" measureGroup="Players" count="0" hidden="1"/>
    <cacheHierarchy uniqueName="[Measures].[__No measures defined]" caption="__No measures defined" measure="1" displayFolder="" count="0" hidden="1"/>
    <cacheHierarchy uniqueName="[Measures].[_Average Over/Under XG Goal]" caption="_Average Over/Under XG Goal" measure="1" displayFolder="" measureGroup="Players" count="0" hidden="1"/>
    <cacheHierarchy uniqueName="[Measures].[_Average Over/Under XG Status]" caption="_Average Over/Under XG Status" measure="1" iconSet="6" displayFolder="" measureGroup="Players" count="0" hidden="1"/>
  </cacheHierarchies>
  <kpis count="1">
    <kpi uniqueName="Average Over/Under XG" caption="Average Over/Under XG" displayFolder="" measureGroup="Players" parent="" value="[Measures].[Average Over/Under XG]" goal="[Measures].[_Average Over/Under XG Goal]" status="[Measures].[_Average Over/Under XG Status]" trend="" weight=""/>
  </kpis>
  <extLst>
    <ext xmlns:x14="http://schemas.microsoft.com/office/spreadsheetml/2009/9/main" uri="{725AE2AE-9491-48be-B2B4-4EB974FC3084}">
      <x14:pivotCacheDefinition slicerData="1" pivotCacheId="63619411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5E550B-D5BA-4E5C-86D6-D31B1839F519}" name="PivotTable26" cacheId="7268" applyNumberFormats="0" applyBorderFormats="0" applyFontFormats="0" applyPatternFormats="0" applyAlignmentFormats="0" applyWidthHeightFormats="1" dataCaption="Values" tag="f8635934-e4bc-4fa0-8585-aea68b608d57" updatedVersion="8" minRefreshableVersion="3" subtotalHiddenItems="1" itemPrintTitles="1" createdVersion="8" indent="0" outline="1" outlineData="1" multipleFieldFilters="0">
  <location ref="B2:J3"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name="Goals" fld="0" baseField="0" baseItem="1"/>
    <dataField name="Goals without Penalty" fld="2" baseField="0" baseItem="2"/>
    <dataField name="Penalty Goals" fld="3" baseField="0" baseItem="1"/>
    <dataField name="Expected Goals" fld="4" baseField="0" baseItem="3"/>
    <dataField name="Assists" fld="1" baseField="0" baseItem="4"/>
    <dataField name="Expected Assists" fld="5" baseField="0" baseItem="5"/>
    <dataField name="Average of Over/Under XG" fld="6" subtotal="average" baseField="0" baseItem="6" numFmtId="2"/>
    <dataField name="Y Cards" fld="7" baseField="0" baseItem="9"/>
    <dataField name="R Cards" fld="8" baseField="0" baseItem="10"/>
  </dataFields>
  <formats count="26">
    <format dxfId="8389">
      <pivotArea dataOnly="0" labelOnly="1" outline="0" fieldPosition="0">
        <references count="1">
          <reference field="4294967294" count="9">
            <x v="0"/>
            <x v="1"/>
            <x v="2"/>
            <x v="3"/>
            <x v="4"/>
            <x v="5"/>
            <x v="6"/>
            <x v="7"/>
            <x v="8"/>
          </reference>
        </references>
      </pivotArea>
    </format>
    <format dxfId="8390">
      <pivotArea outline="0" collapsedLevelsAreSubtotals="1" fieldPosition="0"/>
    </format>
    <format dxfId="8391">
      <pivotArea dataOnly="0" labelOnly="1" outline="0" fieldPosition="0">
        <references count="1">
          <reference field="4294967294" count="9">
            <x v="0"/>
            <x v="1"/>
            <x v="2"/>
            <x v="3"/>
            <x v="4"/>
            <x v="5"/>
            <x v="6"/>
            <x v="7"/>
            <x v="8"/>
          </reference>
        </references>
      </pivotArea>
    </format>
    <format dxfId="8392">
      <pivotArea dataOnly="0" labelOnly="1" outline="0" fieldPosition="0">
        <references count="1">
          <reference field="4294967294" count="9">
            <x v="0"/>
            <x v="1"/>
            <x v="2"/>
            <x v="3"/>
            <x v="4"/>
            <x v="5"/>
            <x v="6"/>
            <x v="7"/>
            <x v="8"/>
          </reference>
        </references>
      </pivotArea>
    </format>
    <format dxfId="8393">
      <pivotArea outline="0" collapsedLevelsAreSubtotals="1" fieldPosition="0"/>
    </format>
    <format dxfId="8394">
      <pivotArea outline="0" collapsedLevelsAreSubtotals="1" fieldPosition="0"/>
    </format>
    <format dxfId="8395">
      <pivotArea type="all" dataOnly="0" outline="0" fieldPosition="0"/>
    </format>
    <format dxfId="8396">
      <pivotArea outline="0" collapsedLevelsAreSubtotals="1" fieldPosition="0"/>
    </format>
    <format dxfId="8397">
      <pivotArea dataOnly="0" labelOnly="1" outline="0" fieldPosition="0">
        <references count="1">
          <reference field="4294967294" count="9">
            <x v="0"/>
            <x v="1"/>
            <x v="2"/>
            <x v="3"/>
            <x v="4"/>
            <x v="5"/>
            <x v="6"/>
            <x v="7"/>
            <x v="8"/>
          </reference>
        </references>
      </pivotArea>
    </format>
    <format dxfId="8398">
      <pivotArea type="all" dataOnly="0" outline="0" fieldPosition="0"/>
    </format>
    <format dxfId="8399">
      <pivotArea outline="0" collapsedLevelsAreSubtotals="1" fieldPosition="0"/>
    </format>
    <format dxfId="8400">
      <pivotArea dataOnly="0" labelOnly="1" outline="0" fieldPosition="0">
        <references count="1">
          <reference field="4294967294" count="9">
            <x v="0"/>
            <x v="1"/>
            <x v="2"/>
            <x v="3"/>
            <x v="4"/>
            <x v="5"/>
            <x v="6"/>
            <x v="7"/>
            <x v="8"/>
          </reference>
        </references>
      </pivotArea>
    </format>
    <format dxfId="8401">
      <pivotArea type="all" dataOnly="0" outline="0" fieldPosition="0"/>
    </format>
    <format dxfId="8402">
      <pivotArea dataOnly="0" labelOnly="1" outline="0" fieldPosition="0">
        <references count="1">
          <reference field="4294967294" count="9">
            <x v="0"/>
            <x v="1"/>
            <x v="2"/>
            <x v="3"/>
            <x v="4"/>
            <x v="5"/>
            <x v="6"/>
            <x v="7"/>
            <x v="8"/>
          </reference>
        </references>
      </pivotArea>
    </format>
    <format dxfId="8403">
      <pivotArea type="all" dataOnly="0" outline="0" fieldPosition="0"/>
    </format>
    <format dxfId="8404">
      <pivotArea dataOnly="0" labelOnly="1" outline="0" fieldPosition="0">
        <references count="1">
          <reference field="4294967294" count="9">
            <x v="0"/>
            <x v="1"/>
            <x v="2"/>
            <x v="3"/>
            <x v="4"/>
            <x v="5"/>
            <x v="6"/>
            <x v="7"/>
            <x v="8"/>
          </reference>
        </references>
      </pivotArea>
    </format>
    <format dxfId="8405">
      <pivotArea type="all" dataOnly="0" outline="0" fieldPosition="0"/>
    </format>
    <format dxfId="8406">
      <pivotArea dataOnly="0" labelOnly="1" outline="0" fieldPosition="0">
        <references count="1">
          <reference field="4294967294" count="9">
            <x v="0"/>
            <x v="1"/>
            <x v="2"/>
            <x v="3"/>
            <x v="4"/>
            <x v="5"/>
            <x v="6"/>
            <x v="7"/>
            <x v="8"/>
          </reference>
        </references>
      </pivotArea>
    </format>
    <format dxfId="8407">
      <pivotArea dataOnly="0" labelOnly="1" outline="0" fieldPosition="0">
        <references count="1">
          <reference field="4294967294" count="9">
            <x v="0"/>
            <x v="1"/>
            <x v="2"/>
            <x v="3"/>
            <x v="4"/>
            <x v="5"/>
            <x v="6"/>
            <x v="7"/>
            <x v="8"/>
          </reference>
        </references>
      </pivotArea>
    </format>
    <format dxfId="8408">
      <pivotArea type="all" dataOnly="0" outline="0" fieldPosition="0"/>
    </format>
    <format dxfId="8409">
      <pivotArea outline="0" collapsedLevelsAreSubtotals="1" fieldPosition="0"/>
    </format>
    <format dxfId="8410">
      <pivotArea dataOnly="0" labelOnly="1" outline="0" fieldPosition="0">
        <references count="1">
          <reference field="4294967294" count="9">
            <x v="0"/>
            <x v="1"/>
            <x v="2"/>
            <x v="3"/>
            <x v="4"/>
            <x v="5"/>
            <x v="6"/>
            <x v="7"/>
            <x v="8"/>
          </reference>
        </references>
      </pivotArea>
    </format>
    <format dxfId="8388">
      <pivotArea type="all" dataOnly="0" outline="0" fieldPosition="0"/>
    </format>
    <format dxfId="8387">
      <pivotArea outline="0" collapsedLevelsAreSubtotals="1" fieldPosition="0"/>
    </format>
    <format dxfId="8386">
      <pivotArea dataOnly="0" labelOnly="1" outline="0" fieldPosition="0">
        <references count="1">
          <reference field="4294967294" count="9">
            <x v="0"/>
            <x v="1"/>
            <x v="2"/>
            <x v="3"/>
            <x v="4"/>
            <x v="5"/>
            <x v="6"/>
            <x v="7"/>
            <x v="8"/>
          </reference>
        </references>
      </pivotArea>
    </format>
    <format dxfId="8385">
      <pivotArea dataOnly="0" labelOnly="1" outline="0" fieldPosition="0">
        <references count="1">
          <reference field="4294967294" count="9">
            <x v="0"/>
            <x v="1"/>
            <x v="2"/>
            <x v="3"/>
            <x v="4"/>
            <x v="5"/>
            <x v="6"/>
            <x v="7"/>
            <x v="8"/>
          </reference>
        </references>
      </pivotArea>
    </format>
  </formats>
  <pivotHierarchies count="75">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Goals"/>
    <pivotHierarchy dragToData="1" caption="Assists"/>
    <pivotHierarchy dragToData="1" caption="Goals without Penalty"/>
    <pivotHierarchy dragToData="1" caption="Penalty Goals"/>
    <pivotHierarchy dragToData="1" caption="Y Cards"/>
    <pivotHierarchy dragToData="1" caption="R Cards"/>
    <pivotHierarchy dragToData="1" caption="Expected Goals"/>
    <pivotHierarchy dragToData="1"/>
    <pivotHierarchy dragToData="1"/>
    <pivotHierarchy dragToData="1" caption="Expected Assists"/>
    <pivotHierarchy dragToData="1" caption="Progressive Carries"/>
    <pivotHierarchy dragToData="1" caption="Progressive Passes"/>
    <pivotHierarchy dragToData="1" caption="Progressive Runs"/>
    <pivotHierarchy dragToData="1"/>
    <pivotHierarchy dragToData="1"/>
    <pivotHierarchy dragToData="1" caption="Sum of Finishing Efficiency"/>
    <pivotHierarchy dragToData="1"/>
    <pivotHierarchy dragToData="1"/>
    <pivotHierarchy dragToData="1"/>
    <pivotHierarchy dragToData="1" caption="Average of Over/Under XG"/>
    <pivotHierarchy dragToData="1" caption="Finishing Efficiency"/>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bref_PL_2024-25.xlsx!Players">
        <x15:activeTabTopLevelEntity name="[Play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106C5D-BEC3-4BA1-8E52-42A61E12F3D3}" name="PivotTable23" cacheId="7235" applyNumberFormats="0" applyBorderFormats="0" applyFontFormats="0" applyPatternFormats="0" applyAlignmentFormats="0" applyWidthHeightFormats="1" dataCaption="Values" tag="b7c42d53-51ab-4093-b363-ffcc5dfbb82d" updatedVersion="8" minRefreshableVersion="3" subtotalHiddenItems="1" itemPrintTitles="1" createdVersion="8" indent="0" outline="1" outlineData="1" multipleFieldFilters="0" rowHeaderCaption="Position">
  <location ref="B6:E11"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3">
    <i>
      <x/>
    </i>
    <i i="1">
      <x v="1"/>
    </i>
    <i i="2">
      <x v="2"/>
    </i>
  </colItems>
  <dataFields count="3">
    <dataField name="Progressive Carries" fld="1" baseField="0" baseItem="0"/>
    <dataField name="Progressive Passes" fld="2" baseField="0" baseItem="0"/>
    <dataField name="Progressive Runs" fld="3" baseField="0" baseItem="0"/>
  </dataFields>
  <formats count="17">
    <format dxfId="8525">
      <pivotArea field="0" type="button" dataOnly="0" labelOnly="1" outline="0" axis="axisRow" fieldPosition="0"/>
    </format>
    <format dxfId="8524">
      <pivotArea dataOnly="0" labelOnly="1" outline="0" fieldPosition="0">
        <references count="1">
          <reference field="4294967294" count="3">
            <x v="0"/>
            <x v="1"/>
            <x v="2"/>
          </reference>
        </references>
      </pivotArea>
    </format>
    <format dxfId="8523">
      <pivotArea grandRow="1" outline="0" collapsedLevelsAreSubtotals="1" fieldPosition="0"/>
    </format>
    <format dxfId="8522">
      <pivotArea dataOnly="0" labelOnly="1" grandRow="1" outline="0" fieldPosition="0"/>
    </format>
    <format dxfId="8521">
      <pivotArea dataOnly="0" fieldPosition="0">
        <references count="1">
          <reference field="0" count="0"/>
        </references>
      </pivotArea>
    </format>
    <format dxfId="8422">
      <pivotArea type="all" dataOnly="0" outline="0" fieldPosition="0"/>
    </format>
    <format dxfId="8421">
      <pivotArea outline="0" collapsedLevelsAreSubtotals="1" fieldPosition="0"/>
    </format>
    <format dxfId="8420">
      <pivotArea field="0" type="button" dataOnly="0" labelOnly="1" outline="0" axis="axisRow" fieldPosition="0"/>
    </format>
    <format dxfId="8419">
      <pivotArea dataOnly="0" labelOnly="1" fieldPosition="0">
        <references count="1">
          <reference field="0" count="0"/>
        </references>
      </pivotArea>
    </format>
    <format dxfId="8418">
      <pivotArea dataOnly="0" labelOnly="1" grandRow="1" outline="0" fieldPosition="0"/>
    </format>
    <format dxfId="8417">
      <pivotArea dataOnly="0" labelOnly="1" outline="0" fieldPosition="0">
        <references count="1">
          <reference field="4294967294" count="3">
            <x v="0"/>
            <x v="1"/>
            <x v="2"/>
          </reference>
        </references>
      </pivotArea>
    </format>
    <format dxfId="8416">
      <pivotArea type="all" dataOnly="0" outline="0" fieldPosition="0"/>
    </format>
    <format dxfId="8415">
      <pivotArea outline="0" collapsedLevelsAreSubtotals="1" fieldPosition="0"/>
    </format>
    <format dxfId="8414">
      <pivotArea field="0" type="button" dataOnly="0" labelOnly="1" outline="0" axis="axisRow" fieldPosition="0"/>
    </format>
    <format dxfId="8413">
      <pivotArea dataOnly="0" labelOnly="1" fieldPosition="0">
        <references count="1">
          <reference field="0" count="0"/>
        </references>
      </pivotArea>
    </format>
    <format dxfId="8412">
      <pivotArea dataOnly="0" labelOnly="1" grandRow="1" outline="0" fieldPosition="0"/>
    </format>
    <format dxfId="8411">
      <pivotArea dataOnly="0" labelOnly="1" outline="0" fieldPosition="0">
        <references count="1">
          <reference field="4294967294" count="3">
            <x v="0"/>
            <x v="1"/>
            <x v="2"/>
          </reference>
        </references>
      </pivotArea>
    </format>
  </formats>
  <pivotHierarchies count="75">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gressive Carries"/>
    <pivotHierarchy dragToData="1" caption="Progressive Passes"/>
    <pivotHierarchy dragToData="1" caption="Progressive Runs"/>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bref_PL_2024-25.xlsx!Players">
        <x15:activeTabTopLevelEntity name="[Play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AC6924-7D4D-4A24-B81D-5622AD25AFA3}" name="PivotTable4" cacheId="7271" applyNumberFormats="0" applyBorderFormats="0" applyFontFormats="0" applyPatternFormats="0" applyAlignmentFormats="0" applyWidthHeightFormats="1" dataCaption="Values" tag="11bcd54f-1281-4f3a-bba3-8f4660aaf6b3" updatedVersion="8" minRefreshableVersion="3" useAutoFormatting="1" subtotalHiddenItems="1" itemPrintTitles="1" createdVersion="8" indent="0" outline="1" outlineData="1" multipleFieldFilters="0" chartFormat="6">
  <location ref="J95:K106"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7"/>
    </i>
    <i>
      <x/>
    </i>
    <i>
      <x v="1"/>
    </i>
    <i>
      <x v="4"/>
    </i>
    <i>
      <x v="8"/>
    </i>
    <i>
      <x v="3"/>
    </i>
    <i>
      <x v="9"/>
    </i>
    <i>
      <x v="2"/>
    </i>
    <i>
      <x v="5"/>
    </i>
    <i>
      <x v="6"/>
    </i>
    <i t="grand">
      <x/>
    </i>
  </rowItems>
  <colItems count="1">
    <i/>
  </colItems>
  <dataFields count="1">
    <dataField name="Goal Contributions" fld="1" baseField="0" baseItem="8"/>
  </dataFields>
  <chartFormats count="1">
    <chartFormat chart="3" format="2" series="1">
      <pivotArea type="data" outline="0" fieldPosition="0">
        <references count="1">
          <reference field="4294967294" count="1" selected="0">
            <x v="0"/>
          </reference>
        </references>
      </pivotArea>
    </chartFormat>
  </chartFormats>
  <pivotHierarchies count="75">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Goal Contributio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9">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bref_PL_2024-25.xlsx!Players">
        <x15:activeTabTopLevelEntity name="[Play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56EF28-4A8A-40FE-8DD5-A9E4C5CF6722}" name="PivotTable18" cacheId="7241" applyNumberFormats="0" applyBorderFormats="0" applyFontFormats="0" applyPatternFormats="0" applyAlignmentFormats="0" applyWidthHeightFormats="1" dataCaption="Values" tag="11bcd54f-1281-4f3a-bba3-8f4660aaf6b3" updatedVersion="8" minRefreshableVersion="3" useAutoFormatting="1" subtotalHiddenItems="1" itemPrintTitles="1" createdVersion="8" indent="0" outline="1" outlineData="1" multipleFieldFilters="0">
  <location ref="A107:B128" firstHeaderRow="1" firstDataRow="1" firstDataCol="1" rowPageCount="1" colPageCount="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9">
        <item x="0"/>
        <item x="1"/>
        <item x="2"/>
        <item x="3"/>
        <item x="4"/>
        <item x="5"/>
        <item x="6"/>
        <item x="7"/>
        <item x="8"/>
      </items>
    </pivotField>
  </pivotFields>
  <rowFields count="2">
    <field x="0"/>
    <field x="3"/>
  </rowFields>
  <rowItems count="21">
    <i>
      <x v="7"/>
    </i>
    <i r="1">
      <x v="7"/>
    </i>
    <i>
      <x/>
    </i>
    <i r="1">
      <x/>
    </i>
    <i>
      <x v="1"/>
    </i>
    <i r="1">
      <x v="1"/>
    </i>
    <i>
      <x v="4"/>
    </i>
    <i r="1">
      <x v="4"/>
    </i>
    <i>
      <x v="8"/>
    </i>
    <i r="1">
      <x v="8"/>
    </i>
    <i>
      <x v="3"/>
    </i>
    <i r="1">
      <x v="3"/>
    </i>
    <i>
      <x v="9"/>
    </i>
    <i r="1">
      <x v="1"/>
    </i>
    <i>
      <x v="2"/>
    </i>
    <i r="1">
      <x v="2"/>
    </i>
    <i>
      <x v="5"/>
    </i>
    <i r="1">
      <x v="5"/>
    </i>
    <i>
      <x v="6"/>
    </i>
    <i r="1">
      <x v="6"/>
    </i>
    <i t="grand">
      <x/>
    </i>
  </rowItems>
  <colItems count="1">
    <i/>
  </colItems>
  <pageFields count="1">
    <pageField fld="2" hier="2" name="[Players].[Position.1].[All]" cap="All"/>
  </pageFields>
  <dataFields count="1">
    <dataField name="Goal Contributions" fld="1" baseField="0" baseItem="8"/>
  </dataFields>
  <pivotHierarchies count="75">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Goal Contributio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9">
      <autoFilter ref="A1">
        <filterColumn colId="0">
          <top10 val="10" filterVal="10"/>
        </filterColumn>
      </autoFilter>
    </filter>
  </filters>
  <rowHierarchiesUsage count="2">
    <rowHierarchyUsage hierarchyUsage="0"/>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bref_PL_2024-25.xlsx!Players">
        <x15:activeTabTopLevelEntity name="[Play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3E990B-D933-4770-AF6C-0F107ED42EF0}" name="PivotTable9" cacheId="7262" applyNumberFormats="0" applyBorderFormats="0" applyFontFormats="0" applyPatternFormats="0" applyAlignmentFormats="0" applyWidthHeightFormats="1" dataCaption="Values" tag="46dc46c8-8552-40ca-b96d-d10f924b7f11" updatedVersion="8" minRefreshableVersion="3" subtotalHiddenItems="1" itemPrintTitles="1" createdVersion="8" indent="0" outline="1" outlineData="1" multipleFieldFilters="0" chartFormat="31">
  <location ref="D79:E90" firstHeaderRow="1" firstDataRow="1" firstDataCol="1"/>
  <pivotFields count="3">
    <pivotField axis="axisRow" allDrilled="1" subtotalTop="0" showAll="0" measureFilter="1" sortType="descending" defaultSubtotal="0" defaultAttributeDrillState="1">
      <items count="5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7"/>
    </i>
    <i>
      <x v="5"/>
    </i>
    <i>
      <x/>
    </i>
    <i>
      <x v="2"/>
    </i>
    <i>
      <x v="6"/>
    </i>
    <i>
      <x v="8"/>
    </i>
    <i>
      <x v="3"/>
    </i>
    <i>
      <x v="1"/>
    </i>
    <i>
      <x v="9"/>
    </i>
    <i>
      <x v="4"/>
    </i>
    <i t="grand">
      <x/>
    </i>
  </rowItems>
  <colItems count="1">
    <i/>
  </colItems>
  <dataFields count="1">
    <dataField name="Assists" fld="1" baseField="0" baseItem="7"/>
  </dataFields>
  <formats count="17">
    <format dxfId="8451">
      <pivotArea type="all" dataOnly="0" outline="0" fieldPosition="0"/>
    </format>
    <format dxfId="8450">
      <pivotArea field="0" type="button" dataOnly="0" labelOnly="1" outline="0" axis="axisRow" fieldPosition="0"/>
    </format>
    <format dxfId="8449">
      <pivotArea dataOnly="0" labelOnly="1" fieldPosition="0">
        <references count="1">
          <reference field="0" count="50">
            <x v="3"/>
            <x v="4"/>
            <x v="7"/>
            <x v="9"/>
            <x v="10"/>
            <x v="11"/>
            <x v="33"/>
            <x v="34"/>
            <x v="35"/>
            <x v="37"/>
            <x v="38"/>
            <x v="42"/>
            <x v="51"/>
            <x v="57"/>
            <x v="62"/>
            <x v="85"/>
            <x v="87"/>
            <x v="88"/>
            <x v="94"/>
            <x v="109"/>
            <x v="112"/>
            <x v="113"/>
            <x v="120"/>
            <x v="135"/>
            <x v="138"/>
            <x v="139"/>
            <x v="150"/>
            <x v="158"/>
            <x v="162"/>
            <x v="166"/>
            <x v="168"/>
            <x v="172"/>
            <x v="173"/>
            <x v="176"/>
            <x v="200"/>
            <x v="214"/>
            <x v="230"/>
            <x v="235"/>
            <x v="241"/>
            <x v="277"/>
            <x v="326"/>
            <x v="349"/>
            <x v="352"/>
            <x v="355"/>
            <x v="434"/>
            <x v="468"/>
            <x v="486"/>
            <x v="493"/>
            <x v="529"/>
            <x v="533"/>
          </reference>
        </references>
      </pivotArea>
    </format>
    <format dxfId="8448">
      <pivotArea dataOnly="0" labelOnly="1" fieldPosition="0">
        <references count="1">
          <reference field="0" count="50">
            <x v="0"/>
            <x v="2"/>
            <x v="5"/>
            <x v="8"/>
            <x v="13"/>
            <x v="36"/>
            <x v="44"/>
            <x v="49"/>
            <x v="63"/>
            <x v="64"/>
            <x v="75"/>
            <x v="77"/>
            <x v="84"/>
            <x v="92"/>
            <x v="93"/>
            <x v="102"/>
            <x v="103"/>
            <x v="106"/>
            <x v="110"/>
            <x v="119"/>
            <x v="128"/>
            <x v="136"/>
            <x v="137"/>
            <x v="143"/>
            <x v="145"/>
            <x v="151"/>
            <x v="157"/>
            <x v="160"/>
            <x v="170"/>
            <x v="175"/>
            <x v="190"/>
            <x v="194"/>
            <x v="199"/>
            <x v="212"/>
            <x v="219"/>
            <x v="223"/>
            <x v="227"/>
            <x v="234"/>
            <x v="238"/>
            <x v="268"/>
            <x v="317"/>
            <x v="330"/>
            <x v="360"/>
            <x v="387"/>
            <x v="423"/>
            <x v="437"/>
            <x v="449"/>
            <x v="495"/>
            <x v="498"/>
            <x v="506"/>
          </reference>
        </references>
      </pivotArea>
    </format>
    <format dxfId="8447">
      <pivotArea dataOnly="0" labelOnly="1" fieldPosition="0">
        <references count="1">
          <reference field="0" count="50">
            <x v="12"/>
            <x v="25"/>
            <x v="30"/>
            <x v="31"/>
            <x v="39"/>
            <x v="46"/>
            <x v="60"/>
            <x v="76"/>
            <x v="83"/>
            <x v="90"/>
            <x v="91"/>
            <x v="104"/>
            <x v="108"/>
            <x v="118"/>
            <x v="122"/>
            <x v="124"/>
            <x v="126"/>
            <x v="127"/>
            <x v="141"/>
            <x v="144"/>
            <x v="146"/>
            <x v="179"/>
            <x v="180"/>
            <x v="183"/>
            <x v="205"/>
            <x v="215"/>
            <x v="218"/>
            <x v="228"/>
            <x v="237"/>
            <x v="239"/>
            <x v="240"/>
            <x v="243"/>
            <x v="256"/>
            <x v="271"/>
            <x v="325"/>
            <x v="328"/>
            <x v="329"/>
            <x v="335"/>
            <x v="337"/>
            <x v="350"/>
            <x v="361"/>
            <x v="383"/>
            <x v="393"/>
            <x v="415"/>
            <x v="456"/>
            <x v="480"/>
            <x v="485"/>
            <x v="520"/>
            <x v="523"/>
            <x v="537"/>
          </reference>
        </references>
      </pivotArea>
    </format>
    <format dxfId="8446">
      <pivotArea dataOnly="0" labelOnly="1" fieldPosition="0">
        <references count="1">
          <reference field="0" count="50">
            <x v="29"/>
            <x v="47"/>
            <x v="48"/>
            <x v="53"/>
            <x v="58"/>
            <x v="72"/>
            <x v="98"/>
            <x v="100"/>
            <x v="115"/>
            <x v="142"/>
            <x v="147"/>
            <x v="159"/>
            <x v="169"/>
            <x v="189"/>
            <x v="193"/>
            <x v="203"/>
            <x v="229"/>
            <x v="231"/>
            <x v="232"/>
            <x v="233"/>
            <x v="244"/>
            <x v="286"/>
            <x v="287"/>
            <x v="307"/>
            <x v="311"/>
            <x v="316"/>
            <x v="323"/>
            <x v="327"/>
            <x v="362"/>
            <x v="367"/>
            <x v="401"/>
            <x v="409"/>
            <x v="411"/>
            <x v="417"/>
            <x v="431"/>
            <x v="438"/>
            <x v="440"/>
            <x v="452"/>
            <x v="463"/>
            <x v="491"/>
            <x v="492"/>
            <x v="499"/>
            <x v="502"/>
            <x v="527"/>
            <x v="534"/>
            <x v="548"/>
            <x v="549"/>
            <x v="552"/>
            <x v="555"/>
            <x v="560"/>
          </reference>
        </references>
      </pivotArea>
    </format>
    <format dxfId="8445">
      <pivotArea dataOnly="0" labelOnly="1" fieldPosition="0">
        <references count="1">
          <reference field="0" count="50">
            <x v="6"/>
            <x v="24"/>
            <x v="27"/>
            <x v="28"/>
            <x v="55"/>
            <x v="78"/>
            <x v="86"/>
            <x v="95"/>
            <x v="96"/>
            <x v="97"/>
            <x v="111"/>
            <x v="134"/>
            <x v="140"/>
            <x v="152"/>
            <x v="153"/>
            <x v="155"/>
            <x v="164"/>
            <x v="167"/>
            <x v="177"/>
            <x v="181"/>
            <x v="186"/>
            <x v="188"/>
            <x v="192"/>
            <x v="196"/>
            <x v="201"/>
            <x v="207"/>
            <x v="209"/>
            <x v="224"/>
            <x v="226"/>
            <x v="279"/>
            <x v="284"/>
            <x v="290"/>
            <x v="297"/>
            <x v="299"/>
            <x v="302"/>
            <x v="332"/>
            <x v="347"/>
            <x v="357"/>
            <x v="359"/>
            <x v="376"/>
            <x v="396"/>
            <x v="441"/>
            <x v="454"/>
            <x v="469"/>
            <x v="471"/>
            <x v="474"/>
            <x v="478"/>
            <x v="481"/>
            <x v="518"/>
            <x v="531"/>
          </reference>
        </references>
      </pivotArea>
    </format>
    <format dxfId="8444">
      <pivotArea dataOnly="0" labelOnly="1" fieldPosition="0">
        <references count="1">
          <reference field="0" count="50">
            <x v="61"/>
            <x v="68"/>
            <x v="74"/>
            <x v="89"/>
            <x v="116"/>
            <x v="125"/>
            <x v="131"/>
            <x v="133"/>
            <x v="149"/>
            <x v="154"/>
            <x v="161"/>
            <x v="165"/>
            <x v="204"/>
            <x v="213"/>
            <x v="236"/>
            <x v="242"/>
            <x v="285"/>
            <x v="304"/>
            <x v="356"/>
            <x v="358"/>
            <x v="368"/>
            <x v="390"/>
            <x v="398"/>
            <x v="418"/>
            <x v="419"/>
            <x v="425"/>
            <x v="429"/>
            <x v="430"/>
            <x v="432"/>
            <x v="445"/>
            <x v="451"/>
            <x v="455"/>
            <x v="459"/>
            <x v="461"/>
            <x v="462"/>
            <x v="464"/>
            <x v="465"/>
            <x v="466"/>
            <x v="467"/>
            <x v="505"/>
            <x v="513"/>
            <x v="516"/>
            <x v="517"/>
            <x v="521"/>
            <x v="528"/>
            <x v="532"/>
            <x v="541"/>
            <x v="544"/>
            <x v="553"/>
            <x v="559"/>
          </reference>
        </references>
      </pivotArea>
    </format>
    <format dxfId="8443">
      <pivotArea dataOnly="0" labelOnly="1" fieldPosition="0">
        <references count="1">
          <reference field="0" count="50">
            <x v="43"/>
            <x v="107"/>
            <x v="156"/>
            <x v="163"/>
            <x v="171"/>
            <x v="220"/>
            <x v="221"/>
            <x v="225"/>
            <x v="391"/>
            <x v="402"/>
            <x v="403"/>
            <x v="405"/>
            <x v="406"/>
            <x v="408"/>
            <x v="413"/>
            <x v="420"/>
            <x v="421"/>
            <x v="422"/>
            <x v="427"/>
            <x v="433"/>
            <x v="435"/>
            <x v="436"/>
            <x v="439"/>
            <x v="442"/>
            <x v="457"/>
            <x v="460"/>
            <x v="470"/>
            <x v="472"/>
            <x v="473"/>
            <x v="476"/>
            <x v="477"/>
            <x v="479"/>
            <x v="508"/>
            <x v="509"/>
            <x v="510"/>
            <x v="511"/>
            <x v="512"/>
            <x v="514"/>
            <x v="515"/>
            <x v="519"/>
            <x v="526"/>
            <x v="530"/>
            <x v="536"/>
            <x v="539"/>
            <x v="543"/>
            <x v="546"/>
            <x v="547"/>
            <x v="550"/>
            <x v="554"/>
            <x v="557"/>
          </reference>
        </references>
      </pivotArea>
    </format>
    <format dxfId="8442">
      <pivotArea dataOnly="0" labelOnly="1" fieldPosition="0">
        <references count="1">
          <reference field="0" count="50">
            <x v="23"/>
            <x v="32"/>
            <x v="45"/>
            <x v="71"/>
            <x v="80"/>
            <x v="81"/>
            <x v="114"/>
            <x v="123"/>
            <x v="187"/>
            <x v="191"/>
            <x v="197"/>
            <x v="222"/>
            <x v="245"/>
            <x v="392"/>
            <x v="395"/>
            <x v="399"/>
            <x v="400"/>
            <x v="404"/>
            <x v="407"/>
            <x v="410"/>
            <x v="412"/>
            <x v="414"/>
            <x v="416"/>
            <x v="424"/>
            <x v="426"/>
            <x v="443"/>
            <x v="444"/>
            <x v="446"/>
            <x v="447"/>
            <x v="448"/>
            <x v="453"/>
            <x v="482"/>
            <x v="483"/>
            <x v="484"/>
            <x v="487"/>
            <x v="488"/>
            <x v="489"/>
            <x v="490"/>
            <x v="494"/>
            <x v="496"/>
            <x v="497"/>
            <x v="500"/>
            <x v="522"/>
            <x v="524"/>
            <x v="525"/>
            <x v="535"/>
            <x v="538"/>
            <x v="540"/>
            <x v="542"/>
            <x v="545"/>
          </reference>
        </references>
      </pivotArea>
    </format>
    <format dxfId="8441">
      <pivotArea dataOnly="0" labelOnly="1" fieldPosition="0">
        <references count="1">
          <reference field="0" count="50">
            <x v="14"/>
            <x v="20"/>
            <x v="21"/>
            <x v="26"/>
            <x v="52"/>
            <x v="56"/>
            <x v="59"/>
            <x v="66"/>
            <x v="82"/>
            <x v="99"/>
            <x v="117"/>
            <x v="148"/>
            <x v="174"/>
            <x v="178"/>
            <x v="182"/>
            <x v="202"/>
            <x v="248"/>
            <x v="250"/>
            <x v="255"/>
            <x v="257"/>
            <x v="259"/>
            <x v="260"/>
            <x v="263"/>
            <x v="275"/>
            <x v="276"/>
            <x v="294"/>
            <x v="298"/>
            <x v="305"/>
            <x v="312"/>
            <x v="315"/>
            <x v="318"/>
            <x v="319"/>
            <x v="364"/>
            <x v="377"/>
            <x v="381"/>
            <x v="384"/>
            <x v="394"/>
            <x v="397"/>
            <x v="428"/>
            <x v="450"/>
            <x v="458"/>
            <x v="475"/>
            <x v="501"/>
            <x v="503"/>
            <x v="504"/>
            <x v="507"/>
            <x v="551"/>
            <x v="556"/>
            <x v="558"/>
            <x v="561"/>
          </reference>
        </references>
      </pivotArea>
    </format>
    <format dxfId="8440">
      <pivotArea dataOnly="0" labelOnly="1" fieldPosition="0">
        <references count="1">
          <reference field="0" count="50">
            <x v="15"/>
            <x v="19"/>
            <x v="40"/>
            <x v="54"/>
            <x v="65"/>
            <x v="129"/>
            <x v="130"/>
            <x v="206"/>
            <x v="210"/>
            <x v="211"/>
            <x v="216"/>
            <x v="249"/>
            <x v="252"/>
            <x v="254"/>
            <x v="258"/>
            <x v="261"/>
            <x v="264"/>
            <x v="269"/>
            <x v="272"/>
            <x v="273"/>
            <x v="274"/>
            <x v="278"/>
            <x v="280"/>
            <x v="281"/>
            <x v="282"/>
            <x v="283"/>
            <x v="288"/>
            <x v="289"/>
            <x v="291"/>
            <x v="293"/>
            <x v="295"/>
            <x v="300"/>
            <x v="301"/>
            <x v="306"/>
            <x v="313"/>
            <x v="314"/>
            <x v="320"/>
            <x v="321"/>
            <x v="322"/>
            <x v="324"/>
            <x v="331"/>
            <x v="333"/>
            <x v="334"/>
            <x v="351"/>
            <x v="353"/>
            <x v="354"/>
            <x v="379"/>
            <x v="385"/>
            <x v="386"/>
            <x v="389"/>
          </reference>
        </references>
      </pivotArea>
    </format>
    <format dxfId="8439">
      <pivotArea dataOnly="0" labelOnly="1" fieldPosition="0">
        <references count="1">
          <reference field="0" count="50">
            <x v="1"/>
            <x v="18"/>
            <x v="22"/>
            <x v="50"/>
            <x v="67"/>
            <x v="69"/>
            <x v="70"/>
            <x v="79"/>
            <x v="101"/>
            <x v="121"/>
            <x v="132"/>
            <x v="185"/>
            <x v="198"/>
            <x v="208"/>
            <x v="217"/>
            <x v="246"/>
            <x v="251"/>
            <x v="253"/>
            <x v="262"/>
            <x v="265"/>
            <x v="266"/>
            <x v="267"/>
            <x v="270"/>
            <x v="292"/>
            <x v="296"/>
            <x v="308"/>
            <x v="309"/>
            <x v="336"/>
            <x v="338"/>
            <x v="339"/>
            <x v="340"/>
            <x v="341"/>
            <x v="342"/>
            <x v="343"/>
            <x v="344"/>
            <x v="346"/>
            <x v="363"/>
            <x v="365"/>
            <x v="366"/>
            <x v="369"/>
            <x v="370"/>
            <x v="371"/>
            <x v="372"/>
            <x v="373"/>
            <x v="374"/>
            <x v="375"/>
            <x v="378"/>
            <x v="380"/>
            <x v="382"/>
            <x v="388"/>
          </reference>
        </references>
      </pivotArea>
    </format>
    <format dxfId="8438">
      <pivotArea dataOnly="0" labelOnly="1" fieldPosition="0">
        <references count="1">
          <reference field="0" count="12">
            <x v="16"/>
            <x v="17"/>
            <x v="41"/>
            <x v="73"/>
            <x v="105"/>
            <x v="184"/>
            <x v="195"/>
            <x v="247"/>
            <x v="303"/>
            <x v="310"/>
            <x v="345"/>
            <x v="348"/>
          </reference>
        </references>
      </pivotArea>
    </format>
    <format dxfId="8437">
      <pivotArea dataOnly="0" labelOnly="1" grandRow="1" outline="0" fieldPosition="0"/>
    </format>
    <format dxfId="8436">
      <pivotArea dataOnly="0" labelOnly="1" outline="0" axis="axisValues" fieldPosition="0"/>
    </format>
    <format dxfId="8435">
      <pivotArea outline="0" fieldPosition="0"/>
    </format>
  </formats>
  <chartFormats count="3">
    <chartFormat chart="16"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Hierarchies count="75">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Goal Contributions"/>
    <pivotHierarchy dragToData="1"/>
    <pivotHierarchy dragToData="1"/>
    <pivotHierarchy dragToData="1"/>
    <pivotHierarchy dragToData="1"/>
    <pivotHierarchy dragToData="1" caption="Assis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tches Played"/>
    <pivotHierarchy dragToData="1" caption="Contribution Rate"/>
    <pivotHierarchy dragToData="1" caption="Finishing Efficiency"/>
    <pivotHierarchy dragToData="1" caption="Creativity Index"/>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4" iMeasureHier="54">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bref_PL_2024-25.xlsx!Players">
        <x15:activeTabTopLevelEntity name="[Play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1B7E68-C1A5-4507-93BB-F2999F6EB20D}" name="PivotTable7" cacheId="7256" applyNumberFormats="0" applyBorderFormats="0" applyFontFormats="0" applyPatternFormats="0" applyAlignmentFormats="0" applyWidthHeightFormats="1" dataCaption="Values" tag="bdf56ae5-c811-4f96-a85c-829e8c54eb76" updatedVersion="8" minRefreshableVersion="3" subtotalHiddenItems="1" itemPrintTitles="1" createdVersion="8" indent="0" outline="1" outlineData="1" multipleFieldFilters="0" chartFormat="39">
  <location ref="F92:H103" firstHeaderRow="0" firstDataRow="1" firstDataCol="1"/>
  <pivotFields count="4">
    <pivotField axis="axisRow" allDrilled="1" subtotalTop="0" showAll="0" measureFilter="1" sortType="ascending" defaultSubtotal="0" defaultAttributeDrillState="1">
      <items count="5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6"/>
    </i>
    <i>
      <x v="9"/>
    </i>
    <i>
      <x/>
    </i>
    <i>
      <x v="1"/>
    </i>
    <i>
      <x v="3"/>
    </i>
    <i>
      <x v="7"/>
    </i>
    <i>
      <x v="8"/>
    </i>
    <i>
      <x v="5"/>
    </i>
    <i>
      <x v="2"/>
    </i>
    <i>
      <x v="4"/>
    </i>
    <i t="grand">
      <x/>
    </i>
  </rowItems>
  <colFields count="1">
    <field x="-2"/>
  </colFields>
  <colItems count="2">
    <i>
      <x/>
    </i>
    <i i="1">
      <x v="1"/>
    </i>
  </colItems>
  <dataFields count="2">
    <dataField name="Goals" fld="1" baseField="0" baseItem="0"/>
    <dataField name="Expected Goals" fld="2" baseField="0" baseItem="0"/>
  </dataFields>
  <formats count="17">
    <format dxfId="8468">
      <pivotArea type="all" dataOnly="0" outline="0" fieldPosition="0"/>
    </format>
    <format dxfId="8467">
      <pivotArea field="0" type="button" dataOnly="0" labelOnly="1" outline="0" axis="axisRow" fieldPosition="0"/>
    </format>
    <format dxfId="8466">
      <pivotArea dataOnly="0" labelOnly="1" fieldPosition="0">
        <references count="1">
          <reference field="0" count="50">
            <x v="2"/>
            <x v="4"/>
            <x v="11"/>
            <x v="36"/>
            <x v="37"/>
            <x v="39"/>
            <x v="42"/>
            <x v="51"/>
            <x v="53"/>
            <x v="64"/>
            <x v="67"/>
            <x v="68"/>
            <x v="87"/>
            <x v="89"/>
            <x v="151"/>
            <x v="159"/>
            <x v="231"/>
            <x v="251"/>
            <x v="252"/>
            <x v="253"/>
            <x v="254"/>
            <x v="255"/>
            <x v="256"/>
            <x v="257"/>
            <x v="259"/>
            <x v="278"/>
            <x v="295"/>
            <x v="302"/>
            <x v="330"/>
            <x v="362"/>
            <x v="376"/>
            <x v="382"/>
            <x v="383"/>
            <x v="403"/>
            <x v="409"/>
            <x v="427"/>
            <x v="429"/>
            <x v="430"/>
            <x v="445"/>
            <x v="465"/>
            <x v="476"/>
            <x v="494"/>
            <x v="503"/>
            <x v="504"/>
            <x v="512"/>
            <x v="516"/>
            <x v="524"/>
            <x v="534"/>
            <x v="541"/>
            <x v="556"/>
          </reference>
        </references>
      </pivotArea>
    </format>
    <format dxfId="8465">
      <pivotArea dataOnly="0" labelOnly="1" fieldPosition="0">
        <references count="1">
          <reference field="0" count="50">
            <x v="5"/>
            <x v="8"/>
            <x v="35"/>
            <x v="44"/>
            <x v="45"/>
            <x v="50"/>
            <x v="54"/>
            <x v="65"/>
            <x v="79"/>
            <x v="81"/>
            <x v="96"/>
            <x v="106"/>
            <x v="107"/>
            <x v="119"/>
            <x v="127"/>
            <x v="141"/>
            <x v="158"/>
            <x v="179"/>
            <x v="181"/>
            <x v="228"/>
            <x v="237"/>
            <x v="245"/>
            <x v="258"/>
            <x v="277"/>
            <x v="285"/>
            <x v="306"/>
            <x v="320"/>
            <x v="336"/>
            <x v="339"/>
            <x v="340"/>
            <x v="346"/>
            <x v="349"/>
            <x v="351"/>
            <x v="355"/>
            <x v="356"/>
            <x v="365"/>
            <x v="384"/>
            <x v="387"/>
            <x v="414"/>
            <x v="415"/>
            <x v="454"/>
            <x v="475"/>
            <x v="480"/>
            <x v="481"/>
            <x v="489"/>
            <x v="499"/>
            <x v="517"/>
            <x v="520"/>
            <x v="527"/>
            <x v="555"/>
          </reference>
        </references>
      </pivotArea>
    </format>
    <format dxfId="8464">
      <pivotArea dataOnly="0" labelOnly="1" fieldPosition="0">
        <references count="1">
          <reference field="0" count="50">
            <x v="1"/>
            <x v="3"/>
            <x v="7"/>
            <x v="47"/>
            <x v="62"/>
            <x v="75"/>
            <x v="80"/>
            <x v="90"/>
            <x v="105"/>
            <x v="112"/>
            <x v="125"/>
            <x v="130"/>
            <x v="143"/>
            <x v="147"/>
            <x v="162"/>
            <x v="184"/>
            <x v="186"/>
            <x v="187"/>
            <x v="224"/>
            <x v="227"/>
            <x v="229"/>
            <x v="230"/>
            <x v="246"/>
            <x v="273"/>
            <x v="288"/>
            <x v="303"/>
            <x v="308"/>
            <x v="334"/>
            <x v="335"/>
            <x v="352"/>
            <x v="354"/>
            <x v="361"/>
            <x v="364"/>
            <x v="378"/>
            <x v="388"/>
            <x v="389"/>
            <x v="411"/>
            <x v="423"/>
            <x v="446"/>
            <x v="455"/>
            <x v="485"/>
            <x v="490"/>
            <x v="495"/>
            <x v="497"/>
            <x v="501"/>
            <x v="506"/>
            <x v="511"/>
            <x v="535"/>
            <x v="537"/>
            <x v="545"/>
          </reference>
        </references>
      </pivotArea>
    </format>
    <format dxfId="8463">
      <pivotArea dataOnly="0" labelOnly="1" fieldPosition="0">
        <references count="1">
          <reference field="0" count="50">
            <x v="0"/>
            <x v="13"/>
            <x v="48"/>
            <x v="49"/>
            <x v="56"/>
            <x v="60"/>
            <x v="76"/>
            <x v="94"/>
            <x v="103"/>
            <x v="104"/>
            <x v="121"/>
            <x v="123"/>
            <x v="145"/>
            <x v="146"/>
            <x v="148"/>
            <x v="171"/>
            <x v="192"/>
            <x v="195"/>
            <x v="209"/>
            <x v="235"/>
            <x v="236"/>
            <x v="296"/>
            <x v="309"/>
            <x v="326"/>
            <x v="331"/>
            <x v="337"/>
            <x v="344"/>
            <x v="348"/>
            <x v="353"/>
            <x v="390"/>
            <x v="396"/>
            <x v="404"/>
            <x v="408"/>
            <x v="431"/>
            <x v="441"/>
            <x v="443"/>
            <x v="448"/>
            <x v="468"/>
            <x v="470"/>
            <x v="482"/>
            <x v="491"/>
            <x v="502"/>
            <x v="514"/>
            <x v="515"/>
            <x v="521"/>
            <x v="522"/>
            <x v="540"/>
            <x v="553"/>
            <x v="557"/>
            <x v="560"/>
          </reference>
        </references>
      </pivotArea>
    </format>
    <format dxfId="8462">
      <pivotArea dataOnly="0" labelOnly="1" fieldPosition="0">
        <references count="1">
          <reference field="0" count="50">
            <x v="9"/>
            <x v="58"/>
            <x v="82"/>
            <x v="88"/>
            <x v="95"/>
            <x v="98"/>
            <x v="100"/>
            <x v="101"/>
            <x v="102"/>
            <x v="115"/>
            <x v="144"/>
            <x v="155"/>
            <x v="156"/>
            <x v="166"/>
            <x v="167"/>
            <x v="170"/>
            <x v="182"/>
            <x v="183"/>
            <x v="190"/>
            <x v="200"/>
            <x v="204"/>
            <x v="208"/>
            <x v="210"/>
            <x v="214"/>
            <x v="216"/>
            <x v="219"/>
            <x v="263"/>
            <x v="298"/>
            <x v="300"/>
            <x v="305"/>
            <x v="318"/>
            <x v="319"/>
            <x v="322"/>
            <x v="338"/>
            <x v="358"/>
            <x v="379"/>
            <x v="385"/>
            <x v="395"/>
            <x v="406"/>
            <x v="426"/>
            <x v="440"/>
            <x v="453"/>
            <x v="467"/>
            <x v="471"/>
            <x v="478"/>
            <x v="483"/>
            <x v="496"/>
            <x v="507"/>
            <x v="542"/>
            <x v="559"/>
          </reference>
        </references>
      </pivotArea>
    </format>
    <format dxfId="8461">
      <pivotArea dataOnly="0" labelOnly="1" fieldPosition="0">
        <references count="1">
          <reference field="0" count="50">
            <x v="6"/>
            <x v="10"/>
            <x v="12"/>
            <x v="18"/>
            <x v="23"/>
            <x v="24"/>
            <x v="26"/>
            <x v="32"/>
            <x v="34"/>
            <x v="63"/>
            <x v="71"/>
            <x v="91"/>
            <x v="108"/>
            <x v="114"/>
            <x v="122"/>
            <x v="134"/>
            <x v="139"/>
            <x v="169"/>
            <x v="194"/>
            <x v="198"/>
            <x v="199"/>
            <x v="202"/>
            <x v="205"/>
            <x v="206"/>
            <x v="207"/>
            <x v="220"/>
            <x v="238"/>
            <x v="241"/>
            <x v="248"/>
            <x v="284"/>
            <x v="307"/>
            <x v="386"/>
            <x v="420"/>
            <x v="438"/>
            <x v="442"/>
            <x v="449"/>
            <x v="461"/>
            <x v="462"/>
            <x v="463"/>
            <x v="479"/>
            <x v="484"/>
            <x v="488"/>
            <x v="492"/>
            <x v="493"/>
            <x v="526"/>
            <x v="533"/>
            <x v="547"/>
            <x v="548"/>
            <x v="549"/>
            <x v="551"/>
          </reference>
        </references>
      </pivotArea>
    </format>
    <format dxfId="8460">
      <pivotArea dataOnly="0" labelOnly="1" fieldPosition="0">
        <references count="1">
          <reference field="0" count="50">
            <x v="16"/>
            <x v="17"/>
            <x v="22"/>
            <x v="27"/>
            <x v="29"/>
            <x v="30"/>
            <x v="33"/>
            <x v="43"/>
            <x v="92"/>
            <x v="93"/>
            <x v="97"/>
            <x v="111"/>
            <x v="113"/>
            <x v="152"/>
            <x v="157"/>
            <x v="160"/>
            <x v="163"/>
            <x v="164"/>
            <x v="176"/>
            <x v="178"/>
            <x v="239"/>
            <x v="240"/>
            <x v="242"/>
            <x v="421"/>
            <x v="432"/>
            <x v="434"/>
            <x v="435"/>
            <x v="436"/>
            <x v="439"/>
            <x v="450"/>
            <x v="451"/>
            <x v="452"/>
            <x v="459"/>
            <x v="464"/>
            <x v="466"/>
            <x v="469"/>
            <x v="486"/>
            <x v="498"/>
            <x v="500"/>
            <x v="505"/>
            <x v="529"/>
            <x v="530"/>
            <x v="531"/>
            <x v="532"/>
            <x v="539"/>
            <x v="544"/>
            <x v="546"/>
            <x v="550"/>
            <x v="552"/>
            <x v="554"/>
          </reference>
        </references>
      </pivotArea>
    </format>
    <format dxfId="8459">
      <pivotArea dataOnly="0" labelOnly="1" fieldPosition="0">
        <references count="1">
          <reference field="0" count="50">
            <x v="14"/>
            <x v="15"/>
            <x v="19"/>
            <x v="20"/>
            <x v="28"/>
            <x v="31"/>
            <x v="46"/>
            <x v="74"/>
            <x v="84"/>
            <x v="85"/>
            <x v="99"/>
            <x v="117"/>
            <x v="118"/>
            <x v="120"/>
            <x v="128"/>
            <x v="129"/>
            <x v="142"/>
            <x v="149"/>
            <x v="150"/>
            <x v="161"/>
            <x v="165"/>
            <x v="177"/>
            <x v="191"/>
            <x v="193"/>
            <x v="201"/>
            <x v="221"/>
            <x v="225"/>
            <x v="232"/>
            <x v="250"/>
            <x v="422"/>
            <x v="425"/>
            <x v="437"/>
            <x v="444"/>
            <x v="447"/>
            <x v="456"/>
            <x v="457"/>
            <x v="458"/>
            <x v="472"/>
            <x v="473"/>
            <x v="474"/>
            <x v="508"/>
            <x v="509"/>
            <x v="510"/>
            <x v="513"/>
            <x v="518"/>
            <x v="519"/>
            <x v="523"/>
            <x v="536"/>
            <x v="538"/>
            <x v="543"/>
          </reference>
        </references>
      </pivotArea>
    </format>
    <format dxfId="8458">
      <pivotArea dataOnly="0" labelOnly="1" fieldPosition="0">
        <references count="1">
          <reference field="0" count="50">
            <x v="21"/>
            <x v="25"/>
            <x v="55"/>
            <x v="59"/>
            <x v="61"/>
            <x v="69"/>
            <x v="86"/>
            <x v="110"/>
            <x v="136"/>
            <x v="137"/>
            <x v="153"/>
            <x v="168"/>
            <x v="174"/>
            <x v="175"/>
            <x v="185"/>
            <x v="197"/>
            <x v="211"/>
            <x v="226"/>
            <x v="233"/>
            <x v="244"/>
            <x v="249"/>
            <x v="260"/>
            <x v="265"/>
            <x v="272"/>
            <x v="275"/>
            <x v="276"/>
            <x v="280"/>
            <x v="292"/>
            <x v="293"/>
            <x v="294"/>
            <x v="315"/>
            <x v="321"/>
            <x v="324"/>
            <x v="332"/>
            <x v="341"/>
            <x v="342"/>
            <x v="343"/>
            <x v="380"/>
            <x v="392"/>
            <x v="412"/>
            <x v="424"/>
            <x v="428"/>
            <x v="433"/>
            <x v="460"/>
            <x v="477"/>
            <x v="487"/>
            <x v="525"/>
            <x v="528"/>
            <x v="558"/>
            <x v="561"/>
          </reference>
        </references>
      </pivotArea>
    </format>
    <format dxfId="8457">
      <pivotArea dataOnly="0" labelOnly="1" fieldPosition="0">
        <references count="1">
          <reference field="0" count="50">
            <x v="38"/>
            <x v="40"/>
            <x v="57"/>
            <x v="66"/>
            <x v="116"/>
            <x v="132"/>
            <x v="133"/>
            <x v="154"/>
            <x v="173"/>
            <x v="196"/>
            <x v="213"/>
            <x v="217"/>
            <x v="218"/>
            <x v="222"/>
            <x v="234"/>
            <x v="247"/>
            <x v="262"/>
            <x v="266"/>
            <x v="270"/>
            <x v="271"/>
            <x v="274"/>
            <x v="279"/>
            <x v="281"/>
            <x v="286"/>
            <x v="287"/>
            <x v="289"/>
            <x v="290"/>
            <x v="291"/>
            <x v="297"/>
            <x v="299"/>
            <x v="301"/>
            <x v="304"/>
            <x v="310"/>
            <x v="311"/>
            <x v="312"/>
            <x v="314"/>
            <x v="316"/>
            <x v="323"/>
            <x v="325"/>
            <x v="333"/>
            <x v="345"/>
            <x v="347"/>
            <x v="350"/>
            <x v="357"/>
            <x v="359"/>
            <x v="360"/>
            <x v="381"/>
            <x v="413"/>
            <x v="416"/>
            <x v="419"/>
          </reference>
        </references>
      </pivotArea>
    </format>
    <format dxfId="8456">
      <pivotArea dataOnly="0" labelOnly="1" fieldPosition="0">
        <references count="1">
          <reference field="0" count="50">
            <x v="52"/>
            <x v="70"/>
            <x v="72"/>
            <x v="73"/>
            <x v="77"/>
            <x v="83"/>
            <x v="126"/>
            <x v="131"/>
            <x v="135"/>
            <x v="138"/>
            <x v="140"/>
            <x v="172"/>
            <x v="180"/>
            <x v="188"/>
            <x v="189"/>
            <x v="203"/>
            <x v="212"/>
            <x v="215"/>
            <x v="223"/>
            <x v="261"/>
            <x v="269"/>
            <x v="282"/>
            <x v="283"/>
            <x v="313"/>
            <x v="317"/>
            <x v="327"/>
            <x v="328"/>
            <x v="363"/>
            <x v="366"/>
            <x v="367"/>
            <x v="368"/>
            <x v="369"/>
            <x v="370"/>
            <x v="371"/>
            <x v="372"/>
            <x v="374"/>
            <x v="391"/>
            <x v="393"/>
            <x v="394"/>
            <x v="397"/>
            <x v="398"/>
            <x v="399"/>
            <x v="400"/>
            <x v="401"/>
            <x v="402"/>
            <x v="405"/>
            <x v="407"/>
            <x v="410"/>
            <x v="417"/>
            <x v="418"/>
          </reference>
        </references>
      </pivotArea>
    </format>
    <format dxfId="8455">
      <pivotArea dataOnly="0" labelOnly="1" fieldPosition="0">
        <references count="1">
          <reference field="0" count="12">
            <x v="41"/>
            <x v="78"/>
            <x v="109"/>
            <x v="124"/>
            <x v="243"/>
            <x v="264"/>
            <x v="267"/>
            <x v="268"/>
            <x v="329"/>
            <x v="373"/>
            <x v="375"/>
            <x v="377"/>
          </reference>
        </references>
      </pivotArea>
    </format>
    <format dxfId="8454">
      <pivotArea dataOnly="0" labelOnly="1" grandRow="1" outline="0" fieldPosition="0"/>
    </format>
    <format dxfId="8453">
      <pivotArea dataOnly="0" labelOnly="1" outline="0" axis="axisValues" fieldPosition="0"/>
    </format>
    <format dxfId="8452">
      <pivotArea outline="0" fieldPosition="0"/>
    </format>
  </formats>
  <chartFormats count="2">
    <chartFormat chart="21" format="7" series="1">
      <pivotArea type="data" outline="0" fieldPosition="0">
        <references count="1">
          <reference field="4294967294" count="1" selected="0">
            <x v="0"/>
          </reference>
        </references>
      </pivotArea>
    </chartFormat>
    <chartFormat chart="21" format="8" series="1">
      <pivotArea type="data" outline="0" fieldPosition="0">
        <references count="1">
          <reference field="4294967294" count="1" selected="0">
            <x v="1"/>
          </reference>
        </references>
      </pivotArea>
    </chartFormat>
  </chartFormats>
  <pivotHierarchies count="75">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Goal Contributions"/>
    <pivotHierarchy dragToData="1"/>
    <pivotHierarchy dragToData="1"/>
    <pivotHierarchy dragToData="1"/>
    <pivotHierarchy dragToData="1" caption="Goals"/>
    <pivotHierarchy dragToData="1"/>
    <pivotHierarchy dragToData="1"/>
    <pivotHierarchy dragToData="1"/>
    <pivotHierarchy dragToData="1"/>
    <pivotHierarchy dragToData="1"/>
    <pivotHierarchy dragToData="1" caption="Expected Goals"/>
    <pivotHierarchy dragToData="1"/>
    <pivotHierarchy dragToData="1"/>
    <pivotHierarchy dragToData="1"/>
    <pivotHierarchy dragToData="1"/>
    <pivotHierarchy dragToData="1"/>
    <pivotHierarchy dragToData="1"/>
    <pivotHierarchy dragToData="1" caption="Matches Played"/>
    <pivotHierarchy dragToData="1" caption="Contribution Rate"/>
    <pivotHierarchy dragToData="1" caption="Finishing Efficiency"/>
    <pivotHierarchy dragToData="1" caption="Creativity Index"/>
    <pivotHierarchy dragToData="1"/>
    <pivotHierarchy dragToData="1" caption="Over/Under XG"/>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8" iMeasureHier="71">
      <autoFilter ref="A1">
        <filterColumn colId="0">
          <top10 top="0" val="10" filterVal="10"/>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bref_PL_2024-25.xlsx!Players">
        <x15:activeTabTopLevelEntity name="[Play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6375347-5A4E-4D1D-B1D5-247CB97FF9B8}" name="PivotTable8" cacheId="7259" applyNumberFormats="0" applyBorderFormats="0" applyFontFormats="0" applyPatternFormats="0" applyAlignmentFormats="0" applyWidthHeightFormats="1" dataCaption="Values" tag="7cd51ea8-7dea-4510-b3cf-942d90c947ea" updatedVersion="8" minRefreshableVersion="3" subtotalHiddenItems="1" itemPrintTitles="1" createdVersion="8" indent="0" outline="1" outlineData="1" multipleFieldFilters="0" chartFormat="27">
  <location ref="A79:B90" firstHeaderRow="1" firstDataRow="1" firstDataCol="1"/>
  <pivotFields count="3">
    <pivotField axis="axisRow" allDrilled="1" subtotalTop="0" showAll="0" measureFilter="1" sortType="descending" defaultSubtotal="0" defaultAttributeDrillState="1">
      <items count="5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7"/>
    </i>
    <i>
      <x/>
    </i>
    <i>
      <x v="4"/>
    </i>
    <i>
      <x v="3"/>
    </i>
    <i>
      <x v="1"/>
    </i>
    <i>
      <x v="9"/>
    </i>
    <i>
      <x v="8"/>
    </i>
    <i>
      <x v="6"/>
    </i>
    <i>
      <x v="2"/>
    </i>
    <i>
      <x v="5"/>
    </i>
    <i t="grand">
      <x/>
    </i>
  </rowItems>
  <colItems count="1">
    <i/>
  </colItems>
  <dataFields count="1">
    <dataField name="Goals" fld="1" baseField="0" baseItem="7" numFmtId="1"/>
  </dataFields>
  <formats count="17">
    <format dxfId="8485">
      <pivotArea type="all" dataOnly="0" outline="0" fieldPosition="0"/>
    </format>
    <format dxfId="8484">
      <pivotArea field="0" type="button" dataOnly="0" labelOnly="1" outline="0" axis="axisRow" fieldPosition="0"/>
    </format>
    <format dxfId="8483">
      <pivotArea dataOnly="0" labelOnly="1" fieldPosition="0">
        <references count="1">
          <reference field="0" count="50">
            <x v="0"/>
            <x v="1"/>
            <x v="2"/>
            <x v="3"/>
            <x v="4"/>
            <x v="5"/>
            <x v="6"/>
            <x v="7"/>
            <x v="8"/>
            <x v="9"/>
            <x v="10"/>
            <x v="12"/>
            <x v="13"/>
            <x v="14"/>
            <x v="15"/>
            <x v="16"/>
            <x v="17"/>
            <x v="34"/>
            <x v="37"/>
            <x v="38"/>
            <x v="40"/>
            <x v="52"/>
            <x v="58"/>
            <x v="63"/>
            <x v="67"/>
            <x v="86"/>
            <x v="88"/>
            <x v="94"/>
            <x v="95"/>
            <x v="103"/>
            <x v="111"/>
            <x v="114"/>
            <x v="116"/>
            <x v="118"/>
            <x v="121"/>
            <x v="123"/>
            <x v="128"/>
            <x v="132"/>
            <x v="137"/>
            <x v="141"/>
            <x v="149"/>
            <x v="154"/>
            <x v="164"/>
            <x v="170"/>
            <x v="173"/>
            <x v="174"/>
            <x v="175"/>
            <x v="213"/>
            <x v="235"/>
            <x v="239"/>
          </reference>
        </references>
      </pivotArea>
    </format>
    <format dxfId="8482">
      <pivotArea dataOnly="0" labelOnly="1" fieldPosition="0">
        <references count="1">
          <reference field="0" count="50">
            <x v="11"/>
            <x v="31"/>
            <x v="39"/>
            <x v="44"/>
            <x v="45"/>
            <x v="50"/>
            <x v="64"/>
            <x v="65"/>
            <x v="77"/>
            <x v="79"/>
            <x v="85"/>
            <x v="92"/>
            <x v="93"/>
            <x v="102"/>
            <x v="104"/>
            <x v="107"/>
            <x v="113"/>
            <x v="115"/>
            <x v="120"/>
            <x v="124"/>
            <x v="131"/>
            <x v="134"/>
            <x v="138"/>
            <x v="139"/>
            <x v="140"/>
            <x v="143"/>
            <x v="144"/>
            <x v="146"/>
            <x v="150"/>
            <x v="153"/>
            <x v="157"/>
            <x v="158"/>
            <x v="159"/>
            <x v="161"/>
            <x v="172"/>
            <x v="176"/>
            <x v="190"/>
            <x v="194"/>
            <x v="196"/>
            <x v="198"/>
            <x v="199"/>
            <x v="202"/>
            <x v="211"/>
            <x v="212"/>
            <x v="215"/>
            <x v="219"/>
            <x v="227"/>
            <x v="232"/>
            <x v="236"/>
            <x v="429"/>
          </reference>
        </references>
      </pivotArea>
    </format>
    <format dxfId="8481">
      <pivotArea dataOnly="0" labelOnly="1" fieldPosition="0">
        <references count="1">
          <reference field="0" count="50">
            <x v="29"/>
            <x v="33"/>
            <x v="35"/>
            <x v="36"/>
            <x v="47"/>
            <x v="61"/>
            <x v="78"/>
            <x v="84"/>
            <x v="87"/>
            <x v="89"/>
            <x v="90"/>
            <x v="91"/>
            <x v="101"/>
            <x v="105"/>
            <x v="106"/>
            <x v="110"/>
            <x v="119"/>
            <x v="122"/>
            <x v="126"/>
            <x v="129"/>
            <x v="130"/>
            <x v="133"/>
            <x v="142"/>
            <x v="145"/>
            <x v="147"/>
            <x v="151"/>
            <x v="152"/>
            <x v="162"/>
            <x v="179"/>
            <x v="180"/>
            <x v="182"/>
            <x v="183"/>
            <x v="186"/>
            <x v="201"/>
            <x v="204"/>
            <x v="209"/>
            <x v="214"/>
            <x v="218"/>
            <x v="234"/>
            <x v="237"/>
            <x v="238"/>
            <x v="241"/>
            <x v="256"/>
            <x v="271"/>
            <x v="328"/>
            <x v="334"/>
            <x v="349"/>
            <x v="462"/>
            <x v="468"/>
            <x v="490"/>
          </reference>
        </references>
      </pivotArea>
    </format>
    <format dxfId="8480">
      <pivotArea dataOnly="0" labelOnly="1" fieldPosition="0">
        <references count="1">
          <reference field="0" count="50">
            <x v="32"/>
            <x v="48"/>
            <x v="49"/>
            <x v="54"/>
            <x v="59"/>
            <x v="74"/>
            <x v="99"/>
            <x v="100"/>
            <x v="148"/>
            <x v="160"/>
            <x v="171"/>
            <x v="185"/>
            <x v="189"/>
            <x v="191"/>
            <x v="193"/>
            <x v="205"/>
            <x v="228"/>
            <x v="229"/>
            <x v="230"/>
            <x v="231"/>
            <x v="240"/>
            <x v="243"/>
            <x v="286"/>
            <x v="287"/>
            <x v="307"/>
            <x v="312"/>
            <x v="317"/>
            <x v="322"/>
            <x v="326"/>
            <x v="329"/>
            <x v="360"/>
            <x v="403"/>
            <x v="415"/>
            <x v="418"/>
            <x v="437"/>
            <x v="443"/>
            <x v="445"/>
            <x v="458"/>
            <x v="475"/>
            <x v="495"/>
            <x v="496"/>
            <x v="503"/>
            <x v="517"/>
            <x v="527"/>
            <x v="533"/>
            <x v="548"/>
            <x v="549"/>
            <x v="552"/>
            <x v="555"/>
            <x v="560"/>
          </reference>
        </references>
      </pivotArea>
    </format>
    <format dxfId="8479">
      <pivotArea dataOnly="0" labelOnly="1" fieldPosition="0">
        <references count="1">
          <reference field="0" count="50">
            <x v="30"/>
            <x v="56"/>
            <x v="80"/>
            <x v="96"/>
            <x v="97"/>
            <x v="98"/>
            <x v="136"/>
            <x v="155"/>
            <x v="166"/>
            <x v="167"/>
            <x v="169"/>
            <x v="177"/>
            <x v="181"/>
            <x v="187"/>
            <x v="188"/>
            <x v="192"/>
            <x v="195"/>
            <x v="200"/>
            <x v="206"/>
            <x v="223"/>
            <x v="226"/>
            <x v="242"/>
            <x v="279"/>
            <x v="284"/>
            <x v="289"/>
            <x v="291"/>
            <x v="298"/>
            <x v="300"/>
            <x v="301"/>
            <x v="303"/>
            <x v="318"/>
            <x v="331"/>
            <x v="346"/>
            <x v="350"/>
            <x v="357"/>
            <x v="359"/>
            <x v="378"/>
            <x v="396"/>
            <x v="397"/>
            <x v="414"/>
            <x v="442"/>
            <x v="446"/>
            <x v="460"/>
            <x v="474"/>
            <x v="477"/>
            <x v="480"/>
            <x v="484"/>
            <x v="486"/>
            <x v="520"/>
            <x v="530"/>
          </reference>
        </references>
      </pivotArea>
    </format>
    <format dxfId="8478">
      <pivotArea dataOnly="0" labelOnly="1" fieldPosition="0">
        <references count="1">
          <reference field="0" count="50">
            <x v="62"/>
            <x v="70"/>
            <x v="76"/>
            <x v="117"/>
            <x v="127"/>
            <x v="156"/>
            <x v="163"/>
            <x v="168"/>
            <x v="203"/>
            <x v="225"/>
            <x v="233"/>
            <x v="285"/>
            <x v="305"/>
            <x v="356"/>
            <x v="358"/>
            <x v="367"/>
            <x v="368"/>
            <x v="391"/>
            <x v="399"/>
            <x v="412"/>
            <x v="416"/>
            <x v="424"/>
            <x v="425"/>
            <x v="431"/>
            <x v="435"/>
            <x v="436"/>
            <x v="438"/>
            <x v="450"/>
            <x v="456"/>
            <x v="457"/>
            <x v="461"/>
            <x v="464"/>
            <x v="466"/>
            <x v="467"/>
            <x v="470"/>
            <x v="471"/>
            <x v="472"/>
            <x v="473"/>
            <x v="507"/>
            <x v="514"/>
            <x v="518"/>
            <x v="519"/>
            <x v="522"/>
            <x v="528"/>
            <x v="531"/>
            <x v="539"/>
            <x v="540"/>
            <x v="543"/>
            <x v="553"/>
            <x v="559"/>
          </reference>
        </references>
      </pivotArea>
    </format>
    <format dxfId="8477">
      <pivotArea dataOnly="0" labelOnly="1" fieldPosition="0">
        <references count="1">
          <reference field="0" count="50">
            <x v="43"/>
            <x v="108"/>
            <x v="135"/>
            <x v="165"/>
            <x v="220"/>
            <x v="221"/>
            <x v="224"/>
            <x v="392"/>
            <x v="400"/>
            <x v="405"/>
            <x v="406"/>
            <x v="408"/>
            <x v="409"/>
            <x v="413"/>
            <x v="420"/>
            <x v="422"/>
            <x v="426"/>
            <x v="427"/>
            <x v="428"/>
            <x v="433"/>
            <x v="439"/>
            <x v="440"/>
            <x v="441"/>
            <x v="444"/>
            <x v="447"/>
            <x v="465"/>
            <x v="476"/>
            <x v="478"/>
            <x v="479"/>
            <x v="482"/>
            <x v="483"/>
            <x v="485"/>
            <x v="509"/>
            <x v="510"/>
            <x v="511"/>
            <x v="512"/>
            <x v="513"/>
            <x v="515"/>
            <x v="516"/>
            <x v="521"/>
            <x v="526"/>
            <x v="529"/>
            <x v="535"/>
            <x v="537"/>
            <x v="542"/>
            <x v="545"/>
            <x v="547"/>
            <x v="550"/>
            <x v="554"/>
            <x v="557"/>
          </reference>
        </references>
      </pivotArea>
    </format>
    <format dxfId="8476">
      <pivotArea dataOnly="0" labelOnly="1" fieldPosition="0">
        <references count="1">
          <reference field="0" count="50">
            <x v="27"/>
            <x v="46"/>
            <x v="73"/>
            <x v="82"/>
            <x v="83"/>
            <x v="125"/>
            <x v="197"/>
            <x v="222"/>
            <x v="393"/>
            <x v="395"/>
            <x v="401"/>
            <x v="402"/>
            <x v="407"/>
            <x v="410"/>
            <x v="411"/>
            <x v="417"/>
            <x v="419"/>
            <x v="421"/>
            <x v="423"/>
            <x v="430"/>
            <x v="432"/>
            <x v="448"/>
            <x v="449"/>
            <x v="451"/>
            <x v="452"/>
            <x v="453"/>
            <x v="454"/>
            <x v="459"/>
            <x v="487"/>
            <x v="488"/>
            <x v="489"/>
            <x v="491"/>
            <x v="492"/>
            <x v="493"/>
            <x v="494"/>
            <x v="497"/>
            <x v="498"/>
            <x v="499"/>
            <x v="500"/>
            <x v="501"/>
            <x v="523"/>
            <x v="524"/>
            <x v="525"/>
            <x v="532"/>
            <x v="534"/>
            <x v="536"/>
            <x v="538"/>
            <x v="541"/>
            <x v="544"/>
            <x v="546"/>
          </reference>
        </references>
      </pivotArea>
    </format>
    <format dxfId="8475">
      <pivotArea dataOnly="0" labelOnly="1" fieldPosition="0">
        <references count="1">
          <reference field="0" count="50">
            <x v="18"/>
            <x v="24"/>
            <x v="25"/>
            <x v="53"/>
            <x v="57"/>
            <x v="60"/>
            <x v="68"/>
            <x v="109"/>
            <x v="112"/>
            <x v="178"/>
            <x v="247"/>
            <x v="248"/>
            <x v="250"/>
            <x v="255"/>
            <x v="257"/>
            <x v="259"/>
            <x v="260"/>
            <x v="263"/>
            <x v="275"/>
            <x v="276"/>
            <x v="277"/>
            <x v="295"/>
            <x v="299"/>
            <x v="313"/>
            <x v="316"/>
            <x v="319"/>
            <x v="320"/>
            <x v="321"/>
            <x v="351"/>
            <x v="362"/>
            <x v="379"/>
            <x v="383"/>
            <x v="385"/>
            <x v="394"/>
            <x v="398"/>
            <x v="404"/>
            <x v="434"/>
            <x v="455"/>
            <x v="463"/>
            <x v="469"/>
            <x v="481"/>
            <x v="502"/>
            <x v="504"/>
            <x v="505"/>
            <x v="506"/>
            <x v="508"/>
            <x v="551"/>
            <x v="556"/>
            <x v="558"/>
            <x v="561"/>
          </reference>
        </references>
      </pivotArea>
    </format>
    <format dxfId="8474">
      <pivotArea dataOnly="0" labelOnly="1" fieldPosition="0">
        <references count="1">
          <reference field="0" count="50">
            <x v="19"/>
            <x v="23"/>
            <x v="41"/>
            <x v="55"/>
            <x v="66"/>
            <x v="208"/>
            <x v="210"/>
            <x v="216"/>
            <x v="249"/>
            <x v="252"/>
            <x v="254"/>
            <x v="258"/>
            <x v="261"/>
            <x v="264"/>
            <x v="268"/>
            <x v="269"/>
            <x v="272"/>
            <x v="273"/>
            <x v="274"/>
            <x v="278"/>
            <x v="280"/>
            <x v="281"/>
            <x v="282"/>
            <x v="283"/>
            <x v="288"/>
            <x v="290"/>
            <x v="292"/>
            <x v="294"/>
            <x v="296"/>
            <x v="302"/>
            <x v="306"/>
            <x v="311"/>
            <x v="314"/>
            <x v="315"/>
            <x v="323"/>
            <x v="324"/>
            <x v="325"/>
            <x v="327"/>
            <x v="330"/>
            <x v="332"/>
            <x v="333"/>
            <x v="352"/>
            <x v="353"/>
            <x v="354"/>
            <x v="355"/>
            <x v="364"/>
            <x v="381"/>
            <x v="387"/>
            <x v="388"/>
            <x v="390"/>
          </reference>
        </references>
      </pivotArea>
    </format>
    <format dxfId="8473">
      <pivotArea dataOnly="0" labelOnly="1" fieldPosition="0">
        <references count="1">
          <reference field="0" count="50">
            <x v="22"/>
            <x v="26"/>
            <x v="28"/>
            <x v="51"/>
            <x v="69"/>
            <x v="71"/>
            <x v="72"/>
            <x v="81"/>
            <x v="207"/>
            <x v="217"/>
            <x v="244"/>
            <x v="245"/>
            <x v="251"/>
            <x v="253"/>
            <x v="262"/>
            <x v="265"/>
            <x v="266"/>
            <x v="267"/>
            <x v="270"/>
            <x v="293"/>
            <x v="297"/>
            <x v="308"/>
            <x v="309"/>
            <x v="335"/>
            <x v="336"/>
            <x v="337"/>
            <x v="338"/>
            <x v="339"/>
            <x v="340"/>
            <x v="341"/>
            <x v="342"/>
            <x v="343"/>
            <x v="345"/>
            <x v="361"/>
            <x v="363"/>
            <x v="365"/>
            <x v="366"/>
            <x v="369"/>
            <x v="370"/>
            <x v="371"/>
            <x v="372"/>
            <x v="373"/>
            <x v="374"/>
            <x v="375"/>
            <x v="376"/>
            <x v="377"/>
            <x v="380"/>
            <x v="382"/>
            <x v="384"/>
            <x v="389"/>
          </reference>
        </references>
      </pivotArea>
    </format>
    <format dxfId="8472">
      <pivotArea dataOnly="0" labelOnly="1" fieldPosition="0">
        <references count="1">
          <reference field="0" count="12">
            <x v="20"/>
            <x v="21"/>
            <x v="42"/>
            <x v="75"/>
            <x v="184"/>
            <x v="246"/>
            <x v="304"/>
            <x v="310"/>
            <x v="344"/>
            <x v="347"/>
            <x v="348"/>
            <x v="386"/>
          </reference>
        </references>
      </pivotArea>
    </format>
    <format dxfId="8471">
      <pivotArea dataOnly="0" labelOnly="1" grandRow="1" outline="0" fieldPosition="0"/>
    </format>
    <format dxfId="8470">
      <pivotArea dataOnly="0" labelOnly="1" outline="0" axis="axisValues" fieldPosition="0"/>
    </format>
    <format dxfId="8469">
      <pivotArea outline="0" fieldPosition="0"/>
    </format>
  </formats>
  <chartFormats count="2">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75">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Goal Contributions"/>
    <pivotHierarchy dragToData="1"/>
    <pivotHierarchy dragToData="1"/>
    <pivotHierarchy dragToData="1"/>
    <pivotHierarchy dragToData="1" caption="Go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tches Played"/>
    <pivotHierarchy dragToData="1" caption="Contribution Rate"/>
    <pivotHierarchy dragToData="1" caption="Finishing Efficiency"/>
    <pivotHierarchy dragToData="1" caption="Creativity Index"/>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3" iMeasureHier="67">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bref_PL_2024-25.xlsx!Players">
        <x15:activeTabTopLevelEntity name="[Play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773010-A8CF-46DA-8EB0-FAC22F45B144}" name="PivotTable1" cacheId="7238" applyNumberFormats="0" applyBorderFormats="0" applyFontFormats="0" applyPatternFormats="0" applyAlignmentFormats="0" applyWidthHeightFormats="1" dataCaption="Values" tag="5d8e1613-c20b-40e5-a80a-7822465ae7fb" updatedVersion="8" minRefreshableVersion="3" subtotalHiddenItems="1" itemPrintTitles="1" createdVersion="8" indent="0" outline="1" outlineData="1" multipleFieldFilters="0">
  <location ref="A2:K23" firstHeaderRow="0" firstDataRow="1" firstDataCol="1"/>
  <pivotFields count="12">
    <pivotField axis="axisRow" allDrilled="1" subtotalTop="0" showAll="0" sortType="de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1">
    <i>
      <x v="11"/>
    </i>
    <i>
      <x v="12"/>
    </i>
    <i>
      <x/>
    </i>
    <i>
      <x v="14"/>
    </i>
    <i>
      <x v="3"/>
    </i>
    <i>
      <x v="4"/>
    </i>
    <i>
      <x v="17"/>
    </i>
    <i>
      <x v="5"/>
    </i>
    <i>
      <x v="15"/>
    </i>
    <i>
      <x v="2"/>
    </i>
    <i>
      <x v="1"/>
    </i>
    <i>
      <x v="19"/>
    </i>
    <i>
      <x v="8"/>
    </i>
    <i>
      <x v="6"/>
    </i>
    <i>
      <x v="18"/>
    </i>
    <i>
      <x v="13"/>
    </i>
    <i>
      <x v="7"/>
    </i>
    <i>
      <x v="9"/>
    </i>
    <i>
      <x v="10"/>
    </i>
    <i>
      <x v="16"/>
    </i>
    <i t="grand">
      <x/>
    </i>
  </rowItems>
  <colFields count="1">
    <field x="-2"/>
  </colFields>
  <colItems count="10">
    <i>
      <x/>
    </i>
    <i i="1">
      <x v="1"/>
    </i>
    <i i="2">
      <x v="2"/>
    </i>
    <i i="3">
      <x v="3"/>
    </i>
    <i i="4">
      <x v="4"/>
    </i>
    <i i="5">
      <x v="5"/>
    </i>
    <i i="6">
      <x v="6"/>
    </i>
    <i i="7">
      <x v="7"/>
    </i>
    <i i="8">
      <x v="8"/>
    </i>
    <i i="9">
      <x v="9"/>
    </i>
  </colItems>
  <dataFields count="10">
    <dataField name="Goals" fld="1" baseField="0" baseItem="11"/>
    <dataField name="Goals without Penalty" fld="3" baseField="0" baseItem="11"/>
    <dataField name="Goals per 90" fld="8" baseField="0" baseItem="11"/>
    <dataField name="Penalty Goals" fld="4" baseField="0" baseItem="11"/>
    <dataField name="Expected Goals" fld="7" baseField="0" baseItem="11"/>
    <dataField name="Assists" fld="2" baseField="0" baseItem="11"/>
    <dataField name="Assists per 90" fld="9" baseField="0" baseItem="11"/>
    <dataField name="Expected Assists" fld="10" baseField="0" baseItem="11"/>
    <dataField name="Y Cards" fld="5" baseField="0" baseItem="11"/>
    <dataField name="R Cards" fld="6" baseField="0" baseItem="11"/>
  </dataFields>
  <pivotHierarchies count="75">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Goals"/>
    <pivotHierarchy dragToData="1" caption="Assists"/>
    <pivotHierarchy dragToData="1" caption="Goals without Penalty"/>
    <pivotHierarchy dragToData="1" caption="Penalty Goals"/>
    <pivotHierarchy dragToData="1" caption="Y Cards"/>
    <pivotHierarchy dragToData="1" caption="R Cards"/>
    <pivotHierarchy dragToData="1" caption="Expected Goals"/>
    <pivotHierarchy dragToData="1" caption="Goals per 90"/>
    <pivotHierarchy dragToData="1" caption="Assists per 90"/>
    <pivotHierarchy dragToData="1" caption="Expected Assis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bref_PL_2024-25.xlsx!Players">
        <x15:activeTabTopLevelEntity name="[Play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1027BD-F984-46C8-99C7-4ED481061687}" name="PivotTable6" cacheId="7253" applyNumberFormats="0" applyBorderFormats="0" applyFontFormats="0" applyPatternFormats="0" applyAlignmentFormats="0" applyWidthHeightFormats="1" dataCaption="Values" tag="1bd95c0e-f783-462d-a2c5-c38caf2dfd9d" updatedVersion="8" minRefreshableVersion="3" subtotalHiddenItems="1" itemPrintTitles="1" createdVersion="8" indent="0" outline="1" outlineData="1" multipleFieldFilters="0" chartFormat="26">
  <location ref="A92:C103" firstHeaderRow="0" firstDataRow="1" firstDataCol="1"/>
  <pivotFields count="4">
    <pivotField axis="axisRow" allDrilled="1" subtotalTop="0" showAll="0" measureFilter="1" sortType="ascending" defaultSubtotal="0" defaultAttributeDrillState="1">
      <items count="5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v="1"/>
    </i>
    <i>
      <x/>
    </i>
    <i>
      <x v="5"/>
    </i>
    <i>
      <x v="6"/>
    </i>
    <i>
      <x v="4"/>
    </i>
    <i>
      <x v="8"/>
    </i>
    <i>
      <x v="3"/>
    </i>
    <i>
      <x v="2"/>
    </i>
    <i>
      <x v="9"/>
    </i>
    <i t="grand">
      <x/>
    </i>
  </rowItems>
  <colFields count="1">
    <field x="-2"/>
  </colFields>
  <colItems count="2">
    <i>
      <x/>
    </i>
    <i i="1">
      <x v="1"/>
    </i>
  </colItems>
  <dataFields count="2">
    <dataField name="Goals" fld="1" baseField="0" baseItem="0"/>
    <dataField name="Expected Goals" fld="2" baseField="0" baseItem="0"/>
  </dataFields>
  <formats count="17">
    <format dxfId="8502">
      <pivotArea type="all" dataOnly="0" outline="0" fieldPosition="0"/>
    </format>
    <format dxfId="8501">
      <pivotArea field="0" type="button" dataOnly="0" labelOnly="1" outline="0" axis="axisRow" fieldPosition="0"/>
    </format>
    <format dxfId="8500">
      <pivotArea dataOnly="0" labelOnly="1" fieldPosition="0">
        <references count="1">
          <reference field="0" count="50">
            <x v="0"/>
            <x v="1"/>
            <x v="2"/>
            <x v="3"/>
            <x v="4"/>
            <x v="5"/>
            <x v="6"/>
            <x v="8"/>
            <x v="9"/>
            <x v="32"/>
            <x v="34"/>
            <x v="35"/>
            <x v="36"/>
            <x v="38"/>
            <x v="39"/>
            <x v="42"/>
            <x v="52"/>
            <x v="58"/>
            <x v="66"/>
            <x v="85"/>
            <x v="88"/>
            <x v="98"/>
            <x v="99"/>
            <x v="105"/>
            <x v="113"/>
            <x v="116"/>
            <x v="123"/>
            <x v="126"/>
            <x v="128"/>
            <x v="136"/>
            <x v="140"/>
            <x v="141"/>
            <x v="158"/>
            <x v="161"/>
            <x v="170"/>
            <x v="175"/>
            <x v="177"/>
            <x v="182"/>
            <x v="234"/>
            <x v="240"/>
            <x v="275"/>
            <x v="282"/>
            <x v="298"/>
            <x v="321"/>
            <x v="322"/>
            <x v="332"/>
            <x v="396"/>
            <x v="473"/>
            <x v="488"/>
            <x v="523"/>
          </reference>
        </references>
      </pivotArea>
    </format>
    <format dxfId="8499">
      <pivotArea dataOnly="0" labelOnly="1" fieldPosition="0">
        <references count="1">
          <reference field="0" count="50">
            <x v="7"/>
            <x v="10"/>
            <x v="11"/>
            <x v="12"/>
            <x v="13"/>
            <x v="25"/>
            <x v="26"/>
            <x v="27"/>
            <x v="37"/>
            <x v="44"/>
            <x v="45"/>
            <x v="50"/>
            <x v="63"/>
            <x v="64"/>
            <x v="77"/>
            <x v="79"/>
            <x v="93"/>
            <x v="96"/>
            <x v="109"/>
            <x v="127"/>
            <x v="137"/>
            <x v="138"/>
            <x v="139"/>
            <x v="143"/>
            <x v="144"/>
            <x v="155"/>
            <x v="160"/>
            <x v="162"/>
            <x v="164"/>
            <x v="174"/>
            <x v="190"/>
            <x v="197"/>
            <x v="200"/>
            <x v="201"/>
            <x v="205"/>
            <x v="211"/>
            <x v="215"/>
            <x v="226"/>
            <x v="254"/>
            <x v="261"/>
            <x v="281"/>
            <x v="307"/>
            <x v="331"/>
            <x v="353"/>
            <x v="359"/>
            <x v="430"/>
            <x v="437"/>
            <x v="446"/>
            <x v="460"/>
            <x v="474"/>
          </reference>
        </references>
      </pivotArea>
    </format>
    <format dxfId="8498">
      <pivotArea dataOnly="0" labelOnly="1" fieldPosition="0">
        <references count="1">
          <reference field="0" count="50">
            <x v="30"/>
            <x v="33"/>
            <x v="47"/>
            <x v="61"/>
            <x v="73"/>
            <x v="78"/>
            <x v="84"/>
            <x v="90"/>
            <x v="91"/>
            <x v="92"/>
            <x v="94"/>
            <x v="95"/>
            <x v="97"/>
            <x v="106"/>
            <x v="108"/>
            <x v="120"/>
            <x v="125"/>
            <x v="130"/>
            <x v="131"/>
            <x v="146"/>
            <x v="149"/>
            <x v="152"/>
            <x v="153"/>
            <x v="165"/>
            <x v="179"/>
            <x v="188"/>
            <x v="204"/>
            <x v="207"/>
            <x v="208"/>
            <x v="212"/>
            <x v="213"/>
            <x v="229"/>
            <x v="233"/>
            <x v="237"/>
            <x v="246"/>
            <x v="247"/>
            <x v="297"/>
            <x v="309"/>
            <x v="320"/>
            <x v="323"/>
            <x v="330"/>
            <x v="333"/>
            <x v="336"/>
            <x v="394"/>
            <x v="420"/>
            <x v="433"/>
            <x v="439"/>
            <x v="447"/>
            <x v="493"/>
            <x v="514"/>
          </reference>
        </references>
      </pivotArea>
    </format>
    <format dxfId="8497">
      <pivotArea dataOnly="0" labelOnly="1" fieldPosition="0">
        <references count="1">
          <reference field="0" count="50">
            <x v="24"/>
            <x v="29"/>
            <x v="31"/>
            <x v="48"/>
            <x v="49"/>
            <x v="54"/>
            <x v="59"/>
            <x v="74"/>
            <x v="86"/>
            <x v="87"/>
            <x v="102"/>
            <x v="110"/>
            <x v="115"/>
            <x v="117"/>
            <x v="118"/>
            <x v="147"/>
            <x v="156"/>
            <x v="178"/>
            <x v="191"/>
            <x v="193"/>
            <x v="206"/>
            <x v="228"/>
            <x v="230"/>
            <x v="231"/>
            <x v="232"/>
            <x v="236"/>
            <x v="242"/>
            <x v="260"/>
            <x v="283"/>
            <x v="285"/>
            <x v="311"/>
            <x v="313"/>
            <x v="318"/>
            <x v="338"/>
            <x v="367"/>
            <x v="380"/>
            <x v="422"/>
            <x v="434"/>
            <x v="440"/>
            <x v="442"/>
            <x v="449"/>
            <x v="481"/>
            <x v="502"/>
            <x v="506"/>
            <x v="521"/>
            <x v="537"/>
            <x v="549"/>
            <x v="552"/>
            <x v="555"/>
            <x v="558"/>
          </reference>
        </references>
      </pivotArea>
    </format>
    <format dxfId="8496">
      <pivotArea dataOnly="0" labelOnly="1" fieldPosition="0">
        <references count="1">
          <reference field="0" count="50">
            <x v="28"/>
            <x v="56"/>
            <x v="80"/>
            <x v="89"/>
            <x v="100"/>
            <x v="114"/>
            <x v="124"/>
            <x v="142"/>
            <x v="150"/>
            <x v="151"/>
            <x v="154"/>
            <x v="157"/>
            <x v="159"/>
            <x v="181"/>
            <x v="186"/>
            <x v="187"/>
            <x v="189"/>
            <x v="192"/>
            <x v="194"/>
            <x v="195"/>
            <x v="199"/>
            <x v="210"/>
            <x v="219"/>
            <x v="221"/>
            <x v="225"/>
            <x v="252"/>
            <x v="273"/>
            <x v="279"/>
            <x v="287"/>
            <x v="288"/>
            <x v="294"/>
            <x v="295"/>
            <x v="299"/>
            <x v="302"/>
            <x v="303"/>
            <x v="327"/>
            <x v="346"/>
            <x v="357"/>
            <x v="358"/>
            <x v="395"/>
            <x v="398"/>
            <x v="414"/>
            <x v="459"/>
            <x v="465"/>
            <x v="480"/>
            <x v="483"/>
            <x v="486"/>
            <x v="491"/>
            <x v="507"/>
            <x v="525"/>
          </reference>
        </references>
      </pivotArea>
    </format>
    <format dxfId="8495">
      <pivotArea dataOnly="0" labelOnly="1" fieldPosition="0">
        <references count="1">
          <reference field="0" count="50">
            <x v="62"/>
            <x v="69"/>
            <x v="76"/>
            <x v="111"/>
            <x v="129"/>
            <x v="133"/>
            <x v="135"/>
            <x v="148"/>
            <x v="169"/>
            <x v="172"/>
            <x v="180"/>
            <x v="185"/>
            <x v="209"/>
            <x v="214"/>
            <x v="241"/>
            <x v="243"/>
            <x v="305"/>
            <x v="356"/>
            <x v="366"/>
            <x v="368"/>
            <x v="387"/>
            <x v="391"/>
            <x v="397"/>
            <x v="399"/>
            <x v="412"/>
            <x v="423"/>
            <x v="431"/>
            <x v="441"/>
            <x v="453"/>
            <x v="461"/>
            <x v="463"/>
            <x v="464"/>
            <x v="468"/>
            <x v="469"/>
            <x v="471"/>
            <x v="472"/>
            <x v="476"/>
            <x v="477"/>
            <x v="478"/>
            <x v="479"/>
            <x v="518"/>
            <x v="522"/>
            <x v="524"/>
            <x v="527"/>
            <x v="530"/>
            <x v="533"/>
            <x v="535"/>
            <x v="543"/>
            <x v="553"/>
            <x v="560"/>
          </reference>
        </references>
      </pivotArea>
    </format>
    <format dxfId="8494">
      <pivotArea dataOnly="0" labelOnly="1" fieldPosition="0">
        <references count="1">
          <reference field="0" count="50">
            <x v="43"/>
            <x v="184"/>
            <x v="218"/>
            <x v="224"/>
            <x v="392"/>
            <x v="400"/>
            <x v="403"/>
            <x v="405"/>
            <x v="406"/>
            <x v="408"/>
            <x v="409"/>
            <x v="413"/>
            <x v="417"/>
            <x v="419"/>
            <x v="424"/>
            <x v="425"/>
            <x v="426"/>
            <x v="427"/>
            <x v="428"/>
            <x v="436"/>
            <x v="443"/>
            <x v="444"/>
            <x v="445"/>
            <x v="448"/>
            <x v="450"/>
            <x v="466"/>
            <x v="470"/>
            <x v="482"/>
            <x v="484"/>
            <x v="485"/>
            <x v="489"/>
            <x v="490"/>
            <x v="492"/>
            <x v="512"/>
            <x v="513"/>
            <x v="515"/>
            <x v="516"/>
            <x v="517"/>
            <x v="519"/>
            <x v="520"/>
            <x v="526"/>
            <x v="532"/>
            <x v="534"/>
            <x v="540"/>
            <x v="542"/>
            <x v="545"/>
            <x v="548"/>
            <x v="550"/>
            <x v="554"/>
            <x v="557"/>
          </reference>
        </references>
      </pivotArea>
    </format>
    <format dxfId="8493">
      <pivotArea dataOnly="0" labelOnly="1" fieldPosition="0">
        <references count="1">
          <reference field="0" count="50">
            <x v="46"/>
            <x v="72"/>
            <x v="82"/>
            <x v="83"/>
            <x v="104"/>
            <x v="134"/>
            <x v="183"/>
            <x v="220"/>
            <x v="222"/>
            <x v="227"/>
            <x v="239"/>
            <x v="393"/>
            <x v="401"/>
            <x v="402"/>
            <x v="407"/>
            <x v="410"/>
            <x v="411"/>
            <x v="415"/>
            <x v="418"/>
            <x v="421"/>
            <x v="429"/>
            <x v="432"/>
            <x v="435"/>
            <x v="451"/>
            <x v="452"/>
            <x v="454"/>
            <x v="455"/>
            <x v="456"/>
            <x v="457"/>
            <x v="462"/>
            <x v="494"/>
            <x v="495"/>
            <x v="496"/>
            <x v="497"/>
            <x v="498"/>
            <x v="499"/>
            <x v="500"/>
            <x v="501"/>
            <x v="503"/>
            <x v="504"/>
            <x v="528"/>
            <x v="529"/>
            <x v="531"/>
            <x v="536"/>
            <x v="538"/>
            <x v="539"/>
            <x v="541"/>
            <x v="544"/>
            <x v="546"/>
            <x v="547"/>
          </reference>
        </references>
      </pivotArea>
    </format>
    <format dxfId="8492">
      <pivotArea dataOnly="0" labelOnly="1" fieldPosition="0">
        <references count="1">
          <reference field="0" count="50">
            <x v="14"/>
            <x v="20"/>
            <x v="53"/>
            <x v="57"/>
            <x v="60"/>
            <x v="67"/>
            <x v="101"/>
            <x v="103"/>
            <x v="145"/>
            <x v="171"/>
            <x v="223"/>
            <x v="235"/>
            <x v="238"/>
            <x v="250"/>
            <x v="251"/>
            <x v="255"/>
            <x v="258"/>
            <x v="259"/>
            <x v="264"/>
            <x v="274"/>
            <x v="291"/>
            <x v="296"/>
            <x v="306"/>
            <x v="314"/>
            <x v="317"/>
            <x v="319"/>
            <x v="324"/>
            <x v="325"/>
            <x v="326"/>
            <x v="349"/>
            <x v="361"/>
            <x v="377"/>
            <x v="382"/>
            <x v="384"/>
            <x v="404"/>
            <x v="416"/>
            <x v="438"/>
            <x v="458"/>
            <x v="467"/>
            <x v="475"/>
            <x v="487"/>
            <x v="505"/>
            <x v="508"/>
            <x v="509"/>
            <x v="510"/>
            <x v="511"/>
            <x v="551"/>
            <x v="556"/>
            <x v="559"/>
            <x v="561"/>
          </reference>
        </references>
      </pivotArea>
    </format>
    <format dxfId="8491">
      <pivotArea dataOnly="0" labelOnly="1" fieldPosition="0">
        <references count="1">
          <reference field="0" count="50">
            <x v="15"/>
            <x v="19"/>
            <x v="21"/>
            <x v="22"/>
            <x v="23"/>
            <x v="40"/>
            <x v="55"/>
            <x v="65"/>
            <x v="107"/>
            <x v="121"/>
            <x v="122"/>
            <x v="163"/>
            <x v="166"/>
            <x v="173"/>
            <x v="203"/>
            <x v="216"/>
            <x v="253"/>
            <x v="256"/>
            <x v="267"/>
            <x v="268"/>
            <x v="269"/>
            <x v="271"/>
            <x v="272"/>
            <x v="276"/>
            <x v="277"/>
            <x v="278"/>
            <x v="280"/>
            <x v="286"/>
            <x v="290"/>
            <x v="292"/>
            <x v="300"/>
            <x v="301"/>
            <x v="308"/>
            <x v="312"/>
            <x v="315"/>
            <x v="316"/>
            <x v="328"/>
            <x v="329"/>
            <x v="334"/>
            <x v="335"/>
            <x v="350"/>
            <x v="351"/>
            <x v="352"/>
            <x v="354"/>
            <x v="355"/>
            <x v="363"/>
            <x v="379"/>
            <x v="386"/>
            <x v="388"/>
            <x v="390"/>
          </reference>
        </references>
      </pivotArea>
    </format>
    <format dxfId="8490">
      <pivotArea dataOnly="0" labelOnly="1" fieldPosition="0">
        <references count="1">
          <reference field="0" count="50">
            <x v="18"/>
            <x v="51"/>
            <x v="68"/>
            <x v="70"/>
            <x v="71"/>
            <x v="81"/>
            <x v="112"/>
            <x v="119"/>
            <x v="132"/>
            <x v="167"/>
            <x v="168"/>
            <x v="176"/>
            <x v="198"/>
            <x v="202"/>
            <x v="217"/>
            <x v="244"/>
            <x v="245"/>
            <x v="257"/>
            <x v="262"/>
            <x v="263"/>
            <x v="265"/>
            <x v="266"/>
            <x v="270"/>
            <x v="284"/>
            <x v="289"/>
            <x v="293"/>
            <x v="310"/>
            <x v="337"/>
            <x v="339"/>
            <x v="340"/>
            <x v="341"/>
            <x v="342"/>
            <x v="343"/>
            <x v="345"/>
            <x v="360"/>
            <x v="362"/>
            <x v="364"/>
            <x v="365"/>
            <x v="369"/>
            <x v="370"/>
            <x v="371"/>
            <x v="372"/>
            <x v="373"/>
            <x v="374"/>
            <x v="375"/>
            <x v="376"/>
            <x v="378"/>
            <x v="381"/>
            <x v="383"/>
            <x v="389"/>
          </reference>
        </references>
      </pivotArea>
    </format>
    <format dxfId="8489">
      <pivotArea dataOnly="0" labelOnly="1" fieldPosition="0">
        <references count="1">
          <reference field="0" count="12">
            <x v="16"/>
            <x v="17"/>
            <x v="41"/>
            <x v="75"/>
            <x v="196"/>
            <x v="248"/>
            <x v="249"/>
            <x v="304"/>
            <x v="344"/>
            <x v="347"/>
            <x v="348"/>
            <x v="385"/>
          </reference>
        </references>
      </pivotArea>
    </format>
    <format dxfId="8488">
      <pivotArea dataOnly="0" labelOnly="1" grandRow="1" outline="0" fieldPosition="0"/>
    </format>
    <format dxfId="8487">
      <pivotArea dataOnly="0" labelOnly="1" outline="0" axis="axisValues" fieldPosition="0"/>
    </format>
    <format dxfId="8486">
      <pivotArea outline="0" fieldPosition="0"/>
    </format>
  </formats>
  <chartFormats count="2">
    <chartFormat chart="21" format="7" series="1">
      <pivotArea type="data" outline="0" fieldPosition="0">
        <references count="1">
          <reference field="4294967294" count="1" selected="0">
            <x v="0"/>
          </reference>
        </references>
      </pivotArea>
    </chartFormat>
    <chartFormat chart="21" format="8" series="1">
      <pivotArea type="data" outline="0" fieldPosition="0">
        <references count="1">
          <reference field="4294967294" count="1" selected="0">
            <x v="1"/>
          </reference>
        </references>
      </pivotArea>
    </chartFormat>
  </chartFormats>
  <pivotHierarchies count="75">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Goal Contributions"/>
    <pivotHierarchy dragToData="1"/>
    <pivotHierarchy dragToData="1"/>
    <pivotHierarchy dragToData="1"/>
    <pivotHierarchy dragToData="1" caption="Goals"/>
    <pivotHierarchy dragToData="1"/>
    <pivotHierarchy dragToData="1"/>
    <pivotHierarchy dragToData="1"/>
    <pivotHierarchy dragToData="1"/>
    <pivotHierarchy dragToData="1"/>
    <pivotHierarchy dragToData="1" caption="Expected Goals"/>
    <pivotHierarchy dragToData="1"/>
    <pivotHierarchy dragToData="1"/>
    <pivotHierarchy dragToData="1"/>
    <pivotHierarchy dragToData="1"/>
    <pivotHierarchy dragToData="1"/>
    <pivotHierarchy dragToData="1"/>
    <pivotHierarchy dragToData="1" caption="Matches Played"/>
    <pivotHierarchy dragToData="1" caption="Contribution Rate"/>
    <pivotHierarchy dragToData="1" caption="Finishing Efficiency"/>
    <pivotHierarchy dragToData="1" caption="Creativity Index"/>
    <pivotHierarchy dragToData="1"/>
    <pivotHierarchy dragToData="1" caption="Over/Under XG"/>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8" iMeasureHier="71">
      <autoFilter ref="A1">
        <filterColumn colId="0">
          <top10 val="10" filterVal="10"/>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bref_PL_2024-25.xlsx!Players">
        <x15:activeTabTopLevelEntity name="[Play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A29F3E5-AA7C-46A7-AFFC-C9EF9F741D3B}" name="PivotTable5" cacheId="7250" applyNumberFormats="0" applyBorderFormats="0" applyFontFormats="0" applyPatternFormats="0" applyAlignmentFormats="0" applyWidthHeightFormats="1" dataCaption="Values" tag="447bddd1-1322-49e3-a5cd-897d4628da5c" updatedVersion="8" minRefreshableVersion="3" subtotalHiddenItems="1" itemPrintTitles="1" createdVersion="8" indent="0" outline="1" outlineData="1" multipleFieldFilters="0" chartFormat="11">
  <location ref="A61:F77" firstHeaderRow="0" firstDataRow="1" firstDataCol="1"/>
  <pivotFields count="7">
    <pivotField axis="axisRow" allDrilled="1" subtotalTop="0" showAll="0" measureFilter="1" sortType="descending" defaultSubtotal="0" defaultAttributeDrillState="1">
      <items count="5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6">
    <i>
      <x v="12"/>
    </i>
    <i>
      <x/>
    </i>
    <i>
      <x v="6"/>
    </i>
    <i>
      <x v="10"/>
    </i>
    <i>
      <x v="2"/>
    </i>
    <i>
      <x v="14"/>
    </i>
    <i>
      <x v="3"/>
    </i>
    <i>
      <x v="4"/>
    </i>
    <i>
      <x v="11"/>
    </i>
    <i>
      <x v="13"/>
    </i>
    <i>
      <x v="5"/>
    </i>
    <i>
      <x v="8"/>
    </i>
    <i>
      <x v="9"/>
    </i>
    <i>
      <x v="7"/>
    </i>
    <i>
      <x v="1"/>
    </i>
    <i t="grand">
      <x/>
    </i>
  </rowItems>
  <colFields count="1">
    <field x="-2"/>
  </colFields>
  <colItems count="5">
    <i>
      <x/>
    </i>
    <i i="1">
      <x v="1"/>
    </i>
    <i i="2">
      <x v="2"/>
    </i>
    <i i="3">
      <x v="3"/>
    </i>
    <i i="4">
      <x v="4"/>
    </i>
  </colItems>
  <dataFields count="5">
    <dataField name="Contribution Rate" fld="1" baseField="0" baseItem="392" numFmtId="2"/>
    <dataField name="Goal Contributions" fld="2" baseField="0" baseItem="392"/>
    <dataField name="Finishing Efficiency" fld="3" baseField="0" baseItem="12"/>
    <dataField name="Creativity Index" fld="4" baseField="0" baseItem="12"/>
    <dataField name="Sum of Matches Played" fld="5" baseField="0" baseItem="0"/>
  </dataFields>
  <formats count="18">
    <format dxfId="8520">
      <pivotArea type="all" dataOnly="0" outline="0" fieldPosition="0"/>
    </format>
    <format dxfId="8519">
      <pivotArea outline="0" collapsedLevelsAreSubtotals="1" fieldPosition="0"/>
    </format>
    <format dxfId="8518">
      <pivotArea field="0" type="button" dataOnly="0" labelOnly="1" outline="0" axis="axisRow" fieldPosition="0"/>
    </format>
    <format dxfId="8517">
      <pivotArea dataOnly="0" labelOnly="1" fieldPosition="0">
        <references count="1">
          <reference field="0" count="50">
            <x v="0"/>
            <x v="1"/>
            <x v="2"/>
            <x v="3"/>
            <x v="4"/>
            <x v="5"/>
            <x v="6"/>
            <x v="8"/>
            <x v="9"/>
            <x v="10"/>
            <x v="11"/>
            <x v="12"/>
            <x v="13"/>
            <x v="14"/>
            <x v="18"/>
            <x v="19"/>
            <x v="20"/>
            <x v="21"/>
            <x v="50"/>
            <x v="53"/>
            <x v="54"/>
            <x v="55"/>
            <x v="56"/>
            <x v="57"/>
            <x v="58"/>
            <x v="59"/>
            <x v="60"/>
            <x v="72"/>
            <x v="78"/>
            <x v="83"/>
            <x v="107"/>
            <x v="110"/>
            <x v="122"/>
            <x v="123"/>
            <x v="135"/>
            <x v="147"/>
            <x v="155"/>
            <x v="162"/>
            <x v="165"/>
            <x v="172"/>
            <x v="176"/>
            <x v="188"/>
            <x v="210"/>
            <x v="224"/>
            <x v="232"/>
            <x v="236"/>
            <x v="238"/>
            <x v="239"/>
            <x v="299"/>
            <x v="333"/>
          </reference>
        </references>
      </pivotArea>
    </format>
    <format dxfId="8516">
      <pivotArea dataOnly="0" labelOnly="1" fieldPosition="0">
        <references count="1">
          <reference field="0" count="50">
            <x v="7"/>
            <x v="15"/>
            <x v="16"/>
            <x v="17"/>
            <x v="22"/>
            <x v="23"/>
            <x v="42"/>
            <x v="44"/>
            <x v="46"/>
            <x v="64"/>
            <x v="65"/>
            <x v="70"/>
            <x v="84"/>
            <x v="85"/>
            <x v="96"/>
            <x v="98"/>
            <x v="105"/>
            <x v="116"/>
            <x v="119"/>
            <x v="120"/>
            <x v="121"/>
            <x v="134"/>
            <x v="136"/>
            <x v="141"/>
            <x v="149"/>
            <x v="151"/>
            <x v="161"/>
            <x v="167"/>
            <x v="185"/>
            <x v="186"/>
            <x v="187"/>
            <x v="192"/>
            <x v="194"/>
            <x v="196"/>
            <x v="200"/>
            <x v="202"/>
            <x v="208"/>
            <x v="215"/>
            <x v="217"/>
            <x v="220"/>
            <x v="235"/>
            <x v="243"/>
            <x v="265"/>
            <x v="273"/>
            <x v="276"/>
            <x v="281"/>
            <x v="297"/>
            <x v="303"/>
            <x v="322"/>
            <x v="328"/>
          </reference>
        </references>
      </pivotArea>
    </format>
    <format dxfId="8515">
      <pivotArea dataOnly="0" labelOnly="1" fieldPosition="0">
        <references count="1">
          <reference field="0" count="50">
            <x v="41"/>
            <x v="47"/>
            <x v="49"/>
            <x v="51"/>
            <x v="52"/>
            <x v="67"/>
            <x v="81"/>
            <x v="97"/>
            <x v="104"/>
            <x v="106"/>
            <x v="109"/>
            <x v="112"/>
            <x v="113"/>
            <x v="115"/>
            <x v="117"/>
            <x v="118"/>
            <x v="132"/>
            <x v="137"/>
            <x v="139"/>
            <x v="146"/>
            <x v="159"/>
            <x v="160"/>
            <x v="164"/>
            <x v="170"/>
            <x v="173"/>
            <x v="174"/>
            <x v="177"/>
            <x v="190"/>
            <x v="195"/>
            <x v="197"/>
            <x v="203"/>
            <x v="206"/>
            <x v="207"/>
            <x v="221"/>
            <x v="222"/>
            <x v="248"/>
            <x v="249"/>
            <x v="254"/>
            <x v="255"/>
            <x v="260"/>
            <x v="284"/>
            <x v="294"/>
            <x v="300"/>
            <x v="301"/>
            <x v="314"/>
            <x v="318"/>
            <x v="325"/>
            <x v="331"/>
            <x v="332"/>
            <x v="337"/>
          </reference>
        </references>
      </pivotArea>
    </format>
    <format dxfId="8514">
      <pivotArea dataOnly="0" labelOnly="1" fieldPosition="0">
        <references count="1">
          <reference field="0" count="50">
            <x v="48"/>
            <x v="68"/>
            <x v="69"/>
            <x v="74"/>
            <x v="79"/>
            <x v="93"/>
            <x v="127"/>
            <x v="129"/>
            <x v="131"/>
            <x v="144"/>
            <x v="154"/>
            <x v="156"/>
            <x v="184"/>
            <x v="191"/>
            <x v="193"/>
            <x v="198"/>
            <x v="199"/>
            <x v="218"/>
            <x v="233"/>
            <x v="242"/>
            <x v="251"/>
            <x v="252"/>
            <x v="257"/>
            <x v="259"/>
            <x v="264"/>
            <x v="266"/>
            <x v="267"/>
            <x v="268"/>
            <x v="270"/>
            <x v="285"/>
            <x v="287"/>
            <x v="289"/>
            <x v="316"/>
            <x v="317"/>
            <x v="319"/>
            <x v="320"/>
            <x v="321"/>
            <x v="323"/>
            <x v="326"/>
            <x v="329"/>
            <x v="330"/>
            <x v="336"/>
            <x v="338"/>
            <x v="391"/>
            <x v="398"/>
            <x v="421"/>
            <x v="456"/>
            <x v="550"/>
            <x v="553"/>
            <x v="560"/>
          </reference>
        </references>
      </pivotArea>
    </format>
    <format dxfId="8513">
      <pivotArea dataOnly="0" labelOnly="1" fieldPosition="0">
        <references count="1">
          <reference field="0" count="50">
            <x v="39"/>
            <x v="43"/>
            <x v="45"/>
            <x v="76"/>
            <x v="99"/>
            <x v="108"/>
            <x v="124"/>
            <x v="125"/>
            <x v="126"/>
            <x v="150"/>
            <x v="163"/>
            <x v="180"/>
            <x v="183"/>
            <x v="189"/>
            <x v="204"/>
            <x v="205"/>
            <x v="209"/>
            <x v="211"/>
            <x v="213"/>
            <x v="216"/>
            <x v="228"/>
            <x v="229"/>
            <x v="231"/>
            <x v="244"/>
            <x v="245"/>
            <x v="247"/>
            <x v="250"/>
            <x v="261"/>
            <x v="263"/>
            <x v="269"/>
            <x v="271"/>
            <x v="272"/>
            <x v="275"/>
            <x v="277"/>
            <x v="282"/>
            <x v="288"/>
            <x v="290"/>
            <x v="292"/>
            <x v="296"/>
            <x v="310"/>
            <x v="313"/>
            <x v="364"/>
            <x v="377"/>
            <x v="380"/>
            <x v="400"/>
            <x v="418"/>
            <x v="420"/>
            <x v="491"/>
            <x v="505"/>
            <x v="533"/>
          </reference>
        </references>
      </pivotArea>
    </format>
    <format dxfId="8512">
      <pivotArea dataOnly="0" labelOnly="1" fieldPosition="0">
        <references count="1">
          <reference field="0" count="50">
            <x v="82"/>
            <x v="89"/>
            <x v="95"/>
            <x v="114"/>
            <x v="138"/>
            <x v="157"/>
            <x v="166"/>
            <x v="171"/>
            <x v="178"/>
            <x v="182"/>
            <x v="201"/>
            <x v="212"/>
            <x v="223"/>
            <x v="230"/>
            <x v="234"/>
            <x v="286"/>
            <x v="298"/>
            <x v="302"/>
            <x v="324"/>
            <x v="335"/>
            <x v="417"/>
            <x v="419"/>
            <x v="426"/>
            <x v="447"/>
            <x v="453"/>
            <x v="469"/>
            <x v="470"/>
            <x v="475"/>
            <x v="479"/>
            <x v="480"/>
            <x v="481"/>
            <x v="489"/>
            <x v="492"/>
            <x v="494"/>
            <x v="496"/>
            <x v="497"/>
            <x v="498"/>
            <x v="499"/>
            <x v="500"/>
            <x v="501"/>
            <x v="528"/>
            <x v="531"/>
            <x v="532"/>
            <x v="535"/>
            <x v="538"/>
            <x v="539"/>
            <x v="544"/>
            <x v="546"/>
            <x v="554"/>
            <x v="559"/>
          </reference>
        </references>
      </pivotArea>
    </format>
    <format dxfId="8511">
      <pivotArea dataOnly="0" labelOnly="1" fieldPosition="0">
        <references count="1">
          <reference field="0" count="50">
            <x v="63"/>
            <x v="111"/>
            <x v="142"/>
            <x v="145"/>
            <x v="179"/>
            <x v="214"/>
            <x v="225"/>
            <x v="226"/>
            <x v="237"/>
            <x v="306"/>
            <x v="307"/>
            <x v="309"/>
            <x v="312"/>
            <x v="327"/>
            <x v="448"/>
            <x v="458"/>
            <x v="459"/>
            <x v="461"/>
            <x v="462"/>
            <x v="464"/>
            <x v="471"/>
            <x v="472"/>
            <x v="473"/>
            <x v="477"/>
            <x v="482"/>
            <x v="483"/>
            <x v="484"/>
            <x v="485"/>
            <x v="495"/>
            <x v="502"/>
            <x v="503"/>
            <x v="504"/>
            <x v="507"/>
            <x v="523"/>
            <x v="524"/>
            <x v="525"/>
            <x v="526"/>
            <x v="527"/>
            <x v="529"/>
            <x v="530"/>
            <x v="534"/>
            <x v="537"/>
            <x v="541"/>
            <x v="543"/>
            <x v="545"/>
            <x v="548"/>
            <x v="549"/>
            <x v="551"/>
            <x v="555"/>
            <x v="557"/>
          </reference>
        </references>
      </pivotArea>
    </format>
    <format dxfId="8510">
      <pivotArea dataOnly="0" labelOnly="1" fieldPosition="0">
        <references count="1">
          <reference field="0" count="50">
            <x v="38"/>
            <x v="66"/>
            <x v="92"/>
            <x v="101"/>
            <x v="102"/>
            <x v="133"/>
            <x v="152"/>
            <x v="168"/>
            <x v="169"/>
            <x v="181"/>
            <x v="227"/>
            <x v="241"/>
            <x v="262"/>
            <x v="278"/>
            <x v="279"/>
            <x v="308"/>
            <x v="311"/>
            <x v="315"/>
            <x v="339"/>
            <x v="449"/>
            <x v="451"/>
            <x v="454"/>
            <x v="455"/>
            <x v="460"/>
            <x v="463"/>
            <x v="465"/>
            <x v="466"/>
            <x v="467"/>
            <x v="468"/>
            <x v="474"/>
            <x v="476"/>
            <x v="486"/>
            <x v="487"/>
            <x v="488"/>
            <x v="490"/>
            <x v="508"/>
            <x v="509"/>
            <x v="510"/>
            <x v="511"/>
            <x v="512"/>
            <x v="513"/>
            <x v="514"/>
            <x v="515"/>
            <x v="516"/>
            <x v="517"/>
            <x v="518"/>
            <x v="536"/>
            <x v="540"/>
            <x v="542"/>
            <x v="547"/>
          </reference>
        </references>
      </pivotArea>
    </format>
    <format dxfId="8509">
      <pivotArea dataOnly="0" labelOnly="1" fieldPosition="0">
        <references count="1">
          <reference field="0" count="50">
            <x v="24"/>
            <x v="30"/>
            <x v="35"/>
            <x v="36"/>
            <x v="73"/>
            <x v="77"/>
            <x v="80"/>
            <x v="87"/>
            <x v="103"/>
            <x v="128"/>
            <x v="143"/>
            <x v="148"/>
            <x v="153"/>
            <x v="158"/>
            <x v="240"/>
            <x v="246"/>
            <x v="253"/>
            <x v="283"/>
            <x v="342"/>
            <x v="344"/>
            <x v="348"/>
            <x v="349"/>
            <x v="350"/>
            <x v="352"/>
            <x v="361"/>
            <x v="362"/>
            <x v="374"/>
            <x v="378"/>
            <x v="387"/>
            <x v="390"/>
            <x v="392"/>
            <x v="393"/>
            <x v="423"/>
            <x v="436"/>
            <x v="440"/>
            <x v="442"/>
            <x v="450"/>
            <x v="452"/>
            <x v="457"/>
            <x v="478"/>
            <x v="493"/>
            <x v="506"/>
            <x v="519"/>
            <x v="520"/>
            <x v="521"/>
            <x v="522"/>
            <x v="552"/>
            <x v="556"/>
            <x v="558"/>
            <x v="561"/>
          </reference>
        </references>
      </pivotArea>
    </format>
    <format dxfId="8508">
      <pivotArea dataOnly="0" labelOnly="1" fieldPosition="0">
        <references count="1">
          <reference field="0" count="50">
            <x v="25"/>
            <x v="29"/>
            <x v="31"/>
            <x v="32"/>
            <x v="33"/>
            <x v="34"/>
            <x v="61"/>
            <x v="75"/>
            <x v="86"/>
            <x v="175"/>
            <x v="219"/>
            <x v="293"/>
            <x v="295"/>
            <x v="304"/>
            <x v="343"/>
            <x v="346"/>
            <x v="356"/>
            <x v="357"/>
            <x v="359"/>
            <x v="360"/>
            <x v="363"/>
            <x v="365"/>
            <x v="366"/>
            <x v="367"/>
            <x v="368"/>
            <x v="369"/>
            <x v="370"/>
            <x v="371"/>
            <x v="373"/>
            <x v="375"/>
            <x v="379"/>
            <x v="382"/>
            <x v="386"/>
            <x v="388"/>
            <x v="389"/>
            <x v="394"/>
            <x v="395"/>
            <x v="396"/>
            <x v="397"/>
            <x v="399"/>
            <x v="401"/>
            <x v="402"/>
            <x v="414"/>
            <x v="415"/>
            <x v="416"/>
            <x v="424"/>
            <x v="438"/>
            <x v="443"/>
            <x v="444"/>
            <x v="446"/>
          </reference>
        </references>
      </pivotArea>
    </format>
    <format dxfId="8507">
      <pivotArea dataOnly="0" labelOnly="1" fieldPosition="0">
        <references count="1">
          <reference field="0" count="50">
            <x v="28"/>
            <x v="37"/>
            <x v="40"/>
            <x v="71"/>
            <x v="88"/>
            <x v="90"/>
            <x v="91"/>
            <x v="100"/>
            <x v="130"/>
            <x v="258"/>
            <x v="280"/>
            <x v="291"/>
            <x v="305"/>
            <x v="334"/>
            <x v="340"/>
            <x v="345"/>
            <x v="347"/>
            <x v="351"/>
            <x v="353"/>
            <x v="354"/>
            <x v="355"/>
            <x v="358"/>
            <x v="372"/>
            <x v="376"/>
            <x v="383"/>
            <x v="384"/>
            <x v="403"/>
            <x v="404"/>
            <x v="405"/>
            <x v="406"/>
            <x v="407"/>
            <x v="408"/>
            <x v="409"/>
            <x v="410"/>
            <x v="412"/>
            <x v="422"/>
            <x v="425"/>
            <x v="427"/>
            <x v="428"/>
            <x v="429"/>
            <x v="430"/>
            <x v="431"/>
            <x v="432"/>
            <x v="433"/>
            <x v="434"/>
            <x v="435"/>
            <x v="437"/>
            <x v="439"/>
            <x v="441"/>
            <x v="445"/>
          </reference>
        </references>
      </pivotArea>
    </format>
    <format dxfId="8506">
      <pivotArea dataOnly="0" labelOnly="1" fieldPosition="0">
        <references count="1">
          <reference field="0" count="12">
            <x v="26"/>
            <x v="27"/>
            <x v="62"/>
            <x v="94"/>
            <x v="140"/>
            <x v="256"/>
            <x v="274"/>
            <x v="341"/>
            <x v="381"/>
            <x v="385"/>
            <x v="411"/>
            <x v="413"/>
          </reference>
        </references>
      </pivotArea>
    </format>
    <format dxfId="8505">
      <pivotArea dataOnly="0" labelOnly="1" grandRow="1" outline="0" fieldPosition="0"/>
    </format>
    <format dxfId="8504">
      <pivotArea dataOnly="0" labelOnly="1" outline="0" axis="axisValues" fieldPosition="0"/>
    </format>
    <format dxfId="8503">
      <pivotArea dataOnly="0" outline="0" fieldPosition="0">
        <references count="1">
          <reference field="4294967294" count="1">
            <x v="1"/>
          </reference>
        </references>
      </pivotArea>
    </format>
  </formats>
  <chartFormats count="10">
    <chartFormat chart="1"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2"/>
          </reference>
        </references>
      </pivotArea>
    </chartFormat>
    <chartFormat chart="1" format="4" series="1">
      <pivotArea type="data" outline="0" fieldPosition="0">
        <references count="1">
          <reference field="4294967294" count="1" selected="0">
            <x v="3"/>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3"/>
          </reference>
        </references>
      </pivotArea>
    </chartFormat>
    <chartFormat chart="10" format="5" series="1">
      <pivotArea type="data" outline="0" fieldPosition="0">
        <references count="1">
          <reference field="4294967294" count="1" selected="0">
            <x v="4"/>
          </reference>
        </references>
      </pivotArea>
    </chartFormat>
    <chartFormat chart="1" format="6" series="1">
      <pivotArea type="data" outline="0" fieldPosition="0">
        <references count="1">
          <reference field="4294967294" count="1" selected="0">
            <x v="4"/>
          </reference>
        </references>
      </pivotArea>
    </chartFormat>
  </chartFormats>
  <pivotHierarchies count="75">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Goal Contributio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tches Played"/>
    <pivotHierarchy dragToData="1" caption="Contribution Rate"/>
    <pivotHierarchy dragToData="1" caption="Finishing Efficiency"/>
    <pivotHierarchy dragToData="1" caption="Creativity Index"/>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67">
      <autoFilter ref="A1">
        <filterColumn colId="0">
          <top10 val="15" filterVal="15"/>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bref_PL_2024-25.xlsx!Players">
        <x15:activeTabTopLevelEntity name="[Play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04831BD-F574-4ED8-B13D-EB7027DB9AA0}" name="PivotTable3" cacheId="7247" applyNumberFormats="0" applyBorderFormats="0" applyFontFormats="0" applyPatternFormats="0" applyAlignmentFormats="0" applyWidthHeightFormats="1" dataCaption="Values" tag="708a022b-b076-49dc-9fb0-a5c25e7c69af" updatedVersion="8" minRefreshableVersion="3" subtotalHiddenItems="1" itemPrintTitles="1" createdVersion="8" indent="0" outline="1" outlineData="1" multipleFieldFilters="0">
  <location ref="A27:D32"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3">
    <i>
      <x/>
    </i>
    <i i="1">
      <x v="1"/>
    </i>
    <i i="2">
      <x v="2"/>
    </i>
  </colItems>
  <dataFields count="3">
    <dataField name="Progressive Carries" fld="1" baseField="0" baseItem="0"/>
    <dataField name="Progressive Passes" fld="2" baseField="0" baseItem="0"/>
    <dataField name="Progressive Runs" fld="3" baseField="0" baseItem="0"/>
  </dataFields>
  <pivotHierarchies count="75">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gressive Carries"/>
    <pivotHierarchy dragToData="1" caption="Progressive Passes"/>
    <pivotHierarchy dragToData="1" caption="Progressive Runs"/>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bref_PL_2024-25.xlsx!Players">
        <x15:activeTabTopLevelEntity name="[Play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9800CB5-693F-4008-9842-2E319365DB3C}" name="PivotTable2" cacheId="7244" applyNumberFormats="0" applyBorderFormats="0" applyFontFormats="0" applyPatternFormats="0" applyAlignmentFormats="0" applyWidthHeightFormats="1" dataCaption="Values" tag="5da1a5ea-f648-4689-bb33-df1d92b88c23" updatedVersion="8" minRefreshableVersion="3" subtotalHiddenItems="1" itemPrintTitles="1" createdVersion="8" indent="0" outline="1" outlineData="1" multipleFieldFilters="0">
  <location ref="N2:O143" firstHeaderRow="1" firstDataRow="1" firstDataCol="1"/>
  <pivotFields count="4">
    <pivotField axis="axisRow" allDrilled="1" subtotalTop="0" showAll="0" measureFilter="1" sortType="descending" defaultSubtotal="0" defaultAttributeDrillState="1">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s>
  <rowFields count="3">
    <field x="2"/>
    <field x="0"/>
    <field x="3"/>
  </rowFields>
  <rowItems count="141">
    <i>
      <x v="11"/>
    </i>
    <i r="1">
      <x v="35"/>
    </i>
    <i r="2">
      <x v="1"/>
    </i>
    <i r="1">
      <x v="34"/>
    </i>
    <i r="2">
      <x v="1"/>
    </i>
    <i r="1">
      <x v="33"/>
    </i>
    <i r="2">
      <x v="1"/>
    </i>
    <i>
      <x v="3"/>
    </i>
    <i r="1">
      <x v="9"/>
    </i>
    <i r="2">
      <x v="1"/>
    </i>
    <i r="1">
      <x v="11"/>
    </i>
    <i r="2">
      <x v="1"/>
    </i>
    <i r="1">
      <x v="10"/>
    </i>
    <i r="2">
      <x v="1"/>
    </i>
    <i>
      <x v="14"/>
    </i>
    <i r="1">
      <x v="42"/>
    </i>
    <i r="2">
      <x v="1"/>
    </i>
    <i r="1">
      <x v="43"/>
    </i>
    <i r="2">
      <x v="1"/>
    </i>
    <i r="1">
      <x v="44"/>
    </i>
    <i r="2">
      <x v="1"/>
    </i>
    <i>
      <x v="12"/>
    </i>
    <i r="1">
      <x v="36"/>
    </i>
    <i r="2">
      <x v="1"/>
    </i>
    <i r="1">
      <x v="38"/>
    </i>
    <i r="2">
      <x/>
    </i>
    <i r="1">
      <x v="37"/>
    </i>
    <i r="2">
      <x/>
    </i>
    <i>
      <x v="2"/>
    </i>
    <i r="1">
      <x v="8"/>
    </i>
    <i r="2">
      <x/>
    </i>
    <i r="1">
      <x v="6"/>
    </i>
    <i r="2">
      <x v="1"/>
    </i>
    <i r="1">
      <x v="7"/>
    </i>
    <i r="2">
      <x v="1"/>
    </i>
    <i>
      <x v="15"/>
    </i>
    <i r="1">
      <x v="46"/>
    </i>
    <i r="2">
      <x v="1"/>
    </i>
    <i r="1">
      <x v="47"/>
    </i>
    <i r="2">
      <x/>
    </i>
    <i r="1">
      <x v="45"/>
    </i>
    <i r="2">
      <x/>
    </i>
    <i>
      <x v="19"/>
    </i>
    <i r="1">
      <x v="58"/>
    </i>
    <i r="2">
      <x/>
    </i>
    <i r="1">
      <x v="57"/>
    </i>
    <i r="2">
      <x v="1"/>
    </i>
    <i r="1">
      <x v="59"/>
    </i>
    <i r="2">
      <x v="2"/>
    </i>
    <i>
      <x v="5"/>
    </i>
    <i r="1">
      <x v="15"/>
    </i>
    <i r="2">
      <x/>
    </i>
    <i r="1">
      <x v="16"/>
    </i>
    <i r="2">
      <x v="1"/>
    </i>
    <i r="1">
      <x v="17"/>
    </i>
    <i r="2">
      <x v="1"/>
    </i>
    <i>
      <x v="1"/>
    </i>
    <i r="1">
      <x v="5"/>
    </i>
    <i r="2">
      <x v="1"/>
    </i>
    <i r="1">
      <x v="4"/>
    </i>
    <i r="2">
      <x/>
    </i>
    <i r="1">
      <x v="3"/>
    </i>
    <i r="2">
      <x v="1"/>
    </i>
    <i>
      <x v="6"/>
    </i>
    <i r="1">
      <x v="20"/>
    </i>
    <i r="2">
      <x v="1"/>
    </i>
    <i r="1">
      <x v="18"/>
    </i>
    <i r="2">
      <x/>
    </i>
    <i r="1">
      <x v="19"/>
    </i>
    <i r="2">
      <x/>
    </i>
    <i>
      <x v="4"/>
    </i>
    <i r="1">
      <x v="12"/>
    </i>
    <i r="2">
      <x v="1"/>
    </i>
    <i r="1">
      <x v="14"/>
    </i>
    <i r="2">
      <x/>
    </i>
    <i r="1">
      <x v="13"/>
    </i>
    <i r="2">
      <x/>
    </i>
    <i>
      <x v="17"/>
    </i>
    <i r="1">
      <x v="51"/>
    </i>
    <i r="2">
      <x v="1"/>
    </i>
    <i r="1">
      <x v="53"/>
    </i>
    <i r="2">
      <x/>
    </i>
    <i r="1">
      <x v="52"/>
    </i>
    <i r="2">
      <x v="1"/>
    </i>
    <i>
      <x v="8"/>
    </i>
    <i r="1">
      <x v="25"/>
    </i>
    <i r="2">
      <x v="1"/>
    </i>
    <i r="1">
      <x v="24"/>
    </i>
    <i r="2">
      <x/>
    </i>
    <i r="1">
      <x v="26"/>
    </i>
    <i r="2">
      <x v="1"/>
    </i>
    <i>
      <x v="18"/>
    </i>
    <i r="1">
      <x v="54"/>
    </i>
    <i r="2">
      <x/>
    </i>
    <i r="1">
      <x v="56"/>
    </i>
    <i r="2">
      <x/>
    </i>
    <i r="1">
      <x v="55"/>
    </i>
    <i r="2">
      <x/>
    </i>
    <i>
      <x/>
    </i>
    <i r="1">
      <x v="1"/>
    </i>
    <i r="2">
      <x/>
    </i>
    <i r="1">
      <x v="2"/>
    </i>
    <i r="2">
      <x v="1"/>
    </i>
    <i r="1">
      <x/>
    </i>
    <i r="2">
      <x/>
    </i>
    <i>
      <x v="13"/>
    </i>
    <i r="1">
      <x v="41"/>
    </i>
    <i r="2">
      <x/>
    </i>
    <i r="1">
      <x v="40"/>
    </i>
    <i r="2">
      <x/>
    </i>
    <i r="1">
      <x v="39"/>
    </i>
    <i r="2">
      <x/>
    </i>
    <i>
      <x v="7"/>
    </i>
    <i r="1">
      <x v="23"/>
    </i>
    <i r="2">
      <x v="1"/>
    </i>
    <i r="1">
      <x v="21"/>
    </i>
    <i r="2">
      <x v="1"/>
    </i>
    <i r="1">
      <x v="22"/>
    </i>
    <i r="2">
      <x/>
    </i>
    <i>
      <x v="10"/>
    </i>
    <i r="1">
      <x v="31"/>
    </i>
    <i r="2">
      <x v="1"/>
    </i>
    <i r="1">
      <x v="32"/>
    </i>
    <i r="2">
      <x/>
    </i>
    <i r="1">
      <x v="30"/>
    </i>
    <i r="2">
      <x/>
    </i>
    <i>
      <x v="9"/>
    </i>
    <i r="1">
      <x v="28"/>
    </i>
    <i r="2">
      <x v="1"/>
    </i>
    <i r="1">
      <x v="29"/>
    </i>
    <i r="2">
      <x/>
    </i>
    <i r="1">
      <x v="27"/>
    </i>
    <i r="2">
      <x v="1"/>
    </i>
    <i>
      <x v="16"/>
    </i>
    <i r="1">
      <x v="50"/>
    </i>
    <i r="2">
      <x v="1"/>
    </i>
    <i r="1">
      <x v="49"/>
    </i>
    <i r="2">
      <x/>
    </i>
    <i r="1">
      <x v="48"/>
    </i>
    <i r="2">
      <x/>
    </i>
    <i t="grand">
      <x/>
    </i>
  </rowItems>
  <colItems count="1">
    <i/>
  </colItems>
  <dataFields count="1">
    <dataField name="Sum of Goals" fld="1" baseField="0" baseItem="0"/>
  </dataFields>
  <pivotHierarchies count="75">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53">
      <autoFilter ref="A1">
        <filterColumn colId="0">
          <top10 val="3" filterVal="3"/>
        </filterColumn>
      </autoFilter>
    </filter>
  </filters>
  <rowHierarchiesUsage count="3">
    <rowHierarchyUsage hierarchyUsage="4"/>
    <rowHierarchyUsage hierarchyUsage="0"/>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bref_PL_2024-25.xlsx!Players">
        <x15:activeTabTopLevelEntity name="[Play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E4E4A7F-A877-4E8A-B45A-566078B85F72}" name="PivotTable24" cacheId="7265" applyNumberFormats="0" applyBorderFormats="0" applyFontFormats="0" applyPatternFormats="0" applyAlignmentFormats="0" applyWidthHeightFormats="1" dataCaption="Values" tag="7623b247-8b86-4d61-b36a-ed18504e289a" updatedVersion="8" minRefreshableVersion="3" subtotalHiddenItems="1" itemPrintTitles="1" createdVersion="8" indent="0" outline="1" outlineData="1" multipleFieldFilters="0">
  <location ref="B35:K36" firstHeaderRow="0" firstDataRow="1" firstDataCol="0"/>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10">
    <i>
      <x/>
    </i>
    <i i="1">
      <x v="1"/>
    </i>
    <i i="2">
      <x v="2"/>
    </i>
    <i i="3">
      <x v="3"/>
    </i>
    <i i="4">
      <x v="4"/>
    </i>
    <i i="5">
      <x v="5"/>
    </i>
    <i i="6">
      <x v="6"/>
    </i>
    <i i="7">
      <x v="7"/>
    </i>
    <i i="8">
      <x v="8"/>
    </i>
    <i i="9">
      <x v="9"/>
    </i>
  </colItems>
  <dataFields count="10">
    <dataField name="Goals" fld="0" baseField="0" baseItem="1"/>
    <dataField name="Penalty Goals" fld="3" baseField="0" baseItem="1"/>
    <dataField name="Goals without Penalty" fld="2" baseField="0" baseItem="2"/>
    <dataField name="Expected Goals" fld="4" baseField="0" baseItem="3"/>
    <dataField name="Assists" fld="1" baseField="0" baseItem="4"/>
    <dataField name="Expected Assists" fld="5" baseField="0" baseItem="5"/>
    <dataField name="Average of Over/Under XG" fld="6" subtotal="average" baseField="0" baseItem="6" numFmtId="2"/>
    <dataField name="Average of Finishing Efficiency" fld="7" subtotal="average" baseField="0" baseItem="8" numFmtId="2"/>
    <dataField name="Y Cards" fld="8" baseField="0" baseItem="9"/>
    <dataField name="R Cards" fld="9" baseField="0" baseItem="10"/>
  </dataFields>
  <pivotHierarchies count="75">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Goals"/>
    <pivotHierarchy dragToData="1" caption="Assists"/>
    <pivotHierarchy dragToData="1" caption="Goals without Penalty"/>
    <pivotHierarchy dragToData="1" caption="Penalty Goals"/>
    <pivotHierarchy dragToData="1" caption="Y Cards"/>
    <pivotHierarchy dragToData="1" caption="R Cards"/>
    <pivotHierarchy dragToData="1" caption="Expected Goals"/>
    <pivotHierarchy dragToData="1"/>
    <pivotHierarchy dragToData="1"/>
    <pivotHierarchy dragToData="1" caption="Expected Assists"/>
    <pivotHierarchy dragToData="1" caption="Progressive Carries"/>
    <pivotHierarchy dragToData="1" caption="Progressive Passes"/>
    <pivotHierarchy dragToData="1" caption="Progressive Runs"/>
    <pivotHierarchy dragToData="1"/>
    <pivotHierarchy dragToData="1"/>
    <pivotHierarchy dragToData="1"/>
    <pivotHierarchy dragToData="1"/>
    <pivotHierarchy dragToData="1"/>
    <pivotHierarchy dragToData="1"/>
    <pivotHierarchy dragToData="1" caption="Average of Over/Under XG"/>
    <pivotHierarchy dragToData="1" caption="Average of Finishing Efficiency"/>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bref_PL_2024-25.xlsx!Players">
        <x15:activeTabTopLevelEntity name="[Play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535CE7E-B5D6-440F-BB16-31A878D7A26B}" autoFormatId="16" applyNumberFormats="0" applyBorderFormats="0" applyFontFormats="0" applyPatternFormats="0" applyAlignmentFormats="0" applyWidthHeightFormats="0">
  <queryTableRefresh nextId="42" unboundColumnsRight="5">
    <queryTableFields count="41">
      <queryTableField id="1" name="Player" tableColumnId="1"/>
      <queryTableField id="2" name="Nationality" tableColumnId="2"/>
      <queryTableField id="3" name="Position.1" tableColumnId="3"/>
      <queryTableField id="4" name="Position.2" tableColumnId="4"/>
      <queryTableField id="5" name="Squad" tableColumnId="5"/>
      <queryTableField id="6" name="Age" tableColumnId="6"/>
      <queryTableField id="7" name="Born" tableColumnId="7"/>
      <queryTableField id="8" name="Matches Played" tableColumnId="8"/>
      <queryTableField id="9" name="Starts" tableColumnId="9"/>
      <queryTableField id="10" name="Minutes" tableColumnId="10"/>
      <queryTableField id="11" name="90s Played" tableColumnId="11"/>
      <queryTableField id="12" name="Goals" tableColumnId="12"/>
      <queryTableField id="13" name="Assists" tableColumnId="13"/>
      <queryTableField id="14" name="Goal Contributions" tableColumnId="14"/>
      <queryTableField id="15" name="Goals without Penalty" tableColumnId="15"/>
      <queryTableField id="16" name="Penalty Goals" tableColumnId="16"/>
      <queryTableField id="17" name="Penalties Attempted" tableColumnId="17"/>
      <queryTableField id="18" name="Y Cards" tableColumnId="18"/>
      <queryTableField id="19" name="R Cards" tableColumnId="19"/>
      <queryTableField id="20" name="Expected Goals" tableColumnId="20"/>
      <queryTableField id="21" name="Non-Penalty xG" tableColumnId="21"/>
      <queryTableField id="22" name="Expected Assists" tableColumnId="22"/>
      <queryTableField id="23" name="Non-Penalty xG+xAG" tableColumnId="23"/>
      <queryTableField id="24" name="Progressive Carries" tableColumnId="24"/>
      <queryTableField id="25" name="Progressive Passes" tableColumnId="25"/>
      <queryTableField id="26" name="Progressive Runs" tableColumnId="26"/>
      <queryTableField id="27" name="Goals per 90" tableColumnId="27"/>
      <queryTableField id="28" name="Assists per 90" tableColumnId="28"/>
      <queryTableField id="29" name="Goal contributions per 90s" tableColumnId="29"/>
      <queryTableField id="30" name="Non-Penalty Goals per 90" tableColumnId="30"/>
      <queryTableField id="31" name="Non-Penalty G+A per 90" tableColumnId="31"/>
      <queryTableField id="32" name="Expected goals per 90" tableColumnId="32"/>
      <queryTableField id="33" name="Expected assists per 90" tableColumnId="33"/>
      <queryTableField id="34" name="xG+xAG per 90" tableColumnId="34"/>
      <queryTableField id="35" name="Non-Penalty xG per 90" tableColumnId="35"/>
      <queryTableField id="36" name="Non-Penalty xG+xAG per 90" tableColumnId="36"/>
      <queryTableField id="37" dataBound="0" tableColumnId="37"/>
      <queryTableField id="38" dataBound="0" tableColumnId="38"/>
      <queryTableField id="39" dataBound="0" tableColumnId="39"/>
      <queryTableField id="40" dataBound="0" tableColumnId="40"/>
      <queryTableField id="41" dataBound="0" tableColumnId="4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quad" xr10:uid="{3F951F00-F67B-4D58-ADFE-D389B2CDBE0F}" sourceName="[Players].[Squad]">
  <pivotTables>
    <pivotTable tabId="3" name="PivotTable1"/>
    <pivotTable tabId="3" name="PivotTable18"/>
    <pivotTable tabId="3" name="PivotTable2"/>
    <pivotTable tabId="3" name="PivotTable3"/>
    <pivotTable tabId="3" name="PivotTable5"/>
    <pivotTable tabId="3" name="PivotTable6"/>
    <pivotTable tabId="3" name="PivotTable7"/>
    <pivotTable tabId="3" name="PivotTable8"/>
    <pivotTable tabId="3" name="PivotTable9"/>
    <pivotTable tabId="4" name="PivotTable23"/>
    <pivotTable tabId="3" name="PivotTable24"/>
    <pivotTable tabId="4" name="PivotTable26"/>
    <pivotTable tabId="3" name="PivotTable4"/>
  </pivotTables>
  <data>
    <olap pivotCacheId="636194110">
      <levels count="2">
        <level uniqueName="[Players].[Squad].[(All)]" sourceCaption="(All)" count="0"/>
        <level uniqueName="[Players].[Squad].[Squad]" sourceCaption="Squad" count="20">
          <ranges>
            <range startItem="0">
              <i n="[Players].[Squad].&amp;[Arsenal]" c="Arsenal"/>
              <i n="[Players].[Squad].&amp;[Aston Villa]" c="Aston Villa"/>
              <i n="[Players].[Squad].&amp;[Bournemouth]" c="Bournemouth"/>
              <i n="[Players].[Squad].&amp;[Brentford]" c="Brentford"/>
              <i n="[Players].[Squad].&amp;[Brighton]" c="Brighton"/>
              <i n="[Players].[Squad].&amp;[Chelsea]" c="Chelsea"/>
              <i n="[Players].[Squad].&amp;[Crystal Palace]" c="Crystal Palace"/>
              <i n="[Players].[Squad].&amp;[Everton]" c="Everton"/>
              <i n="[Players].[Squad].&amp;[Fulham]" c="Fulham"/>
              <i n="[Players].[Squad].&amp;[Ipswich Town]" c="Ipswich Town"/>
              <i n="[Players].[Squad].&amp;[Leicester City]" c="Leicester City"/>
              <i n="[Players].[Squad].&amp;[Liverpool]" c="Liverpool"/>
              <i n="[Players].[Squad].&amp;[Manchester City]" c="Manchester City"/>
              <i n="[Players].[Squad].&amp;[Manchester Utd]" c="Manchester Utd"/>
              <i n="[Players].[Squad].&amp;[Newcastle Utd]" c="Newcastle Utd"/>
              <i n="[Players].[Squad].&amp;[Nott'ham Forest]" c="Nott'ham Forest"/>
              <i n="[Players].[Squad].&amp;[Southampton]" c="Southampton"/>
              <i n="[Players].[Squad].&amp;[Tottenham]" c="Tottenham"/>
              <i n="[Players].[Squad].&amp;[West Ham]" c="West Ham"/>
              <i n="[Players].[Squad].&amp;[Wolves]" c="Wolves"/>
            </range>
          </ranges>
        </level>
      </levels>
      <selections count="1">
        <selection n="[Players].[Squad].[All]"/>
      </selections>
    </olap>
  </data>
  <extLst>
    <x:ext xmlns:x15="http://schemas.microsoft.com/office/spreadsheetml/2010/11/main" uri="{470722E0-AACD-4C17-9CDC-17EF765DBC7E}">
      <x15:slicerCacheHideItemsWithNoData count="1">
        <x15:slicerCacheOlapLevelName uniqueName="[Players].[Squad].[Squad]"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ition.1" xr10:uid="{76E7E4FC-A386-42F4-8342-6A1A80E1189A}" sourceName="[Players].[Position.1]">
  <pivotTables>
    <pivotTable tabId="4" name="PivotTable23"/>
    <pivotTable tabId="3" name="PivotTable1"/>
    <pivotTable tabId="3" name="PivotTable18"/>
    <pivotTable tabId="3" name="PivotTable2"/>
    <pivotTable tabId="3" name="PivotTable3"/>
    <pivotTable tabId="3" name="PivotTable5"/>
    <pivotTable tabId="3" name="PivotTable6"/>
    <pivotTable tabId="3" name="PivotTable7"/>
    <pivotTable tabId="3" name="PivotTable8"/>
    <pivotTable tabId="3" name="PivotTable9"/>
    <pivotTable tabId="3" name="PivotTable24"/>
    <pivotTable tabId="4" name="PivotTable26"/>
    <pivotTable tabId="3" name="PivotTable4"/>
  </pivotTables>
  <data>
    <olap pivotCacheId="636194110">
      <levels count="2">
        <level uniqueName="[Players].[Position.1].[(All)]" sourceCaption="(All)" count="0"/>
        <level uniqueName="[Players].[Position.1].[Position.1]" sourceCaption="Position.1" count="4">
          <ranges>
            <range startItem="0">
              <i n="[Players].[Position.1].&amp;[DF]" c="DF"/>
              <i n="[Players].[Position.1].&amp;[FW]" c="FW"/>
              <i n="[Players].[Position.1].&amp;[GK]" c="GK"/>
              <i n="[Players].[Position.1].&amp;[MF]" c="MF"/>
            </range>
          </ranges>
        </level>
      </levels>
      <selections count="1">
        <selection n="[Players].[Position.1].[All]"/>
      </selections>
    </olap>
  </data>
  <extLst>
    <x:ext xmlns:x15="http://schemas.microsoft.com/office/spreadsheetml/2010/11/main" uri="{470722E0-AACD-4C17-9CDC-17EF765DBC7E}">
      <x15:slicerCacheHideItemsWithNoData count="1">
        <x15:slicerCacheOlapLevelName uniqueName="[Players].[Position.1].[Position.1]"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yer" xr10:uid="{F89FAB57-AC06-41F9-8C24-6E82E5D38C87}" sourceName="[Players].[Player]">
  <pivotTables>
    <pivotTable tabId="4" name="PivotTable23"/>
    <pivotTable tabId="4" name="PivotTable26"/>
  </pivotTables>
  <data>
    <olap pivotCacheId="636194110">
      <levels count="2">
        <level uniqueName="[Players].[Player].[(All)]" sourceCaption="(All)" count="0"/>
        <level uniqueName="[Players].[Player].[Player]" sourceCaption="Player" count="562">
          <ranges>
            <range startItem="0">
              <i n="[Players].[Player].&amp;[Ä°lkay GÃ¼ndoÄŸan]" c="Ä°lkay GÃ¼ndoÄŸan"/>
              <i n="[Players].[Player].&amp;[Ãlex Moreno]" c="Ãlex Moreno"/>
              <i n="[Players].[Player].&amp;[Åukasz FabiaÅ„ski]" c="Åukasz FabiaÅ„ski"/>
              <i n="[Players].[Player].&amp;[Aaron Cresswell]" c="Aaron Cresswell"/>
              <i n="[Players].[Player].&amp;[Aaron Ramsdale]" c="Aaron Ramsdale"/>
              <i n="[Players].[Player].&amp;[Aaron Wan-Bissaka]" c="Aaron Wan-Bissaka"/>
              <i n="[Players].[Player].&amp;[Abdoulaye DoucourÃ©]" c="Abdoulaye DoucourÃ©"/>
              <i n="[Players].[Player].&amp;[Abdukodir Khusanov]" c="Abdukodir Khusanov"/>
              <i n="[Players].[Player].&amp;[Abdul Fatawu Issahaku]" c="Abdul Fatawu Issahaku"/>
              <i n="[Players].[Player].&amp;[Adam Armstrong]" c="Adam Armstrong"/>
              <i n="[Players].[Player].&amp;[Adam Lallana]" c="Adam Lallana"/>
              <i n="[Players].[Player].&amp;[Adam Smith]" c="Adam Smith"/>
              <i n="[Players].[Player].&amp;[Adam Webster]" c="Adam Webster"/>
              <i n="[Players].[Player].&amp;[Adam Wharton]" c="Adam Wharton"/>
              <i n="[Players].[Player].&amp;[Adama TraorÃ©]" c="Adama TraorÃ©"/>
              <i n="[Players].[Player].&amp;[Albert GrÃ¸nbaek]" c="Albert GrÃ¸nbaek"/>
              <i n="[Players].[Player].&amp;[Alejandro Garnacho]" c="Alejandro Garnacho"/>
              <i n="[Players].[Player].&amp;[Alex Iwobi]" c="Alex Iwobi"/>
              <i n="[Players].[Player].&amp;[Alex McCarthy]" c="Alex McCarthy"/>
              <i n="[Players].[Player].&amp;[Alex Palmer]" c="Alex Palmer"/>
              <i n="[Players].[Player].&amp;[Alex Scott]" c="Alex Scott"/>
              <i n="[Players].[Player].&amp;[Alexander Isak]" c="Alexander Isak"/>
              <i n="[Players].[Player].&amp;[Alexis Mac Allister]" c="Alexis Mac Allister"/>
              <i n="[Players].[Player].&amp;[Alfie Dorrington]" c="Alfie Dorrington"/>
              <i n="[Players].[Player].&amp;[Alfie Pond]" c="Alfie Pond"/>
              <i n="[Players].[Player].&amp;[Ali Al Hamadi]" c="Ali Al Hamadi"/>
              <i n="[Players].[Player].&amp;[Alisson]" c="Alisson"/>
              <i n="[Players].[Player].&amp;[Alphonse Areola]" c="Alphonse Areola"/>
              <i n="[Players].[Player].&amp;[Altay BayÄ±ndÄ±r]" c="Altay BayÄ±ndÄ±r"/>
              <i n="[Players].[Player].&amp;[Amad Diallo]" c="Amad Diallo"/>
              <i n="[Players].[Player].&amp;[Amadou Onana]" c="Amadou Onana"/>
              <i n="[Players].[Player].&amp;[AndrÃ©]" c="AndrÃ©"/>
              <i n="[Players].[Player].&amp;[AndrÃ© Onana]" c="AndrÃ© Onana"/>
              <i n="[Players].[Player].&amp;[AndrÃ©s GarcÃ­a]" c="AndrÃ©s GarcÃ­a"/>
              <i n="[Players].[Player].&amp;[Andreas Pereira]" c="Andreas Pereira"/>
              <i n="[Players].[Player].&amp;[Andrew Robertson]" c="Andrew Robertson"/>
              <i n="[Players].[Player].&amp;[Andy Irving]" c="Andy Irving"/>
              <i n="[Players].[Player].&amp;[Anthony Elanga]" c="Anthony Elanga"/>
              <i n="[Players].[Player].&amp;[Anthony Gordon]" c="Anthony Gordon"/>
              <i n="[Players].[Player].&amp;[Antoine Semenyo]" c="Antoine Semenyo"/>
              <i n="[Players].[Player].&amp;[AntonÃ­n KinskÃ½]" c="AntonÃ­n KinskÃ½"/>
              <i n="[Players].[Player].&amp;[Antonee Robinson]" c="Antonee Robinson"/>
              <i n="[Players].[Player].&amp;[Antony]" c="Antony"/>
              <i n="[Players].[Player].&amp;[Archie Gray]" c="Archie Gray"/>
              <i n="[Players].[Player].&amp;[Arijanet Muric]" c="Arijanet Muric"/>
              <i n="[Players].[Player].&amp;[Armando Broja]" c="Armando Broja"/>
              <i n="[Players].[Player].&amp;[Armel Bella Kotchap]" c="Armel Bella Kotchap"/>
              <i n="[Players].[Player].&amp;[Asher Agbinone]" c="Asher Agbinone"/>
              <i n="[Players].[Player].&amp;[Ashley Young]" c="Ashley Young"/>
              <i n="[Players].[Player].&amp;[Axel Disasi]" c="Axel Disasi"/>
              <i n="[Players].[Player].&amp;[Axel Tuanzebe]" c="Axel Tuanzebe"/>
              <i n="[Players].[Player].&amp;[Ayden Heaven]" c="Ayden Heaven"/>
              <i n="[Players].[Player].&amp;[Bart Verbruggen]" c="Bart Verbruggen"/>
              <i n="[Players].[Player].&amp;[Ben Brereton]" c="Ben Brereton"/>
              <i n="[Players].[Player].&amp;[Ben Chilwell]" c="Ben Chilwell"/>
              <i n="[Players].[Player].&amp;[Ben Davies]" c="Ben Davies"/>
              <i n="[Players].[Player].&amp;[Ben Godfrey]" c="Ben Godfrey"/>
              <i n="[Players].[Player].&amp;[Ben Johnson]" c="Ben Johnson"/>
              <i n="[Players].[Player].&amp;[Ben Mee]" c="Ben Mee"/>
              <i n="[Players].[Player].&amp;[Ben White]" c="Ben White"/>
              <i n="[Players].[Player].&amp;[Ben Winterburn]" c="Ben Winterburn"/>
              <i n="[Players].[Player].&amp;[BenoÃ®t Badiashile]" c="BenoÃ®t Badiashile"/>
              <i n="[Players].[Player].&amp;[Bernardo Silva]" c="Bernardo Silva"/>
              <i n="[Players].[Player].&amp;[Bernd Leno]" c="Bernd Leno"/>
              <i n="[Players].[Player].&amp;[Beto]" c="Beto"/>
              <i n="[Players].[Player].&amp;[Bilal El Khannouss]" c="Bilal El Khannouss"/>
              <i n="[Players].[Player].&amp;[Billy Gilmour]" c="Billy Gilmour"/>
              <i n="[Players].[Player].&amp;[Bobby De Cordova-Reid]" c="Bobby De Cordova-Reid"/>
              <i n="[Players].[Player].&amp;[Boubacar Kamara]" c="Boubacar Kamara"/>
              <i n="[Players].[Player].&amp;[Boubacar TraorÃ©]" c="Boubacar TraorÃ©"/>
              <i n="[Players].[Player].&amp;[Boubakary SoumarÃ©]" c="Boubakary SoumarÃ©"/>
              <i n="[Players].[Player].&amp;[Brajan Gruda]" c="Brajan Gruda"/>
              <i n="[Players].[Player].&amp;[Brandon Austin]" c="Brandon Austin"/>
              <i n="[Players].[Player].&amp;[Brennan Johnson]" c="Brennan Johnson"/>
              <i n="[Players].[Player].&amp;[Bruno Fernandes]" c="Bruno Fernandes"/>
              <i n="[Players].[Player].&amp;[Bruno GuimarÃ£es]" c="Bruno GuimarÃ£es"/>
              <i n="[Players].[Player].&amp;[Bryan Mbeumo]" c="Bryan Mbeumo"/>
              <i n="[Players].[Player].&amp;[Bukayo Saka]" c="Bukayo Saka"/>
              <i n="[Players].[Player].&amp;[Caleb Kporha]" c="Caleb Kporha"/>
              <i n="[Players].[Player].&amp;[Caleb Okoli]" c="Caleb Okoli"/>
              <i n="[Players].[Player].&amp;[Callum Hudson-Odoi]" c="Callum Hudson-Odoi"/>
              <i n="[Players].[Player].&amp;[Callum Wilson]" c="Callum Wilson"/>
              <i n="[Players].[Player].&amp;[Calvin Bassey]" c="Calvin Bassey"/>
              <i n="[Players].[Player].&amp;[Cameron Archer]" c="Cameron Archer"/>
              <i n="[Players].[Player].&amp;[Cameron Burgess]" c="Cameron Burgess"/>
              <i n="[Players].[Player].&amp;[CaoimhÃ­n Kelleher]" c="CaoimhÃ­n Kelleher"/>
              <i n="[Players].[Player].&amp;[Carlos Alcaraz]" c="Carlos Alcaraz"/>
              <i n="[Players].[Player].&amp;[Carlos Baleba]" c="Carlos Baleba"/>
              <i n="[Players].[Player].&amp;[Carlos Forbs]" c="Carlos Forbs"/>
              <i n="[Players].[Player].&amp;[Carlos Soler]" c="Carlos Soler"/>
              <i n="[Players].[Player].&amp;[Carlos VinÃ­cius]" c="Carlos VinÃ­cius"/>
              <i n="[Players].[Player].&amp;[Casemiro]" c="Casemiro"/>
              <i n="[Players].[Player].&amp;[Chadi Riad]" c="Chadi Riad"/>
              <i n="[Players].[Player].&amp;[Charlie Taylor]" c="Charlie Taylor"/>
              <i n="[Players].[Player].&amp;[Cheick DoucourÃ©]" c="Cheick DoucourÃ©"/>
              <i n="[Players].[Player].&amp;[Chidozie Obi-Martin]" c="Chidozie Obi-Martin"/>
              <i n="[Players].[Player].&amp;[Chiedozie Ogbene]" c="Chiedozie Ogbene"/>
              <i n="[Players].[Player].&amp;[Chiquinho]" c="Chiquinho"/>
              <i n="[Players].[Player].&amp;[Chris Richards]" c="Chris Richards"/>
              <i n="[Players].[Player].&amp;[Chris Wood]" c="Chris Wood"/>
              <i n="[Players].[Player].&amp;[Christian Eriksen]" c="Christian Eriksen"/>
              <i n="[Players].[Player].&amp;[Christian NÃ¸rgaard]" c="Christian NÃ¸rgaard"/>
              <i n="[Players].[Player].&amp;[Christian Walton]" c="Christian Walton"/>
              <i n="[Players].[Player].&amp;[Christopher Nkunku]" c="Christopher Nkunku"/>
              <i n="[Players].[Player].&amp;[Claudio Echeverri]" c="Claudio Echeverri"/>
              <i n="[Players].[Player].&amp;[Cody Gakpo]" c="Cody Gakpo"/>
              <i n="[Players].[Player].&amp;[Cole Palmer]" c="Cole Palmer"/>
              <i n="[Players].[Player].&amp;[Conor Bradley]" c="Conor Bradley"/>
              <i n="[Players].[Player].&amp;[Conor Chaplin]" c="Conor Chaplin"/>
              <i n="[Players].[Player].&amp;[Conor Coady]" c="Conor Coady"/>
              <i n="[Players].[Player].&amp;[Conor Townsend]" c="Conor Townsend"/>
              <i n="[Players].[Player].&amp;[Craig Dawson]" c="Craig Dawson"/>
              <i n="[Players].[Player].&amp;[Cristian Romero]" c="Cristian Romero"/>
              <i n="[Players].[Player].&amp;[Crysencio Summerville]" c="Crysencio Summerville"/>
              <i n="[Players].[Player].&amp;[Curtis Jones]" c="Curtis Jones"/>
              <i n="[Players].[Player].&amp;[Daichi Kamada]" c="Daichi Kamada"/>
              <i n="[Players].[Player].&amp;[Dan Burn]" c="Dan Burn"/>
              <i n="[Players].[Player].&amp;[Dane Scarlett]" c="Dane Scarlett"/>
              <i n="[Players].[Player].&amp;[Dango Ouattara]" c="Dango Ouattara"/>
              <i n="[Players].[Player].&amp;[Daniel Bentley]" c="Daniel Bentley"/>
              <i n="[Players].[Player].&amp;[Daniel Jebbison]" c="Daniel Jebbison"/>
              <i n="[Players].[Player].&amp;[Daniel MuÃ±oz]" c="Daniel MuÃ±oz"/>
              <i n="[Players].[Player].&amp;[Daniel Podence]" c="Daniel Podence"/>
              <i n="[Players].[Player].&amp;[Danilo]" c="Danilo"/>
              <i n="[Players].[Player].&amp;[Danny Ings]" c="Danny Ings"/>
              <i n="[Players].[Player].&amp;[Danny Ward]" c="Danny Ward"/>
              <i n="[Players].[Player].&amp;[Danny Welbeck]" c="Danny Welbeck"/>
              <i n="[Players].[Player].&amp;[Dara O'Shea]" c="Dara O'Shea"/>
              <i n="[Players].[Player].&amp;[Darwin NÃºÃ±ez]" c="Darwin NÃºÃ±ez"/>
              <i n="[Players].[Player].&amp;[David Brooks]" c="David Brooks"/>
              <i n="[Players].[Player].&amp;[David Raya]" c="David Raya"/>
              <i n="[Players].[Player].&amp;[Dean Henderson]" c="Dean Henderson"/>
              <i n="[Players].[Player].&amp;[Dean Huijsen]" c="Dean Huijsen"/>
              <i n="[Players].[Player].&amp;[Declan Rice]" c="Declan Rice"/>
              <i n="[Players].[Player].&amp;[Dejan Kulusevski]" c="Dejan Kulusevski"/>
              <i n="[Players].[Player].&amp;[Destiny Udogie]" c="Destiny Udogie"/>
              <i n="[Players].[Player].&amp;[Diego Carlos]" c="Diego Carlos"/>
              <i n="[Players].[Player].&amp;[Diego GÃ³mez]" c="Diego GÃ³mez"/>
              <i n="[Players].[Player].&amp;[Diogo Dalot]" c="Diogo Dalot"/>
              <i n="[Players].[Player].&amp;[Diogo Jota]" c="Diogo Jota"/>
              <i n="[Players].[Player].&amp;[Divin Mubama]" c="Divin Mubama"/>
              <i n="[Players].[Player].&amp;[Djed Spence]" c="Djed Spence"/>
              <i n="[Players].[Player].&amp;[Dominic Calvert-Lewin]" c="Dominic Calvert-Lewin"/>
              <i n="[Players].[Player].&amp;[Dominic Solanke]" c="Dominic Solanke"/>
              <i n="[Players].[Player].&amp;[Dominik Szoboszlai]" c="Dominik Szoboszlai"/>
              <i n="[Players].[Player].&amp;[Donyell Malen]" c="Donyell Malen"/>
              <i n="[Players].[Player].&amp;[Dwight McNeil]" c="Dwight McNeil"/>
              <i n="[Players].[Player].&amp;[Eberechi Eze]" c="Eberechi Eze"/>
              <i n="[Players].[Player].&amp;[Eddie Nketiah]" c="Eddie Nketiah"/>
              <i n="[Players].[Player].&amp;[Ederson]" c="Ederson"/>
              <i n="[Players].[Player].&amp;[Edmond-Paris Maghoma]" c="Edmond-Paris Maghoma"/>
              <i n="[Players].[Player].&amp;[Edson Ãlvarez]" c="Edson Ãlvarez"/>
              <i n="[Players].[Player].&amp;[Eiran Cashin]" c="Eiran Cashin"/>
              <i n="[Players].[Player].&amp;[Elliot Anderson]" c="Elliot Anderson"/>
              <i n="[Players].[Player].&amp;[Emerson Palmieri]" c="Emerson Palmieri"/>
              <i n="[Players].[Player].&amp;[Emi BuendÃ­a]" c="Emi BuendÃ­a"/>
              <i n="[Players].[Player].&amp;[Emil Krafth]" c="Emil Krafth"/>
              <i n="[Players].[Player].&amp;[Emile Smith Rowe]" c="Emile Smith Rowe"/>
              <i n="[Players].[Player].&amp;[Emiliano MartÃ­nez]" c="Emiliano MartÃ­nez"/>
              <i n="[Players].[Player].&amp;[Emmanuel Agbadou]" c="Emmanuel Agbadou"/>
              <i n="[Players].[Player].&amp;[Enes Ãœnal]" c="Enes Ãœnal"/>
              <i n="[Players].[Player].&amp;[Enzo FernÃ¡ndez]" c="Enzo FernÃ¡ndez"/>
              <i n="[Players].[Player].&amp;[Eric da Silva Moreira]" c="Eric da Silva Moreira"/>
              <i n="[Players].[Player].&amp;[Erling Haaland]" c="Erling Haaland"/>
              <i n="[Players].[Player].&amp;[Ethan Nwaneri]" c="Ethan Nwaneri"/>
              <i n="[Players].[Player].&amp;[Ethan Pinnock]" c="Ethan Pinnock"/>
              <i n="[Players].[Player].&amp;[Evan Ferguson]" c="Evan Ferguson"/>
              <i n="[Players].[Player].&amp;[Evanilson]" c="Evanilson"/>
              <i n="[Players].[Player].&amp;[Ezri Konsa]" c="Ezri Konsa"/>
              <i n="[Players].[Player].&amp;[Fabian SchÃ¤r]" c="Fabian SchÃ¤r"/>
              <i n="[Players].[Player].&amp;[Fabio Carvalho]" c="Fabio Carvalho"/>
              <i n="[Players].[Player].&amp;[Facundo Buonanotte]" c="Facundo Buonanotte"/>
              <i n="[Players].[Player].&amp;[Federico Chiesa]" c="Federico Chiesa"/>
              <i n="[Players].[Player].&amp;[Ferdi Kadioglu]" c="Ferdi Kadioglu"/>
              <i n="[Players].[Player].&amp;[Filip JÃ¸rgensen]" c="Filip JÃ¸rgensen"/>
              <i n="[Players].[Player].&amp;[Flynn Downes]" c="Flynn Downes"/>
              <i n="[Players].[Player].&amp;[Frank Onyeka]" c="Frank Onyeka"/>
              <i n="[Players].[Player].&amp;[Fraser Forster]" c="Fraser Forster"/>
              <i n="[Players].[Player].&amp;[Gabriel Jesus]" c="Gabriel Jesus"/>
              <i n="[Players].[Player].&amp;[Gabriel MagalhÃ£es]" c="Gabriel MagalhÃ£es"/>
              <i n="[Players].[Player].&amp;[Gabriel Martinelli]" c="Gabriel Martinelli"/>
              <i n="[Players].[Player].&amp;[George Edmundson]" c="George Edmundson"/>
              <i n="[Players].[Player].&amp;[George Hirst]" c="George Hirst"/>
              <i n="[Players].[Player].&amp;[Georginio Rutter]" c="Georginio Rutter"/>
              <i n="[Players].[Player].&amp;[GonÃ§alo Guedes]" c="GonÃ§alo Guedes"/>
              <i n="[Players].[Player].&amp;[Guglielmo Vicario]" c="Guglielmo Vicario"/>
              <i n="[Players].[Player].&amp;[Guido RodrÃ­guez]" c="Guido RodrÃ­guez"/>
              <i n="[Players].[Player].&amp;[Gustavo Nunes]" c="Gustavo Nunes"/>
              <i n="[Players].[Player].&amp;[HÃ¡kon Rafn Valdimarsson]" c="HÃ¡kon Rafn Valdimarsson"/>
              <i n="[Players].[Player].&amp;[Hamza Choudhury]" c="Hamza Choudhury"/>
              <i n="[Players].[Player].&amp;[Harrison Armstrong]" c="Harrison Armstrong"/>
              <i n="[Players].[Player].&amp;[Harrison Reed]" c="Harrison Reed"/>
              <i n="[Players].[Player].&amp;[Harry Amass]" c="Harry Amass"/>
              <i n="[Players].[Player].&amp;[Harry Clarke]" c="Harry Clarke"/>
              <i n="[Players].[Player].&amp;[Harry Howell]" c="Harry Howell"/>
              <i n="[Players].[Player].&amp;[Harry Maguire]" c="Harry Maguire"/>
              <i n="[Players].[Player].&amp;[Harry Toffolo]" c="Harry Toffolo"/>
              <i n="[Players].[Player].&amp;[Harry Wilson]" c="Harry Wilson"/>
              <i n="[Players].[Player].&amp;[Harry Winks]" c="Harry Winks"/>
              <i n="[Players].[Player].&amp;[Harvey Barnes]" c="Harvey Barnes"/>
              <i n="[Players].[Player].&amp;[Harvey Elliott]" c="Harvey Elliott"/>
              <i n="[Players].[Player].&amp;[Hwang Hee-chan]" c="Hwang Hee-chan"/>
              <i n="[Players].[Player].&amp;[Ian Maatsen]" c="Ian Maatsen"/>
              <i n="[Players].[Player].&amp;[Ibrahim SangarÃ©]" c="Ibrahim SangarÃ©"/>
              <i n="[Players].[Player].&amp;[Ibrahima KonatÃ©]" c="Ibrahima KonatÃ©"/>
              <i n="[Players].[Player].&amp;[Idrissa Gana Gueye]" c="Idrissa Gana Gueye"/>
              <i n="[Players].[Player].&amp;[Igor]" c="Igor"/>
              <i n="[Players].[Player].&amp;[Iliman Ndiaye]" c="Iliman Ndiaye"/>
              <i n="[Players].[Player].&amp;[Illia Zabarnyi]" c="Illia Zabarnyi"/>
              <i n="[Players].[Player].&amp;[Ismaila Sarr]" c="Ismaila Sarr"/>
              <i n="[Players].[Player].&amp;[Issa Diop]" c="Issa Diop"/>
              <i n="[Players].[Player].&amp;[JÃ¡der DurÃ¡n]" c="JÃ¡der DurÃ¡n"/>
              <i n="[Players].[Player].&amp;[JÃ¸rgen Strand Larsen]" c="JÃ¸rgen Strand Larsen"/>
              <i n="[Players].[Player].&amp;[Jack Clarke]" c="Jack Clarke"/>
              <i n="[Players].[Player].&amp;[Jack Grealish]" c="Jack Grealish"/>
              <i n="[Players].[Player].&amp;[Jack Harrison]" c="Jack Harrison"/>
              <i n="[Players].[Player].&amp;[Jack Hinshelwood]" c="Jack Hinshelwood"/>
              <i n="[Players].[Player].&amp;[Jack Stephens]" c="Jack Stephens"/>
              <i n="[Players].[Player].&amp;[Jack Taylor]" c="Jack Taylor"/>
              <i n="[Players].[Player].&amp;[Jacob Greaves]" c="Jacob Greaves"/>
              <i n="[Players].[Player].&amp;[Jacob Murphy]" c="Jacob Murphy"/>
              <i n="[Players].[Player].&amp;[Jacob Ramsey]" c="Jacob Ramsey"/>
              <i n="[Players].[Player].&amp;[Jaden Philogene Bidace]" c="Jaden Philogene Bidace"/>
              <i n="[Players].[Player].&amp;[Jadon Sancho]" c="Jadon Sancho"/>
              <i n="[Players].[Player].&amp;[Jahmai Simpson-Pusey]" c="Jahmai Simpson-Pusey"/>
              <i n="[Players].[Player].&amp;[Jake Evans]" c="Jake Evans"/>
              <i n="[Players].[Player].&amp;[Jake O'Brien]" c="Jake O'Brien"/>
              <i n="[Players].[Player].&amp;[Jakub Kiwior]" c="Jakub Kiwior"/>
              <i n="[Players].[Player].&amp;[Jakub Moder]" c="Jakub Moder"/>
              <i n="[Players].[Player].&amp;[Jakub Stolarczyk]" c="Jakub Stolarczyk"/>
              <i n="[Players].[Player].&amp;[James Bree]" c="James Bree"/>
              <i n="[Players].[Player].&amp;[James Garner]" c="James Garner"/>
              <i n="[Players].[Player].&amp;[James Hill]" c="James Hill"/>
              <i n="[Players].[Player].&amp;[James Justin]" c="James Justin"/>
              <i n="[Players].[Player].&amp;[James Maddison]" c="James Maddison"/>
              <i n="[Players].[Player].&amp;[James Mcatee]" c="James Mcatee"/>
              <i n="[Players].[Player].&amp;[James Milner]" c="James Milner"/>
              <i n="[Players].[Player].&amp;[James Tarkowski]" c="James Tarkowski"/>
              <i n="[Players].[Player].&amp;[James Ward-Prowse]" c="James Ward-Prowse"/>
              <i n="[Players].[Player].&amp;[Jamie Vardy]" c="Jamie Vardy"/>
              <i n="[Players].[Player].&amp;[Jan Bednarek]" c="Jan Bednarek"/>
              <i n="[Players].[Player].&amp;[Jan Paul van Hecke]" c="Jan Paul van Hecke"/>
              <i n="[Players].[Player].&amp;[Jannik Vestergaard]" c="Jannik Vestergaard"/>
              <i n="[Players].[Player].&amp;[Jarell Quansah]" c="Jarell Quansah"/>
              <i n="[Players].[Player].&amp;[Jarrad Branthwaite]" c="Jarrad Branthwaite"/>
              <i n="[Players].[Player].&amp;[Jarrod Bowen]" c="Jarrod Bowen"/>
              <i n="[Players].[Player].&amp;[Jason Steele]" c="Jason Steele"/>
              <i n="[Players].[Player].&amp;[Jay Robinson]" c="Jay Robinson"/>
              <i n="[Players].[Player].&amp;[Jay Stansfield]" c="Jay Stansfield"/>
              <i n="[Players].[Player].&amp;[Jayden Danns]" c="Jayden Danns"/>
              <i n="[Players].[Player].&amp;[Jayden Meghoma]" c="Jayden Meghoma"/>
              <i n="[Players].[Player].&amp;[Jean-Clair Todibo]" c="Jean-Clair Todibo"/>
              <i n="[Players].[Player].&amp;[Jean-Philippe Mateta]" c="Jean-Philippe Mateta"/>
              <i n="[Players].[Player].&amp;[Jean-Ricner Bellegarde]" c="Jean-Ricner Bellegarde"/>
              <i n="[Players].[Player].&amp;[Jefferson Lerma]" c="Jefferson Lerma"/>
              <i n="[Players].[Player].&amp;[Jeffrey Schlupp]" c="Jeffrey Schlupp"/>
              <i n="[Players].[Player].&amp;[Jens Cajuste]" c="Jens Cajuste"/>
              <i n="[Players].[Player].&amp;[Jeremy Doku]" c="Jeremy Doku"/>
              <i n="[Players].[Player].&amp;[Jeremy Monga]" c="Jeremy Monga"/>
              <i n="[Players].[Player].&amp;[Jeremy Sarmiento]" c="Jeremy Sarmiento"/>
              <i n="[Players].[Player].&amp;[Jesper LindstrÃ¸m]" c="Jesper LindstrÃ¸m"/>
              <i n="[Players].[Player].&amp;[JoÅ¡ko Gvardiol]" c="JoÅ¡ko Gvardiol"/>
              <i n="[Players].[Player].&amp;[JoÃ£o FÃ©lix]" c="JoÃ£o FÃ©lix"/>
              <i n="[Players].[Player].&amp;[JoÃ£o Gomes]" c="JoÃ£o Gomes"/>
              <i n="[Players].[Player].&amp;[JoÃ£o Pedro]" c="JoÃ£o Pedro"/>
              <i n="[Players].[Player].&amp;[JoÃ«l Veltman]" c="JoÃ«l Veltman"/>
              <i n="[Players].[Player].&amp;[Joachim Andersen]" c="Joachim Andersen"/>
              <i n="[Players].[Player].&amp;[Joachim Kayi Sanda]" c="Joachim Kayi Sanda"/>
              <i n="[Players].[Player].&amp;[Joe Aribo]" c="Joe Aribo"/>
              <i n="[Players].[Player].&amp;[Joe Gomez]" c="Joe Gomez"/>
              <i n="[Players].[Player].&amp;[Joe Lumley]" c="Joe Lumley"/>
              <i n="[Players].[Player].&amp;[Joe Willock]" c="Joe Willock"/>
              <i n="[Players].[Player].&amp;[Joel Ward]" c="Joel Ward"/>
              <i n="[Players].[Player].&amp;[Joelinton]" c="Joelinton"/>
              <i n="[Players].[Player].&amp;[John McGinn]" c="John McGinn"/>
              <i n="[Players].[Player].&amp;[John Stones]" c="John Stones"/>
              <i n="[Players].[Player].&amp;[Jonny Evans]" c="Jonny Evans"/>
              <i n="[Players].[Player].&amp;[Jordan Ayew]" c="Jordan Ayew"/>
              <i n="[Players].[Player].&amp;[Jordan Pickford]" c="Jordan Pickford"/>
              <i n="[Players].[Player].&amp;[Jorge Cuenca]" c="Jorge Cuenca"/>
              <i n="[Players].[Player].&amp;[Jorginho]" c="Jorginho"/>
              <i n="[Players].[Player].&amp;[JosÃ© SÃ¡]" c="JosÃ© SÃ¡"/>
              <i n="[Players].[Player].&amp;[Joshua Acheampong]" c="Joshua Acheampong"/>
              <i n="[Players].[Player].&amp;[Joshua King]" c="Joshua King"/>
              <i n="[Players].[Player].&amp;[Joshua Zirkzee]" c="Joshua Zirkzee"/>
              <i n="[Players].[Player].&amp;[Jota Silva]" c="Jota Silva"/>
              <i n="[Players].[Player].&amp;[Julian Araujo]" c="Julian Araujo"/>
              <i n="[Players].[Player].&amp;[Julio Enciso]" c="Julio Enciso"/>
              <i n="[Players].[Player].&amp;[Julio Soler]" c="Julio Soler"/>
              <i n="[Players].[Player].&amp;[JurriÃ«n Timber]" c="JurriÃ«n Timber"/>
              <i n="[Players].[Player].&amp;[Justin Devenny]" c="Justin Devenny"/>
              <i n="[Players].[Player].&amp;[Justin Kluivert]" c="Justin Kluivert"/>
              <i n="[Players].[Player].&amp;[Kaelan Casey]" c="Kaelan Casey"/>
              <i n="[Players].[Player].&amp;[Kai Havertz]" c="Kai Havertz"/>
              <i n="[Players].[Player].&amp;[Kalvin Phillips]" c="Kalvin Phillips"/>
              <i n="[Players].[Player].&amp;[Kamaldeen Sulemana]" c="Kamaldeen Sulemana"/>
              <i n="[Players].[Player].&amp;[Kaoru Mitoma]" c="Kaoru Mitoma"/>
              <i n="[Players].[Player].&amp;[Kasey McAteer]" c="Kasey McAteer"/>
              <i n="[Players].[Player].&amp;[Keane Lewis-Potter]" c="Keane Lewis-Potter"/>
              <i n="[Players].[Player].&amp;[Kenny Tete]" c="Kenny Tete"/>
              <i n="[Players].[Player].&amp;[Kepa Arrizabalaga]" c="Kepa Arrizabalaga"/>
              <i n="[Players].[Player].&amp;[Kevin Danso]" c="Kevin Danso"/>
              <i n="[Players].[Player].&amp;[Kevin De Bruyne]" c="Kevin De Bruyne"/>
              <i n="[Players].[Player].&amp;[Kevin Schade]" c="Kevin Schade"/>
              <i n="[Players].[Player].&amp;[Kieran Tierney]" c="Kieran Tierney"/>
              <i n="[Players].[Player].&amp;[Kieran Trippier]" c="Kieran Trippier"/>
              <i n="[Players].[Player].&amp;[Kiernan Dewsbury-Hall]" c="Kiernan Dewsbury-Hall"/>
              <i n="[Players].[Player].&amp;[Kim Jisoo]" c="Kim Jisoo"/>
              <i n="[Players].[Player].&amp;[Kobbie Mainoo]" c="Kobbie Mainoo"/>
              <i n="[Players].[Player].&amp;[Konstantinos Mavropanos]" c="Konstantinos Mavropanos"/>
              <i n="[Players].[Player].&amp;[Kosta NedeljkoviÄ‡]" c="Kosta NedeljkoviÄ‡"/>
              <i n="[Players].[Player].&amp;[Kostas Tsimikas]" c="Kostas Tsimikas"/>
              <i n="[Players].[Player].&amp;[Kristoffer Ajer]" c="Kristoffer Ajer"/>
              <i n="[Players].[Player].&amp;[Kyle Walker]" c="Kyle Walker"/>
              <i n="[Players].[Player].&amp;[Kyle Walker-Peters]" c="Kyle Walker-Peters"/>
              <i n="[Players].[Player].&amp;[Lamare Bogarde]" c="Lamare Bogarde"/>
              <i n="[Players].[Player].&amp;[Leandro Trossard]" c="Leandro Trossard"/>
              <i n="[Players].[Player].&amp;[Leif Davis]" c="Leif Davis"/>
              <i n="[Players].[Player].&amp;[Leny Yoro]" c="Leny Yoro"/>
              <i n="[Players].[Player].&amp;[Leon Bailey]" c="Leon Bailey"/>
              <i n="[Players].[Player].&amp;[Lesley Ugochukwu]" c="Lesley Ugochukwu"/>
              <i n="[Players].[Player].&amp;[Levi Colwill]" c="Levi Colwill"/>
              <i n="[Players].[Player].&amp;[Lewis Cook]" c="Lewis Cook"/>
              <i n="[Players].[Player].&amp;[Lewis Dunk]" c="Lewis Dunk"/>
              <i n="[Players].[Player].&amp;[Lewis Hall]" c="Lewis Hall"/>
              <i n="[Players].[Player].&amp;[Lewis Miley]" c="Lewis Miley"/>
              <i n="[Players].[Player].&amp;[Lewis Orford]" c="Lewis Orford"/>
              <i n="[Players].[Player].&amp;[Liam Delap]" c="Liam Delap"/>
              <i n="[Players].[Player].&amp;[Lisandro MartÃ­nez]" c="Lisandro MartÃ­nez"/>
              <i n="[Players].[Player].&amp;[Lloyd Kelly]" c="Lloyd Kelly"/>
              <i n="[Players].[Player].&amp;[Lucas Bergvall]" c="Lucas Bergvall"/>
              <i n="[Players].[Player].&amp;[Lucas Digne]" c="Lucas Digne"/>
              <i n="[Players].[Player].&amp;[Lucas PaquetÃ¡]" c="Lucas PaquetÃ¡"/>
              <i n="[Players].[Player].&amp;[Luis DÃ­az]" c="Luis DÃ­az"/>
              <i n="[Players].[Player].&amp;[Luis Guilherme]" c="Luis Guilherme"/>
              <i n="[Players].[Player].&amp;[Luis Sinisterra]" c="Luis Sinisterra"/>
              <i n="[Players].[Player].&amp;[Luke Shaw]" c="Luke Shaw"/>
              <i n="[Players].[Player].&amp;[Luke Thomas]" c="Luke Thomas"/>
              <i n="[Players].[Player].&amp;[Luke Woolfenden]" c="Luke Woolfenden"/>
              <i n="[Players].[Player].&amp;[Mads Hermansen]" c="Mads Hermansen"/>
              <i n="[Players].[Player].&amp;[Mads Roerslev]" c="Mads Roerslev"/>
              <i n="[Players].[Player].&amp;[Malo Gusto]" c="Malo Gusto"/>
              <i n="[Players].[Player].&amp;[Manuel Akanji]" c="Manuel Akanji"/>
              <i n="[Players].[Player].&amp;[Manuel Ugarte Ribeiro]" c="Manuel Ugarte Ribeiro"/>
              <i n="[Players].[Player].&amp;[Marc Cucurella]" c="Marc Cucurella"/>
              <i n="[Players].[Player].&amp;[Marc GuÃ©hi]" c="Marc GuÃ©hi"/>
              <i n="[Players].[Player].&amp;[Marc Guiu]" c="Marc Guiu"/>
              <i n="[Players].[Player].&amp;[Marco Asensio]" c="Marco Asensio"/>
              <i n="[Players].[Player].&amp;[Marcos Senesi]" c="Marcos Senesi"/>
              <i n="[Players].[Player].&amp;[Marcus Harness]" c="Marcus Harness"/>
              <i n="[Players].[Player].&amp;[Marcus Rashford]" c="Marcus Rashford"/>
              <i n="[Players].[Player].&amp;[Marcus Tavernier]" c="Marcus Tavernier"/>
              <i n="[Players].[Player].&amp;[Mario Lemina]" c="Mario Lemina"/>
              <i n="[Players].[Player].&amp;[Mark Flekken]" c="Mark Flekken"/>
              <i n="[Players].[Player].&amp;[Mark Travers]" c="Mark Travers"/>
              <i n="[Players].[Player].&amp;[Marshall Munetsi]" c="Marshall Munetsi"/>
              <i n="[Players].[Player].&amp;[Martial Godo]" c="Martial Godo"/>
              <i n="[Players].[Player].&amp;[Martin Ã˜degaard]" c="Martin Ã˜degaard"/>
              <i n="[Players].[Player].&amp;[Martin DÃºbravka]" c="Martin DÃºbravka"/>
              <i n="[Players].[Player].&amp;[Mason Holgate]" c="Mason Holgate"/>
              <i n="[Players].[Player].&amp;[Mason Mount]" c="Mason Mount"/>
              <i n="[Players].[Player].&amp;[Massimo Luongo]" c="Massimo Luongo"/>
              <i n="[Players].[Player].&amp;[Mateo KovaÄiÄ‡]" c="Mateo KovaÄiÄ‡"/>
              <i n="[Players].[Player].&amp;[Mateus Fernandes]" c="Mateus Fernandes"/>
              <i n="[Players].[Player].&amp;[Mateus Mane]" c="Mateus Mane"/>
              <i n="[Players].[Player].&amp;[Matheus Cunha]" c="Matheus Cunha"/>
              <i n="[Players].[Player].&amp;[Matheus FranÃ§a]" c="Matheus FranÃ§a"/>
              <i n="[Players].[Player].&amp;[Matheus Nunes]" c="Matheus Nunes"/>
              <i n="[Players].[Player].&amp;[Mathias Jensen]" c="Mathias Jensen"/>
              <i n="[Players].[Player].&amp;[Mathis Amougou]" c="Mathis Amougou"/>
              <i n="[Players].[Player].&amp;[Mathys Tel]" c="Mathys Tel"/>
              <i n="[Players].[Player].&amp;[Mats Wieffer]" c="Mats Wieffer"/>
              <i n="[Players].[Player].&amp;[Matt Doherty]" c="Matt Doherty"/>
              <i n="[Players].[Player].&amp;[Matt O'Riley]" c="Matt O'Riley"/>
              <i n="[Players].[Player].&amp;[Matt Targett]" c="Matt Targett"/>
              <i n="[Players].[Player].&amp;[Matthijs de Ligt]" c="Matthijs de Ligt"/>
              <i n="[Players].[Player].&amp;[Matty Cash]" c="Matty Cash"/>
              <i n="[Players].[Player].&amp;[Matz Sels]" c="Matz Sels"/>
              <i n="[Players].[Player].&amp;[Max Aarons]" c="Max Aarons"/>
              <i n="[Players].[Player].&amp;[Max Kilman]" c="Max Kilman"/>
              <i n="[Players].[Player].&amp;[Maxence Lacroix]" c="Maxence Lacroix"/>
              <i n="[Players].[Player].&amp;[Maxwel Cornet]" c="Maxwel Cornet"/>
              <i n="[Players].[Player].&amp;[Michael Golding]" c="Michael Golding"/>
              <i n="[Players].[Player].&amp;[Michael Kayode]" c="Michael Kayode"/>
              <i n="[Players].[Player].&amp;[Michael Keane]" c="Michael Keane"/>
              <i n="[Players].[Player].&amp;[Michail Antonio]" c="Michail Antonio"/>
              <i n="[Players].[Player].&amp;[Micky van de Ven]" c="Micky van de Ven"/>
              <i n="[Players].[Player].&amp;[Miguel AlmirÃ³n]" c="Miguel AlmirÃ³n"/>
              <i n="[Players].[Player].&amp;[Mikel Merino]" c="Mikel Merino"/>
              <i n="[Players].[Player].&amp;[Mikey Moore]" c="Mikey Moore"/>
              <i n="[Players].[Player].&amp;[Mikkel Damsgaard]" c="Mikkel Damsgaard"/>
              <i n="[Players].[Player].&amp;[Milos Kerkez]" c="Milos Kerkez"/>
              <i n="[Players].[Player].&amp;[Mohamed Salah]" c="Mohamed Salah"/>
              <i n="[Players].[Player].&amp;[Mohammed Kudus]" c="Mohammed Kudus"/>
              <i n="[Players].[Player].&amp;[MoisÃ©s Caicedo]" c="MoisÃ©s Caicedo"/>
              <i n="[Players].[Player].&amp;[Morato]" c="Morato"/>
              <i n="[Players].[Player].&amp;[Morgan Gibbs-White]" c="Morgan Gibbs-White"/>
              <i n="[Players].[Player].&amp;[Morgan Rogers]" c="Morgan Rogers"/>
              <i n="[Players].[Player].&amp;[Murillo]" c="Murillo"/>
              <i n="[Players].[Player].&amp;[Mykhailo Mudryk]" c="Mykhailo Mudryk"/>
              <i n="[Players].[Player].&amp;[Myles Lewis-Skelly]" c="Myles Lewis-Skelly"/>
              <i n="[Players].[Player].&amp;[NÃ©lson Semedo]" c="NÃ©lson Semedo"/>
              <i n="[Players].[Player].&amp;[Nasser Djiga]" c="Nasser Djiga"/>
              <i n="[Players].[Player].&amp;[Nathan AkÃ©]" c="Nathan AkÃ©"/>
              <i n="[Players].[Player].&amp;[Nathan Broadhead]" c="Nathan Broadhead"/>
              <i n="[Players].[Player].&amp;[Nathan Butler-Oyedeji]" c="Nathan Butler-Oyedeji"/>
              <i n="[Players].[Player].&amp;[Nathan Collins]" c="Nathan Collins"/>
              <i n="[Players].[Player].&amp;[Nathan Patterson]" c="Nathan Patterson"/>
              <i n="[Players].[Player].&amp;[Nathan Wood-Gordon]" c="Nathan Wood-Gordon"/>
              <i n="[Players].[Player].&amp;[Nathaniel Clyne]" c="Nathaniel Clyne"/>
              <i n="[Players].[Player].&amp;[Neco Williams]" c="Neco Williams"/>
              <i n="[Players].[Player].&amp;[Neto]" c="Neto"/>
              <i n="[Players].[Player].&amp;[Nick Pope]" c="Nick Pope"/>
              <i n="[Players].[Player].&amp;[Niclas FÃ¼llkrug]" c="Niclas FÃ¼llkrug"/>
              <i n="[Players].[Player].&amp;[Nico Oâ€™Reilly]" c="Nico Oâ€™Reilly"/>
              <i n="[Players].[Player].&amp;[NicolÃ¡s DomÃ­nguez]" c="NicolÃ¡s DomÃ­nguez"/>
              <i n="[Players].[Player].&amp;[NicolÃ¡s GonzÃ¡lez]" c="NicolÃ¡s GonzÃ¡lez"/>
              <i n="[Players].[Player].&amp;[Nicolas Jackson]" c="Nicolas Jackson"/>
              <i n="[Players].[Player].&amp;[Nikola MilenkoviÄ‡]" c="Nikola MilenkoviÄ‡"/>
              <i n="[Players].[Player].&amp;[Noni Madueke]" c="Noni Madueke"/>
              <i n="[Players].[Player].&amp;[Noussair Mazraoui]" c="Noussair Mazraoui"/>
              <i n="[Players].[Player].&amp;[Odsonne Ã‰douard]" c="Odsonne Ã‰douard"/>
              <i n="[Players].[Player].&amp;[Ola Aina]" c="Ola Aina"/>
              <i n="[Players].[Player].&amp;[Olabade Aluko]" c="Olabade Aluko"/>
              <i n="[Players].[Player].&amp;[Oleksandr Zinchenko]" c="Oleksandr Zinchenko"/>
              <i n="[Players].[Player].&amp;[Oliver Scarles]" c="Oliver Scarles"/>
              <i n="[Players].[Player].&amp;[Oliver Skipp]" c="Oliver Skipp"/>
              <i n="[Players].[Player].&amp;[Ollie Watkins]" c="Ollie Watkins"/>
              <i n="[Players].[Player].&amp;[Omar Marmoush]" c="Omar Marmoush"/>
              <i n="[Players].[Player].&amp;[Omari Hutchinson]" c="Omari Hutchinson"/>
              <i n="[Players].[Player].&amp;[Orel Mangala]" c="Orel Mangala"/>
              <i n="[Players].[Player].&amp;[Oscar Bobb]" c="Oscar Bobb"/>
              <i n="[Players].[Player].&amp;[Pablo Sarabia]" c="Pablo Sarabia"/>
              <i n="[Players].[Player].&amp;[Pape Matar Sarr]" c="Pape Matar Sarr"/>
              <i n="[Players].[Player].&amp;[Patrick Dorgu]" c="Patrick Dorgu"/>
              <i n="[Players].[Player].&amp;[Patson Daka]" c="Patson Daka"/>
              <i n="[Players].[Player].&amp;[Pau Torres]" c="Pau Torres"/>
              <i n="[Players].[Player].&amp;[Paul Onuachu]" c="Paul Onuachu"/>
              <i n="[Players].[Player].&amp;[Pedro Lima]" c="Pedro Lima"/>
              <i n="[Players].[Player].&amp;[Pedro Neto]" c="Pedro Neto"/>
              <i n="[Players].[Player].&amp;[Pedro Porro]" c="Pedro Porro"/>
              <i n="[Players].[Player].&amp;[Pervis EstupiÃ±Ã¡n]" c="Pervis EstupiÃ±Ã¡n"/>
              <i n="[Players].[Player].&amp;[Phil Foden]" c="Phil Foden"/>
              <i n="[Players].[Player].&amp;[Philip Billing]" c="Philip Billing"/>
              <i n="[Players].[Player].&amp;[RaÃºl JimÃ©nez]" c="RaÃºl JimÃ©nez"/>
              <i n="[Players].[Player].&amp;[Radu DrÄƒguÈ™in]" c="Radu DrÄƒguÈ™in"/>
              <i n="[Players].[Player].&amp;[Raheem Sterling]" c="Raheem Sterling"/>
              <i n="[Players].[Player].&amp;[RamÃ³n Sosa]" c="RamÃ³n Sosa"/>
              <i n="[Players].[Player].&amp;[RÃºben Dias]" c="RÃºben Dias"/>
              <i n="[Players].[Player].&amp;[Rasmus HÃ¸jlund]" c="Rasmus HÃ¸jlund"/>
              <i n="[Players].[Player].&amp;[Rayan AÃ¯t-Nouri]" c="Rayan AÃ¯t-Nouri"/>
              <i n="[Players].[Player].&amp;[Reece James]" c="Reece James"/>
              <i n="[Players].[Player].&amp;[Reiss Nelson]" c="Reiss Nelson"/>
              <i n="[Players].[Player].&amp;[Remy Rees-Dottin]" c="Remy Rees-Dottin"/>
              <i n="[Players].[Player].&amp;[Renato Veiga]" c="Renato Veiga"/>
              <i n="[Players].[Player].&amp;[Ricardo Pereira]" c="Ricardo Pereira"/>
              <i n="[Players].[Player].&amp;[Riccardo Calafiori]" c="Riccardo Calafiori"/>
              <i n="[Players].[Player].&amp;[Richarlison]" c="Richarlison"/>
              <i n="[Players].[Player].&amp;[Rico Henry]" c="Rico Henry"/>
              <i n="[Players].[Player].&amp;[Rico Lewis]" c="Rico Lewis"/>
              <i n="[Players].[Player].&amp;[Robert SÃ¡nchez]" c="Robert SÃ¡nchez"/>
              <i n="[Players].[Player].&amp;[Robin Olsen]" c="Robin Olsen"/>
              <i n="[Players].[Player].&amp;[Rodri]" c="Rodri"/>
              <i n="[Players].[Player].&amp;[Rodrigo Bentancur]" c="Rodrigo Bentancur"/>
              <i n="[Players].[Player].&amp;[Rodrigo Gomes]" c="Rodrigo Gomes"/>
              <i n="[Players].[Player].&amp;[Rodrigo Muniz]" c="Rodrigo Muniz"/>
              <i n="[Players].[Player].&amp;[RomÃ©o Lavia]" c="RomÃ©o Lavia"/>
              <i n="[Players].[Player].&amp;[Romain Esse]" c="Romain Esse"/>
              <i n="[Players].[Player].&amp;[Roman Dixon]" c="Roman Dixon"/>
              <i n="[Players].[Player].&amp;[Ronnie Edwards]" c="Ronnie Edwards"/>
              <i n="[Players].[Player].&amp;[Ross Barkley]" c="Ross Barkley"/>
              <i n="[Players].[Player].&amp;[Ross Stewart]" c="Ross Stewart"/>
              <i n="[Players].[Player].&amp;[Ryan Christie]" c="Ryan Christie"/>
              <i n="[Players].[Player].&amp;[Ryan Fraser]" c="Ryan Fraser"/>
              <i n="[Players].[Player].&amp;[Ryan Gravenberch]" c="Ryan Gravenberch"/>
              <i n="[Players].[Player].&amp;[Ryan Manning]" c="Ryan Manning"/>
              <i n="[Players].[Player].&amp;[Ryan Sessegnon]" c="Ryan Sessegnon"/>
              <i n="[Players].[Player].&amp;[Ryan Trevitt]" c="Ryan Trevitt"/>
              <i n="[Players].[Player].&amp;[Ryan Yates]" c="Ryan Yates"/>
              <i n="[Players].[Player].&amp;[SÃ¡vio]" c="SÃ¡vio"/>
              <i n="[Players].[Player].&amp;[SÃ©amus Coleman]" c="SÃ©amus Coleman"/>
              <i n="[Players].[Player].&amp;[SaÅ¡a LukiÄ‡]" c="SaÅ¡a LukiÄ‡"/>
              <i n="[Players].[Player].&amp;[Sam Johnstone]" c="Sam Johnstone"/>
              <i n="[Players].[Player].&amp;[Sam Morsy]" c="Sam Morsy"/>
              <i n="[Players].[Player].&amp;[Sammie Szmodics]" c="Sammie Szmodics"/>
              <i n="[Players].[Player].&amp;[Samuel Amo-Ameyaw]" c="Samuel Amo-Ameyaw"/>
              <i n="[Players].[Player].&amp;[Samuel Edozie]" c="Samuel Edozie"/>
              <i n="[Players].[Player].&amp;[Sander Berge]" c="Sander Berge"/>
              <i n="[Players].[Player].&amp;[Sandro Tonali]" c="Sandro Tonali"/>
              <i n="[Players].[Player].&amp;[Santiago Bueno]" c="Santiago Bueno"/>
              <i n="[Players].[Player].&amp;[Scott McTominay]" c="Scott McTominay"/>
              <i n="[Players].[Player].&amp;[Sean Longstaff]" c="Sean Longstaff"/>
              <i n="[Players].[Player].&amp;[Sepp van den Berg]" c="Sepp van den Berg"/>
              <i n="[Players].[Player].&amp;[Sergio ReguilÃ³n]" c="Sergio ReguilÃ³n"/>
              <i n="[Players].[Player].&amp;[Shumaira Mheuka]" c="Shumaira Mheuka"/>
              <i n="[Players].[Player].&amp;[Simon Adingra]" c="Simon Adingra"/>
              <i n="[Players].[Player].&amp;[Solly March]" c="Solly March"/>
              <i n="[Players].[Player].&amp;[Son Heung-min]" c="Son Heung-min"/>
              <i n="[Players].[Player].&amp;[Stefan Ortega]" c="Stefan Ortega"/>
              <i n="[Players].[Player].&amp;[Stephy Mavididi]" c="Stephy Mavididi"/>
              <i n="[Players].[Player].&amp;[Sven Botman]" c="Sven Botman"/>
              <i n="[Players].[Player].&amp;[Taiwo Awoniyi]" c="Taiwo Awoniyi"/>
              <i n="[Players].[Player].&amp;[Takehiro Tomiyasu]" c="Takehiro Tomiyasu"/>
              <i n="[Players].[Player].&amp;[Tariq Lamptey]" c="Tariq Lamptey"/>
              <i n="[Players].[Player].&amp;[Taylor Harwood-Bellis]" c="Taylor Harwood-Bellis"/>
              <i n="[Players].[Player].&amp;[Thiago]" c="Thiago"/>
              <i n="[Players].[Player].&amp;[Thomas Partey]" c="Thomas Partey"/>
              <i n="[Players].[Player].&amp;[Tim Iroegbunam]" c="Tim Iroegbunam"/>
              <i n="[Players].[Player].&amp;[Timo Werner]" c="Timo Werner"/>
              <i n="[Players].[Player].&amp;[Timothy Castagne]" c="Timothy Castagne"/>
              <i n="[Players].[Player].&amp;[Toby Collyer]" c="Toby Collyer"/>
              <i n="[Players].[Player].&amp;[Tom Cairney]" c="Tom Cairney"/>
              <i n="[Players].[Player].&amp;[Tom King]" c="Tom King"/>
              <i n="[Players].[Player].&amp;[TomÃ¡Å¡ SouÄek]" c="TomÃ¡Å¡ SouÄek"/>
              <i n="[Players].[Player].&amp;[Tommy Doyle]" c="Tommy Doyle"/>
              <i n="[Players].[Player].&amp;[Tosin Adarabioyo]" c="Tosin Adarabioyo"/>
              <i n="[Players].[Player].&amp;[Toti Gomes]" c="Toti Gomes"/>
              <i n="[Players].[Player].&amp;[Trent Alexander-Arnold]" c="Trent Alexander-Arnold"/>
              <i n="[Players].[Player].&amp;[Trevoh Chalobah]" c="Trevoh Chalobah"/>
              <i n="[Players].[Player].&amp;[Tyler Adams]" c="Tyler Adams"/>
              <i n="[Players].[Player].&amp;[Tyler Dibling]" c="Tyler Dibling"/>
              <i n="[Players].[Player].&amp;[Tyler Fredricson]" c="Tyler Fredricson"/>
              <i n="[Players].[Player].&amp;[Tyrell Malacia]" c="Tyrell Malacia"/>
              <i n="[Players].[Player].&amp;[Tyrick Mitchell]" c="Tyrick Mitchell"/>
              <i n="[Players].[Player].&amp;[Tyrique George]" c="Tyrique George"/>
              <i n="[Players].[Player].&amp;[Tyrone Mings]" c="Tyrone Mings"/>
              <i n="[Players].[Player].&amp;[Valentino Livramento]" c="Valentino Livramento"/>
              <i n="[Players].[Player].&amp;[Victor Bernth Kristiansen]" c="Victor Bernth Kristiansen"/>
              <i n="[Players].[Player].&amp;[Victor LindelÃ¶f]" c="Victor LindelÃ¶f"/>
              <i n="[Players].[Player].&amp;[Virgil van Dijk]" c="Virgil van Dijk"/>
              <i n="[Players].[Player].&amp;[Vitaliy Mykolenko]" c="Vitaliy Mykolenko"/>
              <i n="[Players].[Player].&amp;[Vitaly Janelt]" c="Vitaly Janelt"/>
              <i n="[Players].[Player].&amp;[Vitezslav Jaros]" c="Vitezslav Jaros"/>
              <i n="[Players].[Player].&amp;[Vitor Reis]" c="Vitor Reis"/>
              <i n="[Players].[Player].&amp;[VladimÃ­r Coufal]" c="VladimÃ­r Coufal"/>
              <i n="[Players].[Player].&amp;[Wataru Endo]" c="Wataru Endo"/>
              <i n="[Players].[Player].&amp;[Welington]" c="Welington"/>
              <i n="[Players].[Player].&amp;[Wes Burns]" c="Wes Burns"/>
              <i n="[Players].[Player].&amp;[Wesley Fofana]" c="Wesley Fofana"/>
              <i n="[Players].[Player].&amp;[Wilfred Ndidi]" c="Wilfred Ndidi"/>
              <i n="[Players].[Player].&amp;[Will Alves]" c="Will Alves"/>
              <i n="[Players].[Player].&amp;[Will Hughes]" c="Will Hughes"/>
              <i n="[Players].[Player].&amp;[Will Lankshear]" c="Will Lankshear"/>
              <i n="[Players].[Player].&amp;[William Osula]" c="William Osula"/>
              <i n="[Players].[Player].&amp;[William Saliba]" c="William Saliba"/>
              <i n="[Players].[Player].&amp;[William Smallbone]" c="William Smallbone"/>
              <i n="[Players].[Player].&amp;[Willian]" c="Willian"/>
              <i n="[Players].[Player].&amp;[Willy Boly]" c="Willy Boly"/>
              <i n="[Players].[Player].&amp;[Wilson Odobert]" c="Wilson Odobert"/>
              <i n="[Players].[Player].&amp;[Wout Faes]" c="Wout Faes"/>
              <i n="[Players].[Player].&amp;[Woyo Coulibaly]" c="Woyo Coulibaly"/>
              <i n="[Players].[Player].&amp;[Yankuba Minteh]" c="Yankuba Minteh"/>
              <i n="[Players].[Player].&amp;[Yasin Ayari]" c="Yasin Ayari"/>
              <i n="[Players].[Player].&amp;[Yehor Yarmoliuk]" c="Yehor Yarmoliuk"/>
              <i n="[Players].[Player].&amp;[Yerson Mosquera]" c="Yerson Mosquera"/>
              <i n="[Players].[Player].&amp;[Yoane Wissa]" c="Yoane Wissa"/>
              <i n="[Players].[Player].&amp;[Youri Tielemans]" c="Youri Tielemans"/>
              <i n="[Players].[Player].&amp;[Youssef Chermiti]" c="Youssef Chermiti"/>
              <i n="[Players].[Player].&amp;[Yukinari Sugawara]" c="Yukinari Sugawara"/>
              <i n="[Players].[Player].&amp;[Yunus Emre Konak]" c="Yunus Emre Konak"/>
              <i n="[Players].[Player].&amp;[Yves Bissouma]" c="Yves Bissouma"/>
              <i n="[Players].[Player].&amp;[Zain Silcott-Duberry]" c="Zain Silcott-Duberry"/>
            </range>
          </ranges>
        </level>
      </levels>
      <selections count="1">
        <selection n="[Players].[Player].[All]"/>
      </selections>
    </olap>
  </data>
  <extLst>
    <x:ext xmlns:x15="http://schemas.microsoft.com/office/spreadsheetml/2010/11/main" uri="{470722E0-AACD-4C17-9CDC-17EF765DBC7E}">
      <x15:slicerCacheHideItemsWithNoData count="1">
        <x15:slicerCacheOlapLevelName uniqueName="[Players].[Player].[Player]"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quad" xr10:uid="{75EF6CF7-7EF4-4EB5-9112-6078618ED816}" cache="Slicer_Squad" caption="Squad" startItem="10" columnCount="2" level="1" style="SlicerStyleLight3" rowHeight="257175"/>
  <slicer name="Position.1" xr10:uid="{345AA51D-A7B2-4919-8852-8BDDC65A0129}" cache="Slicer_Position.1" caption="Position" columnCount="2" level="1" style="SlicerStyleLight3" rowHeight="257175"/>
  <slicer name="Player" xr10:uid="{15E0B15A-5B30-42D5-BAED-4B41F6449AAB}" cache="Slicer_Player" caption="Player" columnCount="2" level="1" style="SlicerStyleLight3"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846D635-6930-4A39-8127-C3DF4E4ED5F9}" name="Players" displayName="Players" ref="A1:AO575" tableType="queryTable" totalsRowShown="0">
  <autoFilter ref="A1:AO575" xr:uid="{D846D635-6930-4A39-8127-C3DF4E4ED5F9}"/>
  <tableColumns count="41">
    <tableColumn id="1" xr3:uid="{1173B616-F402-473A-BF78-202E0777815A}" uniqueName="1" name="Player" queryTableFieldId="1" dataDxfId="8434"/>
    <tableColumn id="2" xr3:uid="{DD807668-3200-4B87-A474-D47C6DB42466}" uniqueName="2" name="Nationality" queryTableFieldId="2" dataDxfId="8433"/>
    <tableColumn id="3" xr3:uid="{C6A25743-3E84-4957-83E9-425FD4DB4807}" uniqueName="3" name="Position.1" queryTableFieldId="3" dataDxfId="8432"/>
    <tableColumn id="4" xr3:uid="{6BC66EE0-E14C-4E73-A6DD-F3B9437EAC6D}" uniqueName="4" name="Position.2" queryTableFieldId="4" dataDxfId="8431"/>
    <tableColumn id="5" xr3:uid="{DB96008B-AC24-4956-9FB5-57C30B384195}" uniqueName="5" name="Squad" queryTableFieldId="5" dataDxfId="8430"/>
    <tableColumn id="6" xr3:uid="{8CFF62BF-58EF-468C-978D-3749522B3A79}" uniqueName="6" name="Age" queryTableFieldId="6" dataDxfId="8429"/>
    <tableColumn id="7" xr3:uid="{D6398486-DED4-42A3-B8A0-328F3F91CF4C}" uniqueName="7" name="Born" queryTableFieldId="7" dataDxfId="8428"/>
    <tableColumn id="8" xr3:uid="{302C843E-4B58-4C5B-B829-2C98A0C09B28}" uniqueName="8" name="Matches Played" queryTableFieldId="8"/>
    <tableColumn id="9" xr3:uid="{D550EACE-B450-4270-9518-38667034A571}" uniqueName="9" name="Starts" queryTableFieldId="9"/>
    <tableColumn id="10" xr3:uid="{C09DDCA3-8957-4E5B-88C8-70B23B600F50}" uniqueName="10" name="Minutes" queryTableFieldId="10"/>
    <tableColumn id="11" xr3:uid="{0400543E-2806-4713-9E34-B7585D520238}" uniqueName="11" name="90s Played" queryTableFieldId="11"/>
    <tableColumn id="12" xr3:uid="{0581AAF9-27E4-4A56-B155-E54DDE9E167F}" uniqueName="12" name="Goals" queryTableFieldId="12"/>
    <tableColumn id="13" xr3:uid="{75376B7B-C2E3-4674-8C42-B459EA62E531}" uniqueName="13" name="Assists" queryTableFieldId="13"/>
    <tableColumn id="14" xr3:uid="{7BBF1363-3590-4098-A51F-F96FEF8A4367}" uniqueName="14" name="Goal Contributions" queryTableFieldId="14"/>
    <tableColumn id="15" xr3:uid="{A3CC0B18-54FC-4A55-A353-A57955FC5F16}" uniqueName="15" name="Goals without Penalty" queryTableFieldId="15"/>
    <tableColumn id="16" xr3:uid="{17F66BC4-6574-428B-BE80-19D7F1BA3391}" uniqueName="16" name="Penalty Goals" queryTableFieldId="16"/>
    <tableColumn id="17" xr3:uid="{50A78F9C-DA5A-47B3-87F3-4DE28EA5CAD7}" uniqueName="17" name="Penalties Attempted" queryTableFieldId="17"/>
    <tableColumn id="18" xr3:uid="{43B6DD63-8A54-4E51-B82D-5D06E9A9770B}" uniqueName="18" name="Y Cards" queryTableFieldId="18"/>
    <tableColumn id="19" xr3:uid="{51E3BB61-720B-4B01-AE96-371CE6A92C66}" uniqueName="19" name="R Cards" queryTableFieldId="19"/>
    <tableColumn id="20" xr3:uid="{7952AB12-A6EF-40B7-A66A-A340962900FD}" uniqueName="20" name="Expected Goals" queryTableFieldId="20"/>
    <tableColumn id="21" xr3:uid="{C1BE1E63-8DC4-4A3E-8342-BAD92BEABA8B}" uniqueName="21" name="Non-Penalty xG" queryTableFieldId="21"/>
    <tableColumn id="22" xr3:uid="{CA7D5624-EDDE-432F-A763-6D40D253D7EF}" uniqueName="22" name="Expected Assists" queryTableFieldId="22"/>
    <tableColumn id="23" xr3:uid="{90D033A9-A031-4721-B7A0-6B8135CBA793}" uniqueName="23" name="Non-Penalty xG+xAG" queryTableFieldId="23"/>
    <tableColumn id="24" xr3:uid="{3243FBDF-2CB0-4BC2-A33A-D73ECF5CBF25}" uniqueName="24" name="Progressive Carries" queryTableFieldId="24"/>
    <tableColumn id="25" xr3:uid="{D1E39992-46AC-4767-AD60-4772BD120BA7}" uniqueName="25" name="Progressive Passes" queryTableFieldId="25"/>
    <tableColumn id="26" xr3:uid="{7AEB4AD9-38EA-43DB-9E46-1995DC08A07E}" uniqueName="26" name="Progressive Runs" queryTableFieldId="26"/>
    <tableColumn id="27" xr3:uid="{D18FDF8C-5159-43A3-B056-96CA06CF8609}" uniqueName="27" name="Goals per 90" queryTableFieldId="27"/>
    <tableColumn id="28" xr3:uid="{4CA3C143-8487-4E79-BF6A-B3852428C6E0}" uniqueName="28" name="Assists per 90" queryTableFieldId="28"/>
    <tableColumn id="29" xr3:uid="{F80921E9-D763-474F-BC4D-FB233775A546}" uniqueName="29" name="Goal contributions per 90s" queryTableFieldId="29"/>
    <tableColumn id="30" xr3:uid="{7B09FD37-54A9-41AF-8330-ADADA371E127}" uniqueName="30" name="Non-Penalty Goals per 90" queryTableFieldId="30"/>
    <tableColumn id="31" xr3:uid="{566E7E67-BE74-42E8-9878-420636F07B8D}" uniqueName="31" name="Non-Penalty G+A per 90" queryTableFieldId="31"/>
    <tableColumn id="32" xr3:uid="{2F6A796A-670F-4A7F-92D4-A7160AEA0245}" uniqueName="32" name="Expected goals per 90" queryTableFieldId="32"/>
    <tableColumn id="33" xr3:uid="{361B9ADA-B927-47CE-8C60-A6CE29C7257D}" uniqueName="33" name="Expected assists per 90" queryTableFieldId="33"/>
    <tableColumn id="34" xr3:uid="{4F40B586-BF18-4EB3-9894-D25DDB53D930}" uniqueName="34" name="xG+xAG per 90" queryTableFieldId="34"/>
    <tableColumn id="35" xr3:uid="{3E3A2F65-4FA6-485E-9A82-2BC9EF7DE676}" uniqueName="35" name="Non-Penalty xG per 90" queryTableFieldId="35"/>
    <tableColumn id="36" xr3:uid="{B04FB2D4-FE8B-4014-B727-CF204721DAC7}" uniqueName="36" name="Non-Penalty xG+xAG per 90" queryTableFieldId="36"/>
    <tableColumn id="37" xr3:uid="{1FA2E9A7-C182-4F7F-8F65-02B82039A0D7}" uniqueName="37" name="Contribution Rate" queryTableFieldId="37" dataDxfId="8427">
      <calculatedColumnFormula>Players[[#This Row],[Goal Contributions]]/Players[[#This Row],[Matches Played]]</calculatedColumnFormula>
    </tableColumn>
    <tableColumn id="38" xr3:uid="{5D7D2D52-6737-44A8-A4FF-C5249AFE38C6}" uniqueName="38" name="Finishing Efficiency" queryTableFieldId="38" dataDxfId="8426">
      <calculatedColumnFormula>IF(Players[[#This Row],[Expected Goals]] &gt; 0, Players[[#This Row],[Goals]] / Players[[#This Row],[Expected Goals]], 0)</calculatedColumnFormula>
    </tableColumn>
    <tableColumn id="39" xr3:uid="{3616F67D-D967-4C9B-A2D1-AA52A5D14B5D}" uniqueName="39" name="Creativity Index" queryTableFieldId="39" dataDxfId="8425">
      <calculatedColumnFormula>IF(Players[[#This Row],[Expected Assists]] &gt; 0, Players[[#This Row],[Assists]] / Players[[#This Row],[Expected Assists]], 0)</calculatedColumnFormula>
    </tableColumn>
    <tableColumn id="40" xr3:uid="{F7050C14-F9AD-4F54-B561-9C55E3B3E5C5}" uniqueName="40" name="Discipline Ratio" queryTableFieldId="40" dataDxfId="8424">
      <calculatedColumnFormula>IF(Players[[#This Row],[90s Played]] &gt; 0, (Players[[#This Row],[Y Cards]] + Players[[#This Row],[R Cards]]) / Players[[#This Row],[90s Played]], 0)</calculatedColumnFormula>
    </tableColumn>
    <tableColumn id="41" xr3:uid="{D250E880-92B3-4DA8-A7AD-F65F4413C411}" uniqueName="41" name="Over/Under XG" queryTableFieldId="41" dataDxfId="8423">
      <calculatedColumnFormula>Players[[#This Row],[Goals]] - Players[[#This Row],[Expected Goals]]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806314-0747-4BEE-BF5C-8B1B57B86AD3}" name="Players_dirty" displayName="Players_dirty" ref="A1:AJ575" totalsRowShown="0">
  <autoFilter ref="A1:AJ575" xr:uid="{14806314-0747-4BEE-BF5C-8B1B57B86AD3}"/>
  <tableColumns count="36">
    <tableColumn id="1" xr3:uid="{9FC9428A-7B2E-48CF-96D1-37A6BF14DB7E}" name="Rk"/>
    <tableColumn id="2" xr3:uid="{DA1270A0-F8FA-4DF3-B0D7-E504530DD3A5}" name="Player"/>
    <tableColumn id="3" xr3:uid="{35AF2E6C-6827-45D0-9457-AB0F813F652F}" name="Nation"/>
    <tableColumn id="4" xr3:uid="{B315F3DA-C111-4124-A8A1-C4D29A3A2D89}" name="Position"/>
    <tableColumn id="5" xr3:uid="{A2959287-25E5-44E2-9F02-03548AD9CAED}" name="Squad"/>
    <tableColumn id="6" xr3:uid="{F00F1516-2E31-4F12-93D7-67094FC528DF}" name="Age"/>
    <tableColumn id="7" xr3:uid="{7E915746-CB34-4F80-BD2E-E2D9568BD430}" name="Born"/>
    <tableColumn id="8" xr3:uid="{E02B69D9-1AEA-463C-8180-BFC362F54098}" name="Matches Played"/>
    <tableColumn id="9" xr3:uid="{9C737E99-D0EC-4806-AA53-4F8FE3B01472}" name="Starts"/>
    <tableColumn id="10" xr3:uid="{034D5642-6E8F-44AD-B728-A8280688FF81}" name="Minutes"/>
    <tableColumn id="11" xr3:uid="{49BFF115-799E-4731-81B1-9EB2FE5E78CC}" name="90s Played"/>
    <tableColumn id="12" xr3:uid="{60491539-BFF8-4227-BBA5-B24EE935A218}" name="Goals"/>
    <tableColumn id="13" xr3:uid="{58B724A8-DD65-4EFC-9B26-87626E1BC1CD}" name="Assists"/>
    <tableColumn id="14" xr3:uid="{4A1DE269-E0BD-4500-999D-722B87A45496}" name="Goal Contributions"/>
    <tableColumn id="15" xr3:uid="{28898096-42F5-46B8-9C0B-D80031E1BF3C}" name="Penalty Goals"/>
    <tableColumn id="16" xr3:uid="{B2820860-D067-417E-B785-F82307CCD320}" name="Penalties Attempted"/>
    <tableColumn id="17" xr3:uid="{B111A020-FBD6-4D8A-9E24-A527563B61DF}" name="PKatt"/>
    <tableColumn id="18" xr3:uid="{4AEE748D-BB8B-46C3-8165-57B6F6878432}" name="Y Cards"/>
    <tableColumn id="19" xr3:uid="{E69C4A65-73E1-4F18-8CE3-8B0A8E68B656}" name="R Cards"/>
    <tableColumn id="20" xr3:uid="{B51E4C84-CF2E-4F4D-AA89-C9ECE4F7D88B}" name="Expected Goals"/>
    <tableColumn id="21" xr3:uid="{8F21E021-5D1B-4024-9499-3E28831FA14A}" name="Non-Penalty xG"/>
    <tableColumn id="22" xr3:uid="{98D30FFB-3920-4743-B1BD-62B7668E343B}" name="Expected Assists"/>
    <tableColumn id="23" xr3:uid="{B9E50145-782B-45E1-B1E8-3E81897FE173}" name="Non-Penalty xG+xAG"/>
    <tableColumn id="24" xr3:uid="{A6F5AF2F-DDA4-4F0F-BEDE-FD46AE40CB0B}" name="Progressive Carries"/>
    <tableColumn id="25" xr3:uid="{1F17AF98-E59F-4D17-861D-1E49C21EA859}" name="Progressive Passes"/>
    <tableColumn id="26" xr3:uid="{D61FA3B6-0065-4357-87E6-003508F52B0D}" name="PrgR"/>
    <tableColumn id="27" xr3:uid="{A930227F-8F2B-47CE-B1F2-7698E36463EF}" name="Goals per 90"/>
    <tableColumn id="28" xr3:uid="{00B212D6-75D9-4B28-B3EB-C68E5B6A7E0D}" name="Assists per 90"/>
    <tableColumn id="29" xr3:uid="{F5ADAB3B-61CC-4188-B024-A2B931AB99C1}" name="Goal contributions per 90s"/>
    <tableColumn id="30" xr3:uid="{C07797EB-51E9-47D0-9224-C2FECEC4C37E}" name="Non-Penalty Goals per 90"/>
    <tableColumn id="31" xr3:uid="{97B05FB0-AB82-4358-934F-16D17C1FDCEE}" name="Non-Penalty G+A per 90"/>
    <tableColumn id="32" xr3:uid="{9217068C-E80F-493A-82D5-E8769AF3AFE7}" name="Expected goals per 90"/>
    <tableColumn id="33" xr3:uid="{04475C78-C4FA-47CF-9606-2704D26E0F11}" name="Expected assists per 90"/>
    <tableColumn id="34" xr3:uid="{33E592CA-0884-43A5-B53E-11216633DE9D}" name="xG+xAG per 90"/>
    <tableColumn id="35" xr3:uid="{49CBBBBF-9236-4657-92EF-952E2C3F0F7C}" name="Non-Penalty xG per 90"/>
    <tableColumn id="36" xr3:uid="{51F0D1EA-3076-4E9C-BCBA-A95FE480FE69}" name="Non-Penalty xG+xAG per 9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ivotTable" Target="../pivotTables/pivotTable13.xml"/><Relationship Id="rId5" Type="http://schemas.openxmlformats.org/officeDocument/2006/relationships/pivotTable" Target="../pivotTables/pivotTable7.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06CC6-6E7E-494F-84C4-9186C779C94D}">
  <dimension ref="B1:N11"/>
  <sheetViews>
    <sheetView showGridLines="0" tabSelected="1" zoomScale="90" zoomScaleNormal="90" workbookViewId="0">
      <selection activeCell="J4" sqref="J4"/>
    </sheetView>
  </sheetViews>
  <sheetFormatPr defaultRowHeight="15" x14ac:dyDescent="0.25"/>
  <cols>
    <col min="1" max="1" width="9.140625" style="20"/>
    <col min="2" max="2" width="23.7109375" style="20" bestFit="1" customWidth="1"/>
    <col min="3" max="3" width="24" style="20" bestFit="1" customWidth="1"/>
    <col min="4" max="4" width="23.7109375" style="20" bestFit="1" customWidth="1"/>
    <col min="5" max="5" width="17.140625" style="20" bestFit="1" customWidth="1"/>
    <col min="6" max="6" width="21.85546875" style="20" bestFit="1" customWidth="1"/>
    <col min="7" max="7" width="18.5703125" style="20" bestFit="1" customWidth="1"/>
    <col min="8" max="8" width="28.5703125" style="20" bestFit="1" customWidth="1"/>
    <col min="9" max="9" width="9" style="20" bestFit="1" customWidth="1"/>
    <col min="10" max="10" width="9.140625" style="20" bestFit="1" customWidth="1"/>
    <col min="11" max="11" width="20.7109375" style="20" bestFit="1" customWidth="1"/>
    <col min="12" max="13" width="18.85546875" style="20" bestFit="1" customWidth="1"/>
    <col min="14" max="14" width="18.5703125" style="20" bestFit="1" customWidth="1"/>
    <col min="15" max="15" width="16.7109375" style="20" bestFit="1" customWidth="1"/>
    <col min="16" max="16384" width="9.140625" style="20"/>
  </cols>
  <sheetData>
    <row r="1" spans="2:14" ht="30" thickTop="1" thickBot="1" x14ac:dyDescent="0.3">
      <c r="B1" s="22" t="s">
        <v>790</v>
      </c>
      <c r="C1" s="23"/>
      <c r="D1" s="23"/>
      <c r="E1" s="23"/>
      <c r="F1" s="23"/>
      <c r="G1" s="23"/>
      <c r="H1" s="23"/>
      <c r="I1" s="23"/>
      <c r="J1" s="23"/>
      <c r="K1" s="24"/>
      <c r="L1" s="21"/>
      <c r="M1" s="21"/>
      <c r="N1" s="21"/>
    </row>
    <row r="2" spans="2:14" ht="18" thickTop="1" x14ac:dyDescent="0.25">
      <c r="B2" s="35" t="s">
        <v>671</v>
      </c>
      <c r="C2" s="35" t="s">
        <v>696</v>
      </c>
      <c r="D2" s="35" t="s">
        <v>673</v>
      </c>
      <c r="E2" s="35" t="s">
        <v>677</v>
      </c>
      <c r="F2" s="35" t="s">
        <v>672</v>
      </c>
      <c r="G2" s="35" t="s">
        <v>679</v>
      </c>
      <c r="H2" s="35" t="s">
        <v>791</v>
      </c>
      <c r="I2" s="35" t="s">
        <v>675</v>
      </c>
      <c r="J2" s="35" t="s">
        <v>676</v>
      </c>
      <c r="K2" s="36" t="s">
        <v>793</v>
      </c>
      <c r="M2" s="21"/>
      <c r="N2" s="21"/>
    </row>
    <row r="3" spans="2:14" ht="16.5" thickBot="1" x14ac:dyDescent="0.3">
      <c r="B3" s="29">
        <v>1082</v>
      </c>
      <c r="C3" s="29">
        <v>1013</v>
      </c>
      <c r="D3" s="29">
        <v>69</v>
      </c>
      <c r="E3" s="29">
        <v>1101.5999999999999</v>
      </c>
      <c r="F3" s="29">
        <v>804</v>
      </c>
      <c r="G3" s="29">
        <v>813.5</v>
      </c>
      <c r="H3" s="30">
        <v>-3.4146341463414678E-2</v>
      </c>
      <c r="I3" s="29">
        <v>1598</v>
      </c>
      <c r="J3" s="29">
        <v>52</v>
      </c>
      <c r="K3" s="30">
        <f>GETPIVOTDATA("[Measures].[Sum of Goals]",$B$2)/GETPIVOTDATA("[Measures].[Sum of Expected Goals]",$B$2)</f>
        <v>0.98220769789397244</v>
      </c>
      <c r="M3" s="21"/>
      <c r="N3" s="21"/>
    </row>
    <row r="4" spans="2:14" ht="18" customHeight="1" thickTop="1" thickBot="1" x14ac:dyDescent="0.3">
      <c r="B4" s="37" t="s">
        <v>794</v>
      </c>
      <c r="C4" s="38">
        <f>GETPIVOTDATA("[Measures].[Sum of Progressive Passes]",$B$6)/90</f>
        <v>312.06666666666666</v>
      </c>
      <c r="D4" s="39" t="s">
        <v>795</v>
      </c>
      <c r="E4" s="38">
        <f>GETPIVOTDATA("[Measures].[Sum of Progressive Carries]",$B$6)/90</f>
        <v>158.35555555555555</v>
      </c>
      <c r="F4" s="39" t="s">
        <v>796</v>
      </c>
      <c r="G4" s="40">
        <f>GETPIVOTDATA("[Measures].[Sum of Progressive Runs]",$B$6)/90</f>
        <v>308.86666666666667</v>
      </c>
      <c r="H4" s="41"/>
    </row>
    <row r="5" spans="2:14" ht="16.5" thickBot="1" x14ac:dyDescent="0.3">
      <c r="B5" s="37" t="s">
        <v>797</v>
      </c>
      <c r="C5" s="38">
        <f>(C4/(C4+E4+G4))*100</f>
        <v>40.045055321090452</v>
      </c>
      <c r="D5" s="39" t="s">
        <v>798</v>
      </c>
      <c r="E5" s="38">
        <f>(E4/(C4+E4+G4))*100</f>
        <v>20.32052013231436</v>
      </c>
      <c r="F5" s="39" t="s">
        <v>799</v>
      </c>
      <c r="G5" s="40">
        <f>(G4/(C4+E4+G4))*100</f>
        <v>39.634424546595184</v>
      </c>
    </row>
    <row r="6" spans="2:14" x14ac:dyDescent="0.25">
      <c r="B6" s="31" t="s">
        <v>668</v>
      </c>
      <c r="C6" s="31" t="s">
        <v>681</v>
      </c>
      <c r="D6" s="31" t="s">
        <v>682</v>
      </c>
      <c r="E6" s="31" t="s">
        <v>697</v>
      </c>
    </row>
    <row r="7" spans="2:14" x14ac:dyDescent="0.25">
      <c r="B7" s="32" t="s">
        <v>11</v>
      </c>
      <c r="C7" s="33">
        <v>4173</v>
      </c>
      <c r="D7" s="33">
        <v>11579</v>
      </c>
      <c r="E7" s="33">
        <v>6589</v>
      </c>
    </row>
    <row r="8" spans="2:14" x14ac:dyDescent="0.25">
      <c r="B8" s="32" t="s">
        <v>51</v>
      </c>
      <c r="C8" s="33">
        <v>2887</v>
      </c>
      <c r="D8" s="33">
        <v>2570</v>
      </c>
      <c r="E8" s="33">
        <v>7697</v>
      </c>
    </row>
    <row r="9" spans="2:14" x14ac:dyDescent="0.25">
      <c r="B9" s="32" t="s">
        <v>48</v>
      </c>
      <c r="C9" s="33">
        <v>2</v>
      </c>
      <c r="D9" s="33">
        <v>39</v>
      </c>
      <c r="E9" s="33">
        <v>0</v>
      </c>
    </row>
    <row r="10" spans="2:14" ht="20.25" customHeight="1" x14ac:dyDescent="0.25">
      <c r="B10" s="32" t="s">
        <v>17</v>
      </c>
      <c r="C10" s="33">
        <v>7190</v>
      </c>
      <c r="D10" s="33">
        <v>13898</v>
      </c>
      <c r="E10" s="33">
        <v>13512</v>
      </c>
    </row>
    <row r="11" spans="2:14" x14ac:dyDescent="0.25">
      <c r="B11" s="31" t="s">
        <v>780</v>
      </c>
      <c r="C11" s="34">
        <v>14252</v>
      </c>
      <c r="D11" s="34">
        <v>28086</v>
      </c>
      <c r="E11" s="34">
        <v>27798</v>
      </c>
    </row>
  </sheetData>
  <mergeCells count="1">
    <mergeCell ref="B1:K1"/>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1E257-D604-4024-8013-AE35E3967C68}">
  <dimension ref="A2:O143"/>
  <sheetViews>
    <sheetView topLeftCell="A86" workbookViewId="0">
      <selection activeCell="F93" sqref="F93:F98"/>
    </sheetView>
  </sheetViews>
  <sheetFormatPr defaultRowHeight="15" x14ac:dyDescent="0.25"/>
  <cols>
    <col min="1" max="1" width="18.85546875" bestFit="1" customWidth="1"/>
    <col min="2" max="3" width="18.42578125" bestFit="1" customWidth="1"/>
    <col min="4" max="4" width="18.85546875" bestFit="1" customWidth="1"/>
    <col min="5" max="5" width="15.42578125" bestFit="1" customWidth="1"/>
    <col min="6" max="6" width="22.140625" bestFit="1" customWidth="1"/>
    <col min="7" max="7" width="16.7109375" bestFit="1" customWidth="1"/>
    <col min="8" max="8" width="13.42578125" bestFit="1" customWidth="1"/>
    <col min="9" max="9" width="16.42578125" bestFit="1" customWidth="1"/>
    <col min="10" max="10" width="15.42578125" bestFit="1" customWidth="1"/>
    <col min="11" max="11" width="18.42578125" bestFit="1" customWidth="1"/>
    <col min="12" max="12" width="5" bestFit="1" customWidth="1"/>
    <col min="13" max="13" width="21.85546875" bestFit="1" customWidth="1"/>
    <col min="14" max="14" width="23.85546875" bestFit="1" customWidth="1"/>
    <col min="15" max="15" width="23.5703125" bestFit="1" customWidth="1"/>
    <col min="16" max="16" width="21.85546875" bestFit="1" customWidth="1"/>
    <col min="17" max="17" width="23.85546875" bestFit="1" customWidth="1"/>
    <col min="18" max="18" width="23.5703125" bestFit="1" customWidth="1"/>
    <col min="19" max="19" width="21.85546875" bestFit="1" customWidth="1"/>
    <col min="20" max="23" width="3" bestFit="1" customWidth="1"/>
    <col min="24" max="24" width="11.28515625" bestFit="1" customWidth="1"/>
    <col min="25" max="186" width="16.85546875" bestFit="1" customWidth="1"/>
    <col min="187" max="187" width="11.28515625" bestFit="1" customWidth="1"/>
  </cols>
  <sheetData>
    <row r="2" spans="1:15" x14ac:dyDescent="0.25">
      <c r="A2" s="10" t="s">
        <v>779</v>
      </c>
      <c r="B2" t="s">
        <v>671</v>
      </c>
      <c r="C2" t="s">
        <v>696</v>
      </c>
      <c r="D2" t="s">
        <v>683</v>
      </c>
      <c r="E2" t="s">
        <v>673</v>
      </c>
      <c r="F2" t="s">
        <v>677</v>
      </c>
      <c r="G2" t="s">
        <v>672</v>
      </c>
      <c r="H2" t="s">
        <v>684</v>
      </c>
      <c r="I2" t="s">
        <v>679</v>
      </c>
      <c r="J2" t="s">
        <v>675</v>
      </c>
      <c r="K2" t="s">
        <v>676</v>
      </c>
      <c r="N2" s="10" t="s">
        <v>779</v>
      </c>
      <c r="O2" t="s">
        <v>782</v>
      </c>
    </row>
    <row r="3" spans="1:15" x14ac:dyDescent="0.25">
      <c r="A3" s="11" t="s">
        <v>45</v>
      </c>
      <c r="B3" s="28">
        <v>85</v>
      </c>
      <c r="C3" s="28">
        <v>76</v>
      </c>
      <c r="D3" s="28">
        <v>3.6</v>
      </c>
      <c r="E3" s="28">
        <v>9</v>
      </c>
      <c r="F3" s="28">
        <v>84.1</v>
      </c>
      <c r="G3" s="28">
        <v>65</v>
      </c>
      <c r="H3" s="28">
        <v>3.12</v>
      </c>
      <c r="I3" s="28">
        <v>62.3</v>
      </c>
      <c r="J3" s="28">
        <v>67</v>
      </c>
      <c r="K3" s="28">
        <v>3</v>
      </c>
      <c r="N3" s="11" t="s">
        <v>45</v>
      </c>
      <c r="O3" s="28"/>
    </row>
    <row r="4" spans="1:15" x14ac:dyDescent="0.25">
      <c r="A4" s="11" t="s">
        <v>37</v>
      </c>
      <c r="B4" s="28">
        <v>71</v>
      </c>
      <c r="C4" s="28">
        <v>68</v>
      </c>
      <c r="D4" s="28">
        <v>4.3899999999999997</v>
      </c>
      <c r="E4" s="28">
        <v>3</v>
      </c>
      <c r="F4" s="28">
        <v>69.8</v>
      </c>
      <c r="G4" s="28">
        <v>51</v>
      </c>
      <c r="H4" s="28">
        <v>2.4900000000000002</v>
      </c>
      <c r="I4" s="28">
        <v>55</v>
      </c>
      <c r="J4" s="28">
        <v>59</v>
      </c>
      <c r="K4" s="28">
        <v>2</v>
      </c>
      <c r="N4" s="18" t="s">
        <v>539</v>
      </c>
      <c r="O4" s="28"/>
    </row>
    <row r="5" spans="1:15" x14ac:dyDescent="0.25">
      <c r="A5" s="11" t="s">
        <v>143</v>
      </c>
      <c r="B5" s="28">
        <v>67</v>
      </c>
      <c r="C5" s="28">
        <v>65</v>
      </c>
      <c r="D5" s="28">
        <v>3.84</v>
      </c>
      <c r="E5" s="28">
        <v>2</v>
      </c>
      <c r="F5" s="28">
        <v>62.3</v>
      </c>
      <c r="G5" s="28">
        <v>55</v>
      </c>
      <c r="H5" s="28">
        <v>2.89</v>
      </c>
      <c r="I5" s="28">
        <v>46.6</v>
      </c>
      <c r="J5" s="28">
        <v>70</v>
      </c>
      <c r="K5" s="28">
        <v>6</v>
      </c>
      <c r="N5" s="19" t="s">
        <v>51</v>
      </c>
      <c r="O5" s="28">
        <v>29</v>
      </c>
    </row>
    <row r="6" spans="1:15" x14ac:dyDescent="0.25">
      <c r="A6" s="11" t="s">
        <v>52</v>
      </c>
      <c r="B6" s="28">
        <v>66</v>
      </c>
      <c r="C6" s="28">
        <v>61</v>
      </c>
      <c r="D6" s="28">
        <v>3.28</v>
      </c>
      <c r="E6" s="28">
        <v>5</v>
      </c>
      <c r="F6" s="28">
        <v>65</v>
      </c>
      <c r="G6" s="28">
        <v>50</v>
      </c>
      <c r="H6" s="28">
        <v>2.2999999999999998</v>
      </c>
      <c r="I6" s="28">
        <v>46.5</v>
      </c>
      <c r="J6" s="28">
        <v>68</v>
      </c>
      <c r="K6" s="28">
        <v>1</v>
      </c>
      <c r="N6" s="18" t="s">
        <v>207</v>
      </c>
      <c r="O6" s="28"/>
    </row>
    <row r="7" spans="1:15" x14ac:dyDescent="0.25">
      <c r="A7" s="11" t="s">
        <v>34</v>
      </c>
      <c r="B7" s="28">
        <v>65</v>
      </c>
      <c r="C7" s="28">
        <v>60</v>
      </c>
      <c r="D7" s="28">
        <v>2.38</v>
      </c>
      <c r="E7" s="28">
        <v>5</v>
      </c>
      <c r="F7" s="28">
        <v>60.7</v>
      </c>
      <c r="G7" s="28">
        <v>44</v>
      </c>
      <c r="H7" s="28">
        <v>1.9</v>
      </c>
      <c r="I7" s="28">
        <v>42.9</v>
      </c>
      <c r="J7" s="28">
        <v>62</v>
      </c>
      <c r="K7" s="28">
        <v>1</v>
      </c>
      <c r="N7" s="19" t="s">
        <v>51</v>
      </c>
      <c r="O7" s="28">
        <v>13</v>
      </c>
    </row>
    <row r="8" spans="1:15" x14ac:dyDescent="0.25">
      <c r="A8" s="11" t="s">
        <v>22</v>
      </c>
      <c r="B8" s="28">
        <v>64</v>
      </c>
      <c r="C8" s="28">
        <v>57</v>
      </c>
      <c r="D8" s="28">
        <v>3.85</v>
      </c>
      <c r="E8" s="28">
        <v>7</v>
      </c>
      <c r="F8" s="28">
        <v>59.5</v>
      </c>
      <c r="G8" s="28">
        <v>41</v>
      </c>
      <c r="H8" s="28">
        <v>2.58</v>
      </c>
      <c r="I8" s="28">
        <v>40.5</v>
      </c>
      <c r="J8" s="28">
        <v>78</v>
      </c>
      <c r="K8" s="28">
        <v>3</v>
      </c>
      <c r="N8" s="18" t="s">
        <v>268</v>
      </c>
      <c r="O8" s="28"/>
    </row>
    <row r="9" spans="1:15" x14ac:dyDescent="0.25">
      <c r="A9" s="11" t="s">
        <v>86</v>
      </c>
      <c r="B9" s="28">
        <v>61</v>
      </c>
      <c r="C9" s="28">
        <v>58</v>
      </c>
      <c r="D9" s="28">
        <v>3.41</v>
      </c>
      <c r="E9" s="28">
        <v>3</v>
      </c>
      <c r="F9" s="28">
        <v>59.9</v>
      </c>
      <c r="G9" s="28">
        <v>47</v>
      </c>
      <c r="H9" s="28">
        <v>5.52</v>
      </c>
      <c r="I9" s="28">
        <v>45</v>
      </c>
      <c r="J9" s="28">
        <v>72</v>
      </c>
      <c r="K9" s="28">
        <v>1</v>
      </c>
      <c r="N9" s="19" t="s">
        <v>51</v>
      </c>
      <c r="O9" s="28">
        <v>10</v>
      </c>
    </row>
    <row r="10" spans="1:15" x14ac:dyDescent="0.25">
      <c r="A10" s="11" t="s">
        <v>14</v>
      </c>
      <c r="B10" s="28">
        <v>61</v>
      </c>
      <c r="C10" s="28">
        <v>57</v>
      </c>
      <c r="D10" s="28">
        <v>3.28</v>
      </c>
      <c r="E10" s="28">
        <v>4</v>
      </c>
      <c r="F10" s="28">
        <v>69.400000000000006</v>
      </c>
      <c r="G10" s="28">
        <v>47</v>
      </c>
      <c r="H10" s="28">
        <v>2.99</v>
      </c>
      <c r="I10" s="28">
        <v>53.5</v>
      </c>
      <c r="J10" s="28">
        <v>101</v>
      </c>
      <c r="K10" s="28">
        <v>2</v>
      </c>
      <c r="N10" s="11" t="s">
        <v>34</v>
      </c>
      <c r="O10" s="28"/>
    </row>
    <row r="11" spans="1:15" x14ac:dyDescent="0.25">
      <c r="A11" s="11" t="s">
        <v>29</v>
      </c>
      <c r="B11" s="28">
        <v>57</v>
      </c>
      <c r="C11" s="28">
        <v>54</v>
      </c>
      <c r="D11" s="28">
        <v>2.56</v>
      </c>
      <c r="E11" s="28">
        <v>3</v>
      </c>
      <c r="F11" s="28">
        <v>46.7</v>
      </c>
      <c r="G11" s="28">
        <v>42</v>
      </c>
      <c r="H11" s="28">
        <v>1.89</v>
      </c>
      <c r="I11" s="28">
        <v>33.799999999999997</v>
      </c>
      <c r="J11" s="28">
        <v>90</v>
      </c>
      <c r="K11" s="28">
        <v>2</v>
      </c>
      <c r="N11" s="18" t="s">
        <v>428</v>
      </c>
      <c r="O11" s="28"/>
    </row>
    <row r="12" spans="1:15" x14ac:dyDescent="0.25">
      <c r="A12" s="11" t="s">
        <v>12</v>
      </c>
      <c r="B12" s="28">
        <v>57</v>
      </c>
      <c r="C12" s="28">
        <v>51</v>
      </c>
      <c r="D12" s="28">
        <v>3.74</v>
      </c>
      <c r="E12" s="28">
        <v>6</v>
      </c>
      <c r="F12" s="28">
        <v>65.400000000000006</v>
      </c>
      <c r="G12" s="28">
        <v>41</v>
      </c>
      <c r="H12" s="28">
        <v>2.25</v>
      </c>
      <c r="I12" s="28">
        <v>44.1</v>
      </c>
      <c r="J12" s="28">
        <v>97</v>
      </c>
      <c r="K12" s="28">
        <v>3</v>
      </c>
      <c r="N12" s="19" t="s">
        <v>51</v>
      </c>
      <c r="O12" s="28">
        <v>20</v>
      </c>
    </row>
    <row r="13" spans="1:15" x14ac:dyDescent="0.25">
      <c r="A13" s="11" t="s">
        <v>84</v>
      </c>
      <c r="B13" s="28">
        <v>56</v>
      </c>
      <c r="C13" s="28">
        <v>53</v>
      </c>
      <c r="D13" s="28">
        <v>4.5599999999999996</v>
      </c>
      <c r="E13" s="28">
        <v>3</v>
      </c>
      <c r="F13" s="28">
        <v>57.6</v>
      </c>
      <c r="G13" s="28">
        <v>45</v>
      </c>
      <c r="H13" s="28">
        <v>2.2999999999999998</v>
      </c>
      <c r="I13" s="28">
        <v>42</v>
      </c>
      <c r="J13" s="28">
        <v>76</v>
      </c>
      <c r="K13" s="28">
        <v>4</v>
      </c>
      <c r="N13" s="18" t="s">
        <v>653</v>
      </c>
      <c r="O13" s="28"/>
    </row>
    <row r="14" spans="1:15" x14ac:dyDescent="0.25">
      <c r="A14" s="11" t="s">
        <v>24</v>
      </c>
      <c r="B14" s="28">
        <v>53</v>
      </c>
      <c r="C14" s="28">
        <v>53</v>
      </c>
      <c r="D14" s="28">
        <v>2.72</v>
      </c>
      <c r="E14" s="28">
        <v>0</v>
      </c>
      <c r="F14" s="28">
        <v>44.1</v>
      </c>
      <c r="G14" s="28">
        <v>42</v>
      </c>
      <c r="H14" s="28">
        <v>2.19</v>
      </c>
      <c r="I14" s="28">
        <v>35.299999999999997</v>
      </c>
      <c r="J14" s="28">
        <v>79</v>
      </c>
      <c r="K14" s="28">
        <v>2</v>
      </c>
      <c r="N14" s="19" t="s">
        <v>51</v>
      </c>
      <c r="O14" s="28">
        <v>19</v>
      </c>
    </row>
    <row r="15" spans="1:15" x14ac:dyDescent="0.25">
      <c r="A15" s="11" t="s">
        <v>67</v>
      </c>
      <c r="B15" s="28">
        <v>53</v>
      </c>
      <c r="C15" s="28">
        <v>50</v>
      </c>
      <c r="D15" s="28">
        <v>3.48</v>
      </c>
      <c r="E15" s="28">
        <v>3</v>
      </c>
      <c r="F15" s="28">
        <v>49.9</v>
      </c>
      <c r="G15" s="28">
        <v>44</v>
      </c>
      <c r="H15" s="28">
        <v>2.16</v>
      </c>
      <c r="I15" s="28">
        <v>37.700000000000003</v>
      </c>
      <c r="J15" s="28">
        <v>80</v>
      </c>
      <c r="K15" s="28">
        <v>2</v>
      </c>
      <c r="N15" s="18" t="s">
        <v>550</v>
      </c>
      <c r="O15" s="28"/>
    </row>
    <row r="16" spans="1:15" x14ac:dyDescent="0.25">
      <c r="A16" s="11" t="s">
        <v>26</v>
      </c>
      <c r="B16" s="28">
        <v>49</v>
      </c>
      <c r="C16" s="28">
        <v>46</v>
      </c>
      <c r="D16" s="28">
        <v>4.6399999999999997</v>
      </c>
      <c r="E16" s="28">
        <v>3</v>
      </c>
      <c r="F16" s="28">
        <v>61.5</v>
      </c>
      <c r="G16" s="28">
        <v>38</v>
      </c>
      <c r="H16" s="28">
        <v>2.16</v>
      </c>
      <c r="I16" s="28">
        <v>46.9</v>
      </c>
      <c r="J16" s="28">
        <v>80</v>
      </c>
      <c r="K16" s="28">
        <v>4</v>
      </c>
      <c r="N16" s="19" t="s">
        <v>51</v>
      </c>
      <c r="O16" s="28">
        <v>11</v>
      </c>
    </row>
    <row r="17" spans="1:15" x14ac:dyDescent="0.25">
      <c r="A17" s="11" t="s">
        <v>57</v>
      </c>
      <c r="B17" s="28">
        <v>43</v>
      </c>
      <c r="C17" s="28">
        <v>40</v>
      </c>
      <c r="D17" s="28">
        <v>2.21</v>
      </c>
      <c r="E17" s="28">
        <v>3</v>
      </c>
      <c r="F17" s="28">
        <v>48.2</v>
      </c>
      <c r="G17" s="28">
        <v>29</v>
      </c>
      <c r="H17" s="28">
        <v>1.95</v>
      </c>
      <c r="I17" s="28">
        <v>34.200000000000003</v>
      </c>
      <c r="J17" s="28">
        <v>82</v>
      </c>
      <c r="K17" s="28">
        <v>3</v>
      </c>
      <c r="N17" s="11" t="s">
        <v>52</v>
      </c>
      <c r="O17" s="28"/>
    </row>
    <row r="18" spans="1:15" x14ac:dyDescent="0.25">
      <c r="A18" s="11" t="s">
        <v>60</v>
      </c>
      <c r="B18" s="28">
        <v>42</v>
      </c>
      <c r="C18" s="28">
        <v>38</v>
      </c>
      <c r="D18" s="28">
        <v>2.17</v>
      </c>
      <c r="E18" s="28">
        <v>4</v>
      </c>
      <c r="F18" s="28">
        <v>53.6</v>
      </c>
      <c r="G18" s="28">
        <v>29</v>
      </c>
      <c r="H18" s="28">
        <v>1.26</v>
      </c>
      <c r="I18" s="28">
        <v>39.799999999999997</v>
      </c>
      <c r="J18" s="28">
        <v>86</v>
      </c>
      <c r="K18" s="28">
        <v>3</v>
      </c>
      <c r="N18" s="18" t="s">
        <v>332</v>
      </c>
      <c r="O18" s="28"/>
    </row>
    <row r="19" spans="1:15" x14ac:dyDescent="0.25">
      <c r="A19" s="11" t="s">
        <v>43</v>
      </c>
      <c r="B19" s="28">
        <v>39</v>
      </c>
      <c r="C19" s="28">
        <v>37</v>
      </c>
      <c r="D19" s="28">
        <v>2.17</v>
      </c>
      <c r="E19" s="28">
        <v>2</v>
      </c>
      <c r="F19" s="28">
        <v>42.7</v>
      </c>
      <c r="G19" s="28">
        <v>27</v>
      </c>
      <c r="H19" s="28">
        <v>1.81</v>
      </c>
      <c r="I19" s="28">
        <v>32.799999999999997</v>
      </c>
      <c r="J19" s="28">
        <v>82</v>
      </c>
      <c r="K19" s="28">
        <v>2</v>
      </c>
      <c r="N19" s="19" t="s">
        <v>51</v>
      </c>
      <c r="O19" s="28">
        <v>23</v>
      </c>
    </row>
    <row r="20" spans="1:15" x14ac:dyDescent="0.25">
      <c r="A20" s="11" t="s">
        <v>131</v>
      </c>
      <c r="B20" s="28">
        <v>35</v>
      </c>
      <c r="C20" s="28">
        <v>33</v>
      </c>
      <c r="D20" s="28">
        <v>2.57</v>
      </c>
      <c r="E20" s="28">
        <v>2</v>
      </c>
      <c r="F20" s="28">
        <v>35</v>
      </c>
      <c r="G20" s="28">
        <v>26</v>
      </c>
      <c r="H20" s="28">
        <v>1.88</v>
      </c>
      <c r="I20" s="28">
        <v>24.2</v>
      </c>
      <c r="J20" s="28">
        <v>93</v>
      </c>
      <c r="K20" s="28">
        <v>5</v>
      </c>
      <c r="N20" s="18" t="s">
        <v>97</v>
      </c>
      <c r="O20" s="28"/>
    </row>
    <row r="21" spans="1:15" x14ac:dyDescent="0.25">
      <c r="A21" s="11" t="s">
        <v>54</v>
      </c>
      <c r="B21" s="28">
        <v>33</v>
      </c>
      <c r="C21" s="28">
        <v>31</v>
      </c>
      <c r="D21" s="28">
        <v>1.73</v>
      </c>
      <c r="E21" s="28">
        <v>2</v>
      </c>
      <c r="F21" s="28">
        <v>32.9</v>
      </c>
      <c r="G21" s="28">
        <v>25</v>
      </c>
      <c r="H21" s="28">
        <v>1.5</v>
      </c>
      <c r="I21" s="28">
        <v>25.2</v>
      </c>
      <c r="J21" s="28">
        <v>87</v>
      </c>
      <c r="K21" s="28">
        <v>0</v>
      </c>
      <c r="N21" s="19" t="s">
        <v>51</v>
      </c>
      <c r="O21" s="28">
        <v>9</v>
      </c>
    </row>
    <row r="22" spans="1:15" x14ac:dyDescent="0.25">
      <c r="A22" s="11" t="s">
        <v>42</v>
      </c>
      <c r="B22" s="28">
        <v>25</v>
      </c>
      <c r="C22" s="28">
        <v>25</v>
      </c>
      <c r="D22" s="28">
        <v>1.62</v>
      </c>
      <c r="E22" s="28">
        <v>0</v>
      </c>
      <c r="F22" s="28">
        <v>33.299999999999997</v>
      </c>
      <c r="G22" s="28">
        <v>16</v>
      </c>
      <c r="H22" s="28">
        <v>1.22</v>
      </c>
      <c r="I22" s="28">
        <v>25.2</v>
      </c>
      <c r="J22" s="28">
        <v>89</v>
      </c>
      <c r="K22" s="28">
        <v>3</v>
      </c>
      <c r="N22" s="18" t="s">
        <v>465</v>
      </c>
      <c r="O22" s="28"/>
    </row>
    <row r="23" spans="1:15" x14ac:dyDescent="0.25">
      <c r="A23" s="11" t="s">
        <v>780</v>
      </c>
      <c r="B23" s="28">
        <v>1082</v>
      </c>
      <c r="C23" s="28">
        <v>1013</v>
      </c>
      <c r="D23" s="28">
        <v>62.2</v>
      </c>
      <c r="E23" s="28">
        <v>69</v>
      </c>
      <c r="F23" s="28">
        <v>1101.5999999999999</v>
      </c>
      <c r="G23" s="28">
        <v>804</v>
      </c>
      <c r="H23" s="28">
        <v>46.36</v>
      </c>
      <c r="I23" s="28">
        <v>813.5</v>
      </c>
      <c r="J23" s="28">
        <v>1598</v>
      </c>
      <c r="K23" s="28">
        <v>52</v>
      </c>
      <c r="N23" s="19" t="s">
        <v>51</v>
      </c>
      <c r="O23" s="28">
        <v>8</v>
      </c>
    </row>
    <row r="24" spans="1:15" x14ac:dyDescent="0.25">
      <c r="N24" s="11" t="s">
        <v>37</v>
      </c>
      <c r="O24" s="28"/>
    </row>
    <row r="25" spans="1:15" x14ac:dyDescent="0.25">
      <c r="N25" s="18" t="s">
        <v>302</v>
      </c>
      <c r="O25" s="28"/>
    </row>
    <row r="26" spans="1:15" x14ac:dyDescent="0.25">
      <c r="N26" s="19" t="s">
        <v>51</v>
      </c>
      <c r="O26" s="28">
        <v>22</v>
      </c>
    </row>
    <row r="27" spans="1:15" x14ac:dyDescent="0.25">
      <c r="A27" s="10" t="s">
        <v>779</v>
      </c>
      <c r="B27" t="s">
        <v>681</v>
      </c>
      <c r="C27" t="s">
        <v>682</v>
      </c>
      <c r="D27" t="s">
        <v>697</v>
      </c>
      <c r="N27" s="18" t="s">
        <v>260</v>
      </c>
      <c r="O27" s="28"/>
    </row>
    <row r="28" spans="1:15" x14ac:dyDescent="0.25">
      <c r="A28" s="11" t="s">
        <v>11</v>
      </c>
      <c r="B28" s="28">
        <v>4173</v>
      </c>
      <c r="C28" s="28">
        <v>11579</v>
      </c>
      <c r="D28" s="28">
        <v>6589</v>
      </c>
      <c r="N28" s="19" t="s">
        <v>17</v>
      </c>
      <c r="O28" s="28">
        <v>7</v>
      </c>
    </row>
    <row r="29" spans="1:15" x14ac:dyDescent="0.25">
      <c r="A29" s="11" t="s">
        <v>51</v>
      </c>
      <c r="B29" s="28">
        <v>2887</v>
      </c>
      <c r="C29" s="28">
        <v>2570</v>
      </c>
      <c r="D29" s="28">
        <v>7697</v>
      </c>
      <c r="N29" s="18" t="s">
        <v>417</v>
      </c>
      <c r="O29" s="28"/>
    </row>
    <row r="30" spans="1:15" x14ac:dyDescent="0.25">
      <c r="A30" s="11" t="s">
        <v>48</v>
      </c>
      <c r="B30" s="28">
        <v>2</v>
      </c>
      <c r="C30" s="28">
        <v>39</v>
      </c>
      <c r="D30" s="28">
        <v>0</v>
      </c>
      <c r="N30" s="19" t="s">
        <v>17</v>
      </c>
      <c r="O30" s="28">
        <v>7</v>
      </c>
    </row>
    <row r="31" spans="1:15" x14ac:dyDescent="0.25">
      <c r="A31" s="11" t="s">
        <v>17</v>
      </c>
      <c r="B31" s="28">
        <v>7190</v>
      </c>
      <c r="C31" s="28">
        <v>13898</v>
      </c>
      <c r="D31" s="28">
        <v>13512</v>
      </c>
      <c r="N31" s="11" t="s">
        <v>12</v>
      </c>
      <c r="O31" s="28"/>
    </row>
    <row r="32" spans="1:15" x14ac:dyDescent="0.25">
      <c r="A32" s="11" t="s">
        <v>780</v>
      </c>
      <c r="B32" s="28">
        <v>14252</v>
      </c>
      <c r="C32" s="28">
        <v>28086</v>
      </c>
      <c r="D32" s="28">
        <v>27798</v>
      </c>
      <c r="N32" s="18" t="s">
        <v>373</v>
      </c>
      <c r="O32" s="28"/>
    </row>
    <row r="33" spans="2:15" x14ac:dyDescent="0.25">
      <c r="N33" s="19" t="s">
        <v>17</v>
      </c>
      <c r="O33" s="28">
        <v>12</v>
      </c>
    </row>
    <row r="34" spans="2:15" x14ac:dyDescent="0.25">
      <c r="N34" s="18" t="s">
        <v>556</v>
      </c>
      <c r="O34" s="28"/>
    </row>
    <row r="35" spans="2:15" x14ac:dyDescent="0.25">
      <c r="B35" t="s">
        <v>671</v>
      </c>
      <c r="C35" t="s">
        <v>673</v>
      </c>
      <c r="D35" t="s">
        <v>696</v>
      </c>
      <c r="E35" t="s">
        <v>677</v>
      </c>
      <c r="F35" t="s">
        <v>672</v>
      </c>
      <c r="G35" t="s">
        <v>679</v>
      </c>
      <c r="H35" t="s">
        <v>791</v>
      </c>
      <c r="I35" t="s">
        <v>792</v>
      </c>
      <c r="J35" t="s">
        <v>675</v>
      </c>
      <c r="K35" t="s">
        <v>676</v>
      </c>
      <c r="N35" s="19" t="s">
        <v>51</v>
      </c>
      <c r="O35" s="28">
        <v>11</v>
      </c>
    </row>
    <row r="36" spans="2:15" x14ac:dyDescent="0.25">
      <c r="B36" s="28">
        <v>1082</v>
      </c>
      <c r="C36" s="28">
        <v>69</v>
      </c>
      <c r="D36" s="28">
        <v>1013</v>
      </c>
      <c r="E36" s="28">
        <v>1101.5999999999999</v>
      </c>
      <c r="F36" s="28">
        <v>804</v>
      </c>
      <c r="G36" s="28">
        <v>813.5</v>
      </c>
      <c r="H36" s="12">
        <v>-3.4146341463414678E-2</v>
      </c>
      <c r="I36" s="12">
        <v>0.63420470478488555</v>
      </c>
      <c r="J36" s="28">
        <v>1598</v>
      </c>
      <c r="K36" s="28">
        <v>52</v>
      </c>
      <c r="N36" s="18" t="s">
        <v>247</v>
      </c>
      <c r="O36" s="28"/>
    </row>
    <row r="37" spans="2:15" x14ac:dyDescent="0.25">
      <c r="N37" s="19" t="s">
        <v>51</v>
      </c>
      <c r="O37" s="28">
        <v>10</v>
      </c>
    </row>
    <row r="38" spans="2:15" x14ac:dyDescent="0.25">
      <c r="N38" s="11" t="s">
        <v>29</v>
      </c>
      <c r="O38" s="28"/>
    </row>
    <row r="39" spans="2:15" x14ac:dyDescent="0.25">
      <c r="N39" s="18" t="s">
        <v>654</v>
      </c>
      <c r="O39" s="28"/>
    </row>
    <row r="40" spans="2:15" x14ac:dyDescent="0.25">
      <c r="N40" s="19" t="s">
        <v>51</v>
      </c>
      <c r="O40" s="28">
        <v>20</v>
      </c>
    </row>
    <row r="41" spans="2:15" x14ac:dyDescent="0.25">
      <c r="N41" s="18" t="s">
        <v>275</v>
      </c>
      <c r="O41" s="28"/>
    </row>
    <row r="42" spans="2:15" x14ac:dyDescent="0.25">
      <c r="N42" s="19" t="s">
        <v>17</v>
      </c>
      <c r="O42" s="28">
        <v>7</v>
      </c>
    </row>
    <row r="43" spans="2:15" x14ac:dyDescent="0.25">
      <c r="N43" s="18" t="s">
        <v>238</v>
      </c>
      <c r="O43" s="28"/>
    </row>
    <row r="44" spans="2:15" x14ac:dyDescent="0.25">
      <c r="N44" s="19" t="s">
        <v>17</v>
      </c>
      <c r="O44" s="28">
        <v>6</v>
      </c>
    </row>
    <row r="45" spans="2:15" x14ac:dyDescent="0.25">
      <c r="N45" s="11" t="s">
        <v>24</v>
      </c>
      <c r="O45" s="28"/>
    </row>
    <row r="46" spans="2:15" x14ac:dyDescent="0.25">
      <c r="N46" s="18" t="s">
        <v>187</v>
      </c>
      <c r="O46" s="28"/>
    </row>
    <row r="47" spans="2:15" x14ac:dyDescent="0.25">
      <c r="N47" s="19" t="s">
        <v>17</v>
      </c>
      <c r="O47" s="28">
        <v>15</v>
      </c>
    </row>
    <row r="48" spans="2:15" x14ac:dyDescent="0.25">
      <c r="N48" s="18" t="s">
        <v>585</v>
      </c>
      <c r="O48" s="28"/>
    </row>
    <row r="49" spans="1:15" x14ac:dyDescent="0.25">
      <c r="N49" s="19" t="s">
        <v>51</v>
      </c>
      <c r="O49" s="28">
        <v>14</v>
      </c>
    </row>
    <row r="50" spans="1:15" x14ac:dyDescent="0.25">
      <c r="N50" s="18" t="s">
        <v>30</v>
      </c>
      <c r="O50" s="28"/>
    </row>
    <row r="51" spans="1:15" x14ac:dyDescent="0.25">
      <c r="N51" s="19" t="s">
        <v>11</v>
      </c>
      <c r="O51" s="28">
        <v>4</v>
      </c>
    </row>
    <row r="52" spans="1:15" x14ac:dyDescent="0.25">
      <c r="N52" s="11" t="s">
        <v>14</v>
      </c>
      <c r="O52" s="28"/>
    </row>
    <row r="53" spans="1:15" x14ac:dyDescent="0.25">
      <c r="N53" s="18" t="s">
        <v>498</v>
      </c>
      <c r="O53" s="28"/>
    </row>
    <row r="54" spans="1:15" x14ac:dyDescent="0.25">
      <c r="N54" s="19" t="s">
        <v>17</v>
      </c>
      <c r="O54" s="28">
        <v>15</v>
      </c>
    </row>
    <row r="55" spans="1:15" x14ac:dyDescent="0.25">
      <c r="N55" s="18" t="s">
        <v>334</v>
      </c>
      <c r="O55" s="28"/>
    </row>
    <row r="56" spans="1:15" x14ac:dyDescent="0.25">
      <c r="N56" s="19" t="s">
        <v>51</v>
      </c>
      <c r="O56" s="28">
        <v>10</v>
      </c>
    </row>
    <row r="57" spans="1:15" x14ac:dyDescent="0.25">
      <c r="N57" s="18" t="s">
        <v>406</v>
      </c>
      <c r="O57" s="28"/>
    </row>
    <row r="58" spans="1:15" x14ac:dyDescent="0.25">
      <c r="N58" s="19" t="s">
        <v>51</v>
      </c>
      <c r="O58" s="28">
        <v>7</v>
      </c>
    </row>
    <row r="59" spans="1:15" x14ac:dyDescent="0.25">
      <c r="N59" s="11" t="s">
        <v>84</v>
      </c>
      <c r="O59" s="28"/>
    </row>
    <row r="60" spans="1:15" x14ac:dyDescent="0.25">
      <c r="N60" s="18" t="s">
        <v>638</v>
      </c>
      <c r="O60" s="28"/>
    </row>
    <row r="61" spans="1:15" x14ac:dyDescent="0.25">
      <c r="A61" s="13" t="s">
        <v>779</v>
      </c>
      <c r="B61" s="12" t="s">
        <v>784</v>
      </c>
      <c r="C61" s="15" t="s">
        <v>666</v>
      </c>
      <c r="D61" s="12" t="s">
        <v>785</v>
      </c>
      <c r="E61" s="12" t="s">
        <v>786</v>
      </c>
      <c r="F61" s="12" t="s">
        <v>783</v>
      </c>
      <c r="N61" s="19" t="s">
        <v>51</v>
      </c>
      <c r="O61" s="28">
        <v>16</v>
      </c>
    </row>
    <row r="62" spans="1:15" x14ac:dyDescent="0.25">
      <c r="A62" s="14" t="s">
        <v>539</v>
      </c>
      <c r="B62" s="12">
        <v>1.236842105263158</v>
      </c>
      <c r="C62" s="15">
        <v>47</v>
      </c>
      <c r="D62" s="12">
        <v>1.1507936507936509</v>
      </c>
      <c r="E62" s="12">
        <v>1.267605633802817</v>
      </c>
      <c r="F62" s="12">
        <v>38</v>
      </c>
      <c r="N62" s="18" t="s">
        <v>534</v>
      </c>
      <c r="O62" s="28"/>
    </row>
    <row r="63" spans="1:15" x14ac:dyDescent="0.25">
      <c r="A63" s="14" t="s">
        <v>332</v>
      </c>
      <c r="B63" s="12">
        <v>0.8529411764705882</v>
      </c>
      <c r="C63" s="15">
        <v>29</v>
      </c>
      <c r="D63" s="12">
        <v>1.1330049261083743</v>
      </c>
      <c r="E63" s="12">
        <v>1.3953488372093024</v>
      </c>
      <c r="F63" s="12">
        <v>34</v>
      </c>
      <c r="N63" s="19" t="s">
        <v>17</v>
      </c>
      <c r="O63" s="28">
        <v>8</v>
      </c>
    </row>
    <row r="64" spans="1:15" x14ac:dyDescent="0.25">
      <c r="A64" s="14" t="s">
        <v>302</v>
      </c>
      <c r="B64" s="12">
        <v>0.80645161290322576</v>
      </c>
      <c r="C64" s="15">
        <v>25</v>
      </c>
      <c r="D64" s="12">
        <v>1</v>
      </c>
      <c r="E64" s="12">
        <v>1</v>
      </c>
      <c r="F64" s="12">
        <v>31</v>
      </c>
      <c r="N64" s="18" t="s">
        <v>230</v>
      </c>
      <c r="O64" s="28"/>
    </row>
    <row r="65" spans="1:15" x14ac:dyDescent="0.25">
      <c r="A65" s="14" t="s">
        <v>518</v>
      </c>
      <c r="B65" s="12">
        <v>0.73333333333333339</v>
      </c>
      <c r="C65" s="15">
        <v>9</v>
      </c>
      <c r="D65" s="12">
        <v>2.9981024667931688</v>
      </c>
      <c r="E65" s="12">
        <v>1.3457556935817805</v>
      </c>
      <c r="F65" s="12">
        <v>25</v>
      </c>
      <c r="N65" s="19" t="s">
        <v>51</v>
      </c>
      <c r="O65" s="28">
        <v>7</v>
      </c>
    </row>
    <row r="66" spans="1:15" x14ac:dyDescent="0.25">
      <c r="A66" s="14" t="s">
        <v>428</v>
      </c>
      <c r="B66" s="12">
        <v>0.71052631578947367</v>
      </c>
      <c r="C66" s="15">
        <v>27</v>
      </c>
      <c r="D66" s="12">
        <v>1.6260162601626016</v>
      </c>
      <c r="E66" s="12">
        <v>0.84337349397590355</v>
      </c>
      <c r="F66" s="12">
        <v>38</v>
      </c>
      <c r="N66" s="11" t="s">
        <v>26</v>
      </c>
      <c r="O66" s="28"/>
    </row>
    <row r="67" spans="1:15" x14ac:dyDescent="0.25">
      <c r="A67" s="14" t="s">
        <v>653</v>
      </c>
      <c r="B67" s="12">
        <v>0.65714285714285714</v>
      </c>
      <c r="C67" s="15">
        <v>23</v>
      </c>
      <c r="D67" s="12">
        <v>1.027027027027027</v>
      </c>
      <c r="E67" s="12">
        <v>1.5384615384615383</v>
      </c>
      <c r="F67" s="12">
        <v>35</v>
      </c>
      <c r="N67" s="18" t="s">
        <v>423</v>
      </c>
      <c r="O67" s="28"/>
    </row>
    <row r="68" spans="1:15" x14ac:dyDescent="0.25">
      <c r="A68" s="14" t="s">
        <v>538</v>
      </c>
      <c r="B68" s="12">
        <v>0.64</v>
      </c>
      <c r="C68" s="15">
        <v>16</v>
      </c>
      <c r="D68" s="12">
        <v>0.88235294117647056</v>
      </c>
      <c r="E68" s="12">
        <v>1.3157894736842106</v>
      </c>
      <c r="F68" s="12">
        <v>25</v>
      </c>
      <c r="N68" s="19" t="s">
        <v>51</v>
      </c>
      <c r="O68" s="28">
        <v>14</v>
      </c>
    </row>
    <row r="69" spans="1:15" x14ac:dyDescent="0.25">
      <c r="A69" s="14" t="s">
        <v>654</v>
      </c>
      <c r="B69" s="12">
        <v>0.63888888888888884</v>
      </c>
      <c r="C69" s="15">
        <v>23</v>
      </c>
      <c r="D69" s="12">
        <v>1.4925373134328357</v>
      </c>
      <c r="E69" s="12">
        <v>1.1538461538461537</v>
      </c>
      <c r="F69" s="12">
        <v>36</v>
      </c>
      <c r="N69" s="18" t="s">
        <v>250</v>
      </c>
      <c r="O69" s="28"/>
    </row>
    <row r="70" spans="1:15" x14ac:dyDescent="0.25">
      <c r="A70" s="14" t="s">
        <v>187</v>
      </c>
      <c r="B70" s="12">
        <v>0.63636363636363635</v>
      </c>
      <c r="C70" s="15">
        <v>21</v>
      </c>
      <c r="D70" s="12">
        <v>1.7441860465116279</v>
      </c>
      <c r="E70" s="12">
        <v>0.77922077922077926</v>
      </c>
      <c r="F70" s="12">
        <v>33</v>
      </c>
      <c r="N70" s="19" t="s">
        <v>17</v>
      </c>
      <c r="O70" s="28">
        <v>8</v>
      </c>
    </row>
    <row r="71" spans="1:15" x14ac:dyDescent="0.25">
      <c r="A71" s="14" t="s">
        <v>638</v>
      </c>
      <c r="B71" s="12">
        <v>0.63157894736842102</v>
      </c>
      <c r="C71" s="15">
        <v>24</v>
      </c>
      <c r="D71" s="12">
        <v>1.0457516339869282</v>
      </c>
      <c r="E71" s="12">
        <v>2.4242424242424243</v>
      </c>
      <c r="F71" s="12">
        <v>38</v>
      </c>
      <c r="N71" s="18" t="s">
        <v>546</v>
      </c>
      <c r="O71" s="28"/>
    </row>
    <row r="72" spans="1:15" x14ac:dyDescent="0.25">
      <c r="A72" s="14" t="s">
        <v>498</v>
      </c>
      <c r="B72" s="12">
        <v>0.6216216216216216</v>
      </c>
      <c r="C72" s="15">
        <v>23</v>
      </c>
      <c r="D72" s="12">
        <v>0.86705202312138729</v>
      </c>
      <c r="E72" s="12">
        <v>0.7339449541284403</v>
      </c>
      <c r="F72" s="12">
        <v>37</v>
      </c>
      <c r="N72" s="19" t="s">
        <v>17</v>
      </c>
      <c r="O72" s="28">
        <v>8</v>
      </c>
    </row>
    <row r="73" spans="1:15" x14ac:dyDescent="0.25">
      <c r="A73" s="14" t="s">
        <v>122</v>
      </c>
      <c r="B73" s="12">
        <v>0.61764705882352944</v>
      </c>
      <c r="C73" s="15">
        <v>21</v>
      </c>
      <c r="D73" s="12">
        <v>1.5116279069767442</v>
      </c>
      <c r="E73" s="12">
        <v>1.1764705882352942</v>
      </c>
      <c r="F73" s="12">
        <v>34</v>
      </c>
      <c r="N73" s="11" t="s">
        <v>22</v>
      </c>
      <c r="O73" s="28"/>
    </row>
    <row r="74" spans="1:15" x14ac:dyDescent="0.25">
      <c r="A74" s="14" t="s">
        <v>344</v>
      </c>
      <c r="B74" s="12">
        <v>0.59259259259259256</v>
      </c>
      <c r="C74" s="15">
        <v>16</v>
      </c>
      <c r="D74" s="12">
        <v>1.1235955056179774</v>
      </c>
      <c r="E74" s="12">
        <v>1.2</v>
      </c>
      <c r="F74" s="12">
        <v>27</v>
      </c>
      <c r="N74" s="18" t="s">
        <v>640</v>
      </c>
      <c r="O74" s="28"/>
    </row>
    <row r="75" spans="1:15" x14ac:dyDescent="0.25">
      <c r="A75" s="14" t="s">
        <v>465</v>
      </c>
      <c r="B75" s="12">
        <v>0.5714285714285714</v>
      </c>
      <c r="C75" s="15">
        <v>20</v>
      </c>
      <c r="D75" s="12">
        <v>1.4035087719298245</v>
      </c>
      <c r="E75" s="12">
        <v>1.348314606741573</v>
      </c>
      <c r="F75" s="12">
        <v>35</v>
      </c>
      <c r="N75" s="19" t="s">
        <v>51</v>
      </c>
      <c r="O75" s="28">
        <v>10</v>
      </c>
    </row>
    <row r="76" spans="1:15" x14ac:dyDescent="0.25">
      <c r="A76" s="14" t="s">
        <v>205</v>
      </c>
      <c r="B76" s="12">
        <v>0.53846153846153844</v>
      </c>
      <c r="C76" s="15">
        <v>14</v>
      </c>
      <c r="D76" s="12">
        <v>1.7021276595744681</v>
      </c>
      <c r="E76" s="12">
        <v>1.2244897959183672</v>
      </c>
      <c r="F76" s="12">
        <v>26</v>
      </c>
      <c r="N76" s="18" t="s">
        <v>446</v>
      </c>
      <c r="O76" s="28"/>
    </row>
    <row r="77" spans="1:15" x14ac:dyDescent="0.25">
      <c r="A77" s="14" t="s">
        <v>780</v>
      </c>
      <c r="B77" s="12">
        <v>10.485820256451435</v>
      </c>
      <c r="C77" s="15">
        <v>338</v>
      </c>
      <c r="D77" s="12">
        <v>20.707684133213089</v>
      </c>
      <c r="E77" s="12">
        <v>18.746863973048583</v>
      </c>
      <c r="F77" s="12">
        <v>492</v>
      </c>
      <c r="N77" s="19" t="s">
        <v>17</v>
      </c>
      <c r="O77" s="28">
        <v>10</v>
      </c>
    </row>
    <row r="78" spans="1:15" x14ac:dyDescent="0.25">
      <c r="N78" s="18" t="s">
        <v>344</v>
      </c>
      <c r="O78" s="28"/>
    </row>
    <row r="79" spans="1:15" x14ac:dyDescent="0.25">
      <c r="A79" s="13" t="s">
        <v>779</v>
      </c>
      <c r="B79" s="12" t="s">
        <v>671</v>
      </c>
      <c r="D79" s="13" t="s">
        <v>779</v>
      </c>
      <c r="E79" s="12" t="s">
        <v>672</v>
      </c>
      <c r="N79" s="19" t="s">
        <v>17</v>
      </c>
      <c r="O79" s="28">
        <v>10</v>
      </c>
    </row>
    <row r="80" spans="1:15" x14ac:dyDescent="0.25">
      <c r="A80" s="14" t="s">
        <v>539</v>
      </c>
      <c r="B80" s="15">
        <v>29</v>
      </c>
      <c r="D80" s="14" t="s">
        <v>539</v>
      </c>
      <c r="E80" s="15">
        <v>18</v>
      </c>
      <c r="N80" s="11" t="s">
        <v>86</v>
      </c>
      <c r="O80" s="28"/>
    </row>
    <row r="81" spans="1:15" x14ac:dyDescent="0.25">
      <c r="A81" s="14" t="s">
        <v>332</v>
      </c>
      <c r="B81" s="15">
        <v>23</v>
      </c>
      <c r="D81" s="14" t="s">
        <v>465</v>
      </c>
      <c r="E81" s="15">
        <v>12</v>
      </c>
      <c r="N81" s="18" t="s">
        <v>347</v>
      </c>
      <c r="O81" s="28"/>
    </row>
    <row r="82" spans="1:15" x14ac:dyDescent="0.25">
      <c r="A82" s="14" t="s">
        <v>302</v>
      </c>
      <c r="B82" s="15">
        <v>22</v>
      </c>
      <c r="D82" s="14" t="s">
        <v>238</v>
      </c>
      <c r="E82" s="15">
        <v>11</v>
      </c>
      <c r="N82" s="19" t="s">
        <v>51</v>
      </c>
      <c r="O82" s="28">
        <v>11</v>
      </c>
    </row>
    <row r="83" spans="1:15" x14ac:dyDescent="0.25">
      <c r="A83" s="14" t="s">
        <v>654</v>
      </c>
      <c r="B83" s="15">
        <v>20</v>
      </c>
      <c r="D83" s="14" t="s">
        <v>256</v>
      </c>
      <c r="E83" s="15">
        <v>10</v>
      </c>
      <c r="N83" s="18" t="s">
        <v>405</v>
      </c>
      <c r="O83" s="28"/>
    </row>
    <row r="84" spans="1:15" x14ac:dyDescent="0.25">
      <c r="A84" s="14" t="s">
        <v>428</v>
      </c>
      <c r="B84" s="15">
        <v>20</v>
      </c>
      <c r="D84" s="14" t="s">
        <v>191</v>
      </c>
      <c r="E84" s="15">
        <v>10</v>
      </c>
      <c r="N84" s="19" t="s">
        <v>17</v>
      </c>
      <c r="O84" s="28">
        <v>9</v>
      </c>
    </row>
    <row r="85" spans="1:15" x14ac:dyDescent="0.25">
      <c r="A85" s="14" t="s">
        <v>653</v>
      </c>
      <c r="B85" s="15">
        <v>19</v>
      </c>
      <c r="D85" s="14" t="s">
        <v>534</v>
      </c>
      <c r="E85" s="15">
        <v>10</v>
      </c>
      <c r="N85" s="18" t="s">
        <v>571</v>
      </c>
      <c r="O85" s="28"/>
    </row>
    <row r="86" spans="1:15" x14ac:dyDescent="0.25">
      <c r="A86" s="14" t="s">
        <v>638</v>
      </c>
      <c r="B86" s="15">
        <v>16</v>
      </c>
      <c r="D86" s="14" t="s">
        <v>538</v>
      </c>
      <c r="E86" s="15">
        <v>10</v>
      </c>
      <c r="N86" s="19" t="s">
        <v>51</v>
      </c>
      <c r="O86" s="28">
        <v>9</v>
      </c>
    </row>
    <row r="87" spans="1:15" x14ac:dyDescent="0.25">
      <c r="A87" s="14" t="s">
        <v>187</v>
      </c>
      <c r="B87" s="15">
        <v>15</v>
      </c>
      <c r="D87" s="14" t="s">
        <v>529</v>
      </c>
      <c r="E87" s="15">
        <v>10</v>
      </c>
      <c r="N87" s="11" t="s">
        <v>67</v>
      </c>
      <c r="O87" s="28"/>
    </row>
    <row r="88" spans="1:15" x14ac:dyDescent="0.25">
      <c r="A88" s="14" t="s">
        <v>538</v>
      </c>
      <c r="B88" s="15">
        <v>6</v>
      </c>
      <c r="D88" s="14" t="s">
        <v>317</v>
      </c>
      <c r="E88" s="15">
        <v>9</v>
      </c>
      <c r="N88" s="18" t="s">
        <v>342</v>
      </c>
      <c r="O88" s="28"/>
    </row>
    <row r="89" spans="1:15" x14ac:dyDescent="0.25">
      <c r="A89" s="14" t="s">
        <v>518</v>
      </c>
      <c r="B89" s="15">
        <v>6</v>
      </c>
      <c r="D89" s="14" t="s">
        <v>498</v>
      </c>
      <c r="E89" s="15">
        <v>8</v>
      </c>
      <c r="N89" s="19" t="s">
        <v>51</v>
      </c>
      <c r="O89" s="28">
        <v>12</v>
      </c>
    </row>
    <row r="90" spans="1:15" x14ac:dyDescent="0.25">
      <c r="A90" s="14" t="s">
        <v>780</v>
      </c>
      <c r="B90" s="15">
        <v>176</v>
      </c>
      <c r="D90" s="14" t="s">
        <v>780</v>
      </c>
      <c r="E90" s="15">
        <v>108</v>
      </c>
      <c r="N90" s="18" t="s">
        <v>333</v>
      </c>
      <c r="O90" s="28"/>
    </row>
    <row r="91" spans="1:15" x14ac:dyDescent="0.25">
      <c r="N91" s="19" t="s">
        <v>17</v>
      </c>
      <c r="O91" s="28">
        <v>9</v>
      </c>
    </row>
    <row r="92" spans="1:15" x14ac:dyDescent="0.25">
      <c r="A92" s="13" t="s">
        <v>779</v>
      </c>
      <c r="B92" s="12" t="s">
        <v>671</v>
      </c>
      <c r="C92" s="12" t="s">
        <v>677</v>
      </c>
      <c r="F92" s="13" t="s">
        <v>779</v>
      </c>
      <c r="G92" s="12" t="s">
        <v>671</v>
      </c>
      <c r="H92" s="12" t="s">
        <v>677</v>
      </c>
      <c r="N92" s="18" t="s">
        <v>460</v>
      </c>
      <c r="O92" s="28"/>
    </row>
    <row r="93" spans="1:15" x14ac:dyDescent="0.25">
      <c r="A93" s="14" t="s">
        <v>376</v>
      </c>
      <c r="B93" s="15">
        <v>6</v>
      </c>
      <c r="C93" s="15">
        <v>1.9</v>
      </c>
      <c r="F93" s="14" t="s">
        <v>307</v>
      </c>
      <c r="G93" s="15">
        <v>1</v>
      </c>
      <c r="H93" s="15">
        <v>3.5</v>
      </c>
      <c r="N93" s="19" t="s">
        <v>51</v>
      </c>
      <c r="O93" s="28">
        <v>8</v>
      </c>
    </row>
    <row r="94" spans="1:15" x14ac:dyDescent="0.25">
      <c r="A94" s="14" t="s">
        <v>205</v>
      </c>
      <c r="B94" s="15">
        <v>8</v>
      </c>
      <c r="C94" s="15">
        <v>4.7</v>
      </c>
      <c r="F94" s="14" t="s">
        <v>547</v>
      </c>
      <c r="G94" s="15">
        <v>1</v>
      </c>
      <c r="H94" s="15">
        <v>5</v>
      </c>
      <c r="N94" s="11" t="s">
        <v>57</v>
      </c>
      <c r="O94" s="28"/>
    </row>
    <row r="95" spans="1:15" x14ac:dyDescent="0.25">
      <c r="A95" s="14" t="s">
        <v>333</v>
      </c>
      <c r="B95" s="15">
        <v>9</v>
      </c>
      <c r="C95" s="15">
        <v>4.7</v>
      </c>
      <c r="F95" s="14" t="s">
        <v>75</v>
      </c>
      <c r="G95" s="15">
        <v>2</v>
      </c>
      <c r="H95" s="15">
        <v>5.7</v>
      </c>
      <c r="J95" s="10" t="s">
        <v>779</v>
      </c>
      <c r="K95" t="s">
        <v>666</v>
      </c>
      <c r="N95" s="18" t="s">
        <v>122</v>
      </c>
      <c r="O95" s="28"/>
    </row>
    <row r="96" spans="1:15" x14ac:dyDescent="0.25">
      <c r="A96" s="14" t="s">
        <v>405</v>
      </c>
      <c r="B96" s="15">
        <v>9</v>
      </c>
      <c r="C96" s="15">
        <v>5.8</v>
      </c>
      <c r="F96" s="14" t="s">
        <v>151</v>
      </c>
      <c r="G96" s="15">
        <v>3</v>
      </c>
      <c r="H96" s="15">
        <v>6.7</v>
      </c>
      <c r="J96" s="11" t="s">
        <v>539</v>
      </c>
      <c r="K96" s="28">
        <v>47</v>
      </c>
      <c r="N96" s="19" t="s">
        <v>17</v>
      </c>
      <c r="O96" s="28">
        <v>13</v>
      </c>
    </row>
    <row r="97" spans="1:15" x14ac:dyDescent="0.25">
      <c r="A97" s="14" t="s">
        <v>122</v>
      </c>
      <c r="B97" s="15">
        <v>13</v>
      </c>
      <c r="C97" s="15">
        <v>8.6</v>
      </c>
      <c r="F97" s="14" t="s">
        <v>473</v>
      </c>
      <c r="G97" s="15">
        <v>3</v>
      </c>
      <c r="H97" s="15">
        <v>5.8</v>
      </c>
      <c r="J97" s="11" t="s">
        <v>332</v>
      </c>
      <c r="K97" s="28">
        <v>29</v>
      </c>
      <c r="N97" s="18" t="s">
        <v>575</v>
      </c>
      <c r="O97" s="28"/>
    </row>
    <row r="98" spans="1:15" x14ac:dyDescent="0.25">
      <c r="A98" s="14" t="s">
        <v>585</v>
      </c>
      <c r="B98" s="15">
        <v>14</v>
      </c>
      <c r="C98" s="15">
        <v>10.3</v>
      </c>
      <c r="F98" s="14" t="s">
        <v>593</v>
      </c>
      <c r="G98" s="15">
        <v>3</v>
      </c>
      <c r="H98" s="15">
        <v>5.5</v>
      </c>
      <c r="J98" s="11" t="s">
        <v>428</v>
      </c>
      <c r="K98" s="28">
        <v>27</v>
      </c>
      <c r="N98" s="19" t="s">
        <v>17</v>
      </c>
      <c r="O98" s="28">
        <v>9</v>
      </c>
    </row>
    <row r="99" spans="1:15" x14ac:dyDescent="0.25">
      <c r="A99" s="14" t="s">
        <v>187</v>
      </c>
      <c r="B99" s="15">
        <v>15</v>
      </c>
      <c r="C99" s="15">
        <v>8.6</v>
      </c>
      <c r="F99" s="14" t="s">
        <v>406</v>
      </c>
      <c r="G99" s="15">
        <v>7</v>
      </c>
      <c r="H99" s="15">
        <v>9.6</v>
      </c>
      <c r="J99" s="11" t="s">
        <v>302</v>
      </c>
      <c r="K99" s="28">
        <v>25</v>
      </c>
      <c r="N99" s="18" t="s">
        <v>379</v>
      </c>
      <c r="O99" s="28"/>
    </row>
    <row r="100" spans="1:15" x14ac:dyDescent="0.25">
      <c r="A100" s="14" t="s">
        <v>654</v>
      </c>
      <c r="B100" s="15">
        <v>20</v>
      </c>
      <c r="C100" s="15">
        <v>13.4</v>
      </c>
      <c r="F100" s="14" t="s">
        <v>546</v>
      </c>
      <c r="G100" s="15">
        <v>8</v>
      </c>
      <c r="H100" s="15">
        <v>10.7</v>
      </c>
      <c r="J100" s="11" t="s">
        <v>638</v>
      </c>
      <c r="K100" s="28">
        <v>24</v>
      </c>
      <c r="N100" s="19" t="s">
        <v>17</v>
      </c>
      <c r="O100" s="28">
        <v>5</v>
      </c>
    </row>
    <row r="101" spans="1:15" x14ac:dyDescent="0.25">
      <c r="A101" s="14" t="s">
        <v>428</v>
      </c>
      <c r="B101" s="15">
        <v>20</v>
      </c>
      <c r="C101" s="15">
        <v>12.3</v>
      </c>
      <c r="F101" s="14" t="s">
        <v>250</v>
      </c>
      <c r="G101" s="15">
        <v>8</v>
      </c>
      <c r="H101" s="15">
        <v>10.5</v>
      </c>
      <c r="J101" s="11" t="s">
        <v>498</v>
      </c>
      <c r="K101" s="28">
        <v>23</v>
      </c>
      <c r="N101" s="11" t="s">
        <v>143</v>
      </c>
      <c r="O101" s="28"/>
    </row>
    <row r="102" spans="1:15" x14ac:dyDescent="0.25">
      <c r="A102" s="14" t="s">
        <v>539</v>
      </c>
      <c r="B102" s="15">
        <v>29</v>
      </c>
      <c r="C102" s="15">
        <v>25.2</v>
      </c>
      <c r="F102" s="14" t="s">
        <v>247</v>
      </c>
      <c r="G102" s="15">
        <v>10</v>
      </c>
      <c r="H102" s="15">
        <v>12.5</v>
      </c>
      <c r="J102" s="11" t="s">
        <v>653</v>
      </c>
      <c r="K102" s="28">
        <v>23</v>
      </c>
      <c r="N102" s="18" t="s">
        <v>309</v>
      </c>
      <c r="O102" s="28"/>
    </row>
    <row r="103" spans="1:15" x14ac:dyDescent="0.25">
      <c r="A103" s="14" t="s">
        <v>780</v>
      </c>
      <c r="B103" s="15">
        <v>143</v>
      </c>
      <c r="C103" s="15">
        <v>95.5</v>
      </c>
      <c r="F103" s="14" t="s">
        <v>780</v>
      </c>
      <c r="G103" s="15">
        <v>46</v>
      </c>
      <c r="H103" s="15">
        <v>75.5</v>
      </c>
      <c r="J103" s="11" t="s">
        <v>654</v>
      </c>
      <c r="K103" s="28">
        <v>23</v>
      </c>
      <c r="N103" s="19" t="s">
        <v>17</v>
      </c>
      <c r="O103" s="28">
        <v>9</v>
      </c>
    </row>
    <row r="104" spans="1:15" x14ac:dyDescent="0.25">
      <c r="J104" s="11" t="s">
        <v>122</v>
      </c>
      <c r="K104" s="28">
        <v>21</v>
      </c>
      <c r="N104" s="18" t="s">
        <v>614</v>
      </c>
      <c r="O104" s="28"/>
    </row>
    <row r="105" spans="1:15" x14ac:dyDescent="0.25">
      <c r="A105" s="10" t="s">
        <v>694</v>
      </c>
      <c r="B105" t="s" vm="1">
        <v>789</v>
      </c>
      <c r="J105" s="11" t="s">
        <v>187</v>
      </c>
      <c r="K105" s="28">
        <v>21</v>
      </c>
      <c r="N105" s="19" t="s">
        <v>51</v>
      </c>
      <c r="O105" s="28">
        <v>8</v>
      </c>
    </row>
    <row r="106" spans="1:15" x14ac:dyDescent="0.25">
      <c r="J106" s="11" t="s">
        <v>780</v>
      </c>
      <c r="K106" s="28">
        <v>263</v>
      </c>
      <c r="N106" s="18" t="s">
        <v>419</v>
      </c>
      <c r="O106" s="28"/>
    </row>
    <row r="107" spans="1:15" x14ac:dyDescent="0.25">
      <c r="A107" s="10" t="s">
        <v>779</v>
      </c>
      <c r="B107" t="s">
        <v>666</v>
      </c>
      <c r="N107" s="19" t="s">
        <v>17</v>
      </c>
      <c r="O107" s="28">
        <v>8</v>
      </c>
    </row>
    <row r="108" spans="1:15" x14ac:dyDescent="0.25">
      <c r="A108" s="11" t="s">
        <v>539</v>
      </c>
      <c r="B108" s="28"/>
      <c r="N108" s="11" t="s">
        <v>60</v>
      </c>
      <c r="O108" s="28"/>
    </row>
    <row r="109" spans="1:15" x14ac:dyDescent="0.25">
      <c r="A109" s="18" t="s">
        <v>45</v>
      </c>
      <c r="B109" s="28">
        <v>47</v>
      </c>
      <c r="N109" s="18" t="s">
        <v>256</v>
      </c>
      <c r="O109" s="28"/>
    </row>
    <row r="110" spans="1:15" x14ac:dyDescent="0.25">
      <c r="A110" s="11" t="s">
        <v>332</v>
      </c>
      <c r="B110" s="28"/>
      <c r="N110" s="19" t="s">
        <v>17</v>
      </c>
      <c r="O110" s="28">
        <v>8</v>
      </c>
    </row>
    <row r="111" spans="1:15" x14ac:dyDescent="0.25">
      <c r="A111" s="18" t="s">
        <v>52</v>
      </c>
      <c r="B111" s="28">
        <v>29</v>
      </c>
      <c r="N111" s="18" t="s">
        <v>205</v>
      </c>
      <c r="O111" s="28"/>
    </row>
    <row r="112" spans="1:15" x14ac:dyDescent="0.25">
      <c r="A112" s="11" t="s">
        <v>428</v>
      </c>
      <c r="B112" s="28"/>
      <c r="N112" s="19" t="s">
        <v>17</v>
      </c>
      <c r="O112" s="28">
        <v>8</v>
      </c>
    </row>
    <row r="113" spans="1:15" x14ac:dyDescent="0.25">
      <c r="A113" s="18" t="s">
        <v>34</v>
      </c>
      <c r="B113" s="28">
        <v>27</v>
      </c>
      <c r="N113" s="18" t="s">
        <v>272</v>
      </c>
      <c r="O113" s="28"/>
    </row>
    <row r="114" spans="1:15" x14ac:dyDescent="0.25">
      <c r="A114" s="11" t="s">
        <v>302</v>
      </c>
      <c r="B114" s="28"/>
      <c r="N114" s="19" t="s">
        <v>17</v>
      </c>
      <c r="O114" s="28">
        <v>6</v>
      </c>
    </row>
    <row r="115" spans="1:15" x14ac:dyDescent="0.25">
      <c r="A115" s="18" t="s">
        <v>37</v>
      </c>
      <c r="B115" s="28">
        <v>25</v>
      </c>
      <c r="N115" s="11" t="s">
        <v>43</v>
      </c>
      <c r="O115" s="28"/>
    </row>
    <row r="116" spans="1:15" x14ac:dyDescent="0.25">
      <c r="A116" s="11" t="s">
        <v>638</v>
      </c>
      <c r="B116" s="28"/>
      <c r="N116" s="18" t="s">
        <v>467</v>
      </c>
      <c r="O116" s="28"/>
    </row>
    <row r="117" spans="1:15" x14ac:dyDescent="0.25">
      <c r="A117" s="18" t="s">
        <v>84</v>
      </c>
      <c r="B117" s="28">
        <v>24</v>
      </c>
      <c r="N117" s="19" t="s">
        <v>51</v>
      </c>
      <c r="O117" s="28">
        <v>9</v>
      </c>
    </row>
    <row r="118" spans="1:15" x14ac:dyDescent="0.25">
      <c r="A118" s="11" t="s">
        <v>498</v>
      </c>
      <c r="B118" s="28"/>
      <c r="N118" s="18" t="s">
        <v>113</v>
      </c>
      <c r="O118" s="28"/>
    </row>
    <row r="119" spans="1:15" x14ac:dyDescent="0.25">
      <c r="A119" s="18" t="s">
        <v>14</v>
      </c>
      <c r="B119" s="28">
        <v>23</v>
      </c>
      <c r="N119" s="19" t="s">
        <v>51</v>
      </c>
      <c r="O119" s="28">
        <v>8</v>
      </c>
    </row>
    <row r="120" spans="1:15" x14ac:dyDescent="0.25">
      <c r="A120" s="11" t="s">
        <v>653</v>
      </c>
      <c r="B120" s="28"/>
      <c r="N120" s="18" t="s">
        <v>433</v>
      </c>
      <c r="O120" s="28"/>
    </row>
    <row r="121" spans="1:15" x14ac:dyDescent="0.25">
      <c r="A121" s="18" t="s">
        <v>34</v>
      </c>
      <c r="B121" s="28">
        <v>23</v>
      </c>
      <c r="N121" s="19" t="s">
        <v>17</v>
      </c>
      <c r="O121" s="28">
        <v>4</v>
      </c>
    </row>
    <row r="122" spans="1:15" x14ac:dyDescent="0.25">
      <c r="A122" s="11" t="s">
        <v>654</v>
      </c>
      <c r="B122" s="28"/>
      <c r="N122" s="11" t="s">
        <v>54</v>
      </c>
      <c r="O122" s="28"/>
    </row>
    <row r="123" spans="1:15" x14ac:dyDescent="0.25">
      <c r="A123" s="18" t="s">
        <v>29</v>
      </c>
      <c r="B123" s="28">
        <v>23</v>
      </c>
      <c r="N123" s="18" t="s">
        <v>623</v>
      </c>
      <c r="O123" s="28"/>
    </row>
    <row r="124" spans="1:15" x14ac:dyDescent="0.25">
      <c r="A124" s="11" t="s">
        <v>122</v>
      </c>
      <c r="B124" s="28"/>
      <c r="N124" s="19" t="s">
        <v>51</v>
      </c>
      <c r="O124" s="28">
        <v>9</v>
      </c>
    </row>
    <row r="125" spans="1:15" x14ac:dyDescent="0.25">
      <c r="A125" s="18" t="s">
        <v>57</v>
      </c>
      <c r="B125" s="28">
        <v>21</v>
      </c>
      <c r="N125" s="18" t="s">
        <v>90</v>
      </c>
      <c r="O125" s="28"/>
    </row>
    <row r="126" spans="1:15" x14ac:dyDescent="0.25">
      <c r="A126" s="11" t="s">
        <v>187</v>
      </c>
      <c r="B126" s="28"/>
      <c r="N126" s="19" t="s">
        <v>17</v>
      </c>
      <c r="O126" s="28">
        <v>5</v>
      </c>
    </row>
    <row r="127" spans="1:15" x14ac:dyDescent="0.25">
      <c r="A127" s="18" t="s">
        <v>24</v>
      </c>
      <c r="B127" s="28">
        <v>21</v>
      </c>
      <c r="N127" s="18" t="s">
        <v>137</v>
      </c>
      <c r="O127" s="28"/>
    </row>
    <row r="128" spans="1:15" x14ac:dyDescent="0.25">
      <c r="A128" s="11" t="s">
        <v>780</v>
      </c>
      <c r="B128" s="28">
        <v>263</v>
      </c>
      <c r="N128" s="19" t="s">
        <v>17</v>
      </c>
      <c r="O128" s="28">
        <v>5</v>
      </c>
    </row>
    <row r="129" spans="14:15" x14ac:dyDescent="0.25">
      <c r="N129" s="11" t="s">
        <v>131</v>
      </c>
      <c r="O129" s="28"/>
    </row>
    <row r="130" spans="14:15" x14ac:dyDescent="0.25">
      <c r="N130" s="18" t="s">
        <v>201</v>
      </c>
      <c r="O130" s="28"/>
    </row>
    <row r="131" spans="14:15" x14ac:dyDescent="0.25">
      <c r="N131" s="19" t="s">
        <v>51</v>
      </c>
      <c r="O131" s="28">
        <v>12</v>
      </c>
    </row>
    <row r="132" spans="14:15" x14ac:dyDescent="0.25">
      <c r="N132" s="18" t="s">
        <v>589</v>
      </c>
      <c r="O132" s="28"/>
    </row>
    <row r="133" spans="14:15" x14ac:dyDescent="0.25">
      <c r="N133" s="19" t="s">
        <v>17</v>
      </c>
      <c r="O133" s="28">
        <v>4</v>
      </c>
    </row>
    <row r="134" spans="14:15" x14ac:dyDescent="0.25">
      <c r="N134" s="18" t="s">
        <v>320</v>
      </c>
      <c r="O134" s="28"/>
    </row>
    <row r="135" spans="14:15" x14ac:dyDescent="0.25">
      <c r="N135" s="19" t="s">
        <v>51</v>
      </c>
      <c r="O135" s="28">
        <v>3</v>
      </c>
    </row>
    <row r="136" spans="14:15" x14ac:dyDescent="0.25">
      <c r="N136" s="11" t="s">
        <v>42</v>
      </c>
      <c r="O136" s="28"/>
    </row>
    <row r="137" spans="14:15" x14ac:dyDescent="0.25">
      <c r="N137" s="18" t="s">
        <v>490</v>
      </c>
      <c r="O137" s="28"/>
    </row>
    <row r="138" spans="14:15" x14ac:dyDescent="0.25">
      <c r="N138" s="19" t="s">
        <v>51</v>
      </c>
      <c r="O138" s="28">
        <v>4</v>
      </c>
    </row>
    <row r="139" spans="14:15" x14ac:dyDescent="0.25">
      <c r="N139" s="18" t="s">
        <v>77</v>
      </c>
      <c r="O139" s="28"/>
    </row>
    <row r="140" spans="14:15" x14ac:dyDescent="0.25">
      <c r="N140" s="19" t="s">
        <v>17</v>
      </c>
      <c r="O140" s="28">
        <v>3</v>
      </c>
    </row>
    <row r="141" spans="14:15" x14ac:dyDescent="0.25">
      <c r="N141" s="18" t="s">
        <v>79</v>
      </c>
      <c r="O141" s="28"/>
    </row>
    <row r="142" spans="14:15" x14ac:dyDescent="0.25">
      <c r="N142" s="19" t="s">
        <v>17</v>
      </c>
      <c r="O142" s="28">
        <v>2</v>
      </c>
    </row>
    <row r="143" spans="14:15" x14ac:dyDescent="0.25">
      <c r="N143" s="11" t="s">
        <v>780</v>
      </c>
      <c r="O143" s="28">
        <v>600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E8642-5110-4DA7-A620-6FB44EBDB9DA}">
  <sheetPr filterMode="1"/>
  <dimension ref="A1:AZ575"/>
  <sheetViews>
    <sheetView topLeftCell="AO25" workbookViewId="0">
      <selection activeCell="AX44" sqref="AX44"/>
    </sheetView>
  </sheetViews>
  <sheetFormatPr defaultRowHeight="15" x14ac:dyDescent="0.25"/>
  <cols>
    <col min="1" max="1" width="25.28515625" bestFit="1" customWidth="1"/>
    <col min="2" max="2" width="13.140625" bestFit="1" customWidth="1"/>
    <col min="3" max="4" width="12.28515625" bestFit="1" customWidth="1"/>
    <col min="5" max="5" width="15.28515625" bestFit="1" customWidth="1"/>
    <col min="6" max="6" width="6.5703125" bestFit="1" customWidth="1"/>
    <col min="7" max="7" width="7.42578125" bestFit="1" customWidth="1"/>
    <col min="8" max="8" width="17.42578125" bestFit="1" customWidth="1"/>
    <col min="9" max="9" width="8.5703125" bestFit="1" customWidth="1"/>
    <col min="10" max="10" width="10.5703125" bestFit="1" customWidth="1"/>
    <col min="11" max="11" width="12.7109375" bestFit="1" customWidth="1"/>
    <col min="12" max="12" width="8.42578125" bestFit="1" customWidth="1"/>
    <col min="13" max="13" width="9.7109375" bestFit="1" customWidth="1"/>
    <col min="14" max="14" width="20.7109375" bestFit="1" customWidth="1"/>
    <col min="15" max="15" width="23.140625" bestFit="1" customWidth="1"/>
    <col min="16" max="16" width="15.7109375" bestFit="1" customWidth="1"/>
    <col min="17" max="17" width="22" bestFit="1" customWidth="1"/>
    <col min="18" max="18" width="10.140625" bestFit="1" customWidth="1"/>
    <col min="19" max="19" width="10.28515625" bestFit="1" customWidth="1"/>
    <col min="20" max="21" width="17.42578125" bestFit="1" customWidth="1"/>
    <col min="22" max="22" width="18.7109375" bestFit="1" customWidth="1"/>
    <col min="23" max="23" width="22.140625" bestFit="1" customWidth="1"/>
    <col min="24" max="24" width="21.140625" bestFit="1" customWidth="1"/>
    <col min="25" max="25" width="20.85546875" bestFit="1" customWidth="1"/>
    <col min="26" max="26" width="19" bestFit="1" customWidth="1"/>
    <col min="27" max="27" width="14.28515625" bestFit="1" customWidth="1"/>
    <col min="28" max="28" width="15.7109375" bestFit="1" customWidth="1"/>
    <col min="29" max="29" width="27.28515625" bestFit="1" customWidth="1"/>
    <col min="30" max="30" width="26.28515625" bestFit="1" customWidth="1"/>
    <col min="31" max="31" width="24.7109375" bestFit="1" customWidth="1"/>
    <col min="32" max="32" width="23" bestFit="1" customWidth="1"/>
    <col min="33" max="33" width="24.7109375" bestFit="1" customWidth="1"/>
    <col min="34" max="34" width="16.28515625" bestFit="1" customWidth="1"/>
    <col min="35" max="35" width="23.42578125" bestFit="1" customWidth="1"/>
    <col min="36" max="36" width="28.28515625" bestFit="1" customWidth="1"/>
    <col min="37" max="37" width="19.7109375" bestFit="1" customWidth="1"/>
    <col min="38" max="38" width="21.140625" bestFit="1" customWidth="1"/>
    <col min="39" max="40" width="17.7109375" bestFit="1" customWidth="1"/>
    <col min="41" max="41" width="16.85546875" bestFit="1" customWidth="1"/>
    <col min="42" max="42" width="15.140625" bestFit="1" customWidth="1"/>
    <col min="43" max="43" width="25.140625" bestFit="1" customWidth="1"/>
    <col min="44" max="44" width="16.28515625" bestFit="1" customWidth="1"/>
    <col min="45" max="45" width="19" bestFit="1" customWidth="1"/>
    <col min="46" max="46" width="15.42578125" bestFit="1" customWidth="1"/>
  </cols>
  <sheetData>
    <row r="1" spans="1:52" x14ac:dyDescent="0.25">
      <c r="A1" t="s">
        <v>1</v>
      </c>
      <c r="B1" t="s">
        <v>693</v>
      </c>
      <c r="C1" t="s">
        <v>694</v>
      </c>
      <c r="D1" t="s">
        <v>695</v>
      </c>
      <c r="E1" t="s">
        <v>3</v>
      </c>
      <c r="F1" t="s">
        <v>4</v>
      </c>
      <c r="G1" t="s">
        <v>5</v>
      </c>
      <c r="H1" t="s">
        <v>667</v>
      </c>
      <c r="I1" t="s">
        <v>6</v>
      </c>
      <c r="J1" t="s">
        <v>669</v>
      </c>
      <c r="K1" t="s">
        <v>670</v>
      </c>
      <c r="L1" t="s">
        <v>671</v>
      </c>
      <c r="M1" t="s">
        <v>672</v>
      </c>
      <c r="N1" t="s">
        <v>666</v>
      </c>
      <c r="O1" t="s">
        <v>696</v>
      </c>
      <c r="P1" t="s">
        <v>673</v>
      </c>
      <c r="Q1" t="s">
        <v>674</v>
      </c>
      <c r="R1" t="s">
        <v>675</v>
      </c>
      <c r="S1" t="s">
        <v>676</v>
      </c>
      <c r="T1" t="s">
        <v>677</v>
      </c>
      <c r="U1" t="s">
        <v>678</v>
      </c>
      <c r="V1" t="s">
        <v>679</v>
      </c>
      <c r="W1" t="s">
        <v>680</v>
      </c>
      <c r="X1" t="s">
        <v>681</v>
      </c>
      <c r="Y1" t="s">
        <v>682</v>
      </c>
      <c r="Z1" t="s">
        <v>697</v>
      </c>
      <c r="AA1" t="s">
        <v>683</v>
      </c>
      <c r="AB1" t="s">
        <v>684</v>
      </c>
      <c r="AC1" t="s">
        <v>685</v>
      </c>
      <c r="AD1" t="s">
        <v>686</v>
      </c>
      <c r="AE1" t="s">
        <v>687</v>
      </c>
      <c r="AF1" t="s">
        <v>688</v>
      </c>
      <c r="AG1" t="s">
        <v>689</v>
      </c>
      <c r="AH1" t="s">
        <v>690</v>
      </c>
      <c r="AI1" t="s">
        <v>691</v>
      </c>
      <c r="AJ1" t="s">
        <v>692</v>
      </c>
      <c r="AK1" t="s">
        <v>784</v>
      </c>
      <c r="AL1" t="s">
        <v>785</v>
      </c>
      <c r="AM1" t="s">
        <v>786</v>
      </c>
      <c r="AN1" t="s">
        <v>787</v>
      </c>
      <c r="AO1" t="s">
        <v>788</v>
      </c>
    </row>
    <row r="2" spans="1:52" x14ac:dyDescent="0.25">
      <c r="A2" t="s">
        <v>665</v>
      </c>
      <c r="B2" t="s">
        <v>698</v>
      </c>
      <c r="C2" t="s">
        <v>17</v>
      </c>
      <c r="D2" t="s">
        <v>699</v>
      </c>
      <c r="E2" t="s">
        <v>143</v>
      </c>
      <c r="F2">
        <v>27</v>
      </c>
      <c r="G2">
        <v>1998</v>
      </c>
      <c r="H2">
        <v>30</v>
      </c>
      <c r="I2">
        <v>26</v>
      </c>
      <c r="J2">
        <v>2325</v>
      </c>
      <c r="K2">
        <v>25.8</v>
      </c>
      <c r="L2">
        <v>3</v>
      </c>
      <c r="M2">
        <v>8</v>
      </c>
      <c r="N2">
        <v>11</v>
      </c>
      <c r="O2">
        <v>2</v>
      </c>
      <c r="P2">
        <v>1</v>
      </c>
      <c r="Q2">
        <v>1</v>
      </c>
      <c r="R2">
        <v>4</v>
      </c>
      <c r="S2">
        <v>0</v>
      </c>
      <c r="T2">
        <v>4.8</v>
      </c>
      <c r="U2">
        <v>4</v>
      </c>
      <c r="V2">
        <v>5.4</v>
      </c>
      <c r="W2">
        <v>9.5</v>
      </c>
      <c r="X2">
        <v>92</v>
      </c>
      <c r="Y2">
        <v>258</v>
      </c>
      <c r="Z2">
        <v>154</v>
      </c>
      <c r="AA2">
        <v>0.12</v>
      </c>
      <c r="AB2">
        <v>0.31</v>
      </c>
      <c r="AC2">
        <v>0.43</v>
      </c>
      <c r="AD2">
        <v>0.08</v>
      </c>
      <c r="AE2">
        <v>0.39</v>
      </c>
      <c r="AF2">
        <v>0.19</v>
      </c>
      <c r="AG2">
        <v>0.21</v>
      </c>
      <c r="AH2">
        <v>0.4</v>
      </c>
      <c r="AI2">
        <v>0.16</v>
      </c>
      <c r="AJ2">
        <v>0.37</v>
      </c>
      <c r="AK2" s="12">
        <f>Players[[#This Row],[Goal Contributions]]/Players[[#This Row],[Matches Played]]</f>
        <v>0.36666666666666664</v>
      </c>
      <c r="AL2" s="12">
        <f>IF(Players[[#This Row],[Expected Goals]] &gt; 0, Players[[#This Row],[Goals]] / Players[[#This Row],[Expected Goals]], 0)</f>
        <v>0.625</v>
      </c>
      <c r="AM2" s="12">
        <f>IF(Players[[#This Row],[Expected Assists]] &gt; 0, Players[[#This Row],[Assists]] / Players[[#This Row],[Expected Assists]], 0)</f>
        <v>1.4814814814814814</v>
      </c>
      <c r="AN2" s="12">
        <f>IF(Players[[#This Row],[90s Played]] &gt; 0, (Players[[#This Row],[Y Cards]] + Players[[#This Row],[R Cards]]) / Players[[#This Row],[90s Played]], 0)</f>
        <v>0.15503875968992248</v>
      </c>
      <c r="AO2" s="12">
        <f>Players[[#This Row],[Goals]] - Players[[#This Row],[Expected Goals]]</f>
        <v>-1.7999999999999998</v>
      </c>
    </row>
    <row r="3" spans="1:52" x14ac:dyDescent="0.25">
      <c r="A3" t="s">
        <v>309</v>
      </c>
      <c r="B3" t="s">
        <v>700</v>
      </c>
      <c r="C3" t="s">
        <v>17</v>
      </c>
      <c r="D3" t="s">
        <v>51</v>
      </c>
      <c r="E3" t="s">
        <v>143</v>
      </c>
      <c r="F3">
        <v>26</v>
      </c>
      <c r="G3">
        <v>1999</v>
      </c>
      <c r="H3">
        <v>23</v>
      </c>
      <c r="I3">
        <v>21</v>
      </c>
      <c r="J3">
        <v>1875</v>
      </c>
      <c r="K3">
        <v>20.8</v>
      </c>
      <c r="L3">
        <v>9</v>
      </c>
      <c r="M3">
        <v>3</v>
      </c>
      <c r="N3">
        <v>12</v>
      </c>
      <c r="O3">
        <v>9</v>
      </c>
      <c r="P3">
        <v>0</v>
      </c>
      <c r="Q3">
        <v>0</v>
      </c>
      <c r="R3">
        <v>5</v>
      </c>
      <c r="S3">
        <v>0</v>
      </c>
      <c r="T3">
        <v>9.5</v>
      </c>
      <c r="U3">
        <v>9.5</v>
      </c>
      <c r="V3">
        <v>2.4</v>
      </c>
      <c r="W3">
        <v>12</v>
      </c>
      <c r="X3">
        <v>35</v>
      </c>
      <c r="Y3">
        <v>61</v>
      </c>
      <c r="Z3">
        <v>113</v>
      </c>
      <c r="AA3">
        <v>0.43</v>
      </c>
      <c r="AB3">
        <v>0.14000000000000001</v>
      </c>
      <c r="AC3">
        <v>0.57999999999999996</v>
      </c>
      <c r="AD3">
        <v>0.43</v>
      </c>
      <c r="AE3">
        <v>0.57999999999999996</v>
      </c>
      <c r="AF3">
        <v>0.46</v>
      </c>
      <c r="AG3">
        <v>0.12</v>
      </c>
      <c r="AH3">
        <v>0.56999999999999995</v>
      </c>
      <c r="AI3">
        <v>0.46</v>
      </c>
      <c r="AJ3">
        <v>0.56999999999999995</v>
      </c>
      <c r="AK3" s="12">
        <f>Players[[#This Row],[Goal Contributions]]/Players[[#This Row],[Matches Played]]</f>
        <v>0.52173913043478259</v>
      </c>
      <c r="AL3" s="12">
        <f>IF(Players[[#This Row],[Expected Goals]] &gt; 0, Players[[#This Row],[Goals]] / Players[[#This Row],[Expected Goals]], 0)</f>
        <v>0.94736842105263153</v>
      </c>
      <c r="AM3" s="12">
        <f>IF(Players[[#This Row],[Expected Assists]] &gt; 0, Players[[#This Row],[Assists]] / Players[[#This Row],[Expected Assists]], 0)</f>
        <v>1.25</v>
      </c>
      <c r="AN3" s="12">
        <f>IF(Players[[#This Row],[90s Played]] &gt; 0, (Players[[#This Row],[Y Cards]] + Players[[#This Row],[R Cards]]) / Players[[#This Row],[90s Played]], 0)</f>
        <v>0.24038461538461536</v>
      </c>
      <c r="AO3" s="12">
        <f>Players[[#This Row],[Goals]] - Players[[#This Row],[Expected Goals]]</f>
        <v>-0.5</v>
      </c>
    </row>
    <row r="4" spans="1:52" x14ac:dyDescent="0.25">
      <c r="A4" t="s">
        <v>341</v>
      </c>
      <c r="B4" t="s">
        <v>701</v>
      </c>
      <c r="C4" t="s">
        <v>51</v>
      </c>
      <c r="D4" t="s">
        <v>699</v>
      </c>
      <c r="E4" t="s">
        <v>143</v>
      </c>
      <c r="F4">
        <v>28</v>
      </c>
      <c r="G4">
        <v>1997</v>
      </c>
      <c r="H4">
        <v>17</v>
      </c>
      <c r="I4">
        <v>6</v>
      </c>
      <c r="J4">
        <v>608</v>
      </c>
      <c r="K4">
        <v>6.8</v>
      </c>
      <c r="L4">
        <v>3</v>
      </c>
      <c r="M4">
        <v>0</v>
      </c>
      <c r="N4">
        <v>3</v>
      </c>
      <c r="O4">
        <v>3</v>
      </c>
      <c r="P4">
        <v>0</v>
      </c>
      <c r="Q4">
        <v>0</v>
      </c>
      <c r="R4">
        <v>4</v>
      </c>
      <c r="S4">
        <v>0</v>
      </c>
      <c r="T4">
        <v>3</v>
      </c>
      <c r="U4">
        <v>3</v>
      </c>
      <c r="V4">
        <v>0.7</v>
      </c>
      <c r="W4">
        <v>3.7</v>
      </c>
      <c r="X4">
        <v>15</v>
      </c>
      <c r="Y4">
        <v>19</v>
      </c>
      <c r="Z4">
        <v>57</v>
      </c>
      <c r="AA4">
        <v>0.44</v>
      </c>
      <c r="AB4">
        <v>0</v>
      </c>
      <c r="AC4">
        <v>0.44</v>
      </c>
      <c r="AD4">
        <v>0.44</v>
      </c>
      <c r="AE4">
        <v>0.44</v>
      </c>
      <c r="AF4">
        <v>0.44</v>
      </c>
      <c r="AG4">
        <v>0.1</v>
      </c>
      <c r="AH4">
        <v>0.54</v>
      </c>
      <c r="AI4">
        <v>0.44</v>
      </c>
      <c r="AJ4">
        <v>0.54</v>
      </c>
      <c r="AK4" s="12">
        <f>Players[[#This Row],[Goal Contributions]]/Players[[#This Row],[Matches Played]]</f>
        <v>0.17647058823529413</v>
      </c>
      <c r="AL4" s="12">
        <f>IF(Players[[#This Row],[Expected Goals]] &gt; 0, Players[[#This Row],[Goals]] / Players[[#This Row],[Expected Goals]], 0)</f>
        <v>1</v>
      </c>
      <c r="AM4" s="12">
        <f>IF(Players[[#This Row],[Expected Assists]] &gt; 0, Players[[#This Row],[Assists]] / Players[[#This Row],[Expected Assists]], 0)</f>
        <v>0</v>
      </c>
      <c r="AN4" s="12">
        <f>IF(Players[[#This Row],[90s Played]] &gt; 0, (Players[[#This Row],[Y Cards]] + Players[[#This Row],[R Cards]]) / Players[[#This Row],[90s Played]], 0)</f>
        <v>0.58823529411764708</v>
      </c>
      <c r="AO4" s="12">
        <f>Players[[#This Row],[Goals]] - Players[[#This Row],[Expected Goals]]</f>
        <v>0</v>
      </c>
    </row>
    <row r="5" spans="1:52" ht="18.75" x14ac:dyDescent="0.25">
      <c r="A5" t="s">
        <v>350</v>
      </c>
      <c r="B5" t="s">
        <v>702</v>
      </c>
      <c r="C5" t="s">
        <v>17</v>
      </c>
      <c r="D5" t="s">
        <v>699</v>
      </c>
      <c r="E5" t="s">
        <v>143</v>
      </c>
      <c r="F5">
        <v>34</v>
      </c>
      <c r="G5">
        <v>1991</v>
      </c>
      <c r="H5">
        <v>15</v>
      </c>
      <c r="I5">
        <v>9</v>
      </c>
      <c r="J5">
        <v>704</v>
      </c>
      <c r="K5">
        <v>7.8</v>
      </c>
      <c r="L5">
        <v>0</v>
      </c>
      <c r="M5">
        <v>0</v>
      </c>
      <c r="N5">
        <v>0</v>
      </c>
      <c r="O5">
        <v>0</v>
      </c>
      <c r="P5">
        <v>0</v>
      </c>
      <c r="Q5">
        <v>0</v>
      </c>
      <c r="R5">
        <v>5</v>
      </c>
      <c r="S5">
        <v>0</v>
      </c>
      <c r="T5">
        <v>0.1</v>
      </c>
      <c r="U5">
        <v>0.1</v>
      </c>
      <c r="V5">
        <v>0.4</v>
      </c>
      <c r="W5">
        <v>0.5</v>
      </c>
      <c r="X5">
        <v>12</v>
      </c>
      <c r="Y5">
        <v>48</v>
      </c>
      <c r="Z5">
        <v>6</v>
      </c>
      <c r="AA5">
        <v>0</v>
      </c>
      <c r="AB5">
        <v>0</v>
      </c>
      <c r="AC5">
        <v>0</v>
      </c>
      <c r="AD5">
        <v>0</v>
      </c>
      <c r="AE5">
        <v>0</v>
      </c>
      <c r="AF5">
        <v>0.01</v>
      </c>
      <c r="AG5">
        <v>0.05</v>
      </c>
      <c r="AH5">
        <v>0.06</v>
      </c>
      <c r="AI5">
        <v>0.01</v>
      </c>
      <c r="AJ5">
        <v>0.06</v>
      </c>
      <c r="AK5" s="12">
        <f>Players[[#This Row],[Goal Contributions]]/Players[[#This Row],[Matches Played]]</f>
        <v>0</v>
      </c>
      <c r="AL5" s="12">
        <f>IF(Players[[#This Row],[Expected Goals]] &gt; 0, Players[[#This Row],[Goals]] / Players[[#This Row],[Expected Goals]], 0)</f>
        <v>0</v>
      </c>
      <c r="AM5" s="12">
        <f>IF(Players[[#This Row],[Expected Assists]] &gt; 0, Players[[#This Row],[Assists]] / Players[[#This Row],[Expected Assists]], 0)</f>
        <v>0</v>
      </c>
      <c r="AN5" s="12">
        <f>IF(Players[[#This Row],[90s Played]] &gt; 0, (Players[[#This Row],[Y Cards]] + Players[[#This Row],[R Cards]]) / Players[[#This Row],[90s Played]], 0)</f>
        <v>0.64102564102564108</v>
      </c>
      <c r="AO5" s="12">
        <f>Players[[#This Row],[Goals]] - Players[[#This Row],[Expected Goals]]</f>
        <v>-0.1</v>
      </c>
      <c r="AP5" s="25" t="s">
        <v>770</v>
      </c>
      <c r="AQ5" s="26"/>
      <c r="AR5" s="26"/>
      <c r="AS5" s="27"/>
      <c r="AU5" s="16" t="s">
        <v>771</v>
      </c>
      <c r="AV5" s="17"/>
      <c r="AW5" s="17"/>
      <c r="AX5" s="17"/>
      <c r="AY5" s="17"/>
      <c r="AZ5" s="17"/>
    </row>
    <row r="6" spans="1:52" x14ac:dyDescent="0.25">
      <c r="A6" t="s">
        <v>372</v>
      </c>
      <c r="B6" t="s">
        <v>703</v>
      </c>
      <c r="C6" t="s">
        <v>11</v>
      </c>
      <c r="D6" t="s">
        <v>699</v>
      </c>
      <c r="E6" t="s">
        <v>143</v>
      </c>
      <c r="F6">
        <v>25</v>
      </c>
      <c r="G6">
        <v>2000</v>
      </c>
      <c r="H6">
        <v>17</v>
      </c>
      <c r="I6">
        <v>10</v>
      </c>
      <c r="J6">
        <v>1122</v>
      </c>
      <c r="K6">
        <v>12.5</v>
      </c>
      <c r="L6">
        <v>1</v>
      </c>
      <c r="M6">
        <v>0</v>
      </c>
      <c r="N6">
        <v>1</v>
      </c>
      <c r="O6">
        <v>1</v>
      </c>
      <c r="P6">
        <v>0</v>
      </c>
      <c r="Q6">
        <v>0</v>
      </c>
      <c r="R6">
        <v>1</v>
      </c>
      <c r="S6">
        <v>0</v>
      </c>
      <c r="T6">
        <v>0.2</v>
      </c>
      <c r="U6">
        <v>0.2</v>
      </c>
      <c r="V6">
        <v>0.3</v>
      </c>
      <c r="W6">
        <v>0.5</v>
      </c>
      <c r="X6">
        <v>5</v>
      </c>
      <c r="Y6">
        <v>48</v>
      </c>
      <c r="Z6">
        <v>1</v>
      </c>
      <c r="AA6">
        <v>0.08</v>
      </c>
      <c r="AB6">
        <v>0</v>
      </c>
      <c r="AC6">
        <v>0.08</v>
      </c>
      <c r="AD6">
        <v>0.08</v>
      </c>
      <c r="AE6">
        <v>0.08</v>
      </c>
      <c r="AF6">
        <v>0.01</v>
      </c>
      <c r="AG6">
        <v>0.03</v>
      </c>
      <c r="AH6">
        <v>0.04</v>
      </c>
      <c r="AI6">
        <v>0.01</v>
      </c>
      <c r="AJ6">
        <v>0.04</v>
      </c>
      <c r="AK6" s="12">
        <f>Players[[#This Row],[Goal Contributions]]/Players[[#This Row],[Matches Played]]</f>
        <v>5.8823529411764705E-2</v>
      </c>
      <c r="AL6" s="12">
        <f>IF(Players[[#This Row],[Expected Goals]] &gt; 0, Players[[#This Row],[Goals]] / Players[[#This Row],[Expected Goals]], 0)</f>
        <v>5</v>
      </c>
      <c r="AM6" s="12">
        <f>IF(Players[[#This Row],[Expected Assists]] &gt; 0, Players[[#This Row],[Assists]] / Players[[#This Row],[Expected Assists]], 0)</f>
        <v>0</v>
      </c>
      <c r="AN6" s="12">
        <f>IF(Players[[#This Row],[90s Played]] &gt; 0, (Players[[#This Row],[Y Cards]] + Players[[#This Row],[R Cards]]) / Players[[#This Row],[90s Played]], 0)</f>
        <v>0.08</v>
      </c>
      <c r="AO6" s="12">
        <f>Players[[#This Row],[Goals]] - Players[[#This Row],[Expected Goals]]</f>
        <v>0.8</v>
      </c>
      <c r="AP6" s="6"/>
      <c r="AQ6" s="7" t="s">
        <v>671</v>
      </c>
      <c r="AR6" s="7" t="s">
        <v>672</v>
      </c>
      <c r="AS6" s="8" t="s">
        <v>669</v>
      </c>
    </row>
    <row r="7" spans="1:52" x14ac:dyDescent="0.25">
      <c r="A7" t="s">
        <v>392</v>
      </c>
      <c r="B7" t="s">
        <v>704</v>
      </c>
      <c r="C7" t="s">
        <v>11</v>
      </c>
      <c r="D7" t="s">
        <v>699</v>
      </c>
      <c r="E7" t="s">
        <v>143</v>
      </c>
      <c r="F7">
        <v>19</v>
      </c>
      <c r="G7">
        <v>2006</v>
      </c>
      <c r="H7">
        <v>23</v>
      </c>
      <c r="I7">
        <v>15</v>
      </c>
      <c r="J7">
        <v>1369</v>
      </c>
      <c r="K7">
        <v>15.2</v>
      </c>
      <c r="L7">
        <v>1</v>
      </c>
      <c r="M7">
        <v>0</v>
      </c>
      <c r="N7">
        <v>1</v>
      </c>
      <c r="O7">
        <v>1</v>
      </c>
      <c r="P7">
        <v>0</v>
      </c>
      <c r="Q7">
        <v>0</v>
      </c>
      <c r="R7">
        <v>3</v>
      </c>
      <c r="S7">
        <v>2</v>
      </c>
      <c r="T7">
        <v>0.2</v>
      </c>
      <c r="U7">
        <v>0.2</v>
      </c>
      <c r="V7">
        <v>0.4</v>
      </c>
      <c r="W7">
        <v>0.6</v>
      </c>
      <c r="X7">
        <v>37</v>
      </c>
      <c r="Y7">
        <v>71</v>
      </c>
      <c r="Z7">
        <v>37</v>
      </c>
      <c r="AA7">
        <v>7.0000000000000007E-2</v>
      </c>
      <c r="AB7">
        <v>0</v>
      </c>
      <c r="AC7">
        <v>7.0000000000000007E-2</v>
      </c>
      <c r="AD7">
        <v>7.0000000000000007E-2</v>
      </c>
      <c r="AE7">
        <v>7.0000000000000007E-2</v>
      </c>
      <c r="AF7">
        <v>0.01</v>
      </c>
      <c r="AG7">
        <v>0.03</v>
      </c>
      <c r="AH7">
        <v>0.04</v>
      </c>
      <c r="AI7">
        <v>0.01</v>
      </c>
      <c r="AJ7">
        <v>0.04</v>
      </c>
      <c r="AK7" s="12">
        <f>Players[[#This Row],[Goal Contributions]]/Players[[#This Row],[Matches Played]]</f>
        <v>4.3478260869565216E-2</v>
      </c>
      <c r="AL7" s="12">
        <f>IF(Players[[#This Row],[Expected Goals]] &gt; 0, Players[[#This Row],[Goals]] / Players[[#This Row],[Expected Goals]], 0)</f>
        <v>5</v>
      </c>
      <c r="AM7" s="12">
        <f>IF(Players[[#This Row],[Expected Assists]] &gt; 0, Players[[#This Row],[Assists]] / Players[[#This Row],[Expected Assists]], 0)</f>
        <v>0</v>
      </c>
      <c r="AN7" s="12">
        <f>IF(Players[[#This Row],[90s Played]] &gt; 0, (Players[[#This Row],[Y Cards]] + Players[[#This Row],[R Cards]]) / Players[[#This Row],[90s Played]], 0)</f>
        <v>0.32894736842105265</v>
      </c>
      <c r="AO7" s="12">
        <f>Players[[#This Row],[Goals]] - Players[[#This Row],[Expected Goals]]</f>
        <v>0.8</v>
      </c>
      <c r="AP7" s="1" t="s">
        <v>766</v>
      </c>
      <c r="AQ7">
        <f>AVERAGE(Players[Goals])</f>
        <v>1.8850174216027875</v>
      </c>
      <c r="AR7">
        <f>AVERAGE(Players[Assists])</f>
        <v>1.4006968641114983</v>
      </c>
      <c r="AS7" s="2">
        <f>AVERAGE(Players[Minutes])</f>
        <v>1308.240418118467</v>
      </c>
      <c r="AU7" t="s">
        <v>773</v>
      </c>
      <c r="AV7" t="s">
        <v>772</v>
      </c>
      <c r="AW7" t="s">
        <v>683</v>
      </c>
      <c r="AX7" t="s">
        <v>774</v>
      </c>
      <c r="AY7" t="s">
        <v>671</v>
      </c>
      <c r="AZ7" t="s">
        <v>776</v>
      </c>
    </row>
    <row r="8" spans="1:52" x14ac:dyDescent="0.25">
      <c r="A8" t="s">
        <v>407</v>
      </c>
      <c r="B8" t="s">
        <v>701</v>
      </c>
      <c r="C8" t="s">
        <v>11</v>
      </c>
      <c r="D8" t="s">
        <v>699</v>
      </c>
      <c r="E8" t="s">
        <v>143</v>
      </c>
      <c r="F8">
        <v>28</v>
      </c>
      <c r="G8">
        <v>1997</v>
      </c>
      <c r="H8">
        <v>28</v>
      </c>
      <c r="I8">
        <v>28</v>
      </c>
      <c r="J8">
        <v>2363</v>
      </c>
      <c r="K8">
        <v>26.3</v>
      </c>
      <c r="L8">
        <v>3</v>
      </c>
      <c r="M8">
        <v>1</v>
      </c>
      <c r="N8">
        <v>4</v>
      </c>
      <c r="O8">
        <v>3</v>
      </c>
      <c r="P8">
        <v>0</v>
      </c>
      <c r="Q8">
        <v>0</v>
      </c>
      <c r="R8">
        <v>4</v>
      </c>
      <c r="S8">
        <v>0</v>
      </c>
      <c r="T8">
        <v>2.6</v>
      </c>
      <c r="U8">
        <v>2.6</v>
      </c>
      <c r="V8">
        <v>0.9</v>
      </c>
      <c r="W8">
        <v>3.5</v>
      </c>
      <c r="X8">
        <v>10</v>
      </c>
      <c r="Y8">
        <v>126</v>
      </c>
      <c r="Z8">
        <v>11</v>
      </c>
      <c r="AA8">
        <v>0.11</v>
      </c>
      <c r="AB8">
        <v>0.04</v>
      </c>
      <c r="AC8">
        <v>0.15</v>
      </c>
      <c r="AD8">
        <v>0.11</v>
      </c>
      <c r="AE8">
        <v>0.15</v>
      </c>
      <c r="AF8">
        <v>0.1</v>
      </c>
      <c r="AG8">
        <v>0.03</v>
      </c>
      <c r="AH8">
        <v>0.13</v>
      </c>
      <c r="AI8">
        <v>0.1</v>
      </c>
      <c r="AJ8">
        <v>0.13</v>
      </c>
      <c r="AK8" s="12">
        <f>Players[[#This Row],[Goal Contributions]]/Players[[#This Row],[Matches Played]]</f>
        <v>0.14285714285714285</v>
      </c>
      <c r="AL8" s="12">
        <f>IF(Players[[#This Row],[Expected Goals]] &gt; 0, Players[[#This Row],[Goals]] / Players[[#This Row],[Expected Goals]], 0)</f>
        <v>1.1538461538461537</v>
      </c>
      <c r="AM8" s="12">
        <f>IF(Players[[#This Row],[Expected Assists]] &gt; 0, Players[[#This Row],[Assists]] / Players[[#This Row],[Expected Assists]], 0)</f>
        <v>1.1111111111111112</v>
      </c>
      <c r="AN8" s="12">
        <f>IF(Players[[#This Row],[90s Played]] &gt; 0, (Players[[#This Row],[Y Cards]] + Players[[#This Row],[R Cards]]) / Players[[#This Row],[90s Played]], 0)</f>
        <v>0.15209125475285171</v>
      </c>
      <c r="AO8" s="12">
        <f>Players[[#This Row],[Goals]] - Players[[#This Row],[Expected Goals]]</f>
        <v>0.39999999999999991</v>
      </c>
      <c r="AP8" s="1" t="s">
        <v>764</v>
      </c>
      <c r="AQ8">
        <f>MEDIAN(Players[Goals])</f>
        <v>0</v>
      </c>
      <c r="AR8">
        <f>MEDIAN(Players[Assists])</f>
        <v>0</v>
      </c>
      <c r="AS8" s="2">
        <f>MEDIAN(Players[Minutes])</f>
        <v>1103.5</v>
      </c>
      <c r="AU8">
        <v>1</v>
      </c>
      <c r="AV8" t="str">
        <f>_xlfn.XLOOKUP(AW8,Players[Goals per 90],Players[Player])</f>
        <v>Matheus FranÃ§a</v>
      </c>
      <c r="AW8">
        <f>LARGE(Players[Goals per 90],AU8)</f>
        <v>1.64</v>
      </c>
      <c r="AX8">
        <f>INDEX(Players[Expected goals per 90],MATCH(AV8,Players[Player],0))</f>
        <v>0.42</v>
      </c>
      <c r="AY8">
        <f>INDEX(Players[Goals],MATCH(AV8,Players[Player],0))</f>
        <v>1</v>
      </c>
      <c r="AZ8">
        <f>INDEX(Players[Expected Goals],MATCH(AV8,Players[Player],0))</f>
        <v>0.3</v>
      </c>
    </row>
    <row r="9" spans="1:52" x14ac:dyDescent="0.25">
      <c r="A9" t="s">
        <v>419</v>
      </c>
      <c r="B9" t="s">
        <v>701</v>
      </c>
      <c r="C9" t="s">
        <v>17</v>
      </c>
      <c r="D9" t="s">
        <v>51</v>
      </c>
      <c r="E9" t="s">
        <v>143</v>
      </c>
      <c r="F9">
        <v>24</v>
      </c>
      <c r="G9">
        <v>2001</v>
      </c>
      <c r="H9">
        <v>33</v>
      </c>
      <c r="I9">
        <v>25</v>
      </c>
      <c r="J9">
        <v>2290</v>
      </c>
      <c r="K9">
        <v>25.4</v>
      </c>
      <c r="L9">
        <v>8</v>
      </c>
      <c r="M9">
        <v>4</v>
      </c>
      <c r="N9">
        <v>12</v>
      </c>
      <c r="O9">
        <v>8</v>
      </c>
      <c r="P9">
        <v>0</v>
      </c>
      <c r="Q9">
        <v>0</v>
      </c>
      <c r="R9">
        <v>1</v>
      </c>
      <c r="S9">
        <v>0</v>
      </c>
      <c r="T9">
        <v>7.4</v>
      </c>
      <c r="U9">
        <v>7.4</v>
      </c>
      <c r="V9">
        <v>5</v>
      </c>
      <c r="W9">
        <v>12.4</v>
      </c>
      <c r="X9">
        <v>124</v>
      </c>
      <c r="Y9">
        <v>52</v>
      </c>
      <c r="Z9">
        <v>289</v>
      </c>
      <c r="AA9">
        <v>0.31</v>
      </c>
      <c r="AB9">
        <v>0.16</v>
      </c>
      <c r="AC9">
        <v>0.47</v>
      </c>
      <c r="AD9">
        <v>0.31</v>
      </c>
      <c r="AE9">
        <v>0.47</v>
      </c>
      <c r="AF9">
        <v>0.28999999999999998</v>
      </c>
      <c r="AG9">
        <v>0.19</v>
      </c>
      <c r="AH9">
        <v>0.49</v>
      </c>
      <c r="AI9">
        <v>0.28999999999999998</v>
      </c>
      <c r="AJ9">
        <v>0.49</v>
      </c>
      <c r="AK9" s="12">
        <f>Players[[#This Row],[Goal Contributions]]/Players[[#This Row],[Matches Played]]</f>
        <v>0.36363636363636365</v>
      </c>
      <c r="AL9" s="12">
        <f>IF(Players[[#This Row],[Expected Goals]] &gt; 0, Players[[#This Row],[Goals]] / Players[[#This Row],[Expected Goals]], 0)</f>
        <v>1.0810810810810809</v>
      </c>
      <c r="AM9" s="12">
        <f>IF(Players[[#This Row],[Expected Assists]] &gt; 0, Players[[#This Row],[Assists]] / Players[[#This Row],[Expected Assists]], 0)</f>
        <v>0.8</v>
      </c>
      <c r="AN9" s="12">
        <f>IF(Players[[#This Row],[90s Played]] &gt; 0, (Players[[#This Row],[Y Cards]] + Players[[#This Row],[R Cards]]) / Players[[#This Row],[90s Played]], 0)</f>
        <v>3.937007874015748E-2</v>
      </c>
      <c r="AO9" s="12">
        <f>Players[[#This Row],[Goals]] - Players[[#This Row],[Expected Goals]]</f>
        <v>0.59999999999999964</v>
      </c>
      <c r="AP9" s="1" t="s">
        <v>765</v>
      </c>
      <c r="AQ9">
        <f>MIN(Players[Goals])</f>
        <v>0</v>
      </c>
      <c r="AR9">
        <f>MIN(Players[Assists])</f>
        <v>0</v>
      </c>
      <c r="AS9" s="2">
        <f>MIN(Players[Minutes])</f>
        <v>1</v>
      </c>
      <c r="AU9">
        <v>2</v>
      </c>
      <c r="AV9" t="str" cm="1">
        <f t="array" ref="AV9">INDEX(_xlfn._xlws.FILTER(Players[Player],Players[Goals per 90]=AW9,""),1)</f>
        <v>JÃ¡der DurÃ¡n</v>
      </c>
      <c r="AW9">
        <f>LARGE(Players[Goals per 90],AU9)</f>
        <v>0.99</v>
      </c>
      <c r="AX9">
        <f>INDEX(Players[Expected goals per 90],MATCH(AV9,Players[Player],0))</f>
        <v>0.69</v>
      </c>
      <c r="AY9">
        <f>INDEX(Players[Goals],MATCH(AV9,Players[Player],0))</f>
        <v>7</v>
      </c>
      <c r="AZ9">
        <f>INDEX(Players[Expected Goals],MATCH(AV9,Players[Player],0))</f>
        <v>4.9000000000000004</v>
      </c>
    </row>
    <row r="10" spans="1:52" x14ac:dyDescent="0.25">
      <c r="A10" t="s">
        <v>437</v>
      </c>
      <c r="B10" t="s">
        <v>705</v>
      </c>
      <c r="C10" t="s">
        <v>17</v>
      </c>
      <c r="D10" t="s">
        <v>51</v>
      </c>
      <c r="E10" t="s">
        <v>143</v>
      </c>
      <c r="F10">
        <v>29</v>
      </c>
      <c r="G10">
        <v>1996</v>
      </c>
      <c r="H10">
        <v>28</v>
      </c>
      <c r="I10">
        <v>17</v>
      </c>
      <c r="J10">
        <v>1586</v>
      </c>
      <c r="K10">
        <v>17.600000000000001</v>
      </c>
      <c r="L10">
        <v>7</v>
      </c>
      <c r="M10">
        <v>2</v>
      </c>
      <c r="N10">
        <v>9</v>
      </c>
      <c r="O10">
        <v>7</v>
      </c>
      <c r="P10">
        <v>0</v>
      </c>
      <c r="Q10">
        <v>0</v>
      </c>
      <c r="R10">
        <v>4</v>
      </c>
      <c r="S10">
        <v>1</v>
      </c>
      <c r="T10">
        <v>5.9</v>
      </c>
      <c r="U10">
        <v>5.9</v>
      </c>
      <c r="V10">
        <v>2</v>
      </c>
      <c r="W10">
        <v>7.9</v>
      </c>
      <c r="X10">
        <v>11</v>
      </c>
      <c r="Y10">
        <v>69</v>
      </c>
      <c r="Z10">
        <v>94</v>
      </c>
      <c r="AA10">
        <v>0.4</v>
      </c>
      <c r="AB10">
        <v>0.11</v>
      </c>
      <c r="AC10">
        <v>0.51</v>
      </c>
      <c r="AD10">
        <v>0.4</v>
      </c>
      <c r="AE10">
        <v>0.51</v>
      </c>
      <c r="AF10">
        <v>0.34</v>
      </c>
      <c r="AG10">
        <v>0.11</v>
      </c>
      <c r="AH10">
        <v>0.45</v>
      </c>
      <c r="AI10">
        <v>0.34</v>
      </c>
      <c r="AJ10">
        <v>0.45</v>
      </c>
      <c r="AK10" s="12">
        <f>Players[[#This Row],[Goal Contributions]]/Players[[#This Row],[Matches Played]]</f>
        <v>0.32142857142857145</v>
      </c>
      <c r="AL10" s="12">
        <f>IF(Players[[#This Row],[Expected Goals]] &gt; 0, Players[[#This Row],[Goals]] / Players[[#This Row],[Expected Goals]], 0)</f>
        <v>1.1864406779661016</v>
      </c>
      <c r="AM10" s="12">
        <f>IF(Players[[#This Row],[Expected Assists]] &gt; 0, Players[[#This Row],[Assists]] / Players[[#This Row],[Expected Assists]], 0)</f>
        <v>1</v>
      </c>
      <c r="AN10" s="12">
        <f>IF(Players[[#This Row],[90s Played]] &gt; 0, (Players[[#This Row],[Y Cards]] + Players[[#This Row],[R Cards]]) / Players[[#This Row],[90s Played]], 0)</f>
        <v>0.28409090909090906</v>
      </c>
      <c r="AO10" s="12">
        <f>Players[[#This Row],[Goals]] - Players[[#This Row],[Expected Goals]]</f>
        <v>1.0999999999999996</v>
      </c>
      <c r="AP10" s="3" t="s">
        <v>767</v>
      </c>
      <c r="AQ10" s="4">
        <f>MAX(Players[Goals])</f>
        <v>29</v>
      </c>
      <c r="AR10" s="4">
        <f>MAX(Players[Assists])</f>
        <v>18</v>
      </c>
      <c r="AS10" s="5">
        <f>MAX(Players[Minutes])</f>
        <v>3420</v>
      </c>
      <c r="AU10">
        <v>3</v>
      </c>
      <c r="AV10" t="str" cm="1">
        <f t="array" ref="AV10">INDEX(_xlfn._xlws.FILTER(Players[Player],Players[Goals per 90]=AW10,""),1)</f>
        <v>Donyell Malen</v>
      </c>
      <c r="AW10">
        <f>LARGE(Players[Goals per 90],AU10)</f>
        <v>0.89</v>
      </c>
      <c r="AX10">
        <f>INDEX(Players[Expected goals per 90],MATCH(AV10,Players[Player],0))</f>
        <v>0.64</v>
      </c>
      <c r="AY10">
        <f>INDEX(Players[Goals],MATCH(AV10,Players[Player],0))</f>
        <v>3</v>
      </c>
      <c r="AZ10">
        <f>INDEX(Players[Expected Goals],MATCH(AV10,Players[Player],0))</f>
        <v>2.2000000000000002</v>
      </c>
    </row>
    <row r="11" spans="1:52" x14ac:dyDescent="0.25">
      <c r="A11" t="s">
        <v>470</v>
      </c>
      <c r="B11" t="s">
        <v>704</v>
      </c>
      <c r="C11" t="s">
        <v>51</v>
      </c>
      <c r="D11" t="s">
        <v>699</v>
      </c>
      <c r="E11" t="s">
        <v>143</v>
      </c>
      <c r="F11">
        <v>26</v>
      </c>
      <c r="G11">
        <v>1999</v>
      </c>
      <c r="H11">
        <v>1</v>
      </c>
      <c r="I11">
        <v>0</v>
      </c>
      <c r="J11">
        <v>3</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s="12">
        <f>Players[[#This Row],[Goal Contributions]]/Players[[#This Row],[Matches Played]]</f>
        <v>0</v>
      </c>
      <c r="AL11" s="12">
        <f>IF(Players[[#This Row],[Expected Goals]] &gt; 0, Players[[#This Row],[Goals]] / Players[[#This Row],[Expected Goals]], 0)</f>
        <v>0</v>
      </c>
      <c r="AM11" s="12">
        <f>IF(Players[[#This Row],[Expected Assists]] &gt; 0, Players[[#This Row],[Assists]] / Players[[#This Row],[Expected Assists]], 0)</f>
        <v>0</v>
      </c>
      <c r="AN11" s="12">
        <f>IF(Players[[#This Row],[90s Played]] &gt; 0, (Players[[#This Row],[Y Cards]] + Players[[#This Row],[R Cards]]) / Players[[#This Row],[90s Played]], 0)</f>
        <v>0</v>
      </c>
      <c r="AO11" s="12">
        <f>Players[[#This Row],[Goals]] - Players[[#This Row],[Expected Goals]]</f>
        <v>0</v>
      </c>
      <c r="AP11" s="1"/>
      <c r="AS11" s="2"/>
      <c r="AU11">
        <v>4</v>
      </c>
      <c r="AV11" t="str" cm="1">
        <f t="array" ref="AV11">INDEX(_xlfn._xlws.FILTER(Players[Player],Players[Goals per 90]=AW11,""),1)</f>
        <v>Mohamed Salah</v>
      </c>
      <c r="AW11">
        <f>LARGE(Players[Goals per 90],AU11)</f>
        <v>0.77</v>
      </c>
      <c r="AX11">
        <f>INDEX(Players[Expected goals per 90],MATCH(AV11,Players[Player],0))</f>
        <v>0.67</v>
      </c>
      <c r="AY11">
        <f>INDEX(Players[Goals],MATCH(AV11,Players[Player],0))</f>
        <v>29</v>
      </c>
      <c r="AZ11">
        <f>INDEX(Players[Expected Goals],MATCH(AV11,Players[Player],0))</f>
        <v>25.2</v>
      </c>
    </row>
    <row r="12" spans="1:52" x14ac:dyDescent="0.25">
      <c r="A12" t="s">
        <v>149</v>
      </c>
      <c r="B12" t="s">
        <v>702</v>
      </c>
      <c r="C12" t="s">
        <v>11</v>
      </c>
      <c r="D12" t="s">
        <v>699</v>
      </c>
      <c r="E12" t="s">
        <v>143</v>
      </c>
      <c r="F12">
        <v>23</v>
      </c>
      <c r="G12">
        <v>2002</v>
      </c>
      <c r="H12">
        <v>19</v>
      </c>
      <c r="I12">
        <v>11</v>
      </c>
      <c r="J12">
        <v>983</v>
      </c>
      <c r="K12">
        <v>10.9</v>
      </c>
      <c r="L12">
        <v>2</v>
      </c>
      <c r="M12">
        <v>1</v>
      </c>
      <c r="N12">
        <v>3</v>
      </c>
      <c r="O12">
        <v>2</v>
      </c>
      <c r="P12">
        <v>0</v>
      </c>
      <c r="Q12">
        <v>0</v>
      </c>
      <c r="R12">
        <v>4</v>
      </c>
      <c r="S12">
        <v>0</v>
      </c>
      <c r="T12">
        <v>0.9</v>
      </c>
      <c r="U12">
        <v>0.9</v>
      </c>
      <c r="V12">
        <v>0.3</v>
      </c>
      <c r="W12">
        <v>1.1000000000000001</v>
      </c>
      <c r="X12">
        <v>22</v>
      </c>
      <c r="Y12">
        <v>54</v>
      </c>
      <c r="Z12">
        <v>29</v>
      </c>
      <c r="AA12">
        <v>0.18</v>
      </c>
      <c r="AB12">
        <v>0.09</v>
      </c>
      <c r="AC12">
        <v>0.27</v>
      </c>
      <c r="AD12">
        <v>0.18</v>
      </c>
      <c r="AE12">
        <v>0.27</v>
      </c>
      <c r="AF12">
        <v>0.08</v>
      </c>
      <c r="AG12">
        <v>0.03</v>
      </c>
      <c r="AH12">
        <v>0.11</v>
      </c>
      <c r="AI12">
        <v>0.08</v>
      </c>
      <c r="AJ12">
        <v>0.11</v>
      </c>
      <c r="AK12" s="12">
        <f>Players[[#This Row],[Goal Contributions]]/Players[[#This Row],[Matches Played]]</f>
        <v>0.15789473684210525</v>
      </c>
      <c r="AL12" s="12">
        <f>IF(Players[[#This Row],[Expected Goals]] &gt; 0, Players[[#This Row],[Goals]] / Players[[#This Row],[Expected Goals]], 0)</f>
        <v>2.2222222222222223</v>
      </c>
      <c r="AM12" s="12">
        <f>IF(Players[[#This Row],[Expected Assists]] &gt; 0, Players[[#This Row],[Assists]] / Players[[#This Row],[Expected Assists]], 0)</f>
        <v>3.3333333333333335</v>
      </c>
      <c r="AN12" s="12">
        <f>IF(Players[[#This Row],[90s Played]] &gt; 0, (Players[[#This Row],[Y Cards]] + Players[[#This Row],[R Cards]]) / Players[[#This Row],[90s Played]], 0)</f>
        <v>0.36697247706422015</v>
      </c>
      <c r="AO12" s="12">
        <f>Players[[#This Row],[Goals]] - Players[[#This Row],[Expected Goals]]</f>
        <v>1.1000000000000001</v>
      </c>
      <c r="AP12" s="6"/>
      <c r="AQ12" s="8" t="s">
        <v>769</v>
      </c>
      <c r="AS12" s="2"/>
      <c r="AU12">
        <v>5</v>
      </c>
      <c r="AV12" t="str" cm="1">
        <f t="array" ref="AV12">INDEX(_xlfn._xlws.FILTER(Players[Player],Players[Goals per 90]=AW12,""),1)</f>
        <v>Mohamed Salah</v>
      </c>
      <c r="AW12">
        <f>LARGE(Players[Goals per 90],AU12)</f>
        <v>0.77</v>
      </c>
      <c r="AX12">
        <f>INDEX(Players[Expected goals per 90],MATCH(AV12,Players[Player],0))</f>
        <v>0.67</v>
      </c>
      <c r="AY12">
        <f>INDEX(Players[Goals],MATCH(AV12,Players[Player],0))</f>
        <v>29</v>
      </c>
      <c r="AZ12">
        <f>INDEX(Players[Expected Goals],MATCH(AV12,Players[Player],0))</f>
        <v>25.2</v>
      </c>
    </row>
    <row r="13" spans="1:52" x14ac:dyDescent="0.25">
      <c r="A13" t="s">
        <v>501</v>
      </c>
      <c r="B13" t="s">
        <v>706</v>
      </c>
      <c r="C13" t="s">
        <v>17</v>
      </c>
      <c r="D13" t="s">
        <v>11</v>
      </c>
      <c r="E13" t="s">
        <v>143</v>
      </c>
      <c r="F13">
        <v>32</v>
      </c>
      <c r="G13">
        <v>1993</v>
      </c>
      <c r="H13">
        <v>35</v>
      </c>
      <c r="I13">
        <v>31</v>
      </c>
      <c r="J13">
        <v>2797</v>
      </c>
      <c r="K13">
        <v>31.1</v>
      </c>
      <c r="L13">
        <v>4</v>
      </c>
      <c r="M13">
        <v>2</v>
      </c>
      <c r="N13">
        <v>6</v>
      </c>
      <c r="O13">
        <v>4</v>
      </c>
      <c r="P13">
        <v>0</v>
      </c>
      <c r="Q13">
        <v>0</v>
      </c>
      <c r="R13">
        <v>4</v>
      </c>
      <c r="S13">
        <v>0</v>
      </c>
      <c r="T13">
        <v>2.2999999999999998</v>
      </c>
      <c r="U13">
        <v>2.2999999999999998</v>
      </c>
      <c r="V13">
        <v>2.1</v>
      </c>
      <c r="W13">
        <v>4.3</v>
      </c>
      <c r="X13">
        <v>36</v>
      </c>
      <c r="Y13">
        <v>185</v>
      </c>
      <c r="Z13">
        <v>48</v>
      </c>
      <c r="AA13">
        <v>0.13</v>
      </c>
      <c r="AB13">
        <v>0.06</v>
      </c>
      <c r="AC13">
        <v>0.19</v>
      </c>
      <c r="AD13">
        <v>0.13</v>
      </c>
      <c r="AE13">
        <v>0.19</v>
      </c>
      <c r="AF13">
        <v>7.0000000000000007E-2</v>
      </c>
      <c r="AG13">
        <v>7.0000000000000007E-2</v>
      </c>
      <c r="AH13">
        <v>0.14000000000000001</v>
      </c>
      <c r="AI13">
        <v>7.0000000000000007E-2</v>
      </c>
      <c r="AJ13">
        <v>0.14000000000000001</v>
      </c>
      <c r="AK13" s="12">
        <f>Players[[#This Row],[Goal Contributions]]/Players[[#This Row],[Matches Played]]</f>
        <v>0.17142857142857143</v>
      </c>
      <c r="AL13" s="12">
        <f>IF(Players[[#This Row],[Expected Goals]] &gt; 0, Players[[#This Row],[Goals]] / Players[[#This Row],[Expected Goals]], 0)</f>
        <v>1.7391304347826089</v>
      </c>
      <c r="AM13" s="12">
        <f>IF(Players[[#This Row],[Expected Assists]] &gt; 0, Players[[#This Row],[Assists]] / Players[[#This Row],[Expected Assists]], 0)</f>
        <v>0.95238095238095233</v>
      </c>
      <c r="AN13" s="12">
        <f>IF(Players[[#This Row],[90s Played]] &gt; 0, (Players[[#This Row],[Y Cards]] + Players[[#This Row],[R Cards]]) / Players[[#This Row],[90s Played]], 0)</f>
        <v>0.12861736334405144</v>
      </c>
      <c r="AO13" s="12">
        <f>Players[[#This Row],[Goals]] - Players[[#This Row],[Expected Goals]]</f>
        <v>1.7000000000000002</v>
      </c>
      <c r="AP13" s="1" t="s">
        <v>48</v>
      </c>
      <c r="AQ13" s="2">
        <f>COUNTIF(Players[Position.1],"GK")</f>
        <v>44</v>
      </c>
      <c r="AS13" s="2"/>
    </row>
    <row r="14" spans="1:52" x14ac:dyDescent="0.25">
      <c r="A14" t="s">
        <v>519</v>
      </c>
      <c r="B14" t="s">
        <v>705</v>
      </c>
      <c r="C14" t="s">
        <v>48</v>
      </c>
      <c r="D14" t="s">
        <v>699</v>
      </c>
      <c r="E14" t="s">
        <v>143</v>
      </c>
      <c r="F14">
        <v>30</v>
      </c>
      <c r="G14">
        <v>1995</v>
      </c>
      <c r="H14">
        <v>38</v>
      </c>
      <c r="I14">
        <v>38</v>
      </c>
      <c r="J14">
        <v>3420</v>
      </c>
      <c r="K14">
        <v>38</v>
      </c>
      <c r="L14">
        <v>0</v>
      </c>
      <c r="M14">
        <v>0</v>
      </c>
      <c r="N14">
        <v>0</v>
      </c>
      <c r="O14">
        <v>0</v>
      </c>
      <c r="P14">
        <v>0</v>
      </c>
      <c r="Q14">
        <v>0</v>
      </c>
      <c r="R14">
        <v>3</v>
      </c>
      <c r="S14">
        <v>0</v>
      </c>
      <c r="T14">
        <v>0</v>
      </c>
      <c r="U14">
        <v>0</v>
      </c>
      <c r="V14">
        <v>0</v>
      </c>
      <c r="W14">
        <v>0</v>
      </c>
      <c r="X14">
        <v>0</v>
      </c>
      <c r="Y14">
        <v>14</v>
      </c>
      <c r="Z14">
        <v>0</v>
      </c>
      <c r="AA14">
        <v>0</v>
      </c>
      <c r="AB14">
        <v>0</v>
      </c>
      <c r="AC14">
        <v>0</v>
      </c>
      <c r="AD14">
        <v>0</v>
      </c>
      <c r="AE14">
        <v>0</v>
      </c>
      <c r="AF14">
        <v>0</v>
      </c>
      <c r="AG14">
        <v>0</v>
      </c>
      <c r="AH14">
        <v>0</v>
      </c>
      <c r="AI14">
        <v>0</v>
      </c>
      <c r="AJ14">
        <v>0</v>
      </c>
      <c r="AK14" s="12">
        <f>Players[[#This Row],[Goal Contributions]]/Players[[#This Row],[Matches Played]]</f>
        <v>0</v>
      </c>
      <c r="AL14" s="12">
        <f>IF(Players[[#This Row],[Expected Goals]] &gt; 0, Players[[#This Row],[Goals]] / Players[[#This Row],[Expected Goals]], 0)</f>
        <v>0</v>
      </c>
      <c r="AM14" s="12">
        <f>IF(Players[[#This Row],[Expected Assists]] &gt; 0, Players[[#This Row],[Assists]] / Players[[#This Row],[Expected Assists]], 0)</f>
        <v>0</v>
      </c>
      <c r="AN14" s="12">
        <f>IF(Players[[#This Row],[90s Played]] &gt; 0, (Players[[#This Row],[Y Cards]] + Players[[#This Row],[R Cards]]) / Players[[#This Row],[90s Played]], 0)</f>
        <v>7.8947368421052627E-2</v>
      </c>
      <c r="AO14" s="12">
        <f>Players[[#This Row],[Goals]] - Players[[#This Row],[Expected Goals]]</f>
        <v>0</v>
      </c>
      <c r="AP14" s="1" t="s">
        <v>11</v>
      </c>
      <c r="AQ14" s="2">
        <f>COUNTIF(Players[Position.1],"DF")</f>
        <v>216</v>
      </c>
      <c r="AS14" s="2"/>
      <c r="AU14" t="s">
        <v>773</v>
      </c>
      <c r="AV14" t="s">
        <v>772</v>
      </c>
      <c r="AW14" t="s">
        <v>684</v>
      </c>
      <c r="AX14" t="s">
        <v>775</v>
      </c>
      <c r="AY14" t="s">
        <v>672</v>
      </c>
      <c r="AZ14" t="s">
        <v>778</v>
      </c>
    </row>
    <row r="15" spans="1:52" x14ac:dyDescent="0.25">
      <c r="A15" t="s">
        <v>525</v>
      </c>
      <c r="B15" t="s">
        <v>704</v>
      </c>
      <c r="C15" t="s">
        <v>17</v>
      </c>
      <c r="D15" t="s">
        <v>699</v>
      </c>
      <c r="E15" t="s">
        <v>143</v>
      </c>
      <c r="F15">
        <v>26</v>
      </c>
      <c r="G15">
        <v>1999</v>
      </c>
      <c r="H15">
        <v>35</v>
      </c>
      <c r="I15">
        <v>33</v>
      </c>
      <c r="J15">
        <v>2825</v>
      </c>
      <c r="K15">
        <v>31.4</v>
      </c>
      <c r="L15">
        <v>4</v>
      </c>
      <c r="M15">
        <v>7</v>
      </c>
      <c r="N15">
        <v>11</v>
      </c>
      <c r="O15">
        <v>4</v>
      </c>
      <c r="P15">
        <v>0</v>
      </c>
      <c r="Q15">
        <v>0</v>
      </c>
      <c r="R15">
        <v>7</v>
      </c>
      <c r="S15">
        <v>1</v>
      </c>
      <c r="T15">
        <v>3.5</v>
      </c>
      <c r="U15">
        <v>3.5</v>
      </c>
      <c r="V15">
        <v>6.6</v>
      </c>
      <c r="W15">
        <v>10.1</v>
      </c>
      <c r="X15">
        <v>90</v>
      </c>
      <c r="Y15">
        <v>192</v>
      </c>
      <c r="Z15">
        <v>94</v>
      </c>
      <c r="AA15">
        <v>0.13</v>
      </c>
      <c r="AB15">
        <v>0.22</v>
      </c>
      <c r="AC15">
        <v>0.35</v>
      </c>
      <c r="AD15">
        <v>0.13</v>
      </c>
      <c r="AE15">
        <v>0.35</v>
      </c>
      <c r="AF15">
        <v>0.11</v>
      </c>
      <c r="AG15">
        <v>0.21</v>
      </c>
      <c r="AH15">
        <v>0.32</v>
      </c>
      <c r="AI15">
        <v>0.11</v>
      </c>
      <c r="AJ15">
        <v>0.32</v>
      </c>
      <c r="AK15" s="12">
        <f>Players[[#This Row],[Goal Contributions]]/Players[[#This Row],[Matches Played]]</f>
        <v>0.31428571428571428</v>
      </c>
      <c r="AL15" s="12">
        <f>IF(Players[[#This Row],[Expected Goals]] &gt; 0, Players[[#This Row],[Goals]] / Players[[#This Row],[Expected Goals]], 0)</f>
        <v>1.1428571428571428</v>
      </c>
      <c r="AM15" s="12">
        <f>IF(Players[[#This Row],[Expected Assists]] &gt; 0, Players[[#This Row],[Assists]] / Players[[#This Row],[Expected Assists]], 0)</f>
        <v>1.0606060606060606</v>
      </c>
      <c r="AN15" s="12">
        <f>IF(Players[[#This Row],[90s Played]] &gt; 0, (Players[[#This Row],[Y Cards]] + Players[[#This Row],[R Cards]]) / Players[[#This Row],[90s Played]], 0)</f>
        <v>0.25477707006369427</v>
      </c>
      <c r="AO15" s="12">
        <f>Players[[#This Row],[Goals]] - Players[[#This Row],[Expected Goals]]</f>
        <v>0.5</v>
      </c>
      <c r="AP15" s="1" t="s">
        <v>17</v>
      </c>
      <c r="AQ15" s="2">
        <f>COUNTIF(Players[Position.1],"MF")</f>
        <v>229</v>
      </c>
      <c r="AS15" s="2"/>
      <c r="AU15">
        <v>1</v>
      </c>
      <c r="AV15" t="str">
        <f>_xlfn.XLOOKUP(AW15,Players[Assists per 90],Players[Player])</f>
        <v>Dane Scarlett</v>
      </c>
      <c r="AW15">
        <f>LARGE(Players[Assists per 90],AU15)</f>
        <v>2.65</v>
      </c>
      <c r="AX15">
        <f>INDEX(Players[Expected assists per 90],MATCH(AV15,Players[Player],0))</f>
        <v>0.12</v>
      </c>
      <c r="AY15">
        <f>INDEX(Players[Assists],MATCH(AV15,Players[Player],0))</f>
        <v>1</v>
      </c>
      <c r="AZ15">
        <f>INDEX(Players[Expected Assists],MATCH(AV15,Players[Player],0))</f>
        <v>0</v>
      </c>
    </row>
    <row r="16" spans="1:52" x14ac:dyDescent="0.25">
      <c r="A16" t="s">
        <v>538</v>
      </c>
      <c r="B16" t="s">
        <v>704</v>
      </c>
      <c r="C16" t="s">
        <v>17</v>
      </c>
      <c r="D16" t="s">
        <v>51</v>
      </c>
      <c r="E16" t="s">
        <v>143</v>
      </c>
      <c r="F16">
        <v>24</v>
      </c>
      <c r="G16">
        <v>2001</v>
      </c>
      <c r="H16">
        <v>25</v>
      </c>
      <c r="I16">
        <v>20</v>
      </c>
      <c r="J16">
        <v>1729</v>
      </c>
      <c r="K16">
        <v>19.2</v>
      </c>
      <c r="L16">
        <v>6</v>
      </c>
      <c r="M16">
        <v>10</v>
      </c>
      <c r="N16">
        <v>16</v>
      </c>
      <c r="O16">
        <v>5</v>
      </c>
      <c r="P16">
        <v>1</v>
      </c>
      <c r="Q16">
        <v>1</v>
      </c>
      <c r="R16">
        <v>3</v>
      </c>
      <c r="S16">
        <v>0</v>
      </c>
      <c r="T16">
        <v>6.8</v>
      </c>
      <c r="U16">
        <v>6</v>
      </c>
      <c r="V16">
        <v>7.6</v>
      </c>
      <c r="W16">
        <v>13.7</v>
      </c>
      <c r="X16">
        <v>96</v>
      </c>
      <c r="Y16">
        <v>70</v>
      </c>
      <c r="Z16">
        <v>255</v>
      </c>
      <c r="AA16">
        <v>0.31</v>
      </c>
      <c r="AB16">
        <v>0.52</v>
      </c>
      <c r="AC16">
        <v>0.83</v>
      </c>
      <c r="AD16">
        <v>0.26</v>
      </c>
      <c r="AE16">
        <v>0.78</v>
      </c>
      <c r="AF16">
        <v>0.36</v>
      </c>
      <c r="AG16">
        <v>0.4</v>
      </c>
      <c r="AH16">
        <v>0.75</v>
      </c>
      <c r="AI16">
        <v>0.31</v>
      </c>
      <c r="AJ16">
        <v>0.71</v>
      </c>
      <c r="AK16" s="12">
        <f>Players[[#This Row],[Goal Contributions]]/Players[[#This Row],[Matches Played]]</f>
        <v>0.64</v>
      </c>
      <c r="AL16" s="12">
        <f>IF(Players[[#This Row],[Expected Goals]] &gt; 0, Players[[#This Row],[Goals]] / Players[[#This Row],[Expected Goals]], 0)</f>
        <v>0.88235294117647056</v>
      </c>
      <c r="AM16" s="12">
        <f>IF(Players[[#This Row],[Expected Assists]] &gt; 0, Players[[#This Row],[Assists]] / Players[[#This Row],[Expected Assists]], 0)</f>
        <v>1.3157894736842106</v>
      </c>
      <c r="AN16" s="12">
        <f>IF(Players[[#This Row],[90s Played]] &gt; 0, (Players[[#This Row],[Y Cards]] + Players[[#This Row],[R Cards]]) / Players[[#This Row],[90s Played]], 0)</f>
        <v>0.15625</v>
      </c>
      <c r="AO16" s="12">
        <f>Players[[#This Row],[Goals]] - Players[[#This Row],[Expected Goals]]</f>
        <v>-0.79999999999999982</v>
      </c>
      <c r="AP16" s="1" t="s">
        <v>51</v>
      </c>
      <c r="AQ16" s="2">
        <f>COUNTIF(Players[Position.1],"FW")</f>
        <v>85</v>
      </c>
      <c r="AS16" s="2"/>
      <c r="AU16">
        <v>2</v>
      </c>
      <c r="AV16" t="str">
        <f>_xlfn.XLOOKUP(AW16,Players[Assists per 90],Players[Player])</f>
        <v>Romain Esse</v>
      </c>
      <c r="AW16">
        <f>LARGE(Players[Assists per 90],AU16)</f>
        <v>0.65</v>
      </c>
      <c r="AX16">
        <f>INDEX(Players[Expected assists per 90],MATCH(AV16,Players[Player],0))</f>
        <v>0.27</v>
      </c>
      <c r="AY16">
        <f>INDEX(Players[Assists],MATCH(AV16,Players[Player],0))</f>
        <v>1</v>
      </c>
      <c r="AZ16">
        <f>INDEX(Players[Expected Assists],MATCH(AV16,Players[Player],0))</f>
        <v>0.4</v>
      </c>
    </row>
    <row r="17" spans="1:52" x14ac:dyDescent="0.25">
      <c r="A17" t="s">
        <v>540</v>
      </c>
      <c r="B17" t="s">
        <v>707</v>
      </c>
      <c r="C17" t="s">
        <v>11</v>
      </c>
      <c r="D17" t="s">
        <v>699</v>
      </c>
      <c r="E17" t="s">
        <v>143</v>
      </c>
      <c r="F17">
        <v>24</v>
      </c>
      <c r="G17">
        <v>2001</v>
      </c>
      <c r="H17">
        <v>35</v>
      </c>
      <c r="I17">
        <v>35</v>
      </c>
      <c r="J17">
        <v>3039</v>
      </c>
      <c r="K17">
        <v>33.799999999999997</v>
      </c>
      <c r="L17">
        <v>2</v>
      </c>
      <c r="M17">
        <v>0</v>
      </c>
      <c r="N17">
        <v>2</v>
      </c>
      <c r="O17">
        <v>2</v>
      </c>
      <c r="P17">
        <v>0</v>
      </c>
      <c r="Q17">
        <v>0</v>
      </c>
      <c r="R17">
        <v>2</v>
      </c>
      <c r="S17">
        <v>1</v>
      </c>
      <c r="T17">
        <v>2.2999999999999998</v>
      </c>
      <c r="U17">
        <v>2.2999999999999998</v>
      </c>
      <c r="V17">
        <v>0.9</v>
      </c>
      <c r="W17">
        <v>3.1</v>
      </c>
      <c r="X17">
        <v>16</v>
      </c>
      <c r="Y17">
        <v>138</v>
      </c>
      <c r="Z17">
        <v>6</v>
      </c>
      <c r="AA17">
        <v>0.06</v>
      </c>
      <c r="AB17">
        <v>0</v>
      </c>
      <c r="AC17">
        <v>0.06</v>
      </c>
      <c r="AD17">
        <v>0.06</v>
      </c>
      <c r="AE17">
        <v>0.06</v>
      </c>
      <c r="AF17">
        <v>7.0000000000000007E-2</v>
      </c>
      <c r="AG17">
        <v>0.03</v>
      </c>
      <c r="AH17">
        <v>0.09</v>
      </c>
      <c r="AI17">
        <v>7.0000000000000007E-2</v>
      </c>
      <c r="AJ17">
        <v>0.09</v>
      </c>
      <c r="AK17" s="12">
        <f>Players[[#This Row],[Goal Contributions]]/Players[[#This Row],[Matches Played]]</f>
        <v>5.7142857142857141E-2</v>
      </c>
      <c r="AL17" s="12">
        <f>IF(Players[[#This Row],[Expected Goals]] &gt; 0, Players[[#This Row],[Goals]] / Players[[#This Row],[Expected Goals]], 0)</f>
        <v>0.86956521739130443</v>
      </c>
      <c r="AM17" s="12">
        <f>IF(Players[[#This Row],[Expected Assists]] &gt; 0, Players[[#This Row],[Assists]] / Players[[#This Row],[Expected Assists]], 0)</f>
        <v>0</v>
      </c>
      <c r="AN17" s="12">
        <f>IF(Players[[#This Row],[90s Played]] &gt; 0, (Players[[#This Row],[Y Cards]] + Players[[#This Row],[R Cards]]) / Players[[#This Row],[90s Played]], 0)</f>
        <v>8.8757396449704151E-2</v>
      </c>
      <c r="AO17" s="12">
        <f>Players[[#This Row],[Goals]] - Players[[#This Row],[Expected Goals]]</f>
        <v>-0.29999999999999982</v>
      </c>
      <c r="AP17" s="1" t="s">
        <v>73</v>
      </c>
      <c r="AQ17" s="2">
        <f>COUNTIFS(Players[Position.1],"DF",Players[Position.2],"MF") + COUNTIFS(Players[Position.1],"MF",Players[Position.2],"DF")</f>
        <v>29</v>
      </c>
      <c r="AS17" s="2"/>
      <c r="AU17">
        <v>3</v>
      </c>
      <c r="AV17" t="str">
        <f>_xlfn.XLOOKUP(AW17,Players[Assists per 90],Players[Player])</f>
        <v>Danny Ings</v>
      </c>
      <c r="AW17">
        <f>LARGE(Players[Assists per 90],AU17)</f>
        <v>0.63</v>
      </c>
      <c r="AX17">
        <f>INDEX(Players[Expected assists per 90],MATCH(AV17,Players[Player],0))</f>
        <v>0.41</v>
      </c>
      <c r="AY17">
        <f>INDEX(Players[Assists],MATCH(AV17,Players[Player],0))</f>
        <v>2</v>
      </c>
      <c r="AZ17">
        <f>INDEX(Players[Expected Assists],MATCH(AV17,Players[Player],0))</f>
        <v>1.3</v>
      </c>
    </row>
    <row r="18" spans="1:52" x14ac:dyDescent="0.25">
      <c r="A18" t="s">
        <v>478</v>
      </c>
      <c r="B18" t="s">
        <v>704</v>
      </c>
      <c r="C18" t="s">
        <v>17</v>
      </c>
      <c r="D18" t="s">
        <v>51</v>
      </c>
      <c r="E18" t="s">
        <v>143</v>
      </c>
      <c r="F18">
        <v>18</v>
      </c>
      <c r="G18">
        <v>2007</v>
      </c>
      <c r="H18">
        <v>26</v>
      </c>
      <c r="I18">
        <v>11</v>
      </c>
      <c r="J18">
        <v>895</v>
      </c>
      <c r="K18">
        <v>9.9</v>
      </c>
      <c r="L18">
        <v>4</v>
      </c>
      <c r="M18">
        <v>2</v>
      </c>
      <c r="N18">
        <v>6</v>
      </c>
      <c r="O18">
        <v>4</v>
      </c>
      <c r="P18">
        <v>0</v>
      </c>
      <c r="Q18">
        <v>0</v>
      </c>
      <c r="R18">
        <v>1</v>
      </c>
      <c r="S18">
        <v>0</v>
      </c>
      <c r="T18">
        <v>1.2</v>
      </c>
      <c r="U18">
        <v>1.2</v>
      </c>
      <c r="V18">
        <v>1.2</v>
      </c>
      <c r="W18">
        <v>2.4</v>
      </c>
      <c r="X18">
        <v>46</v>
      </c>
      <c r="Y18">
        <v>33</v>
      </c>
      <c r="Z18">
        <v>113</v>
      </c>
      <c r="AA18">
        <v>0.4</v>
      </c>
      <c r="AB18">
        <v>0.2</v>
      </c>
      <c r="AC18">
        <v>0.6</v>
      </c>
      <c r="AD18">
        <v>0.4</v>
      </c>
      <c r="AE18">
        <v>0.6</v>
      </c>
      <c r="AF18">
        <v>0.12</v>
      </c>
      <c r="AG18">
        <v>0.12</v>
      </c>
      <c r="AH18">
        <v>0.24</v>
      </c>
      <c r="AI18">
        <v>0.12</v>
      </c>
      <c r="AJ18">
        <v>0.24</v>
      </c>
      <c r="AK18" s="12">
        <f>Players[[#This Row],[Goal Contributions]]/Players[[#This Row],[Matches Played]]</f>
        <v>0.23076923076923078</v>
      </c>
      <c r="AL18" s="12">
        <f>IF(Players[[#This Row],[Expected Goals]] &gt; 0, Players[[#This Row],[Goals]] / Players[[#This Row],[Expected Goals]], 0)</f>
        <v>3.3333333333333335</v>
      </c>
      <c r="AM18" s="12">
        <f>IF(Players[[#This Row],[Expected Assists]] &gt; 0, Players[[#This Row],[Assists]] / Players[[#This Row],[Expected Assists]], 0)</f>
        <v>1.6666666666666667</v>
      </c>
      <c r="AN18" s="12">
        <f>IF(Players[[#This Row],[90s Played]] &gt; 0, (Players[[#This Row],[Y Cards]] + Players[[#This Row],[R Cards]]) / Players[[#This Row],[90s Played]], 0)</f>
        <v>0.10101010101010101</v>
      </c>
      <c r="AO18" s="12">
        <f>Players[[#This Row],[Goals]] - Players[[#This Row],[Expected Goals]]</f>
        <v>2.8</v>
      </c>
      <c r="AP18" s="1" t="s">
        <v>106</v>
      </c>
      <c r="AQ18" s="2">
        <f>COUNTIFS(Players[Position.1],"MF",Players[Position.2],"FW") + COUNTIFS(Players[Position.1],"FW",Players[Position.2],"MF")</f>
        <v>104</v>
      </c>
      <c r="AS18" s="2"/>
      <c r="AU18">
        <v>4</v>
      </c>
      <c r="AV18" t="str">
        <f>_xlfn.XLOOKUP(AW18,Players[Assists per 90],Players[Player])</f>
        <v>Bukayo Saka</v>
      </c>
      <c r="AW18">
        <f>LARGE(Players[Assists per 90],AU18)</f>
        <v>0.52</v>
      </c>
      <c r="AX18">
        <f>INDEX(Players[Expected assists per 90],MATCH(AV18,Players[Player],0))</f>
        <v>0.4</v>
      </c>
      <c r="AY18">
        <f>INDEX(Players[Assists],MATCH(AV18,Players[Player],0))</f>
        <v>10</v>
      </c>
      <c r="AZ18">
        <f>INDEX(Players[Expected Assists],MATCH(AV18,Players[Player],0))</f>
        <v>7.6</v>
      </c>
    </row>
    <row r="19" spans="1:52" x14ac:dyDescent="0.25">
      <c r="A19" t="s">
        <v>142</v>
      </c>
      <c r="B19" t="s">
        <v>704</v>
      </c>
      <c r="C19" t="s">
        <v>51</v>
      </c>
      <c r="D19" t="s">
        <v>699</v>
      </c>
      <c r="E19" t="s">
        <v>143</v>
      </c>
      <c r="F19">
        <v>22</v>
      </c>
      <c r="G19">
        <v>2003</v>
      </c>
      <c r="H19">
        <v>1</v>
      </c>
      <c r="I19">
        <v>0</v>
      </c>
      <c r="J19">
        <v>7</v>
      </c>
      <c r="K19">
        <v>0.1</v>
      </c>
      <c r="L19">
        <v>0</v>
      </c>
      <c r="M19">
        <v>0</v>
      </c>
      <c r="N19">
        <v>0</v>
      </c>
      <c r="O19">
        <v>0</v>
      </c>
      <c r="P19">
        <v>0</v>
      </c>
      <c r="Q19">
        <v>0</v>
      </c>
      <c r="R19">
        <v>0</v>
      </c>
      <c r="S19">
        <v>0</v>
      </c>
      <c r="T19">
        <v>0.1</v>
      </c>
      <c r="U19">
        <v>0.1</v>
      </c>
      <c r="V19">
        <v>0</v>
      </c>
      <c r="W19">
        <v>0.1</v>
      </c>
      <c r="X19">
        <v>0</v>
      </c>
      <c r="Y19">
        <v>0</v>
      </c>
      <c r="Z19">
        <v>0</v>
      </c>
      <c r="AA19">
        <v>0</v>
      </c>
      <c r="AB19">
        <v>0</v>
      </c>
      <c r="AC19">
        <v>0</v>
      </c>
      <c r="AD19">
        <v>0</v>
      </c>
      <c r="AE19">
        <v>0</v>
      </c>
      <c r="AF19">
        <v>0.94</v>
      </c>
      <c r="AG19">
        <v>0</v>
      </c>
      <c r="AH19">
        <v>0.94</v>
      </c>
      <c r="AI19">
        <v>0.94</v>
      </c>
      <c r="AJ19">
        <v>0.94</v>
      </c>
      <c r="AK19" s="12">
        <f>Players[[#This Row],[Goal Contributions]]/Players[[#This Row],[Matches Played]]</f>
        <v>0</v>
      </c>
      <c r="AL19" s="12">
        <f>IF(Players[[#This Row],[Expected Goals]] &gt; 0, Players[[#This Row],[Goals]] / Players[[#This Row],[Expected Goals]], 0)</f>
        <v>0</v>
      </c>
      <c r="AM19" s="12">
        <f>IF(Players[[#This Row],[Expected Assists]] &gt; 0, Players[[#This Row],[Assists]] / Players[[#This Row],[Expected Assists]], 0)</f>
        <v>0</v>
      </c>
      <c r="AN19" s="12">
        <f>IF(Players[[#This Row],[90s Played]] &gt; 0, (Players[[#This Row],[Y Cards]] + Players[[#This Row],[R Cards]]) / Players[[#This Row],[90s Played]], 0)</f>
        <v>0</v>
      </c>
      <c r="AO19" s="12">
        <f>Players[[#This Row],[Goals]] - Players[[#This Row],[Expected Goals]]</f>
        <v>-0.1</v>
      </c>
      <c r="AP19" s="3" t="s">
        <v>768</v>
      </c>
      <c r="AQ19" s="5">
        <f>COUNTIFS(Players[Position.1],"DF",Players[Position.2],"FW") + COUNTIFS(Players[Position.1],"FW",Players[Position.2],"DF")</f>
        <v>14</v>
      </c>
      <c r="AS19" s="2"/>
      <c r="AU19">
        <v>5</v>
      </c>
      <c r="AV19" t="str">
        <f>_xlfn.XLOOKUP(AW19,Players[Assists per 90],Players[Player])</f>
        <v>Bukayo Saka</v>
      </c>
      <c r="AW19">
        <f>LARGE(Players[Assists per 90],AU19)</f>
        <v>0.52</v>
      </c>
      <c r="AX19">
        <f>INDEX(Players[Expected assists per 90],MATCH(AV19,Players[Player],0))</f>
        <v>0.4</v>
      </c>
      <c r="AY19">
        <f>INDEX(Players[Assists],MATCH(AV19,Players[Player],0))</f>
        <v>10</v>
      </c>
      <c r="AZ19">
        <f>INDEX(Players[Expected Assists],MATCH(AV19,Players[Player],0))</f>
        <v>7.6</v>
      </c>
    </row>
    <row r="20" spans="1:52" x14ac:dyDescent="0.25">
      <c r="A20" t="s">
        <v>605</v>
      </c>
      <c r="B20" t="s">
        <v>708</v>
      </c>
      <c r="C20" t="s">
        <v>11</v>
      </c>
      <c r="D20" t="s">
        <v>699</v>
      </c>
      <c r="E20" t="s">
        <v>143</v>
      </c>
      <c r="F20">
        <v>27</v>
      </c>
      <c r="G20">
        <v>1998</v>
      </c>
      <c r="H20">
        <v>1</v>
      </c>
      <c r="I20">
        <v>0</v>
      </c>
      <c r="J20">
        <v>7</v>
      </c>
      <c r="K20">
        <v>0.1</v>
      </c>
      <c r="L20">
        <v>0</v>
      </c>
      <c r="M20">
        <v>0</v>
      </c>
      <c r="N20">
        <v>0</v>
      </c>
      <c r="O20">
        <v>0</v>
      </c>
      <c r="P20">
        <v>0</v>
      </c>
      <c r="Q20">
        <v>0</v>
      </c>
      <c r="R20">
        <v>0</v>
      </c>
      <c r="S20">
        <v>0</v>
      </c>
      <c r="T20">
        <v>0.2</v>
      </c>
      <c r="U20">
        <v>0.2</v>
      </c>
      <c r="V20">
        <v>0</v>
      </c>
      <c r="W20">
        <v>0.2</v>
      </c>
      <c r="X20">
        <v>0</v>
      </c>
      <c r="Y20">
        <v>1</v>
      </c>
      <c r="Z20">
        <v>0</v>
      </c>
      <c r="AA20">
        <v>0</v>
      </c>
      <c r="AB20">
        <v>0</v>
      </c>
      <c r="AC20">
        <v>0</v>
      </c>
      <c r="AD20">
        <v>0</v>
      </c>
      <c r="AE20">
        <v>0</v>
      </c>
      <c r="AF20">
        <v>2.37</v>
      </c>
      <c r="AG20">
        <v>0</v>
      </c>
      <c r="AH20">
        <v>2.37</v>
      </c>
      <c r="AI20">
        <v>2.37</v>
      </c>
      <c r="AJ20">
        <v>2.37</v>
      </c>
      <c r="AK20" s="12">
        <f>Players[[#This Row],[Goal Contributions]]/Players[[#This Row],[Matches Played]]</f>
        <v>0</v>
      </c>
      <c r="AL20" s="12">
        <f>IF(Players[[#This Row],[Expected Goals]] &gt; 0, Players[[#This Row],[Goals]] / Players[[#This Row],[Expected Goals]], 0)</f>
        <v>0</v>
      </c>
      <c r="AM20" s="12">
        <f>IF(Players[[#This Row],[Expected Assists]] &gt; 0, Players[[#This Row],[Assists]] / Players[[#This Row],[Expected Assists]], 0)</f>
        <v>0</v>
      </c>
      <c r="AN20" s="12">
        <f>IF(Players[[#This Row],[90s Played]] &gt; 0, (Players[[#This Row],[Y Cards]] + Players[[#This Row],[R Cards]]) / Players[[#This Row],[90s Played]], 0)</f>
        <v>0</v>
      </c>
      <c r="AO20" s="12">
        <f>Players[[#This Row],[Goals]] - Players[[#This Row],[Expected Goals]]</f>
        <v>-0.2</v>
      </c>
      <c r="AP20" s="1"/>
      <c r="AS20" s="2"/>
    </row>
    <row r="21" spans="1:52" x14ac:dyDescent="0.25">
      <c r="A21" t="s">
        <v>614</v>
      </c>
      <c r="B21" t="s">
        <v>709</v>
      </c>
      <c r="C21" t="s">
        <v>51</v>
      </c>
      <c r="D21" t="s">
        <v>699</v>
      </c>
      <c r="E21" t="s">
        <v>143</v>
      </c>
      <c r="F21">
        <v>31</v>
      </c>
      <c r="G21">
        <v>1994</v>
      </c>
      <c r="H21">
        <v>38</v>
      </c>
      <c r="I21">
        <v>28</v>
      </c>
      <c r="J21">
        <v>2546</v>
      </c>
      <c r="K21">
        <v>28.3</v>
      </c>
      <c r="L21">
        <v>8</v>
      </c>
      <c r="M21">
        <v>7</v>
      </c>
      <c r="N21">
        <v>15</v>
      </c>
      <c r="O21">
        <v>8</v>
      </c>
      <c r="P21">
        <v>0</v>
      </c>
      <c r="Q21">
        <v>0</v>
      </c>
      <c r="R21">
        <v>4</v>
      </c>
      <c r="S21">
        <v>1</v>
      </c>
      <c r="T21">
        <v>7.2</v>
      </c>
      <c r="U21">
        <v>7.2</v>
      </c>
      <c r="V21">
        <v>6.1</v>
      </c>
      <c r="W21">
        <v>13.3</v>
      </c>
      <c r="X21">
        <v>80</v>
      </c>
      <c r="Y21">
        <v>101</v>
      </c>
      <c r="Z21">
        <v>226</v>
      </c>
      <c r="AA21">
        <v>0.28000000000000003</v>
      </c>
      <c r="AB21">
        <v>0.25</v>
      </c>
      <c r="AC21">
        <v>0.53</v>
      </c>
      <c r="AD21">
        <v>0.28000000000000003</v>
      </c>
      <c r="AE21">
        <v>0.53</v>
      </c>
      <c r="AF21">
        <v>0.25</v>
      </c>
      <c r="AG21">
        <v>0.22</v>
      </c>
      <c r="AH21">
        <v>0.47</v>
      </c>
      <c r="AI21">
        <v>0.25</v>
      </c>
      <c r="AJ21">
        <v>0.47</v>
      </c>
      <c r="AK21" s="12">
        <f>Players[[#This Row],[Goal Contributions]]/Players[[#This Row],[Matches Played]]</f>
        <v>0.39473684210526316</v>
      </c>
      <c r="AL21" s="12">
        <f>IF(Players[[#This Row],[Expected Goals]] &gt; 0, Players[[#This Row],[Goals]] / Players[[#This Row],[Expected Goals]], 0)</f>
        <v>1.1111111111111112</v>
      </c>
      <c r="AM21" s="12">
        <f>IF(Players[[#This Row],[Expected Assists]] &gt; 0, Players[[#This Row],[Assists]] / Players[[#This Row],[Expected Assists]], 0)</f>
        <v>1.1475409836065575</v>
      </c>
      <c r="AN21" s="12">
        <f>IF(Players[[#This Row],[90s Played]] &gt; 0, (Players[[#This Row],[Y Cards]] + Players[[#This Row],[R Cards]]) / Players[[#This Row],[90s Played]], 0)</f>
        <v>0.17667844522968199</v>
      </c>
      <c r="AO21" s="12">
        <f>Players[[#This Row],[Goals]] - Players[[#This Row],[Expected Goals]]</f>
        <v>0.79999999999999982</v>
      </c>
      <c r="AP21" s="6" t="str" cm="1">
        <f t="array" ref="AP21:AP40">_xlfn.UNIQUE(Players[Squad])</f>
        <v>Arsenal</v>
      </c>
      <c r="AQ21" s="9">
        <f>AVERAGEIF(Players[Squad],AP21,Players[Age])</f>
        <v>26.52</v>
      </c>
      <c r="AS21" s="2"/>
    </row>
    <row r="22" spans="1:52" x14ac:dyDescent="0.25">
      <c r="A22" t="s">
        <v>602</v>
      </c>
      <c r="B22" t="s">
        <v>710</v>
      </c>
      <c r="C22" t="s">
        <v>11</v>
      </c>
      <c r="D22" t="s">
        <v>699</v>
      </c>
      <c r="E22" t="s">
        <v>143</v>
      </c>
      <c r="F22">
        <v>24</v>
      </c>
      <c r="G22">
        <v>2001</v>
      </c>
      <c r="H22">
        <v>30</v>
      </c>
      <c r="I22">
        <v>27</v>
      </c>
      <c r="J22">
        <v>2417</v>
      </c>
      <c r="K22">
        <v>26.9</v>
      </c>
      <c r="L22">
        <v>1</v>
      </c>
      <c r="M22">
        <v>3</v>
      </c>
      <c r="N22">
        <v>4</v>
      </c>
      <c r="O22">
        <v>1</v>
      </c>
      <c r="P22">
        <v>0</v>
      </c>
      <c r="Q22">
        <v>0</v>
      </c>
      <c r="R22">
        <v>7</v>
      </c>
      <c r="S22">
        <v>0</v>
      </c>
      <c r="T22">
        <v>1.2</v>
      </c>
      <c r="U22">
        <v>1.2</v>
      </c>
      <c r="V22">
        <v>0.8</v>
      </c>
      <c r="W22">
        <v>2.1</v>
      </c>
      <c r="X22">
        <v>57</v>
      </c>
      <c r="Y22">
        <v>146</v>
      </c>
      <c r="Z22">
        <v>104</v>
      </c>
      <c r="AA22">
        <v>0.04</v>
      </c>
      <c r="AB22">
        <v>0.11</v>
      </c>
      <c r="AC22">
        <v>0.15</v>
      </c>
      <c r="AD22">
        <v>0.04</v>
      </c>
      <c r="AE22">
        <v>0.15</v>
      </c>
      <c r="AF22">
        <v>0.05</v>
      </c>
      <c r="AG22">
        <v>0.03</v>
      </c>
      <c r="AH22">
        <v>0.08</v>
      </c>
      <c r="AI22">
        <v>0.05</v>
      </c>
      <c r="AJ22">
        <v>0.08</v>
      </c>
      <c r="AK22" s="12">
        <f>Players[[#This Row],[Goal Contributions]]/Players[[#This Row],[Matches Played]]</f>
        <v>0.13333333333333333</v>
      </c>
      <c r="AL22" s="12">
        <f>IF(Players[[#This Row],[Expected Goals]] &gt; 0, Players[[#This Row],[Goals]] / Players[[#This Row],[Expected Goals]], 0)</f>
        <v>0.83333333333333337</v>
      </c>
      <c r="AM22" s="12">
        <f>IF(Players[[#This Row],[Expected Assists]] &gt; 0, Players[[#This Row],[Assists]] / Players[[#This Row],[Expected Assists]], 0)</f>
        <v>3.75</v>
      </c>
      <c r="AN22" s="12">
        <f>IF(Players[[#This Row],[90s Played]] &gt; 0, (Players[[#This Row],[Y Cards]] + Players[[#This Row],[R Cards]]) / Players[[#This Row],[90s Played]], 0)</f>
        <v>0.26022304832713755</v>
      </c>
      <c r="AO22" s="12">
        <f>Players[[#This Row],[Goals]] - Players[[#This Row],[Expected Goals]]</f>
        <v>-0.19999999999999996</v>
      </c>
      <c r="AP22" s="1" t="str">
        <v>Aston Villa</v>
      </c>
      <c r="AQ22" s="9">
        <f>AVERAGEIF(Players[Squad],AP22,Players[Age])</f>
        <v>27.285714285714285</v>
      </c>
      <c r="AS22" s="2"/>
      <c r="AU22" t="s">
        <v>773</v>
      </c>
      <c r="AV22" t="s">
        <v>772</v>
      </c>
      <c r="AW22" t="s">
        <v>774</v>
      </c>
      <c r="AX22" t="s">
        <v>683</v>
      </c>
    </row>
    <row r="23" spans="1:52" x14ac:dyDescent="0.25">
      <c r="A23" t="s">
        <v>644</v>
      </c>
      <c r="B23" t="s">
        <v>704</v>
      </c>
      <c r="C23" t="s">
        <v>11</v>
      </c>
      <c r="D23" t="s">
        <v>699</v>
      </c>
      <c r="E23" t="s">
        <v>143</v>
      </c>
      <c r="F23">
        <v>28</v>
      </c>
      <c r="G23">
        <v>1997</v>
      </c>
      <c r="H23">
        <v>17</v>
      </c>
      <c r="I23">
        <v>13</v>
      </c>
      <c r="J23">
        <v>1198</v>
      </c>
      <c r="K23">
        <v>13.3</v>
      </c>
      <c r="L23">
        <v>0</v>
      </c>
      <c r="M23">
        <v>2</v>
      </c>
      <c r="N23">
        <v>2</v>
      </c>
      <c r="O23">
        <v>0</v>
      </c>
      <c r="P23">
        <v>0</v>
      </c>
      <c r="Q23">
        <v>0</v>
      </c>
      <c r="R23">
        <v>2</v>
      </c>
      <c r="S23">
        <v>0</v>
      </c>
      <c r="T23">
        <v>0.5</v>
      </c>
      <c r="U23">
        <v>0.5</v>
      </c>
      <c r="V23">
        <v>1.4</v>
      </c>
      <c r="W23">
        <v>1.8</v>
      </c>
      <c r="X23">
        <v>23</v>
      </c>
      <c r="Y23">
        <v>59</v>
      </c>
      <c r="Z23">
        <v>42</v>
      </c>
      <c r="AA23">
        <v>0</v>
      </c>
      <c r="AB23">
        <v>0.15</v>
      </c>
      <c r="AC23">
        <v>0.15</v>
      </c>
      <c r="AD23">
        <v>0</v>
      </c>
      <c r="AE23">
        <v>0.15</v>
      </c>
      <c r="AF23">
        <v>0.03</v>
      </c>
      <c r="AG23">
        <v>0.1</v>
      </c>
      <c r="AH23">
        <v>0.14000000000000001</v>
      </c>
      <c r="AI23">
        <v>0.03</v>
      </c>
      <c r="AJ23">
        <v>0.14000000000000001</v>
      </c>
      <c r="AK23" s="12">
        <f>Players[[#This Row],[Goal Contributions]]/Players[[#This Row],[Matches Played]]</f>
        <v>0.11764705882352941</v>
      </c>
      <c r="AL23" s="12">
        <f>IF(Players[[#This Row],[Expected Goals]] &gt; 0, Players[[#This Row],[Goals]] / Players[[#This Row],[Expected Goals]], 0)</f>
        <v>0</v>
      </c>
      <c r="AM23" s="12">
        <f>IF(Players[[#This Row],[Expected Assists]] &gt; 0, Players[[#This Row],[Assists]] / Players[[#This Row],[Expected Assists]], 0)</f>
        <v>1.4285714285714286</v>
      </c>
      <c r="AN23" s="12">
        <f>IF(Players[[#This Row],[90s Played]] &gt; 0, (Players[[#This Row],[Y Cards]] + Players[[#This Row],[R Cards]]) / Players[[#This Row],[90s Played]], 0)</f>
        <v>0.15037593984962405</v>
      </c>
      <c r="AO23" s="12">
        <f>Players[[#This Row],[Goals]] - Players[[#This Row],[Expected Goals]]</f>
        <v>-0.5</v>
      </c>
      <c r="AP23" s="1" t="str">
        <v>Bournemouth</v>
      </c>
      <c r="AQ23" s="9">
        <f>AVERAGEIF(Players[Squad],AP23,Players[Age])</f>
        <v>25.413793103448278</v>
      </c>
      <c r="AS23" s="2"/>
      <c r="AU23">
        <v>1</v>
      </c>
      <c r="AV23" t="str">
        <f>INDEX(Players[Player],MATCH(AW23,Players[Expected goals per 90],0))</f>
        <v>Shumaira Mheuka</v>
      </c>
      <c r="AW23">
        <f>LARGE(Players[Expected goals per 90],AU23)</f>
        <v>5.0599999999999996</v>
      </c>
      <c r="AX23">
        <f>INDEX(Players[Goals per 90],MATCH(AV23,Players[Player],0))</f>
        <v>0</v>
      </c>
    </row>
    <row r="24" spans="1:52" x14ac:dyDescent="0.25">
      <c r="A24" t="s">
        <v>663</v>
      </c>
      <c r="B24" t="s">
        <v>711</v>
      </c>
      <c r="C24" t="s">
        <v>11</v>
      </c>
      <c r="D24" t="s">
        <v>17</v>
      </c>
      <c r="E24" t="s">
        <v>143</v>
      </c>
      <c r="F24">
        <v>29</v>
      </c>
      <c r="G24">
        <v>1996</v>
      </c>
      <c r="H24">
        <v>15</v>
      </c>
      <c r="I24">
        <v>5</v>
      </c>
      <c r="J24">
        <v>527</v>
      </c>
      <c r="K24">
        <v>5.9</v>
      </c>
      <c r="L24">
        <v>0</v>
      </c>
      <c r="M24">
        <v>1</v>
      </c>
      <c r="N24">
        <v>1</v>
      </c>
      <c r="O24">
        <v>0</v>
      </c>
      <c r="P24">
        <v>0</v>
      </c>
      <c r="Q24">
        <v>0</v>
      </c>
      <c r="R24">
        <v>1</v>
      </c>
      <c r="S24">
        <v>0</v>
      </c>
      <c r="T24">
        <v>0.6</v>
      </c>
      <c r="U24">
        <v>0.6</v>
      </c>
      <c r="V24">
        <v>0.2</v>
      </c>
      <c r="W24">
        <v>0.8</v>
      </c>
      <c r="X24">
        <v>10</v>
      </c>
      <c r="Y24">
        <v>48</v>
      </c>
      <c r="Z24">
        <v>14</v>
      </c>
      <c r="AA24">
        <v>0</v>
      </c>
      <c r="AB24">
        <v>0.17</v>
      </c>
      <c r="AC24">
        <v>0.17</v>
      </c>
      <c r="AD24">
        <v>0</v>
      </c>
      <c r="AE24">
        <v>0.17</v>
      </c>
      <c r="AF24">
        <v>0.11</v>
      </c>
      <c r="AG24">
        <v>0.03</v>
      </c>
      <c r="AH24">
        <v>0.14000000000000001</v>
      </c>
      <c r="AI24">
        <v>0.11</v>
      </c>
      <c r="AJ24">
        <v>0.14000000000000001</v>
      </c>
      <c r="AK24" s="12">
        <f>Players[[#This Row],[Goal Contributions]]/Players[[#This Row],[Matches Played]]</f>
        <v>6.6666666666666666E-2</v>
      </c>
      <c r="AL24" s="12">
        <f>IF(Players[[#This Row],[Expected Goals]] &gt; 0, Players[[#This Row],[Goals]] / Players[[#This Row],[Expected Goals]], 0)</f>
        <v>0</v>
      </c>
      <c r="AM24" s="12">
        <f>IF(Players[[#This Row],[Expected Assists]] &gt; 0, Players[[#This Row],[Assists]] / Players[[#This Row],[Expected Assists]], 0)</f>
        <v>5</v>
      </c>
      <c r="AN24" s="12">
        <f>IF(Players[[#This Row],[90s Played]] &gt; 0, (Players[[#This Row],[Y Cards]] + Players[[#This Row],[R Cards]]) / Players[[#This Row],[90s Played]], 0)</f>
        <v>0.16949152542372881</v>
      </c>
      <c r="AO24" s="12">
        <f>Players[[#This Row],[Goals]] - Players[[#This Row],[Expected Goals]]</f>
        <v>-0.6</v>
      </c>
      <c r="AP24" s="1" t="str">
        <v>Brentford</v>
      </c>
      <c r="AQ24" s="9">
        <f>AVERAGEIF(Players[Squad],AP24,Players[Age])</f>
        <v>25.321428571428573</v>
      </c>
      <c r="AS24" s="2"/>
      <c r="AU24">
        <v>2</v>
      </c>
      <c r="AV24" t="str">
        <f>INDEX(Players[Player],MATCH(AW24,Players[Expected goals per 90],0))</f>
        <v>Takehiro Tomiyasu</v>
      </c>
      <c r="AW24">
        <f>LARGE(Players[Expected goals per 90],AU24)</f>
        <v>2.37</v>
      </c>
      <c r="AX24">
        <f>INDEX(Players[Goals per 90],MATCH(AV24,Players[Player],0))</f>
        <v>0</v>
      </c>
    </row>
    <row r="25" spans="1:52" x14ac:dyDescent="0.25">
      <c r="A25" t="s">
        <v>601</v>
      </c>
      <c r="B25" t="s">
        <v>712</v>
      </c>
      <c r="C25" t="s">
        <v>11</v>
      </c>
      <c r="D25" t="s">
        <v>51</v>
      </c>
      <c r="E25" t="s">
        <v>143</v>
      </c>
      <c r="F25">
        <v>28</v>
      </c>
      <c r="G25">
        <v>1997</v>
      </c>
      <c r="H25">
        <v>13</v>
      </c>
      <c r="I25">
        <v>2</v>
      </c>
      <c r="J25">
        <v>259</v>
      </c>
      <c r="K25">
        <v>2.9</v>
      </c>
      <c r="L25">
        <v>1</v>
      </c>
      <c r="M25">
        <v>0</v>
      </c>
      <c r="N25">
        <v>1</v>
      </c>
      <c r="O25">
        <v>1</v>
      </c>
      <c r="P25">
        <v>0</v>
      </c>
      <c r="Q25">
        <v>0</v>
      </c>
      <c r="R25">
        <v>0</v>
      </c>
      <c r="S25">
        <v>0</v>
      </c>
      <c r="T25">
        <v>0.4</v>
      </c>
      <c r="U25">
        <v>0.4</v>
      </c>
      <c r="V25">
        <v>1.4</v>
      </c>
      <c r="W25">
        <v>1.7</v>
      </c>
      <c r="X25">
        <v>8</v>
      </c>
      <c r="Y25">
        <v>15</v>
      </c>
      <c r="Z25">
        <v>29</v>
      </c>
      <c r="AA25">
        <v>0.35</v>
      </c>
      <c r="AB25">
        <v>0</v>
      </c>
      <c r="AC25">
        <v>0.35</v>
      </c>
      <c r="AD25">
        <v>0.35</v>
      </c>
      <c r="AE25">
        <v>0.35</v>
      </c>
      <c r="AF25">
        <v>0.12</v>
      </c>
      <c r="AG25">
        <v>0.48</v>
      </c>
      <c r="AH25">
        <v>0.6</v>
      </c>
      <c r="AI25">
        <v>0.12</v>
      </c>
      <c r="AJ25">
        <v>0.6</v>
      </c>
      <c r="AK25" s="12">
        <f>Players[[#This Row],[Goal Contributions]]/Players[[#This Row],[Matches Played]]</f>
        <v>7.6923076923076927E-2</v>
      </c>
      <c r="AL25" s="12">
        <f>IF(Players[[#This Row],[Expected Goals]] &gt; 0, Players[[#This Row],[Goals]] / Players[[#This Row],[Expected Goals]], 0)</f>
        <v>2.5</v>
      </c>
      <c r="AM25" s="12">
        <f>IF(Players[[#This Row],[Expected Assists]] &gt; 0, Players[[#This Row],[Assists]] / Players[[#This Row],[Expected Assists]], 0)</f>
        <v>0</v>
      </c>
      <c r="AN25" s="12">
        <f>IF(Players[[#This Row],[90s Played]] &gt; 0, (Players[[#This Row],[Y Cards]] + Players[[#This Row],[R Cards]]) / Players[[#This Row],[90s Played]], 0)</f>
        <v>0</v>
      </c>
      <c r="AO25" s="12">
        <f>Players[[#This Row],[Goals]] - Players[[#This Row],[Expected Goals]]</f>
        <v>0.6</v>
      </c>
      <c r="AP25" s="1" t="str">
        <v>Brighton</v>
      </c>
      <c r="AQ25" s="9">
        <f>AVERAGEIF(Players[Squad],AP25,Players[Age])</f>
        <v>25.6875</v>
      </c>
      <c r="AS25" s="2"/>
      <c r="AU25">
        <v>3</v>
      </c>
      <c r="AV25" t="str">
        <f>INDEX(Players[Player],MATCH(AW25,Players[Expected goals per 90],0))</f>
        <v>Jordan Ayew</v>
      </c>
      <c r="AW25">
        <f>LARGE(Players[Expected goals per 90],AU25)</f>
        <v>1.96</v>
      </c>
      <c r="AX25">
        <f>INDEX(Players[Goals per 90],MATCH(AV25,Players[Player],0))</f>
        <v>0</v>
      </c>
    </row>
    <row r="26" spans="1:52" x14ac:dyDescent="0.25">
      <c r="A26" t="s">
        <v>581</v>
      </c>
      <c r="B26" t="s">
        <v>704</v>
      </c>
      <c r="C26" t="s">
        <v>17</v>
      </c>
      <c r="D26" t="s">
        <v>51</v>
      </c>
      <c r="E26" t="s">
        <v>143</v>
      </c>
      <c r="F26">
        <v>31</v>
      </c>
      <c r="G26">
        <v>1994</v>
      </c>
      <c r="H26">
        <v>17</v>
      </c>
      <c r="I26">
        <v>7</v>
      </c>
      <c r="J26">
        <v>499</v>
      </c>
      <c r="K26">
        <v>5.5</v>
      </c>
      <c r="L26">
        <v>0</v>
      </c>
      <c r="M26">
        <v>2</v>
      </c>
      <c r="N26">
        <v>2</v>
      </c>
      <c r="O26">
        <v>0</v>
      </c>
      <c r="P26">
        <v>0</v>
      </c>
      <c r="Q26">
        <v>0</v>
      </c>
      <c r="R26">
        <v>1</v>
      </c>
      <c r="S26">
        <v>0</v>
      </c>
      <c r="T26">
        <v>1.4</v>
      </c>
      <c r="U26">
        <v>1.4</v>
      </c>
      <c r="V26">
        <v>0.5</v>
      </c>
      <c r="W26">
        <v>1.9</v>
      </c>
      <c r="X26">
        <v>27</v>
      </c>
      <c r="Y26">
        <v>18</v>
      </c>
      <c r="Z26">
        <v>79</v>
      </c>
      <c r="AA26">
        <v>0</v>
      </c>
      <c r="AB26">
        <v>0.36</v>
      </c>
      <c r="AC26">
        <v>0.36</v>
      </c>
      <c r="AD26">
        <v>0</v>
      </c>
      <c r="AE26">
        <v>0.36</v>
      </c>
      <c r="AF26">
        <v>0.26</v>
      </c>
      <c r="AG26">
        <v>0.09</v>
      </c>
      <c r="AH26">
        <v>0.34</v>
      </c>
      <c r="AI26">
        <v>0.26</v>
      </c>
      <c r="AJ26">
        <v>0.34</v>
      </c>
      <c r="AK26" s="12">
        <f>Players[[#This Row],[Goal Contributions]]/Players[[#This Row],[Matches Played]]</f>
        <v>0.11764705882352941</v>
      </c>
      <c r="AL26" s="12">
        <f>IF(Players[[#This Row],[Expected Goals]] &gt; 0, Players[[#This Row],[Goals]] / Players[[#This Row],[Expected Goals]], 0)</f>
        <v>0</v>
      </c>
      <c r="AM26" s="12">
        <f>IF(Players[[#This Row],[Expected Assists]] &gt; 0, Players[[#This Row],[Assists]] / Players[[#This Row],[Expected Assists]], 0)</f>
        <v>4</v>
      </c>
      <c r="AN26" s="12">
        <f>IF(Players[[#This Row],[90s Played]] &gt; 0, (Players[[#This Row],[Y Cards]] + Players[[#This Row],[R Cards]]) / Players[[#This Row],[90s Played]], 0)</f>
        <v>0.18181818181818182</v>
      </c>
      <c r="AO26" s="12">
        <f>Players[[#This Row],[Goals]] - Players[[#This Row],[Expected Goals]]</f>
        <v>-1.4</v>
      </c>
      <c r="AP26" s="1" t="str">
        <v>Chelsea</v>
      </c>
      <c r="AQ26" s="9">
        <f>AVERAGEIF(Players[Squad],AP26,Players[Age])</f>
        <v>23.724137931034484</v>
      </c>
      <c r="AS26" s="2"/>
      <c r="AU26">
        <v>4</v>
      </c>
      <c r="AV26" t="str">
        <f>INDEX(Players[Player],MATCH(AW26,Players[Expected goals per 90],0))</f>
        <v>Nathan Butler-Oyedeji</v>
      </c>
      <c r="AW26">
        <f>LARGE(Players[Expected goals per 90],AU26)</f>
        <v>0.94</v>
      </c>
      <c r="AX26">
        <f>INDEX(Players[Goals per 90],MATCH(AV26,Players[Player],0))</f>
        <v>0</v>
      </c>
    </row>
    <row r="27" spans="1:52" x14ac:dyDescent="0.25">
      <c r="A27" t="s">
        <v>230</v>
      </c>
      <c r="B27" t="s">
        <v>713</v>
      </c>
      <c r="C27" t="s">
        <v>51</v>
      </c>
      <c r="D27" t="s">
        <v>699</v>
      </c>
      <c r="E27" t="s">
        <v>84</v>
      </c>
      <c r="F27">
        <v>22</v>
      </c>
      <c r="G27">
        <v>2003</v>
      </c>
      <c r="H27">
        <v>20</v>
      </c>
      <c r="I27">
        <v>4</v>
      </c>
      <c r="J27">
        <v>638</v>
      </c>
      <c r="K27">
        <v>7.1</v>
      </c>
      <c r="L27">
        <v>7</v>
      </c>
      <c r="M27">
        <v>0</v>
      </c>
      <c r="N27">
        <v>7</v>
      </c>
      <c r="O27">
        <v>7</v>
      </c>
      <c r="P27">
        <v>0</v>
      </c>
      <c r="Q27">
        <v>0</v>
      </c>
      <c r="R27">
        <v>3</v>
      </c>
      <c r="S27">
        <v>1</v>
      </c>
      <c r="T27">
        <v>4.9000000000000004</v>
      </c>
      <c r="U27">
        <v>4.9000000000000004</v>
      </c>
      <c r="V27">
        <v>0.2</v>
      </c>
      <c r="W27">
        <v>5.0999999999999996</v>
      </c>
      <c r="X27">
        <v>7</v>
      </c>
      <c r="Y27">
        <v>13</v>
      </c>
      <c r="Z27">
        <v>44</v>
      </c>
      <c r="AA27">
        <v>0.99</v>
      </c>
      <c r="AB27">
        <v>0</v>
      </c>
      <c r="AC27">
        <v>0.99</v>
      </c>
      <c r="AD27">
        <v>0.99</v>
      </c>
      <c r="AE27">
        <v>0.99</v>
      </c>
      <c r="AF27">
        <v>0.69</v>
      </c>
      <c r="AG27">
        <v>0.03</v>
      </c>
      <c r="AH27">
        <v>0.71</v>
      </c>
      <c r="AI27">
        <v>0.69</v>
      </c>
      <c r="AJ27">
        <v>0.71</v>
      </c>
      <c r="AK27" s="12">
        <f>Players[[#This Row],[Goal Contributions]]/Players[[#This Row],[Matches Played]]</f>
        <v>0.35</v>
      </c>
      <c r="AL27" s="12">
        <f>IF(Players[[#This Row],[Expected Goals]] &gt; 0, Players[[#This Row],[Goals]] / Players[[#This Row],[Expected Goals]], 0)</f>
        <v>1.4285714285714284</v>
      </c>
      <c r="AM27" s="12">
        <f>IF(Players[[#This Row],[Expected Assists]] &gt; 0, Players[[#This Row],[Assists]] / Players[[#This Row],[Expected Assists]], 0)</f>
        <v>0</v>
      </c>
      <c r="AN27" s="12">
        <f>IF(Players[[#This Row],[90s Played]] &gt; 0, (Players[[#This Row],[Y Cards]] + Players[[#This Row],[R Cards]]) / Players[[#This Row],[90s Played]], 0)</f>
        <v>0.56338028169014087</v>
      </c>
      <c r="AO27" s="12">
        <f>Players[[#This Row],[Goals]] - Players[[#This Row],[Expected Goals]]</f>
        <v>2.0999999999999996</v>
      </c>
      <c r="AP27" s="1" t="str">
        <v>Crystal Palace</v>
      </c>
      <c r="AQ27" s="9">
        <f>AVERAGEIF(Players[Squad],AP27,Players[Age])</f>
        <v>26.689655172413794</v>
      </c>
      <c r="AS27" s="2"/>
      <c r="AU27">
        <v>5</v>
      </c>
      <c r="AV27" t="str">
        <f>INDEX(Players[Player],MATCH(AW27,Players[Expected goals per 90],0))</f>
        <v>Daniel Jebbison</v>
      </c>
      <c r="AW27">
        <f>LARGE(Players[Expected goals per 90],AU27)</f>
        <v>0.75</v>
      </c>
      <c r="AX27">
        <f>INDEX(Players[Goals per 90],MATCH(AV27,Players[Player],0))</f>
        <v>0.76</v>
      </c>
    </row>
    <row r="28" spans="1:52" x14ac:dyDescent="0.25">
      <c r="A28" t="s">
        <v>96</v>
      </c>
      <c r="B28" t="s">
        <v>704</v>
      </c>
      <c r="C28" t="s">
        <v>17</v>
      </c>
      <c r="D28" t="s">
        <v>699</v>
      </c>
      <c r="E28" t="s">
        <v>84</v>
      </c>
      <c r="F28">
        <v>32</v>
      </c>
      <c r="G28">
        <v>1993</v>
      </c>
      <c r="H28">
        <v>20</v>
      </c>
      <c r="I28">
        <v>3</v>
      </c>
      <c r="J28">
        <v>581</v>
      </c>
      <c r="K28">
        <v>6.5</v>
      </c>
      <c r="L28">
        <v>3</v>
      </c>
      <c r="M28">
        <v>1</v>
      </c>
      <c r="N28">
        <v>4</v>
      </c>
      <c r="O28">
        <v>3</v>
      </c>
      <c r="P28">
        <v>0</v>
      </c>
      <c r="Q28">
        <v>0</v>
      </c>
      <c r="R28">
        <v>3</v>
      </c>
      <c r="S28">
        <v>0</v>
      </c>
      <c r="T28">
        <v>1.8</v>
      </c>
      <c r="U28">
        <v>1.8</v>
      </c>
      <c r="V28">
        <v>0.6</v>
      </c>
      <c r="W28">
        <v>2.4</v>
      </c>
      <c r="X28">
        <v>15</v>
      </c>
      <c r="Y28">
        <v>36</v>
      </c>
      <c r="Z28">
        <v>10</v>
      </c>
      <c r="AA28">
        <v>0.46</v>
      </c>
      <c r="AB28">
        <v>0.15</v>
      </c>
      <c r="AC28">
        <v>0.62</v>
      </c>
      <c r="AD28">
        <v>0.46</v>
      </c>
      <c r="AE28">
        <v>0.62</v>
      </c>
      <c r="AF28">
        <v>0.27</v>
      </c>
      <c r="AG28">
        <v>0.1</v>
      </c>
      <c r="AH28">
        <v>0.37</v>
      </c>
      <c r="AI28">
        <v>0.27</v>
      </c>
      <c r="AJ28">
        <v>0.37</v>
      </c>
      <c r="AK28" s="12">
        <f>Players[[#This Row],[Goal Contributions]]/Players[[#This Row],[Matches Played]]</f>
        <v>0.2</v>
      </c>
      <c r="AL28" s="12">
        <f>IF(Players[[#This Row],[Expected Goals]] &gt; 0, Players[[#This Row],[Goals]] / Players[[#This Row],[Expected Goals]], 0)</f>
        <v>1.6666666666666665</v>
      </c>
      <c r="AM28" s="12">
        <f>IF(Players[[#This Row],[Expected Assists]] &gt; 0, Players[[#This Row],[Assists]] / Players[[#This Row],[Expected Assists]], 0)</f>
        <v>1.6666666666666667</v>
      </c>
      <c r="AN28" s="12">
        <f>IF(Players[[#This Row],[90s Played]] &gt; 0, (Players[[#This Row],[Y Cards]] + Players[[#This Row],[R Cards]]) / Players[[#This Row],[90s Played]], 0)</f>
        <v>0.46153846153846156</v>
      </c>
      <c r="AO28" s="12">
        <f>Players[[#This Row],[Goals]] - Players[[#This Row],[Expected Goals]]</f>
        <v>1.2</v>
      </c>
      <c r="AP28" s="1" t="str">
        <v>Everton</v>
      </c>
      <c r="AQ28" s="9">
        <f>AVERAGEIF(Players[Squad],AP28,Players[Age])</f>
        <v>27.192307692307693</v>
      </c>
      <c r="AS28" s="2"/>
    </row>
    <row r="29" spans="1:52" x14ac:dyDescent="0.25">
      <c r="A29" t="s">
        <v>152</v>
      </c>
      <c r="B29" t="s">
        <v>701</v>
      </c>
      <c r="C29" t="s">
        <v>11</v>
      </c>
      <c r="D29" t="s">
        <v>699</v>
      </c>
      <c r="E29" t="s">
        <v>84</v>
      </c>
      <c r="F29">
        <v>32</v>
      </c>
      <c r="G29">
        <v>1993</v>
      </c>
      <c r="H29">
        <v>10</v>
      </c>
      <c r="I29">
        <v>8</v>
      </c>
      <c r="J29">
        <v>830</v>
      </c>
      <c r="K29">
        <v>9.1999999999999993</v>
      </c>
      <c r="L29">
        <v>0</v>
      </c>
      <c r="M29">
        <v>0</v>
      </c>
      <c r="N29">
        <v>0</v>
      </c>
      <c r="O29">
        <v>0</v>
      </c>
      <c r="P29">
        <v>0</v>
      </c>
      <c r="Q29">
        <v>0</v>
      </c>
      <c r="R29">
        <v>1</v>
      </c>
      <c r="S29">
        <v>0</v>
      </c>
      <c r="T29">
        <v>0.6</v>
      </c>
      <c r="U29">
        <v>0.6</v>
      </c>
      <c r="V29">
        <v>0</v>
      </c>
      <c r="W29">
        <v>0.6</v>
      </c>
      <c r="X29">
        <v>3</v>
      </c>
      <c r="Y29">
        <v>34</v>
      </c>
      <c r="Z29">
        <v>0</v>
      </c>
      <c r="AA29">
        <v>0</v>
      </c>
      <c r="AB29">
        <v>0</v>
      </c>
      <c r="AC29">
        <v>0</v>
      </c>
      <c r="AD29">
        <v>0</v>
      </c>
      <c r="AE29">
        <v>0</v>
      </c>
      <c r="AF29">
        <v>7.0000000000000007E-2</v>
      </c>
      <c r="AG29">
        <v>0</v>
      </c>
      <c r="AH29">
        <v>7.0000000000000007E-2</v>
      </c>
      <c r="AI29">
        <v>7.0000000000000007E-2</v>
      </c>
      <c r="AJ29">
        <v>7.0000000000000007E-2</v>
      </c>
      <c r="AK29" s="12">
        <f>Players[[#This Row],[Goal Contributions]]/Players[[#This Row],[Matches Played]]</f>
        <v>0</v>
      </c>
      <c r="AL29" s="12">
        <f>IF(Players[[#This Row],[Expected Goals]] &gt; 0, Players[[#This Row],[Goals]] / Players[[#This Row],[Expected Goals]], 0)</f>
        <v>0</v>
      </c>
      <c r="AM29" s="12">
        <f>IF(Players[[#This Row],[Expected Assists]] &gt; 0, Players[[#This Row],[Assists]] / Players[[#This Row],[Expected Assists]], 0)</f>
        <v>0</v>
      </c>
      <c r="AN29" s="12">
        <f>IF(Players[[#This Row],[90s Played]] &gt; 0, (Players[[#This Row],[Y Cards]] + Players[[#This Row],[R Cards]]) / Players[[#This Row],[90s Played]], 0)</f>
        <v>0.10869565217391305</v>
      </c>
      <c r="AO29" s="12">
        <f>Players[[#This Row],[Goals]] - Players[[#This Row],[Expected Goals]]</f>
        <v>-0.6</v>
      </c>
      <c r="AP29" s="1" t="str">
        <v>Fulham</v>
      </c>
      <c r="AQ29" s="9">
        <f>AVERAGEIF(Players[Squad],AP29,Players[Age])</f>
        <v>28.03846153846154</v>
      </c>
      <c r="AS29" s="2"/>
      <c r="AU29" t="s">
        <v>773</v>
      </c>
      <c r="AV29" t="s">
        <v>772</v>
      </c>
      <c r="AW29" t="s">
        <v>775</v>
      </c>
      <c r="AX29" t="s">
        <v>684</v>
      </c>
    </row>
    <row r="30" spans="1:52" x14ac:dyDescent="0.25">
      <c r="A30" t="s">
        <v>135</v>
      </c>
      <c r="B30" t="s">
        <v>714</v>
      </c>
      <c r="C30" t="s">
        <v>17</v>
      </c>
      <c r="D30" t="s">
        <v>51</v>
      </c>
      <c r="E30" t="s">
        <v>84</v>
      </c>
      <c r="F30">
        <v>29</v>
      </c>
      <c r="G30">
        <v>1996</v>
      </c>
      <c r="H30">
        <v>12</v>
      </c>
      <c r="I30">
        <v>0</v>
      </c>
      <c r="J30">
        <v>98</v>
      </c>
      <c r="K30">
        <v>1.1000000000000001</v>
      </c>
      <c r="L30">
        <v>0</v>
      </c>
      <c r="M30">
        <v>0</v>
      </c>
      <c r="N30">
        <v>0</v>
      </c>
      <c r="O30">
        <v>0</v>
      </c>
      <c r="P30">
        <v>0</v>
      </c>
      <c r="Q30">
        <v>0</v>
      </c>
      <c r="R30">
        <v>1</v>
      </c>
      <c r="S30">
        <v>0</v>
      </c>
      <c r="T30">
        <v>0.7</v>
      </c>
      <c r="U30">
        <v>0.7</v>
      </c>
      <c r="V30">
        <v>0</v>
      </c>
      <c r="W30">
        <v>0.7</v>
      </c>
      <c r="X30">
        <v>3</v>
      </c>
      <c r="Y30">
        <v>7</v>
      </c>
      <c r="Z30">
        <v>6</v>
      </c>
      <c r="AA30">
        <v>0</v>
      </c>
      <c r="AB30">
        <v>0</v>
      </c>
      <c r="AC30">
        <v>0</v>
      </c>
      <c r="AD30">
        <v>0</v>
      </c>
      <c r="AE30">
        <v>0</v>
      </c>
      <c r="AF30">
        <v>0.6</v>
      </c>
      <c r="AG30">
        <v>0.02</v>
      </c>
      <c r="AH30">
        <v>0.62</v>
      </c>
      <c r="AI30">
        <v>0.6</v>
      </c>
      <c r="AJ30">
        <v>0.62</v>
      </c>
      <c r="AK30" s="12">
        <f>Players[[#This Row],[Goal Contributions]]/Players[[#This Row],[Matches Played]]</f>
        <v>0</v>
      </c>
      <c r="AL30" s="12">
        <f>IF(Players[[#This Row],[Expected Goals]] &gt; 0, Players[[#This Row],[Goals]] / Players[[#This Row],[Expected Goals]], 0)</f>
        <v>0</v>
      </c>
      <c r="AM30" s="12">
        <f>IF(Players[[#This Row],[Expected Assists]] &gt; 0, Players[[#This Row],[Assists]] / Players[[#This Row],[Expected Assists]], 0)</f>
        <v>0</v>
      </c>
      <c r="AN30" s="12">
        <f>IF(Players[[#This Row],[90s Played]] &gt; 0, (Players[[#This Row],[Y Cards]] + Players[[#This Row],[R Cards]]) / Players[[#This Row],[90s Played]], 0)</f>
        <v>0.90909090909090906</v>
      </c>
      <c r="AO30" s="12">
        <f>Players[[#This Row],[Goals]] - Players[[#This Row],[Expected Goals]]</f>
        <v>-0.7</v>
      </c>
      <c r="AP30" s="1" t="str">
        <v>Ipswich Town</v>
      </c>
      <c r="AQ30" s="9">
        <f>AVERAGEIF(Players[Squad],AP30,Players[Age])</f>
        <v>27.125</v>
      </c>
      <c r="AS30" s="2"/>
      <c r="AU30">
        <v>1</v>
      </c>
      <c r="AV30" t="str">
        <f>_xlfn.XLOOKUP(AW30,Players[Expected assists per 90],Players[Player])</f>
        <v>Jakub Moder</v>
      </c>
      <c r="AW30">
        <f>LARGE(Players[Expected assists per 90],AU30)</f>
        <v>1.45</v>
      </c>
      <c r="AX30">
        <f>INDEX(Players[Assists per 90],MATCH(AV30,Players[Player],0))</f>
        <v>0</v>
      </c>
    </row>
    <row r="31" spans="1:52" x14ac:dyDescent="0.25">
      <c r="A31" t="s">
        <v>412</v>
      </c>
      <c r="B31" t="s">
        <v>710</v>
      </c>
      <c r="C31" t="s">
        <v>51</v>
      </c>
      <c r="D31" t="s">
        <v>699</v>
      </c>
      <c r="E31" t="s">
        <v>84</v>
      </c>
      <c r="F31">
        <v>26</v>
      </c>
      <c r="G31">
        <v>1999</v>
      </c>
      <c r="H31">
        <v>14</v>
      </c>
      <c r="I31">
        <v>2</v>
      </c>
      <c r="J31">
        <v>305</v>
      </c>
      <c r="K31">
        <v>3.4</v>
      </c>
      <c r="L31">
        <v>3</v>
      </c>
      <c r="M31">
        <v>0</v>
      </c>
      <c r="N31">
        <v>3</v>
      </c>
      <c r="O31">
        <v>3</v>
      </c>
      <c r="P31">
        <v>0</v>
      </c>
      <c r="Q31">
        <v>0</v>
      </c>
      <c r="R31">
        <v>0</v>
      </c>
      <c r="S31">
        <v>0</v>
      </c>
      <c r="T31">
        <v>2.2000000000000002</v>
      </c>
      <c r="U31">
        <v>2.2000000000000002</v>
      </c>
      <c r="V31">
        <v>0.2</v>
      </c>
      <c r="W31">
        <v>2.4</v>
      </c>
      <c r="X31">
        <v>12</v>
      </c>
      <c r="Y31">
        <v>6</v>
      </c>
      <c r="Z31">
        <v>30</v>
      </c>
      <c r="AA31">
        <v>0.89</v>
      </c>
      <c r="AB31">
        <v>0</v>
      </c>
      <c r="AC31">
        <v>0.89</v>
      </c>
      <c r="AD31">
        <v>0.89</v>
      </c>
      <c r="AE31">
        <v>0.89</v>
      </c>
      <c r="AF31">
        <v>0.64</v>
      </c>
      <c r="AG31">
        <v>0.05</v>
      </c>
      <c r="AH31">
        <v>0.69</v>
      </c>
      <c r="AI31">
        <v>0.64</v>
      </c>
      <c r="AJ31">
        <v>0.69</v>
      </c>
      <c r="AK31" s="12">
        <f>Players[[#This Row],[Goal Contributions]]/Players[[#This Row],[Matches Played]]</f>
        <v>0.21428571428571427</v>
      </c>
      <c r="AL31" s="12">
        <f>IF(Players[[#This Row],[Expected Goals]] &gt; 0, Players[[#This Row],[Goals]] / Players[[#This Row],[Expected Goals]], 0)</f>
        <v>1.3636363636363635</v>
      </c>
      <c r="AM31" s="12">
        <f>IF(Players[[#This Row],[Expected Assists]] &gt; 0, Players[[#This Row],[Assists]] / Players[[#This Row],[Expected Assists]], 0)</f>
        <v>0</v>
      </c>
      <c r="AN31" s="12">
        <f>IF(Players[[#This Row],[90s Played]] &gt; 0, (Players[[#This Row],[Y Cards]] + Players[[#This Row],[R Cards]]) / Players[[#This Row],[90s Played]], 0)</f>
        <v>0</v>
      </c>
      <c r="AO31" s="12">
        <f>Players[[#This Row],[Goals]] - Players[[#This Row],[Expected Goals]]</f>
        <v>0.79999999999999982</v>
      </c>
      <c r="AP31" s="1" t="str">
        <v>Leicester City</v>
      </c>
      <c r="AQ31" s="9">
        <f>AVERAGEIF(Players[Squad],AP31,Players[Age])</f>
        <v>25.9375</v>
      </c>
      <c r="AS31" s="2"/>
      <c r="AU31">
        <v>2</v>
      </c>
      <c r="AV31" t="str">
        <f>_xlfn.XLOOKUP(AW31,Players[Expected assists per 90],Players[Player])</f>
        <v>Carlos Alcaraz</v>
      </c>
      <c r="AW31">
        <f>LARGE(Players[Expected assists per 90],AU31)</f>
        <v>0.86</v>
      </c>
      <c r="AX31">
        <f>INDEX(Players[Assists per 90],MATCH(AV31,Players[Player],0))</f>
        <v>0.35</v>
      </c>
    </row>
    <row r="32" spans="1:52" x14ac:dyDescent="0.25">
      <c r="A32" t="s">
        <v>403</v>
      </c>
      <c r="B32" t="s">
        <v>710</v>
      </c>
      <c r="C32" t="s">
        <v>11</v>
      </c>
      <c r="D32" t="s">
        <v>699</v>
      </c>
      <c r="E32" t="s">
        <v>84</v>
      </c>
      <c r="F32">
        <v>23</v>
      </c>
      <c r="G32">
        <v>2002</v>
      </c>
      <c r="H32">
        <v>29</v>
      </c>
      <c r="I32">
        <v>10</v>
      </c>
      <c r="J32">
        <v>1139</v>
      </c>
      <c r="K32">
        <v>12.7</v>
      </c>
      <c r="L32">
        <v>1</v>
      </c>
      <c r="M32">
        <v>2</v>
      </c>
      <c r="N32">
        <v>3</v>
      </c>
      <c r="O32">
        <v>1</v>
      </c>
      <c r="P32">
        <v>0</v>
      </c>
      <c r="Q32">
        <v>0</v>
      </c>
      <c r="R32">
        <v>2</v>
      </c>
      <c r="S32">
        <v>0</v>
      </c>
      <c r="T32">
        <v>0.9</v>
      </c>
      <c r="U32">
        <v>0.9</v>
      </c>
      <c r="V32">
        <v>2.7</v>
      </c>
      <c r="W32">
        <v>3.6</v>
      </c>
      <c r="X32">
        <v>31</v>
      </c>
      <c r="Y32">
        <v>50</v>
      </c>
      <c r="Z32">
        <v>104</v>
      </c>
      <c r="AA32">
        <v>0.08</v>
      </c>
      <c r="AB32">
        <v>0.16</v>
      </c>
      <c r="AC32">
        <v>0.24</v>
      </c>
      <c r="AD32">
        <v>0.08</v>
      </c>
      <c r="AE32">
        <v>0.24</v>
      </c>
      <c r="AF32">
        <v>7.0000000000000007E-2</v>
      </c>
      <c r="AG32">
        <v>0.22</v>
      </c>
      <c r="AH32">
        <v>0.28000000000000003</v>
      </c>
      <c r="AI32">
        <v>7.0000000000000007E-2</v>
      </c>
      <c r="AJ32">
        <v>0.28000000000000003</v>
      </c>
      <c r="AK32" s="12">
        <f>Players[[#This Row],[Goal Contributions]]/Players[[#This Row],[Matches Played]]</f>
        <v>0.10344827586206896</v>
      </c>
      <c r="AL32" s="12">
        <f>IF(Players[[#This Row],[Expected Goals]] &gt; 0, Players[[#This Row],[Goals]] / Players[[#This Row],[Expected Goals]], 0)</f>
        <v>1.1111111111111112</v>
      </c>
      <c r="AM32" s="12">
        <f>IF(Players[[#This Row],[Expected Assists]] &gt; 0, Players[[#This Row],[Assists]] / Players[[#This Row],[Expected Assists]], 0)</f>
        <v>0.7407407407407407</v>
      </c>
      <c r="AN32" s="12">
        <f>IF(Players[[#This Row],[90s Played]] &gt; 0, (Players[[#This Row],[Y Cards]] + Players[[#This Row],[R Cards]]) / Players[[#This Row],[90s Played]], 0)</f>
        <v>0.15748031496062992</v>
      </c>
      <c r="AO32" s="12">
        <f>Players[[#This Row],[Goals]] - Players[[#This Row],[Expected Goals]]</f>
        <v>9.9999999999999978E-2</v>
      </c>
      <c r="AP32" s="1" t="str">
        <v>Liverpool</v>
      </c>
      <c r="AQ32" s="9">
        <f>AVERAGEIF(Players[Squad],AP32,Players[Age])</f>
        <v>26.875</v>
      </c>
      <c r="AS32" s="2"/>
      <c r="AU32">
        <v>3</v>
      </c>
      <c r="AV32" t="str">
        <f>_xlfn.XLOOKUP(AW32,Players[Expected assists per 90],Players[Player])</f>
        <v>Mykhailo Mudryk</v>
      </c>
      <c r="AW32">
        <f>LARGE(Players[Expected assists per 90],AU32)</f>
        <v>0.57999999999999996</v>
      </c>
      <c r="AX32">
        <f>INDEX(Players[Assists per 90],MATCH(AV32,Players[Player],0))</f>
        <v>0</v>
      </c>
    </row>
    <row r="33" spans="1:51" x14ac:dyDescent="0.25">
      <c r="A33" t="s">
        <v>638</v>
      </c>
      <c r="B33" t="s">
        <v>704</v>
      </c>
      <c r="C33" t="s">
        <v>51</v>
      </c>
      <c r="D33" t="s">
        <v>699</v>
      </c>
      <c r="E33" t="s">
        <v>84</v>
      </c>
      <c r="F33">
        <v>30</v>
      </c>
      <c r="G33">
        <v>1995</v>
      </c>
      <c r="H33">
        <v>38</v>
      </c>
      <c r="I33">
        <v>31</v>
      </c>
      <c r="J33">
        <v>2598</v>
      </c>
      <c r="K33">
        <v>28.9</v>
      </c>
      <c r="L33">
        <v>16</v>
      </c>
      <c r="M33">
        <v>8</v>
      </c>
      <c r="N33">
        <v>24</v>
      </c>
      <c r="O33">
        <v>14</v>
      </c>
      <c r="P33">
        <v>2</v>
      </c>
      <c r="Q33">
        <v>2</v>
      </c>
      <c r="R33">
        <v>2</v>
      </c>
      <c r="S33">
        <v>0</v>
      </c>
      <c r="T33">
        <v>15.3</v>
      </c>
      <c r="U33">
        <v>13.8</v>
      </c>
      <c r="V33">
        <v>3.3</v>
      </c>
      <c r="W33">
        <v>17.100000000000001</v>
      </c>
      <c r="X33">
        <v>55</v>
      </c>
      <c r="Y33">
        <v>31</v>
      </c>
      <c r="Z33">
        <v>165</v>
      </c>
      <c r="AA33">
        <v>0.55000000000000004</v>
      </c>
      <c r="AB33">
        <v>0.28000000000000003</v>
      </c>
      <c r="AC33">
        <v>0.83</v>
      </c>
      <c r="AD33">
        <v>0.48</v>
      </c>
      <c r="AE33">
        <v>0.76</v>
      </c>
      <c r="AF33">
        <v>0.53</v>
      </c>
      <c r="AG33">
        <v>0.12</v>
      </c>
      <c r="AH33">
        <v>0.65</v>
      </c>
      <c r="AI33">
        <v>0.48</v>
      </c>
      <c r="AJ33">
        <v>0.59</v>
      </c>
      <c r="AK33" s="12">
        <f>Players[[#This Row],[Goal Contributions]]/Players[[#This Row],[Matches Played]]</f>
        <v>0.63157894736842102</v>
      </c>
      <c r="AL33" s="12">
        <f>IF(Players[[#This Row],[Expected Goals]] &gt; 0, Players[[#This Row],[Goals]] / Players[[#This Row],[Expected Goals]], 0)</f>
        <v>1.0457516339869282</v>
      </c>
      <c r="AM33" s="12">
        <f>IF(Players[[#This Row],[Expected Assists]] &gt; 0, Players[[#This Row],[Assists]] / Players[[#This Row],[Expected Assists]], 0)</f>
        <v>2.4242424242424243</v>
      </c>
      <c r="AN33" s="12">
        <f>IF(Players[[#This Row],[90s Played]] &gt; 0, (Players[[#This Row],[Y Cards]] + Players[[#This Row],[R Cards]]) / Players[[#This Row],[90s Played]], 0)</f>
        <v>6.9204152249134954E-2</v>
      </c>
      <c r="AO33" s="12">
        <f>Players[[#This Row],[Goals]] - Players[[#This Row],[Expected Goals]]</f>
        <v>0.69999999999999929</v>
      </c>
      <c r="AP33" s="1" t="str">
        <v>Manchester City</v>
      </c>
      <c r="AQ33" s="9">
        <f>AVERAGEIF(Players[Squad],AP33,Players[Age])</f>
        <v>26.266666666666666</v>
      </c>
      <c r="AS33" s="2"/>
      <c r="AU33">
        <v>4</v>
      </c>
      <c r="AV33" t="str">
        <f>_xlfn.XLOOKUP(AW33,Players[Expected assists per 90],Players[Player])</f>
        <v>Luis Sinisterra</v>
      </c>
      <c r="AW33">
        <f>LARGE(Players[Expected assists per 90],AU33)</f>
        <v>0.54</v>
      </c>
      <c r="AX33">
        <f>INDEX(Players[Assists per 90],MATCH(AV33,Players[Player],0))</f>
        <v>0.38</v>
      </c>
    </row>
    <row r="34" spans="1:51" x14ac:dyDescent="0.25">
      <c r="A34" t="s">
        <v>157</v>
      </c>
      <c r="B34" t="s">
        <v>703</v>
      </c>
      <c r="C34" t="s">
        <v>11</v>
      </c>
      <c r="D34" t="s">
        <v>699</v>
      </c>
      <c r="E34" t="s">
        <v>84</v>
      </c>
      <c r="F34">
        <v>28</v>
      </c>
      <c r="G34">
        <v>1997</v>
      </c>
      <c r="H34">
        <v>27</v>
      </c>
      <c r="I34">
        <v>24</v>
      </c>
      <c r="J34">
        <v>2070</v>
      </c>
      <c r="K34">
        <v>23</v>
      </c>
      <c r="L34">
        <v>1</v>
      </c>
      <c r="M34">
        <v>1</v>
      </c>
      <c r="N34">
        <v>2</v>
      </c>
      <c r="O34">
        <v>1</v>
      </c>
      <c r="P34">
        <v>0</v>
      </c>
      <c r="Q34">
        <v>0</v>
      </c>
      <c r="R34">
        <v>7</v>
      </c>
      <c r="S34">
        <v>0</v>
      </c>
      <c r="T34">
        <v>0.5</v>
      </c>
      <c r="U34">
        <v>0.5</v>
      </c>
      <c r="V34">
        <v>1.1000000000000001</v>
      </c>
      <c r="W34">
        <v>1.6</v>
      </c>
      <c r="X34">
        <v>48</v>
      </c>
      <c r="Y34">
        <v>42</v>
      </c>
      <c r="Z34">
        <v>90</v>
      </c>
      <c r="AA34">
        <v>0.04</v>
      </c>
      <c r="AB34">
        <v>0.04</v>
      </c>
      <c r="AC34">
        <v>0.09</v>
      </c>
      <c r="AD34">
        <v>0.04</v>
      </c>
      <c r="AE34">
        <v>0.09</v>
      </c>
      <c r="AF34">
        <v>0.02</v>
      </c>
      <c r="AG34">
        <v>0.05</v>
      </c>
      <c r="AH34">
        <v>7.0000000000000007E-2</v>
      </c>
      <c r="AI34">
        <v>0.02</v>
      </c>
      <c r="AJ34">
        <v>7.0000000000000007E-2</v>
      </c>
      <c r="AK34" s="12">
        <f>Players[[#This Row],[Goal Contributions]]/Players[[#This Row],[Matches Played]]</f>
        <v>7.407407407407407E-2</v>
      </c>
      <c r="AL34" s="12">
        <f>IF(Players[[#This Row],[Expected Goals]] &gt; 0, Players[[#This Row],[Goals]] / Players[[#This Row],[Expected Goals]], 0)</f>
        <v>2</v>
      </c>
      <c r="AM34" s="12">
        <f>IF(Players[[#This Row],[Expected Assists]] &gt; 0, Players[[#This Row],[Assists]] / Players[[#This Row],[Expected Assists]], 0)</f>
        <v>0.90909090909090906</v>
      </c>
      <c r="AN34" s="12">
        <f>IF(Players[[#This Row],[90s Played]] &gt; 0, (Players[[#This Row],[Y Cards]] + Players[[#This Row],[R Cards]]) / Players[[#This Row],[90s Played]], 0)</f>
        <v>0.30434782608695654</v>
      </c>
      <c r="AO34" s="12">
        <f>Players[[#This Row],[Goals]] - Players[[#This Row],[Expected Goals]]</f>
        <v>0.5</v>
      </c>
      <c r="AP34" s="1" t="str">
        <v>Manchester Utd</v>
      </c>
      <c r="AQ34" s="9">
        <f>AVERAGEIF(Players[Squad],AP34,Players[Age])</f>
        <v>25.64516129032258</v>
      </c>
      <c r="AS34" s="2"/>
      <c r="AU34">
        <v>5</v>
      </c>
      <c r="AV34" t="str">
        <f>_xlfn.XLOOKUP(AW34,Players[Expected assists per 90],Players[Player])</f>
        <v>Luis Sinisterra</v>
      </c>
      <c r="AW34">
        <f>LARGE(Players[Expected assists per 90],AU34)</f>
        <v>0.54</v>
      </c>
      <c r="AX34">
        <f>INDEX(Players[Assists per 90],MATCH(AV34,Players[Player],0))</f>
        <v>0.38</v>
      </c>
    </row>
    <row r="35" spans="1:51" x14ac:dyDescent="0.25">
      <c r="A35" t="s">
        <v>210</v>
      </c>
      <c r="B35" t="s">
        <v>707</v>
      </c>
      <c r="C35" t="s">
        <v>11</v>
      </c>
      <c r="D35" t="s">
        <v>699</v>
      </c>
      <c r="E35" t="s">
        <v>84</v>
      </c>
      <c r="F35">
        <v>32</v>
      </c>
      <c r="G35">
        <v>1993</v>
      </c>
      <c r="H35">
        <v>32</v>
      </c>
      <c r="I35">
        <v>28</v>
      </c>
      <c r="J35">
        <v>2351</v>
      </c>
      <c r="K35">
        <v>26.1</v>
      </c>
      <c r="L35">
        <v>0</v>
      </c>
      <c r="M35">
        <v>4</v>
      </c>
      <c r="N35">
        <v>4</v>
      </c>
      <c r="O35">
        <v>0</v>
      </c>
      <c r="P35">
        <v>0</v>
      </c>
      <c r="Q35">
        <v>0</v>
      </c>
      <c r="R35">
        <v>4</v>
      </c>
      <c r="S35">
        <v>0</v>
      </c>
      <c r="T35">
        <v>0.8</v>
      </c>
      <c r="U35">
        <v>0.8</v>
      </c>
      <c r="V35">
        <v>4.7</v>
      </c>
      <c r="W35">
        <v>5.5</v>
      </c>
      <c r="X35">
        <v>23</v>
      </c>
      <c r="Y35">
        <v>57</v>
      </c>
      <c r="Z35">
        <v>142</v>
      </c>
      <c r="AA35">
        <v>0</v>
      </c>
      <c r="AB35">
        <v>0.15</v>
      </c>
      <c r="AC35">
        <v>0.15</v>
      </c>
      <c r="AD35">
        <v>0</v>
      </c>
      <c r="AE35">
        <v>0.15</v>
      </c>
      <c r="AF35">
        <v>0.03</v>
      </c>
      <c r="AG35">
        <v>0.18</v>
      </c>
      <c r="AH35">
        <v>0.21</v>
      </c>
      <c r="AI35">
        <v>0.03</v>
      </c>
      <c r="AJ35">
        <v>0.21</v>
      </c>
      <c r="AK35" s="12">
        <f>Players[[#This Row],[Goal Contributions]]/Players[[#This Row],[Matches Played]]</f>
        <v>0.125</v>
      </c>
      <c r="AL35" s="12">
        <f>IF(Players[[#This Row],[Expected Goals]] &gt; 0, Players[[#This Row],[Goals]] / Players[[#This Row],[Expected Goals]], 0)</f>
        <v>0</v>
      </c>
      <c r="AM35" s="12">
        <f>IF(Players[[#This Row],[Expected Assists]] &gt; 0, Players[[#This Row],[Assists]] / Players[[#This Row],[Expected Assists]], 0)</f>
        <v>0.85106382978723405</v>
      </c>
      <c r="AN35" s="12">
        <f>IF(Players[[#This Row],[90s Played]] &gt; 0, (Players[[#This Row],[Y Cards]] + Players[[#This Row],[R Cards]]) / Players[[#This Row],[90s Played]], 0)</f>
        <v>0.1532567049808429</v>
      </c>
      <c r="AO35" s="12">
        <f>Players[[#This Row],[Goals]] - Players[[#This Row],[Expected Goals]]</f>
        <v>-0.8</v>
      </c>
      <c r="AP35" s="1" t="str">
        <v>Newcastle Utd</v>
      </c>
      <c r="AQ35" s="9">
        <f>AVERAGEIF(Players[Squad],AP35,Players[Age])</f>
        <v>28.208333333333332</v>
      </c>
      <c r="AS35" s="2"/>
    </row>
    <row r="36" spans="1:51" x14ac:dyDescent="0.25">
      <c r="A36" t="s">
        <v>356</v>
      </c>
      <c r="B36" t="s">
        <v>707</v>
      </c>
      <c r="C36" t="s">
        <v>17</v>
      </c>
      <c r="D36" t="s">
        <v>699</v>
      </c>
      <c r="E36" t="s">
        <v>84</v>
      </c>
      <c r="F36">
        <v>26</v>
      </c>
      <c r="G36">
        <v>1999</v>
      </c>
      <c r="H36">
        <v>26</v>
      </c>
      <c r="I36">
        <v>20</v>
      </c>
      <c r="J36">
        <v>1726</v>
      </c>
      <c r="K36">
        <v>19.2</v>
      </c>
      <c r="L36">
        <v>1</v>
      </c>
      <c r="M36">
        <v>0</v>
      </c>
      <c r="N36">
        <v>1</v>
      </c>
      <c r="O36">
        <v>1</v>
      </c>
      <c r="P36">
        <v>0</v>
      </c>
      <c r="Q36">
        <v>0</v>
      </c>
      <c r="R36">
        <v>2</v>
      </c>
      <c r="S36">
        <v>0</v>
      </c>
      <c r="T36">
        <v>0.8</v>
      </c>
      <c r="U36">
        <v>0.8</v>
      </c>
      <c r="V36">
        <v>0.9</v>
      </c>
      <c r="W36">
        <v>1.7</v>
      </c>
      <c r="X36">
        <v>19</v>
      </c>
      <c r="Y36">
        <v>85</v>
      </c>
      <c r="Z36">
        <v>7</v>
      </c>
      <c r="AA36">
        <v>0.05</v>
      </c>
      <c r="AB36">
        <v>0</v>
      </c>
      <c r="AC36">
        <v>0.05</v>
      </c>
      <c r="AD36">
        <v>0.05</v>
      </c>
      <c r="AE36">
        <v>0.05</v>
      </c>
      <c r="AF36">
        <v>0.04</v>
      </c>
      <c r="AG36">
        <v>0.05</v>
      </c>
      <c r="AH36">
        <v>0.09</v>
      </c>
      <c r="AI36">
        <v>0.04</v>
      </c>
      <c r="AJ36">
        <v>0.09</v>
      </c>
      <c r="AK36" s="12">
        <f>Players[[#This Row],[Goal Contributions]]/Players[[#This Row],[Matches Played]]</f>
        <v>3.8461538461538464E-2</v>
      </c>
      <c r="AL36" s="12">
        <f>IF(Players[[#This Row],[Expected Goals]] &gt; 0, Players[[#This Row],[Goals]] / Players[[#This Row],[Expected Goals]], 0)</f>
        <v>1.25</v>
      </c>
      <c r="AM36" s="12">
        <f>IF(Players[[#This Row],[Expected Assists]] &gt; 0, Players[[#This Row],[Assists]] / Players[[#This Row],[Expected Assists]], 0)</f>
        <v>0</v>
      </c>
      <c r="AN36" s="12">
        <f>IF(Players[[#This Row],[90s Played]] &gt; 0, (Players[[#This Row],[Y Cards]] + Players[[#This Row],[R Cards]]) / Players[[#This Row],[90s Played]], 0)</f>
        <v>0.10416666666666667</v>
      </c>
      <c r="AO36" s="12">
        <f>Players[[#This Row],[Goals]] - Players[[#This Row],[Expected Goals]]</f>
        <v>0.19999999999999996</v>
      </c>
      <c r="AP36" s="1" t="str">
        <v>Nott'ham Forest</v>
      </c>
      <c r="AQ36" s="9">
        <f>AVERAGEIF(Players[Squad],AP36,Players[Age])</f>
        <v>27.130434782608695</v>
      </c>
      <c r="AS36" s="2"/>
      <c r="AU36" t="s">
        <v>773</v>
      </c>
      <c r="AV36" t="s">
        <v>772</v>
      </c>
      <c r="AW36" t="s">
        <v>675</v>
      </c>
      <c r="AX36" t="s">
        <v>772</v>
      </c>
      <c r="AY36" t="s">
        <v>676</v>
      </c>
    </row>
    <row r="37" spans="1:51" x14ac:dyDescent="0.25">
      <c r="A37" t="s">
        <v>432</v>
      </c>
      <c r="B37" t="s">
        <v>712</v>
      </c>
      <c r="C37" t="s">
        <v>17</v>
      </c>
      <c r="D37" t="s">
        <v>51</v>
      </c>
      <c r="E37" t="s">
        <v>84</v>
      </c>
      <c r="F37">
        <v>31</v>
      </c>
      <c r="G37">
        <v>1994</v>
      </c>
      <c r="H37">
        <v>34</v>
      </c>
      <c r="I37">
        <v>27</v>
      </c>
      <c r="J37">
        <v>2223</v>
      </c>
      <c r="K37">
        <v>24.7</v>
      </c>
      <c r="L37">
        <v>1</v>
      </c>
      <c r="M37">
        <v>4</v>
      </c>
      <c r="N37">
        <v>5</v>
      </c>
      <c r="O37">
        <v>1</v>
      </c>
      <c r="P37">
        <v>0</v>
      </c>
      <c r="Q37">
        <v>0</v>
      </c>
      <c r="R37">
        <v>7</v>
      </c>
      <c r="S37">
        <v>0</v>
      </c>
      <c r="T37">
        <v>3.1</v>
      </c>
      <c r="U37">
        <v>2.8</v>
      </c>
      <c r="V37">
        <v>3.5</v>
      </c>
      <c r="W37">
        <v>6.3</v>
      </c>
      <c r="X37">
        <v>32</v>
      </c>
      <c r="Y37">
        <v>103</v>
      </c>
      <c r="Z37">
        <v>87</v>
      </c>
      <c r="AA37">
        <v>0.04</v>
      </c>
      <c r="AB37">
        <v>0.16</v>
      </c>
      <c r="AC37">
        <v>0.2</v>
      </c>
      <c r="AD37">
        <v>0.04</v>
      </c>
      <c r="AE37">
        <v>0.2</v>
      </c>
      <c r="AF37">
        <v>0.13</v>
      </c>
      <c r="AG37">
        <v>0.14000000000000001</v>
      </c>
      <c r="AH37">
        <v>0.27</v>
      </c>
      <c r="AI37">
        <v>0.11</v>
      </c>
      <c r="AJ37">
        <v>0.26</v>
      </c>
      <c r="AK37" s="12">
        <f>Players[[#This Row],[Goal Contributions]]/Players[[#This Row],[Matches Played]]</f>
        <v>0.14705882352941177</v>
      </c>
      <c r="AL37" s="12">
        <f>IF(Players[[#This Row],[Expected Goals]] &gt; 0, Players[[#This Row],[Goals]] / Players[[#This Row],[Expected Goals]], 0)</f>
        <v>0.32258064516129031</v>
      </c>
      <c r="AM37" s="12">
        <f>IF(Players[[#This Row],[Expected Assists]] &gt; 0, Players[[#This Row],[Assists]] / Players[[#This Row],[Expected Assists]], 0)</f>
        <v>1.1428571428571428</v>
      </c>
      <c r="AN37" s="12">
        <f>IF(Players[[#This Row],[90s Played]] &gt; 0, (Players[[#This Row],[Y Cards]] + Players[[#This Row],[R Cards]]) / Players[[#This Row],[90s Played]], 0)</f>
        <v>0.2834008097165992</v>
      </c>
      <c r="AO37" s="12">
        <f>Players[[#This Row],[Goals]] - Players[[#This Row],[Expected Goals]]</f>
        <v>-2.1</v>
      </c>
      <c r="AP37" s="1" t="str">
        <v>Southampton</v>
      </c>
      <c r="AQ37" s="9">
        <f>AVERAGEIF(Players[Squad],AP37,Players[Age])</f>
        <v>25.972222222222221</v>
      </c>
      <c r="AS37" s="2"/>
      <c r="AU37">
        <v>1</v>
      </c>
      <c r="AV37" t="str" cm="1">
        <f t="array" ref="AV37">INDEX(_xlfn._xlws.FILTER(Players[Player],Players[Y Cards]=AW37),AU37)</f>
        <v>SaÅ¡a LukiÄ‡</v>
      </c>
      <c r="AW37">
        <f>LARGE(Players[Y Cards],AU37)</f>
        <v>12</v>
      </c>
      <c r="AX37" t="str" cm="1">
        <f t="array" ref="AX37">INDEX(_xlfn._xlws.FILTER(Players[Player],Players[R Cards]=AY37),AU37)</f>
        <v>Myles Lewis-Skelly</v>
      </c>
      <c r="AY37">
        <f>LARGE(Players[R Cards],AU37)</f>
        <v>2</v>
      </c>
    </row>
    <row r="38" spans="1:51" x14ac:dyDescent="0.25">
      <c r="A38" t="s">
        <v>119</v>
      </c>
      <c r="B38" t="s">
        <v>710</v>
      </c>
      <c r="C38" t="s">
        <v>11</v>
      </c>
      <c r="D38" t="s">
        <v>17</v>
      </c>
      <c r="E38" t="s">
        <v>84</v>
      </c>
      <c r="F38">
        <v>21</v>
      </c>
      <c r="G38">
        <v>2004</v>
      </c>
      <c r="H38">
        <v>8</v>
      </c>
      <c r="I38">
        <v>5</v>
      </c>
      <c r="J38">
        <v>476</v>
      </c>
      <c r="K38">
        <v>5.3</v>
      </c>
      <c r="L38">
        <v>0</v>
      </c>
      <c r="M38">
        <v>0</v>
      </c>
      <c r="N38">
        <v>0</v>
      </c>
      <c r="O38">
        <v>0</v>
      </c>
      <c r="P38">
        <v>0</v>
      </c>
      <c r="Q38">
        <v>0</v>
      </c>
      <c r="R38">
        <v>2</v>
      </c>
      <c r="S38">
        <v>0</v>
      </c>
      <c r="T38">
        <v>0</v>
      </c>
      <c r="U38">
        <v>0</v>
      </c>
      <c r="V38">
        <v>0.1</v>
      </c>
      <c r="W38">
        <v>0.2</v>
      </c>
      <c r="X38">
        <v>12</v>
      </c>
      <c r="Y38">
        <v>14</v>
      </c>
      <c r="Z38">
        <v>9</v>
      </c>
      <c r="AA38">
        <v>0</v>
      </c>
      <c r="AB38">
        <v>0</v>
      </c>
      <c r="AC38">
        <v>0</v>
      </c>
      <c r="AD38">
        <v>0</v>
      </c>
      <c r="AE38">
        <v>0</v>
      </c>
      <c r="AF38">
        <v>0.01</v>
      </c>
      <c r="AG38">
        <v>0.02</v>
      </c>
      <c r="AH38">
        <v>0.03</v>
      </c>
      <c r="AI38">
        <v>0.01</v>
      </c>
      <c r="AJ38">
        <v>0.03</v>
      </c>
      <c r="AK38" s="12">
        <f>Players[[#This Row],[Goal Contributions]]/Players[[#This Row],[Matches Played]]</f>
        <v>0</v>
      </c>
      <c r="AL38" s="12">
        <f>IF(Players[[#This Row],[Expected Goals]] &gt; 0, Players[[#This Row],[Goals]] / Players[[#This Row],[Expected Goals]], 0)</f>
        <v>0</v>
      </c>
      <c r="AM38" s="12">
        <f>IF(Players[[#This Row],[Expected Assists]] &gt; 0, Players[[#This Row],[Assists]] / Players[[#This Row],[Expected Assists]], 0)</f>
        <v>0</v>
      </c>
      <c r="AN38" s="12">
        <f>IF(Players[[#This Row],[90s Played]] &gt; 0, (Players[[#This Row],[Y Cards]] + Players[[#This Row],[R Cards]]) / Players[[#This Row],[90s Played]], 0)</f>
        <v>0.37735849056603776</v>
      </c>
      <c r="AO38" s="12">
        <f>Players[[#This Row],[Goals]] - Players[[#This Row],[Expected Goals]]</f>
        <v>0</v>
      </c>
      <c r="AP38" s="1" t="str">
        <v>Tottenham</v>
      </c>
      <c r="AQ38" s="9">
        <f>AVERAGEIF(Players[Squad],AP38,Players[Age])</f>
        <v>25.29032258064516</v>
      </c>
      <c r="AS38" s="2"/>
      <c r="AU38">
        <v>2</v>
      </c>
      <c r="AV38" t="str" cm="1">
        <f t="array" ref="AV38">INDEX(_xlfn._xlws.FILTER(Players[Player],Players[Y Cards]=AW38),AU38)</f>
        <v>Liam Delap</v>
      </c>
      <c r="AW38">
        <f>LARGE(Players[Y Cards],AU38)</f>
        <v>12</v>
      </c>
      <c r="AX38" t="str" cm="1">
        <f t="array" ref="AX38">INDEX(_xlfn._xlws.FILTER(Players[Player],Players[R Cards]=AY38),AU38)</f>
        <v>Bruno Fernandes</v>
      </c>
      <c r="AY38">
        <f>LARGE(Players[R Cards],AU38)</f>
        <v>2</v>
      </c>
    </row>
    <row r="39" spans="1:51" x14ac:dyDescent="0.25">
      <c r="A39" t="s">
        <v>212</v>
      </c>
      <c r="B39" t="s">
        <v>707</v>
      </c>
      <c r="C39" t="s">
        <v>11</v>
      </c>
      <c r="D39" t="s">
        <v>699</v>
      </c>
      <c r="E39" t="s">
        <v>84</v>
      </c>
      <c r="F39">
        <v>27</v>
      </c>
      <c r="G39">
        <v>1998</v>
      </c>
      <c r="H39">
        <v>7</v>
      </c>
      <c r="I39">
        <v>5</v>
      </c>
      <c r="J39">
        <v>490</v>
      </c>
      <c r="K39">
        <v>5.4</v>
      </c>
      <c r="L39">
        <v>0</v>
      </c>
      <c r="M39">
        <v>0</v>
      </c>
      <c r="N39">
        <v>0</v>
      </c>
      <c r="O39">
        <v>0</v>
      </c>
      <c r="P39">
        <v>0</v>
      </c>
      <c r="Q39">
        <v>0</v>
      </c>
      <c r="R39">
        <v>2</v>
      </c>
      <c r="S39">
        <v>0</v>
      </c>
      <c r="T39">
        <v>0.1</v>
      </c>
      <c r="U39">
        <v>0.1</v>
      </c>
      <c r="V39">
        <v>0.4</v>
      </c>
      <c r="W39">
        <v>0.5</v>
      </c>
      <c r="X39">
        <v>10</v>
      </c>
      <c r="Y39">
        <v>16</v>
      </c>
      <c r="Z39">
        <v>5</v>
      </c>
      <c r="AA39">
        <v>0</v>
      </c>
      <c r="AB39">
        <v>0</v>
      </c>
      <c r="AC39">
        <v>0</v>
      </c>
      <c r="AD39">
        <v>0</v>
      </c>
      <c r="AE39">
        <v>0</v>
      </c>
      <c r="AF39">
        <v>0.02</v>
      </c>
      <c r="AG39">
        <v>7.0000000000000007E-2</v>
      </c>
      <c r="AH39">
        <v>0.09</v>
      </c>
      <c r="AI39">
        <v>0.02</v>
      </c>
      <c r="AJ39">
        <v>0.09</v>
      </c>
      <c r="AK39" s="12">
        <f>Players[[#This Row],[Goal Contributions]]/Players[[#This Row],[Matches Played]]</f>
        <v>0</v>
      </c>
      <c r="AL39" s="12">
        <f>IF(Players[[#This Row],[Expected Goals]] &gt; 0, Players[[#This Row],[Goals]] / Players[[#This Row],[Expected Goals]], 0)</f>
        <v>0</v>
      </c>
      <c r="AM39" s="12">
        <f>IF(Players[[#This Row],[Expected Assists]] &gt; 0, Players[[#This Row],[Assists]] / Players[[#This Row],[Expected Assists]], 0)</f>
        <v>0</v>
      </c>
      <c r="AN39" s="12">
        <f>IF(Players[[#This Row],[90s Played]] &gt; 0, (Players[[#This Row],[Y Cards]] + Players[[#This Row],[R Cards]]) / Players[[#This Row],[90s Played]], 0)</f>
        <v>0.37037037037037035</v>
      </c>
      <c r="AO39" s="12">
        <f>Players[[#This Row],[Goals]] - Players[[#This Row],[Expected Goals]]</f>
        <v>-0.1</v>
      </c>
      <c r="AP39" s="1" t="str">
        <v>West Ham</v>
      </c>
      <c r="AQ39" s="9">
        <f>AVERAGEIF(Players[Squad],AP39,Players[Age])</f>
        <v>28.185185185185187</v>
      </c>
      <c r="AS39" s="2"/>
      <c r="AU39">
        <v>3</v>
      </c>
      <c r="AV39" t="str" cm="1">
        <f t="array" ref="AV39">INDEX(_xlfn._xlws.FILTER(Players[Player],Players[Y Cards]=AW39),AU39)</f>
        <v>Flynn Downes</v>
      </c>
      <c r="AW39">
        <f>LARGE(Players[Y Cards],AU39)</f>
        <v>12</v>
      </c>
      <c r="AX39" t="str" cm="1">
        <f t="array" ref="AX39">INDEX(_xlfn._xlws.FILTER(Players[Player],Players[R Cards]=AY39),AU39)</f>
        <v>Jack Stephens</v>
      </c>
      <c r="AY39">
        <f>LARGE(Players[R Cards],AU39)</f>
        <v>2</v>
      </c>
    </row>
    <row r="40" spans="1:51" x14ac:dyDescent="0.25">
      <c r="A40" t="s">
        <v>271</v>
      </c>
      <c r="B40" t="s">
        <v>705</v>
      </c>
      <c r="C40" t="s">
        <v>11</v>
      </c>
      <c r="D40" t="s">
        <v>17</v>
      </c>
      <c r="E40" t="s">
        <v>84</v>
      </c>
      <c r="F40">
        <v>22</v>
      </c>
      <c r="G40">
        <v>2003</v>
      </c>
      <c r="H40">
        <v>7</v>
      </c>
      <c r="I40">
        <v>5</v>
      </c>
      <c r="J40">
        <v>318</v>
      </c>
      <c r="K40">
        <v>3.5</v>
      </c>
      <c r="L40">
        <v>0</v>
      </c>
      <c r="M40">
        <v>0</v>
      </c>
      <c r="N40">
        <v>0</v>
      </c>
      <c r="O40">
        <v>0</v>
      </c>
      <c r="P40">
        <v>0</v>
      </c>
      <c r="Q40">
        <v>0</v>
      </c>
      <c r="R40">
        <v>0</v>
      </c>
      <c r="S40">
        <v>0</v>
      </c>
      <c r="T40">
        <v>0</v>
      </c>
      <c r="U40">
        <v>0</v>
      </c>
      <c r="V40">
        <v>0.2</v>
      </c>
      <c r="W40">
        <v>0.2</v>
      </c>
      <c r="X40">
        <v>26</v>
      </c>
      <c r="Y40">
        <v>15</v>
      </c>
      <c r="Z40">
        <v>28</v>
      </c>
      <c r="AA40">
        <v>0</v>
      </c>
      <c r="AB40">
        <v>0</v>
      </c>
      <c r="AC40">
        <v>0</v>
      </c>
      <c r="AD40">
        <v>0</v>
      </c>
      <c r="AE40">
        <v>0</v>
      </c>
      <c r="AF40">
        <v>0.01</v>
      </c>
      <c r="AG40">
        <v>0.05</v>
      </c>
      <c r="AH40">
        <v>0.06</v>
      </c>
      <c r="AI40">
        <v>0.01</v>
      </c>
      <c r="AJ40">
        <v>0.06</v>
      </c>
      <c r="AK40" s="12">
        <f>Players[[#This Row],[Goal Contributions]]/Players[[#This Row],[Matches Played]]</f>
        <v>0</v>
      </c>
      <c r="AL40" s="12">
        <f>IF(Players[[#This Row],[Expected Goals]] &gt; 0, Players[[#This Row],[Goals]] / Players[[#This Row],[Expected Goals]], 0)</f>
        <v>0</v>
      </c>
      <c r="AM40" s="12">
        <f>IF(Players[[#This Row],[Expected Assists]] &gt; 0, Players[[#This Row],[Assists]] / Players[[#This Row],[Expected Assists]], 0)</f>
        <v>0</v>
      </c>
      <c r="AN40" s="12">
        <f>IF(Players[[#This Row],[90s Played]] &gt; 0, (Players[[#This Row],[Y Cards]] + Players[[#This Row],[R Cards]]) / Players[[#This Row],[90s Played]], 0)</f>
        <v>0</v>
      </c>
      <c r="AO40" s="12">
        <f>Players[[#This Row],[Goals]] - Players[[#This Row],[Expected Goals]]</f>
        <v>0</v>
      </c>
      <c r="AP40" s="3" t="str">
        <v>Wolves</v>
      </c>
      <c r="AQ40" s="9">
        <f>AVERAGEIF(Players[Squad],AP40,Players[Age])</f>
        <v>26.875</v>
      </c>
      <c r="AR40" s="4"/>
      <c r="AS40" s="5"/>
      <c r="AU40">
        <v>4</v>
      </c>
      <c r="AV40" t="str" cm="1">
        <f t="array" ref="AV40">INDEX(_xlfn._xlws.FILTER(Players[Player],Players[Y Cards]=AW40),AU40)</f>
        <v>Dan Burn</v>
      </c>
      <c r="AW40">
        <f>LARGE(Players[Y Cards],AU40)</f>
        <v>11</v>
      </c>
      <c r="AX40" t="str" cm="1">
        <f t="array" ref="AX40">INDEX(_xlfn._xlws.FILTER(Players[Player],Players[R Cards]=AY40),AU40)</f>
        <v>Leandro Trossard</v>
      </c>
      <c r="AY40">
        <f>LARGE(Players[R Cards],AU40)</f>
        <v>1</v>
      </c>
    </row>
    <row r="41" spans="1:51" x14ac:dyDescent="0.25">
      <c r="A41" t="s">
        <v>375</v>
      </c>
      <c r="B41" t="s">
        <v>704</v>
      </c>
      <c r="C41" t="s">
        <v>11</v>
      </c>
      <c r="D41" t="s">
        <v>699</v>
      </c>
      <c r="E41" t="s">
        <v>84</v>
      </c>
      <c r="F41">
        <v>28</v>
      </c>
      <c r="G41">
        <v>1997</v>
      </c>
      <c r="H41">
        <v>34</v>
      </c>
      <c r="I41">
        <v>33</v>
      </c>
      <c r="J41">
        <v>2936</v>
      </c>
      <c r="K41">
        <v>32.6</v>
      </c>
      <c r="L41">
        <v>2</v>
      </c>
      <c r="M41">
        <v>0</v>
      </c>
      <c r="N41">
        <v>2</v>
      </c>
      <c r="O41">
        <v>2</v>
      </c>
      <c r="P41">
        <v>0</v>
      </c>
      <c r="Q41">
        <v>0</v>
      </c>
      <c r="R41">
        <v>1</v>
      </c>
      <c r="S41">
        <v>0</v>
      </c>
      <c r="T41">
        <v>1.3</v>
      </c>
      <c r="U41">
        <v>1.3</v>
      </c>
      <c r="V41">
        <v>0.4</v>
      </c>
      <c r="W41">
        <v>1.7</v>
      </c>
      <c r="X41">
        <v>24</v>
      </c>
      <c r="Y41">
        <v>90</v>
      </c>
      <c r="Z41">
        <v>11</v>
      </c>
      <c r="AA41">
        <v>0.06</v>
      </c>
      <c r="AB41">
        <v>0</v>
      </c>
      <c r="AC41">
        <v>0.06</v>
      </c>
      <c r="AD41">
        <v>0.06</v>
      </c>
      <c r="AE41">
        <v>0.06</v>
      </c>
      <c r="AF41">
        <v>0.04</v>
      </c>
      <c r="AG41">
        <v>0.01</v>
      </c>
      <c r="AH41">
        <v>0.05</v>
      </c>
      <c r="AI41">
        <v>0.04</v>
      </c>
      <c r="AJ41">
        <v>0.05</v>
      </c>
      <c r="AK41" s="12">
        <f>Players[[#This Row],[Goal Contributions]]/Players[[#This Row],[Matches Played]]</f>
        <v>5.8823529411764705E-2</v>
      </c>
      <c r="AL41" s="12">
        <f>IF(Players[[#This Row],[Expected Goals]] &gt; 0, Players[[#This Row],[Goals]] / Players[[#This Row],[Expected Goals]], 0)</f>
        <v>1.5384615384615383</v>
      </c>
      <c r="AM41" s="12">
        <f>IF(Players[[#This Row],[Expected Assists]] &gt; 0, Players[[#This Row],[Assists]] / Players[[#This Row],[Expected Assists]], 0)</f>
        <v>0</v>
      </c>
      <c r="AN41" s="12">
        <f>IF(Players[[#This Row],[90s Played]] &gt; 0, (Players[[#This Row],[Y Cards]] + Players[[#This Row],[R Cards]]) / Players[[#This Row],[90s Played]], 0)</f>
        <v>3.0674846625766871E-2</v>
      </c>
      <c r="AO41" s="12">
        <f>Players[[#This Row],[Goals]] - Players[[#This Row],[Expected Goals]]</f>
        <v>0.7</v>
      </c>
      <c r="AU41">
        <v>5</v>
      </c>
      <c r="AV41" t="str" cm="1">
        <f t="array" ref="AV41">INDEX(_xlfn._xlws.FILTER(Players[Player],Players[Y Cards]=AW41),AU41)</f>
        <v>Morgan Gibbs-White</v>
      </c>
      <c r="AW41">
        <f>LARGE(Players[Y Cards],AU41)</f>
        <v>11</v>
      </c>
      <c r="AX41" t="str" cm="1">
        <f t="array" ref="AX41">INDEX(_xlfn._xlws.FILTER(Players[Player],Players[R Cards]=AY41),AU41)</f>
        <v>JÃ¡der DurÃ¡n</v>
      </c>
      <c r="AY41">
        <f>LARGE(Players[R Cards],AU41)</f>
        <v>1</v>
      </c>
    </row>
    <row r="42" spans="1:51" x14ac:dyDescent="0.25">
      <c r="A42" t="s">
        <v>93</v>
      </c>
      <c r="B42" t="s">
        <v>715</v>
      </c>
      <c r="C42" t="s">
        <v>17</v>
      </c>
      <c r="D42" t="s">
        <v>51</v>
      </c>
      <c r="E42" t="s">
        <v>84</v>
      </c>
      <c r="F42">
        <v>28</v>
      </c>
      <c r="G42">
        <v>1997</v>
      </c>
      <c r="H42">
        <v>24</v>
      </c>
      <c r="I42">
        <v>14</v>
      </c>
      <c r="J42">
        <v>1139</v>
      </c>
      <c r="K42">
        <v>12.7</v>
      </c>
      <c r="L42">
        <v>1</v>
      </c>
      <c r="M42">
        <v>2</v>
      </c>
      <c r="N42">
        <v>3</v>
      </c>
      <c r="O42">
        <v>1</v>
      </c>
      <c r="P42">
        <v>0</v>
      </c>
      <c r="Q42">
        <v>0</v>
      </c>
      <c r="R42">
        <v>3</v>
      </c>
      <c r="S42">
        <v>0</v>
      </c>
      <c r="T42">
        <v>1.7</v>
      </c>
      <c r="U42">
        <v>1.7</v>
      </c>
      <c r="V42">
        <v>1.5</v>
      </c>
      <c r="W42">
        <v>3.3</v>
      </c>
      <c r="X42">
        <v>58</v>
      </c>
      <c r="Y42">
        <v>35</v>
      </c>
      <c r="Z42">
        <v>121</v>
      </c>
      <c r="AA42">
        <v>0.08</v>
      </c>
      <c r="AB42">
        <v>0.16</v>
      </c>
      <c r="AC42">
        <v>0.24</v>
      </c>
      <c r="AD42">
        <v>0.08</v>
      </c>
      <c r="AE42">
        <v>0.24</v>
      </c>
      <c r="AF42">
        <v>0.14000000000000001</v>
      </c>
      <c r="AG42">
        <v>0.12</v>
      </c>
      <c r="AH42">
        <v>0.26</v>
      </c>
      <c r="AI42">
        <v>0.14000000000000001</v>
      </c>
      <c r="AJ42">
        <v>0.26</v>
      </c>
      <c r="AK42" s="12">
        <f>Players[[#This Row],[Goal Contributions]]/Players[[#This Row],[Matches Played]]</f>
        <v>0.125</v>
      </c>
      <c r="AL42" s="12">
        <f>IF(Players[[#This Row],[Expected Goals]] &gt; 0, Players[[#This Row],[Goals]] / Players[[#This Row],[Expected Goals]], 0)</f>
        <v>0.58823529411764708</v>
      </c>
      <c r="AM42" s="12">
        <f>IF(Players[[#This Row],[Expected Assists]] &gt; 0, Players[[#This Row],[Assists]] / Players[[#This Row],[Expected Assists]], 0)</f>
        <v>1.3333333333333333</v>
      </c>
      <c r="AN42" s="12">
        <f>IF(Players[[#This Row],[90s Played]] &gt; 0, (Players[[#This Row],[Y Cards]] + Players[[#This Row],[R Cards]]) / Players[[#This Row],[90s Played]], 0)</f>
        <v>0.23622047244094491</v>
      </c>
      <c r="AO42" s="12">
        <f>Players[[#This Row],[Goals]] - Players[[#This Row],[Expected Goals]]</f>
        <v>-0.7</v>
      </c>
    </row>
    <row r="43" spans="1:51" x14ac:dyDescent="0.25">
      <c r="A43" t="s">
        <v>420</v>
      </c>
      <c r="B43" t="s">
        <v>714</v>
      </c>
      <c r="C43" t="s">
        <v>48</v>
      </c>
      <c r="D43" t="s">
        <v>699</v>
      </c>
      <c r="E43" t="s">
        <v>84</v>
      </c>
      <c r="F43">
        <v>33</v>
      </c>
      <c r="G43">
        <v>1992</v>
      </c>
      <c r="H43">
        <v>37</v>
      </c>
      <c r="I43">
        <v>37</v>
      </c>
      <c r="J43">
        <v>3194</v>
      </c>
      <c r="K43">
        <v>35.5</v>
      </c>
      <c r="L43">
        <v>0</v>
      </c>
      <c r="M43">
        <v>0</v>
      </c>
      <c r="N43">
        <v>0</v>
      </c>
      <c r="O43">
        <v>0</v>
      </c>
      <c r="P43">
        <v>0</v>
      </c>
      <c r="Q43">
        <v>0</v>
      </c>
      <c r="R43">
        <v>5</v>
      </c>
      <c r="S43">
        <v>1</v>
      </c>
      <c r="T43">
        <v>0</v>
      </c>
      <c r="U43">
        <v>0</v>
      </c>
      <c r="V43">
        <v>0.5</v>
      </c>
      <c r="W43">
        <v>0.5</v>
      </c>
      <c r="X43">
        <v>0</v>
      </c>
      <c r="Y43">
        <v>4</v>
      </c>
      <c r="Z43">
        <v>0</v>
      </c>
      <c r="AA43">
        <v>0</v>
      </c>
      <c r="AB43">
        <v>0</v>
      </c>
      <c r="AC43">
        <v>0</v>
      </c>
      <c r="AD43">
        <v>0</v>
      </c>
      <c r="AE43">
        <v>0</v>
      </c>
      <c r="AF43">
        <v>0</v>
      </c>
      <c r="AG43">
        <v>0.02</v>
      </c>
      <c r="AH43">
        <v>0.02</v>
      </c>
      <c r="AI43">
        <v>0</v>
      </c>
      <c r="AJ43">
        <v>0.02</v>
      </c>
      <c r="AK43" s="12">
        <f>Players[[#This Row],[Goal Contributions]]/Players[[#This Row],[Matches Played]]</f>
        <v>0</v>
      </c>
      <c r="AL43" s="12">
        <f>IF(Players[[#This Row],[Expected Goals]] &gt; 0, Players[[#This Row],[Goals]] / Players[[#This Row],[Expected Goals]], 0)</f>
        <v>0</v>
      </c>
      <c r="AM43" s="12">
        <f>IF(Players[[#This Row],[Expected Assists]] &gt; 0, Players[[#This Row],[Assists]] / Players[[#This Row],[Expected Assists]], 0)</f>
        <v>0</v>
      </c>
      <c r="AN43" s="12">
        <f>IF(Players[[#This Row],[90s Played]] &gt; 0, (Players[[#This Row],[Y Cards]] + Players[[#This Row],[R Cards]]) / Players[[#This Row],[90s Played]], 0)</f>
        <v>0.16901408450704225</v>
      </c>
      <c r="AO43" s="12">
        <f>Players[[#This Row],[Goals]] - Players[[#This Row],[Expected Goals]]</f>
        <v>0</v>
      </c>
      <c r="AU43" t="s">
        <v>773</v>
      </c>
      <c r="AV43" t="s">
        <v>772</v>
      </c>
      <c r="AW43" t="s">
        <v>777</v>
      </c>
      <c r="AX43" t="s">
        <v>772</v>
      </c>
      <c r="AY43" t="s">
        <v>672</v>
      </c>
    </row>
    <row r="44" spans="1:51" x14ac:dyDescent="0.25">
      <c r="A44" t="s">
        <v>506</v>
      </c>
      <c r="B44" t="s">
        <v>704</v>
      </c>
      <c r="C44" t="s">
        <v>17</v>
      </c>
      <c r="D44" t="s">
        <v>51</v>
      </c>
      <c r="E44" t="s">
        <v>84</v>
      </c>
      <c r="F44">
        <v>23</v>
      </c>
      <c r="G44">
        <v>2002</v>
      </c>
      <c r="H44">
        <v>11</v>
      </c>
      <c r="I44">
        <v>2</v>
      </c>
      <c r="J44">
        <v>332</v>
      </c>
      <c r="K44">
        <v>3.7</v>
      </c>
      <c r="L44">
        <v>0</v>
      </c>
      <c r="M44">
        <v>0</v>
      </c>
      <c r="N44">
        <v>0</v>
      </c>
      <c r="O44">
        <v>0</v>
      </c>
      <c r="P44">
        <v>0</v>
      </c>
      <c r="Q44">
        <v>0</v>
      </c>
      <c r="R44">
        <v>4</v>
      </c>
      <c r="S44">
        <v>1</v>
      </c>
      <c r="T44">
        <v>0.5</v>
      </c>
      <c r="U44">
        <v>0.5</v>
      </c>
      <c r="V44">
        <v>0.3</v>
      </c>
      <c r="W44">
        <v>0.8</v>
      </c>
      <c r="X44">
        <v>7</v>
      </c>
      <c r="Y44">
        <v>4</v>
      </c>
      <c r="Z44">
        <v>17</v>
      </c>
      <c r="AA44">
        <v>0</v>
      </c>
      <c r="AB44">
        <v>0</v>
      </c>
      <c r="AC44">
        <v>0</v>
      </c>
      <c r="AD44">
        <v>0</v>
      </c>
      <c r="AE44">
        <v>0</v>
      </c>
      <c r="AF44">
        <v>0.13</v>
      </c>
      <c r="AG44">
        <v>0.08</v>
      </c>
      <c r="AH44">
        <v>0.2</v>
      </c>
      <c r="AI44">
        <v>0.13</v>
      </c>
      <c r="AJ44">
        <v>0.2</v>
      </c>
      <c r="AK44" s="12">
        <f>Players[[#This Row],[Goal Contributions]]/Players[[#This Row],[Matches Played]]</f>
        <v>0</v>
      </c>
      <c r="AL44" s="12">
        <f>IF(Players[[#This Row],[Expected Goals]] &gt; 0, Players[[#This Row],[Goals]] / Players[[#This Row],[Expected Goals]], 0)</f>
        <v>0</v>
      </c>
      <c r="AM44" s="12">
        <f>IF(Players[[#This Row],[Expected Assists]] &gt; 0, Players[[#This Row],[Assists]] / Players[[#This Row],[Expected Assists]], 0)</f>
        <v>0</v>
      </c>
      <c r="AN44" s="12">
        <f>IF(Players[[#This Row],[90s Played]] &gt; 0, (Players[[#This Row],[Y Cards]] + Players[[#This Row],[R Cards]]) / Players[[#This Row],[90s Played]], 0)</f>
        <v>1.3513513513513513</v>
      </c>
      <c r="AO44" s="12">
        <f>Players[[#This Row],[Goals]] - Players[[#This Row],[Expected Goals]]</f>
        <v>-0.5</v>
      </c>
      <c r="AU44">
        <v>1</v>
      </c>
      <c r="AV44" t="str">
        <f>_xlfn.XLOOKUP(AW44,Players[Goals],Players[Player])</f>
        <v>Mohamed Salah</v>
      </c>
      <c r="AW44">
        <f>LARGE(Players[Goals],AU44)</f>
        <v>29</v>
      </c>
      <c r="AX44" t="str">
        <f>_xlfn.XLOOKUP(AY44,Players[Assists],Players[Player])</f>
        <v>Mohamed Salah</v>
      </c>
      <c r="AY44">
        <f>LARGE(Players[Assists],AU44)</f>
        <v>18</v>
      </c>
    </row>
    <row r="45" spans="1:51" x14ac:dyDescent="0.25">
      <c r="A45" t="s">
        <v>442</v>
      </c>
      <c r="B45" t="s">
        <v>704</v>
      </c>
      <c r="C45" t="s">
        <v>11</v>
      </c>
      <c r="D45" t="s">
        <v>699</v>
      </c>
      <c r="E45" t="s">
        <v>84</v>
      </c>
      <c r="F45">
        <v>32</v>
      </c>
      <c r="G45">
        <v>1993</v>
      </c>
      <c r="H45">
        <v>14</v>
      </c>
      <c r="I45">
        <v>12</v>
      </c>
      <c r="J45">
        <v>1120</v>
      </c>
      <c r="K45">
        <v>12.4</v>
      </c>
      <c r="L45">
        <v>0</v>
      </c>
      <c r="M45">
        <v>0</v>
      </c>
      <c r="N45">
        <v>0</v>
      </c>
      <c r="O45">
        <v>0</v>
      </c>
      <c r="P45">
        <v>0</v>
      </c>
      <c r="Q45">
        <v>0</v>
      </c>
      <c r="R45">
        <v>1</v>
      </c>
      <c r="S45">
        <v>0</v>
      </c>
      <c r="T45">
        <v>0.8</v>
      </c>
      <c r="U45">
        <v>0.8</v>
      </c>
      <c r="V45">
        <v>0.2</v>
      </c>
      <c r="W45">
        <v>1</v>
      </c>
      <c r="X45">
        <v>7</v>
      </c>
      <c r="Y45">
        <v>40</v>
      </c>
      <c r="Z45">
        <v>1</v>
      </c>
      <c r="AA45">
        <v>0</v>
      </c>
      <c r="AB45">
        <v>0</v>
      </c>
      <c r="AC45">
        <v>0</v>
      </c>
      <c r="AD45">
        <v>0</v>
      </c>
      <c r="AE45">
        <v>0</v>
      </c>
      <c r="AF45">
        <v>7.0000000000000007E-2</v>
      </c>
      <c r="AG45">
        <v>0.02</v>
      </c>
      <c r="AH45">
        <v>0.08</v>
      </c>
      <c r="AI45">
        <v>7.0000000000000007E-2</v>
      </c>
      <c r="AJ45">
        <v>0.08</v>
      </c>
      <c r="AK45" s="12">
        <f>Players[[#This Row],[Goal Contributions]]/Players[[#This Row],[Matches Played]]</f>
        <v>0</v>
      </c>
      <c r="AL45" s="12">
        <f>IF(Players[[#This Row],[Expected Goals]] &gt; 0, Players[[#This Row],[Goals]] / Players[[#This Row],[Expected Goals]], 0)</f>
        <v>0</v>
      </c>
      <c r="AM45" s="12">
        <f>IF(Players[[#This Row],[Expected Assists]] &gt; 0, Players[[#This Row],[Assists]] / Players[[#This Row],[Expected Assists]], 0)</f>
        <v>0</v>
      </c>
      <c r="AN45" s="12">
        <f>IF(Players[[#This Row],[90s Played]] &gt; 0, (Players[[#This Row],[Y Cards]] + Players[[#This Row],[R Cards]]) / Players[[#This Row],[90s Played]], 0)</f>
        <v>8.0645161290322578E-2</v>
      </c>
      <c r="AO45" s="12">
        <f>Players[[#This Row],[Goals]] - Players[[#This Row],[Expected Goals]]</f>
        <v>-0.8</v>
      </c>
      <c r="AU45">
        <v>2</v>
      </c>
      <c r="AV45" t="str">
        <f>_xlfn.XLOOKUP(AW45,Players[Goals],Players[Player])</f>
        <v>Alexander Isak</v>
      </c>
      <c r="AW45">
        <f>LARGE(Players[Goals],AU45)</f>
        <v>23</v>
      </c>
      <c r="AX45" t="str">
        <f>_xlfn.XLOOKUP(AY45,Players[Assists],Players[Player])</f>
        <v>Jacob Murphy</v>
      </c>
      <c r="AY45">
        <f>LARGE(Players[Assists],AU45)</f>
        <v>12</v>
      </c>
    </row>
    <row r="46" spans="1:51" x14ac:dyDescent="0.25">
      <c r="A46" t="s">
        <v>518</v>
      </c>
      <c r="B46" t="s">
        <v>704</v>
      </c>
      <c r="C46" t="s">
        <v>51</v>
      </c>
      <c r="D46" t="s">
        <v>699</v>
      </c>
      <c r="E46" t="s">
        <v>84</v>
      </c>
      <c r="F46">
        <v>28</v>
      </c>
      <c r="G46">
        <v>1997</v>
      </c>
      <c r="H46">
        <v>10</v>
      </c>
      <c r="I46">
        <v>4</v>
      </c>
      <c r="J46">
        <v>444</v>
      </c>
      <c r="K46">
        <v>4.9000000000000004</v>
      </c>
      <c r="L46">
        <v>2</v>
      </c>
      <c r="M46">
        <v>2</v>
      </c>
      <c r="N46">
        <v>4</v>
      </c>
      <c r="O46">
        <v>1</v>
      </c>
      <c r="P46">
        <v>1</v>
      </c>
      <c r="Q46">
        <v>1</v>
      </c>
      <c r="R46">
        <v>0</v>
      </c>
      <c r="S46">
        <v>0</v>
      </c>
      <c r="T46">
        <v>3.1</v>
      </c>
      <c r="U46">
        <v>2.2999999999999998</v>
      </c>
      <c r="V46">
        <v>2.2999999999999998</v>
      </c>
      <c r="W46">
        <v>4.5</v>
      </c>
      <c r="X46">
        <v>22</v>
      </c>
      <c r="Y46">
        <v>13</v>
      </c>
      <c r="Z46">
        <v>42</v>
      </c>
      <c r="AA46">
        <v>0.41</v>
      </c>
      <c r="AB46">
        <v>0.41</v>
      </c>
      <c r="AC46">
        <v>0.81</v>
      </c>
      <c r="AD46">
        <v>0.2</v>
      </c>
      <c r="AE46">
        <v>0.61</v>
      </c>
      <c r="AF46">
        <v>0.62</v>
      </c>
      <c r="AG46">
        <v>0.46</v>
      </c>
      <c r="AH46">
        <v>1.08</v>
      </c>
      <c r="AI46">
        <v>0.46</v>
      </c>
      <c r="AJ46">
        <v>0.92</v>
      </c>
      <c r="AK46" s="12">
        <f>Players[[#This Row],[Goal Contributions]]/Players[[#This Row],[Matches Played]]</f>
        <v>0.4</v>
      </c>
      <c r="AL46" s="12">
        <f>IF(Players[[#This Row],[Expected Goals]] &gt; 0, Players[[#This Row],[Goals]] / Players[[#This Row],[Expected Goals]], 0)</f>
        <v>0.64516129032258063</v>
      </c>
      <c r="AM46" s="12">
        <f>IF(Players[[#This Row],[Expected Assists]] &gt; 0, Players[[#This Row],[Assists]] / Players[[#This Row],[Expected Assists]], 0)</f>
        <v>0.86956521739130443</v>
      </c>
      <c r="AN46" s="12">
        <f>IF(Players[[#This Row],[90s Played]] &gt; 0, (Players[[#This Row],[Y Cards]] + Players[[#This Row],[R Cards]]) / Players[[#This Row],[90s Played]], 0)</f>
        <v>0</v>
      </c>
      <c r="AO46" s="12">
        <f>Players[[#This Row],[Goals]] - Players[[#This Row],[Expected Goals]]</f>
        <v>-1.1000000000000001</v>
      </c>
      <c r="AU46">
        <v>3</v>
      </c>
      <c r="AV46" t="str">
        <f>_xlfn.XLOOKUP(AW46,Players[Goals],Players[Player])</f>
        <v>Erling Haaland</v>
      </c>
      <c r="AW46">
        <f>LARGE(Players[Goals],AU46)</f>
        <v>22</v>
      </c>
      <c r="AX46" t="str">
        <f>_xlfn.XLOOKUP(AY46,Players[Assists],Players[Player])</f>
        <v>Anthony Elanga</v>
      </c>
      <c r="AY46">
        <f>LARGE(Players[Assists],AU46)</f>
        <v>11</v>
      </c>
    </row>
    <row r="47" spans="1:51" x14ac:dyDescent="0.25">
      <c r="A47" t="s">
        <v>517</v>
      </c>
      <c r="B47" t="s">
        <v>704</v>
      </c>
      <c r="C47" t="s">
        <v>17</v>
      </c>
      <c r="D47" t="s">
        <v>51</v>
      </c>
      <c r="E47" t="s">
        <v>84</v>
      </c>
      <c r="F47">
        <v>24</v>
      </c>
      <c r="G47">
        <v>2001</v>
      </c>
      <c r="H47">
        <v>29</v>
      </c>
      <c r="I47">
        <v>19</v>
      </c>
      <c r="J47">
        <v>1623</v>
      </c>
      <c r="K47">
        <v>18</v>
      </c>
      <c r="L47">
        <v>1</v>
      </c>
      <c r="M47">
        <v>3</v>
      </c>
      <c r="N47">
        <v>4</v>
      </c>
      <c r="O47">
        <v>1</v>
      </c>
      <c r="P47">
        <v>0</v>
      </c>
      <c r="Q47">
        <v>0</v>
      </c>
      <c r="R47">
        <v>4</v>
      </c>
      <c r="S47">
        <v>1</v>
      </c>
      <c r="T47">
        <v>1.6</v>
      </c>
      <c r="U47">
        <v>1.6</v>
      </c>
      <c r="V47">
        <v>2.2999999999999998</v>
      </c>
      <c r="W47">
        <v>3.9</v>
      </c>
      <c r="X47">
        <v>61</v>
      </c>
      <c r="Y47">
        <v>68</v>
      </c>
      <c r="Z47">
        <v>114</v>
      </c>
      <c r="AA47">
        <v>0.06</v>
      </c>
      <c r="AB47">
        <v>0.17</v>
      </c>
      <c r="AC47">
        <v>0.22</v>
      </c>
      <c r="AD47">
        <v>0.06</v>
      </c>
      <c r="AE47">
        <v>0.22</v>
      </c>
      <c r="AF47">
        <v>0.09</v>
      </c>
      <c r="AG47">
        <v>0.13</v>
      </c>
      <c r="AH47">
        <v>0.22</v>
      </c>
      <c r="AI47">
        <v>0.09</v>
      </c>
      <c r="AJ47">
        <v>0.22</v>
      </c>
      <c r="AK47" s="12">
        <f>Players[[#This Row],[Goal Contributions]]/Players[[#This Row],[Matches Played]]</f>
        <v>0.13793103448275862</v>
      </c>
      <c r="AL47" s="12">
        <f>IF(Players[[#This Row],[Expected Goals]] &gt; 0, Players[[#This Row],[Goals]] / Players[[#This Row],[Expected Goals]], 0)</f>
        <v>0.625</v>
      </c>
      <c r="AM47" s="12">
        <f>IF(Players[[#This Row],[Expected Assists]] &gt; 0, Players[[#This Row],[Assists]] / Players[[#This Row],[Expected Assists]], 0)</f>
        <v>1.3043478260869565</v>
      </c>
      <c r="AN47" s="12">
        <f>IF(Players[[#This Row],[90s Played]] &gt; 0, (Players[[#This Row],[Y Cards]] + Players[[#This Row],[R Cards]]) / Players[[#This Row],[90s Played]], 0)</f>
        <v>0.27777777777777779</v>
      </c>
      <c r="AO47" s="12">
        <f>Players[[#This Row],[Goals]] - Players[[#This Row],[Expected Goals]]</f>
        <v>-0.60000000000000009</v>
      </c>
      <c r="AU47">
        <v>4</v>
      </c>
      <c r="AV47" t="str">
        <f>_xlfn.XLOOKUP(AW47,Players[Goals],Players[Player])</f>
        <v>Bryan Mbeumo</v>
      </c>
      <c r="AW47">
        <f>LARGE(Players[Goals],AU47)</f>
        <v>20</v>
      </c>
      <c r="AX47" t="str">
        <f>_xlfn.XLOOKUP(AY47,Players[Assists],Players[Player])</f>
        <v>Bukayo Saka</v>
      </c>
      <c r="AY47">
        <f>LARGE(Players[Assists],AU47)</f>
        <v>10</v>
      </c>
    </row>
    <row r="48" spans="1:51" x14ac:dyDescent="0.25">
      <c r="A48" t="s">
        <v>534</v>
      </c>
      <c r="B48" t="s">
        <v>704</v>
      </c>
      <c r="C48" t="s">
        <v>17</v>
      </c>
      <c r="D48" t="s">
        <v>51</v>
      </c>
      <c r="E48" t="s">
        <v>84</v>
      </c>
      <c r="F48">
        <v>23</v>
      </c>
      <c r="G48">
        <v>2002</v>
      </c>
      <c r="H48">
        <v>37</v>
      </c>
      <c r="I48">
        <v>37</v>
      </c>
      <c r="J48">
        <v>3114</v>
      </c>
      <c r="K48">
        <v>34.6</v>
      </c>
      <c r="L48">
        <v>8</v>
      </c>
      <c r="M48">
        <v>10</v>
      </c>
      <c r="N48">
        <v>18</v>
      </c>
      <c r="O48">
        <v>8</v>
      </c>
      <c r="P48">
        <v>0</v>
      </c>
      <c r="Q48">
        <v>0</v>
      </c>
      <c r="R48">
        <v>10</v>
      </c>
      <c r="S48">
        <v>0</v>
      </c>
      <c r="T48">
        <v>6.6</v>
      </c>
      <c r="U48">
        <v>6.6</v>
      </c>
      <c r="V48">
        <v>7.8</v>
      </c>
      <c r="W48">
        <v>14.4</v>
      </c>
      <c r="X48">
        <v>114</v>
      </c>
      <c r="Y48">
        <v>123</v>
      </c>
      <c r="Z48">
        <v>188</v>
      </c>
      <c r="AA48">
        <v>0.23</v>
      </c>
      <c r="AB48">
        <v>0.28999999999999998</v>
      </c>
      <c r="AC48">
        <v>0.52</v>
      </c>
      <c r="AD48">
        <v>0.23</v>
      </c>
      <c r="AE48">
        <v>0.52</v>
      </c>
      <c r="AF48">
        <v>0.19</v>
      </c>
      <c r="AG48">
        <v>0.23</v>
      </c>
      <c r="AH48">
        <v>0.42</v>
      </c>
      <c r="AI48">
        <v>0.19</v>
      </c>
      <c r="AJ48">
        <v>0.42</v>
      </c>
      <c r="AK48" s="12">
        <f>Players[[#This Row],[Goal Contributions]]/Players[[#This Row],[Matches Played]]</f>
        <v>0.48648648648648651</v>
      </c>
      <c r="AL48" s="12">
        <f>IF(Players[[#This Row],[Expected Goals]] &gt; 0, Players[[#This Row],[Goals]] / Players[[#This Row],[Expected Goals]], 0)</f>
        <v>1.2121212121212122</v>
      </c>
      <c r="AM48" s="12">
        <f>IF(Players[[#This Row],[Expected Assists]] &gt; 0, Players[[#This Row],[Assists]] / Players[[#This Row],[Expected Assists]], 0)</f>
        <v>1.2820512820512822</v>
      </c>
      <c r="AN48" s="12">
        <f>IF(Players[[#This Row],[90s Played]] &gt; 0, (Players[[#This Row],[Y Cards]] + Players[[#This Row],[R Cards]]) / Players[[#This Row],[90s Played]], 0)</f>
        <v>0.28901734104046239</v>
      </c>
      <c r="AO48" s="12">
        <f>Players[[#This Row],[Goals]] - Players[[#This Row],[Expected Goals]]</f>
        <v>1.4000000000000004</v>
      </c>
      <c r="AU48">
        <v>5</v>
      </c>
      <c r="AV48" t="str">
        <f>_xlfn.XLOOKUP(AW48,Players[Goals],Players[Player])</f>
        <v>Bryan Mbeumo</v>
      </c>
      <c r="AW48">
        <f>LARGE(Players[Goals],AU48)</f>
        <v>20</v>
      </c>
      <c r="AX48" t="str">
        <f>_xlfn.XLOOKUP(AY48,Players[Assists],Players[Player])</f>
        <v>Bukayo Saka</v>
      </c>
      <c r="AY48">
        <f>LARGE(Players[Assists],AU48)</f>
        <v>10</v>
      </c>
    </row>
    <row r="49" spans="1:49" x14ac:dyDescent="0.25">
      <c r="A49" t="s">
        <v>488</v>
      </c>
      <c r="B49" t="s">
        <v>709</v>
      </c>
      <c r="C49" t="s">
        <v>17</v>
      </c>
      <c r="D49" t="s">
        <v>699</v>
      </c>
      <c r="E49" t="s">
        <v>84</v>
      </c>
      <c r="F49">
        <v>24</v>
      </c>
      <c r="G49">
        <v>2001</v>
      </c>
      <c r="H49">
        <v>26</v>
      </c>
      <c r="I49">
        <v>20</v>
      </c>
      <c r="J49">
        <v>1617</v>
      </c>
      <c r="K49">
        <v>18</v>
      </c>
      <c r="L49">
        <v>3</v>
      </c>
      <c r="M49">
        <v>0</v>
      </c>
      <c r="N49">
        <v>3</v>
      </c>
      <c r="O49">
        <v>3</v>
      </c>
      <c r="P49">
        <v>0</v>
      </c>
      <c r="Q49">
        <v>0</v>
      </c>
      <c r="R49">
        <v>4</v>
      </c>
      <c r="S49">
        <v>0</v>
      </c>
      <c r="T49">
        <v>2.1</v>
      </c>
      <c r="U49">
        <v>2.1</v>
      </c>
      <c r="V49">
        <v>0.7</v>
      </c>
      <c r="W49">
        <v>2.8</v>
      </c>
      <c r="X49">
        <v>29</v>
      </c>
      <c r="Y49">
        <v>75</v>
      </c>
      <c r="Z49">
        <v>16</v>
      </c>
      <c r="AA49">
        <v>0.17</v>
      </c>
      <c r="AB49">
        <v>0</v>
      </c>
      <c r="AC49">
        <v>0.17</v>
      </c>
      <c r="AD49">
        <v>0.17</v>
      </c>
      <c r="AE49">
        <v>0.17</v>
      </c>
      <c r="AF49">
        <v>0.12</v>
      </c>
      <c r="AG49">
        <v>0.04</v>
      </c>
      <c r="AH49">
        <v>0.16</v>
      </c>
      <c r="AI49">
        <v>0.12</v>
      </c>
      <c r="AJ49">
        <v>0.16</v>
      </c>
      <c r="AK49" s="12">
        <f>Players[[#This Row],[Goal Contributions]]/Players[[#This Row],[Matches Played]]</f>
        <v>0.11538461538461539</v>
      </c>
      <c r="AL49" s="12">
        <f>IF(Players[[#This Row],[Expected Goals]] &gt; 0, Players[[#This Row],[Goals]] / Players[[#This Row],[Expected Goals]], 0)</f>
        <v>1.4285714285714286</v>
      </c>
      <c r="AM49" s="12">
        <f>IF(Players[[#This Row],[Expected Assists]] &gt; 0, Players[[#This Row],[Assists]] / Players[[#This Row],[Expected Assists]], 0)</f>
        <v>0</v>
      </c>
      <c r="AN49" s="12">
        <f>IF(Players[[#This Row],[90s Played]] &gt; 0, (Players[[#This Row],[Y Cards]] + Players[[#This Row],[R Cards]]) / Players[[#This Row],[90s Played]], 0)</f>
        <v>0.22222222222222221</v>
      </c>
      <c r="AO49" s="12">
        <f>Players[[#This Row],[Goals]] - Players[[#This Row],[Expected Goals]]</f>
        <v>0.89999999999999991</v>
      </c>
    </row>
    <row r="50" spans="1:49" x14ac:dyDescent="0.25">
      <c r="A50" t="s">
        <v>600</v>
      </c>
      <c r="B50" t="s">
        <v>709</v>
      </c>
      <c r="C50" t="s">
        <v>17</v>
      </c>
      <c r="D50" t="s">
        <v>699</v>
      </c>
      <c r="E50" t="s">
        <v>84</v>
      </c>
      <c r="F50">
        <v>28</v>
      </c>
      <c r="G50">
        <v>1997</v>
      </c>
      <c r="H50">
        <v>36</v>
      </c>
      <c r="I50">
        <v>35</v>
      </c>
      <c r="J50">
        <v>3026</v>
      </c>
      <c r="K50">
        <v>33.6</v>
      </c>
      <c r="L50">
        <v>3</v>
      </c>
      <c r="M50">
        <v>7</v>
      </c>
      <c r="N50">
        <v>10</v>
      </c>
      <c r="O50">
        <v>3</v>
      </c>
      <c r="P50">
        <v>0</v>
      </c>
      <c r="Q50">
        <v>1</v>
      </c>
      <c r="R50">
        <v>4</v>
      </c>
      <c r="S50">
        <v>0</v>
      </c>
      <c r="T50">
        <v>3.3</v>
      </c>
      <c r="U50">
        <v>2.5</v>
      </c>
      <c r="V50">
        <v>7</v>
      </c>
      <c r="W50">
        <v>9.5</v>
      </c>
      <c r="X50">
        <v>39</v>
      </c>
      <c r="Y50">
        <v>235</v>
      </c>
      <c r="Z50">
        <v>48</v>
      </c>
      <c r="AA50">
        <v>0.09</v>
      </c>
      <c r="AB50">
        <v>0.21</v>
      </c>
      <c r="AC50">
        <v>0.3</v>
      </c>
      <c r="AD50">
        <v>0.09</v>
      </c>
      <c r="AE50">
        <v>0.3</v>
      </c>
      <c r="AF50">
        <v>0.1</v>
      </c>
      <c r="AG50">
        <v>0.21</v>
      </c>
      <c r="AH50">
        <v>0.31</v>
      </c>
      <c r="AI50">
        <v>7.0000000000000007E-2</v>
      </c>
      <c r="AJ50">
        <v>0.28000000000000003</v>
      </c>
      <c r="AK50" s="12">
        <f>Players[[#This Row],[Goal Contributions]]/Players[[#This Row],[Matches Played]]</f>
        <v>0.27777777777777779</v>
      </c>
      <c r="AL50" s="12">
        <f>IF(Players[[#This Row],[Expected Goals]] &gt; 0, Players[[#This Row],[Goals]] / Players[[#This Row],[Expected Goals]], 0)</f>
        <v>0.90909090909090917</v>
      </c>
      <c r="AM50" s="12">
        <f>IF(Players[[#This Row],[Expected Assists]] &gt; 0, Players[[#This Row],[Assists]] / Players[[#This Row],[Expected Assists]], 0)</f>
        <v>1</v>
      </c>
      <c r="AN50" s="12">
        <f>IF(Players[[#This Row],[90s Played]] &gt; 0, (Players[[#This Row],[Y Cards]] + Players[[#This Row],[R Cards]]) / Players[[#This Row],[90s Played]], 0)</f>
        <v>0.11904761904761904</v>
      </c>
      <c r="AO50" s="12">
        <f>Players[[#This Row],[Goals]] - Players[[#This Row],[Expected Goals]]</f>
        <v>-0.29999999999999982</v>
      </c>
      <c r="AU50" t="s">
        <v>772</v>
      </c>
      <c r="AV50" t="s">
        <v>669</v>
      </c>
      <c r="AW50" t="s">
        <v>781</v>
      </c>
    </row>
    <row r="51" spans="1:49" x14ac:dyDescent="0.25">
      <c r="A51" t="s">
        <v>83</v>
      </c>
      <c r="B51" t="s">
        <v>705</v>
      </c>
      <c r="C51" t="s">
        <v>17</v>
      </c>
      <c r="D51" t="s">
        <v>699</v>
      </c>
      <c r="E51" t="s">
        <v>84</v>
      </c>
      <c r="F51">
        <v>29</v>
      </c>
      <c r="G51">
        <v>1996</v>
      </c>
      <c r="H51">
        <v>13</v>
      </c>
      <c r="I51">
        <v>9</v>
      </c>
      <c r="J51">
        <v>743</v>
      </c>
      <c r="K51">
        <v>8.3000000000000007</v>
      </c>
      <c r="L51">
        <v>3</v>
      </c>
      <c r="M51">
        <v>1</v>
      </c>
      <c r="N51">
        <v>4</v>
      </c>
      <c r="O51">
        <v>3</v>
      </c>
      <c r="P51">
        <v>0</v>
      </c>
      <c r="Q51">
        <v>2</v>
      </c>
      <c r="R51">
        <v>2</v>
      </c>
      <c r="S51">
        <v>0</v>
      </c>
      <c r="T51">
        <v>4.4000000000000004</v>
      </c>
      <c r="U51">
        <v>2.9</v>
      </c>
      <c r="V51">
        <v>1</v>
      </c>
      <c r="W51">
        <v>3.8</v>
      </c>
      <c r="X51">
        <v>22</v>
      </c>
      <c r="Y51">
        <v>45</v>
      </c>
      <c r="Z51">
        <v>38</v>
      </c>
      <c r="AA51">
        <v>0.36</v>
      </c>
      <c r="AB51">
        <v>0.12</v>
      </c>
      <c r="AC51">
        <v>0.48</v>
      </c>
      <c r="AD51">
        <v>0.36</v>
      </c>
      <c r="AE51">
        <v>0.48</v>
      </c>
      <c r="AF51">
        <v>0.54</v>
      </c>
      <c r="AG51">
        <v>0.12</v>
      </c>
      <c r="AH51">
        <v>0.66</v>
      </c>
      <c r="AI51">
        <v>0.35</v>
      </c>
      <c r="AJ51">
        <v>0.47</v>
      </c>
      <c r="AK51" s="12">
        <f>Players[[#This Row],[Goal Contributions]]/Players[[#This Row],[Matches Played]]</f>
        <v>0.30769230769230771</v>
      </c>
      <c r="AL51" s="12">
        <f>IF(Players[[#This Row],[Expected Goals]] &gt; 0, Players[[#This Row],[Goals]] / Players[[#This Row],[Expected Goals]], 0)</f>
        <v>0.68181818181818177</v>
      </c>
      <c r="AM51" s="12">
        <f>IF(Players[[#This Row],[Expected Assists]] &gt; 0, Players[[#This Row],[Assists]] / Players[[#This Row],[Expected Assists]], 0)</f>
        <v>1</v>
      </c>
      <c r="AN51" s="12">
        <f>IF(Players[[#This Row],[90s Played]] &gt; 0, (Players[[#This Row],[Y Cards]] + Players[[#This Row],[R Cards]]) / Players[[#This Row],[90s Played]], 0)</f>
        <v>0.24096385542168672</v>
      </c>
      <c r="AO51" s="12">
        <f>Players[[#This Row],[Goals]] - Players[[#This Row],[Expected Goals]]</f>
        <v>-1.4000000000000004</v>
      </c>
      <c r="AU51" t="str">
        <f>_xlfn.XLOOKUP(AV51,Players[Minutes],Players[Player])</f>
        <v>Reiss Nelson</v>
      </c>
      <c r="AV51" cm="1">
        <f t="array" ref="AV51:AV187">_xlfn._xlws.FILTER(Players[Minutes], Players[Minutes]&lt;300, "No match")</f>
        <v>3</v>
      </c>
      <c r="AW51">
        <f>_xlfn.XLOOKUP(AV51,Players[Minutes],Players[Goal Contributions])</f>
        <v>0</v>
      </c>
    </row>
    <row r="52" spans="1:49" x14ac:dyDescent="0.25">
      <c r="A52" t="s">
        <v>607</v>
      </c>
      <c r="B52" t="s">
        <v>705</v>
      </c>
      <c r="C52" t="s">
        <v>11</v>
      </c>
      <c r="D52" t="s">
        <v>699</v>
      </c>
      <c r="E52" t="s">
        <v>84</v>
      </c>
      <c r="F52">
        <v>28</v>
      </c>
      <c r="G52">
        <v>1997</v>
      </c>
      <c r="H52">
        <v>24</v>
      </c>
      <c r="I52">
        <v>23</v>
      </c>
      <c r="J52">
        <v>2020</v>
      </c>
      <c r="K52">
        <v>22.4</v>
      </c>
      <c r="L52">
        <v>0</v>
      </c>
      <c r="M52">
        <v>0</v>
      </c>
      <c r="N52">
        <v>0</v>
      </c>
      <c r="O52">
        <v>0</v>
      </c>
      <c r="P52">
        <v>0</v>
      </c>
      <c r="Q52">
        <v>0</v>
      </c>
      <c r="R52">
        <v>2</v>
      </c>
      <c r="S52">
        <v>0</v>
      </c>
      <c r="T52">
        <v>0.5</v>
      </c>
      <c r="U52">
        <v>0.5</v>
      </c>
      <c r="V52">
        <v>0.1</v>
      </c>
      <c r="W52">
        <v>0.6</v>
      </c>
      <c r="X52">
        <v>40</v>
      </c>
      <c r="Y52">
        <v>97</v>
      </c>
      <c r="Z52">
        <v>8</v>
      </c>
      <c r="AA52">
        <v>0</v>
      </c>
      <c r="AB52">
        <v>0</v>
      </c>
      <c r="AC52">
        <v>0</v>
      </c>
      <c r="AD52">
        <v>0</v>
      </c>
      <c r="AE52">
        <v>0</v>
      </c>
      <c r="AF52">
        <v>0.02</v>
      </c>
      <c r="AG52">
        <v>0.01</v>
      </c>
      <c r="AH52">
        <v>0.03</v>
      </c>
      <c r="AI52">
        <v>0.02</v>
      </c>
      <c r="AJ52">
        <v>0.03</v>
      </c>
      <c r="AK52" s="12">
        <f>Players[[#This Row],[Goal Contributions]]/Players[[#This Row],[Matches Played]]</f>
        <v>0</v>
      </c>
      <c r="AL52" s="12">
        <f>IF(Players[[#This Row],[Expected Goals]] &gt; 0, Players[[#This Row],[Goals]] / Players[[#This Row],[Expected Goals]], 0)</f>
        <v>0</v>
      </c>
      <c r="AM52" s="12">
        <f>IF(Players[[#This Row],[Expected Assists]] &gt; 0, Players[[#This Row],[Assists]] / Players[[#This Row],[Expected Assists]], 0)</f>
        <v>0</v>
      </c>
      <c r="AN52" s="12">
        <f>IF(Players[[#This Row],[90s Played]] &gt; 0, (Players[[#This Row],[Y Cards]] + Players[[#This Row],[R Cards]]) / Players[[#This Row],[90s Played]], 0)</f>
        <v>8.9285714285714288E-2</v>
      </c>
      <c r="AO52" s="12">
        <f>Players[[#This Row],[Goals]] - Players[[#This Row],[Expected Goals]]</f>
        <v>-0.5</v>
      </c>
      <c r="AU52" t="str">
        <f>_xlfn.XLOOKUP(AV52,Players[Minutes],Players[Player])</f>
        <v>Nathan Butler-Oyedeji</v>
      </c>
      <c r="AV52">
        <v>7</v>
      </c>
      <c r="AW52">
        <f>_xlfn.XLOOKUP(AV52,Players[Minutes],Players[Goal Contributions])</f>
        <v>0</v>
      </c>
    </row>
    <row r="53" spans="1:49" x14ac:dyDescent="0.25">
      <c r="A53" t="s">
        <v>469</v>
      </c>
      <c r="B53" t="s">
        <v>716</v>
      </c>
      <c r="C53" t="s">
        <v>11</v>
      </c>
      <c r="D53" t="s">
        <v>699</v>
      </c>
      <c r="E53" t="s">
        <v>84</v>
      </c>
      <c r="F53">
        <v>20</v>
      </c>
      <c r="G53">
        <v>2005</v>
      </c>
      <c r="H53">
        <v>5</v>
      </c>
      <c r="I53">
        <v>0</v>
      </c>
      <c r="J53">
        <v>126</v>
      </c>
      <c r="K53">
        <v>1.4</v>
      </c>
      <c r="L53">
        <v>0</v>
      </c>
      <c r="M53">
        <v>0</v>
      </c>
      <c r="N53">
        <v>0</v>
      </c>
      <c r="O53">
        <v>0</v>
      </c>
      <c r="P53">
        <v>0</v>
      </c>
      <c r="Q53">
        <v>0</v>
      </c>
      <c r="R53">
        <v>0</v>
      </c>
      <c r="S53">
        <v>0</v>
      </c>
      <c r="T53">
        <v>0</v>
      </c>
      <c r="U53">
        <v>0</v>
      </c>
      <c r="V53">
        <v>0</v>
      </c>
      <c r="W53">
        <v>0</v>
      </c>
      <c r="X53">
        <v>1</v>
      </c>
      <c r="Y53">
        <v>6</v>
      </c>
      <c r="Z53">
        <v>0</v>
      </c>
      <c r="AA53">
        <v>0</v>
      </c>
      <c r="AB53">
        <v>0</v>
      </c>
      <c r="AC53">
        <v>0</v>
      </c>
      <c r="AD53">
        <v>0</v>
      </c>
      <c r="AE53">
        <v>0</v>
      </c>
      <c r="AF53">
        <v>0</v>
      </c>
      <c r="AG53">
        <v>0</v>
      </c>
      <c r="AH53">
        <v>0</v>
      </c>
      <c r="AI53">
        <v>0</v>
      </c>
      <c r="AJ53">
        <v>0</v>
      </c>
      <c r="AK53" s="12">
        <f>Players[[#This Row],[Goal Contributions]]/Players[[#This Row],[Matches Played]]</f>
        <v>0</v>
      </c>
      <c r="AL53" s="12">
        <f>IF(Players[[#This Row],[Expected Goals]] &gt; 0, Players[[#This Row],[Goals]] / Players[[#This Row],[Expected Goals]], 0)</f>
        <v>0</v>
      </c>
      <c r="AM53" s="12">
        <f>IF(Players[[#This Row],[Expected Assists]] &gt; 0, Players[[#This Row],[Assists]] / Players[[#This Row],[Expected Assists]], 0)</f>
        <v>0</v>
      </c>
      <c r="AN53" s="12">
        <f>IF(Players[[#This Row],[90s Played]] &gt; 0, (Players[[#This Row],[Y Cards]] + Players[[#This Row],[R Cards]]) / Players[[#This Row],[90s Played]], 0)</f>
        <v>0</v>
      </c>
      <c r="AO53" s="12">
        <f>Players[[#This Row],[Goals]] - Players[[#This Row],[Expected Goals]]</f>
        <v>0</v>
      </c>
      <c r="AU53" t="str">
        <f>_xlfn.XLOOKUP(AV53,Players[Minutes],Players[Player])</f>
        <v>Nathan Butler-Oyedeji</v>
      </c>
      <c r="AV53">
        <v>7</v>
      </c>
      <c r="AW53">
        <f>_xlfn.XLOOKUP(AV53,Players[Minutes],Players[Goal Contributions])</f>
        <v>0</v>
      </c>
    </row>
    <row r="54" spans="1:49" x14ac:dyDescent="0.25">
      <c r="A54" t="s">
        <v>487</v>
      </c>
      <c r="B54" t="s">
        <v>717</v>
      </c>
      <c r="C54" t="s">
        <v>48</v>
      </c>
      <c r="D54" t="s">
        <v>699</v>
      </c>
      <c r="E54" t="s">
        <v>84</v>
      </c>
      <c r="F54">
        <v>35</v>
      </c>
      <c r="G54">
        <v>1990</v>
      </c>
      <c r="H54">
        <v>4</v>
      </c>
      <c r="I54">
        <v>1</v>
      </c>
      <c r="J54">
        <v>226</v>
      </c>
      <c r="K54">
        <v>2.5</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s="12">
        <f>Players[[#This Row],[Goal Contributions]]/Players[[#This Row],[Matches Played]]</f>
        <v>0</v>
      </c>
      <c r="AL54" s="12">
        <f>IF(Players[[#This Row],[Expected Goals]] &gt; 0, Players[[#This Row],[Goals]] / Players[[#This Row],[Expected Goals]], 0)</f>
        <v>0</v>
      </c>
      <c r="AM54" s="12">
        <f>IF(Players[[#This Row],[Expected Assists]] &gt; 0, Players[[#This Row],[Assists]] / Players[[#This Row],[Expected Assists]], 0)</f>
        <v>0</v>
      </c>
      <c r="AN54" s="12">
        <f>IF(Players[[#This Row],[90s Played]] &gt; 0, (Players[[#This Row],[Y Cards]] + Players[[#This Row],[R Cards]]) / Players[[#This Row],[90s Played]], 0)</f>
        <v>0</v>
      </c>
      <c r="AO54" s="12">
        <f>Players[[#This Row],[Goals]] - Players[[#This Row],[Expected Goals]]</f>
        <v>0</v>
      </c>
      <c r="AU54" t="str">
        <f>_xlfn.XLOOKUP(AV54,Players[Minutes],Players[Player])</f>
        <v>Kieran Tierney</v>
      </c>
      <c r="AV54">
        <v>259</v>
      </c>
      <c r="AW54">
        <f>_xlfn.XLOOKUP(AV54,Players[Minutes],Players[Goal Contributions])</f>
        <v>1</v>
      </c>
    </row>
    <row r="55" spans="1:49" x14ac:dyDescent="0.25">
      <c r="A55" t="s">
        <v>557</v>
      </c>
      <c r="B55" t="s">
        <v>714</v>
      </c>
      <c r="C55" t="s">
        <v>11</v>
      </c>
      <c r="D55" t="s">
        <v>699</v>
      </c>
      <c r="E55" t="s">
        <v>12</v>
      </c>
      <c r="F55">
        <v>28</v>
      </c>
      <c r="G55">
        <v>1997</v>
      </c>
      <c r="H55">
        <v>17</v>
      </c>
      <c r="I55">
        <v>13</v>
      </c>
      <c r="J55">
        <v>1106</v>
      </c>
      <c r="K55">
        <v>12.3</v>
      </c>
      <c r="L55">
        <v>0</v>
      </c>
      <c r="M55">
        <v>0</v>
      </c>
      <c r="N55">
        <v>0</v>
      </c>
      <c r="O55">
        <v>0</v>
      </c>
      <c r="P55">
        <v>0</v>
      </c>
      <c r="Q55">
        <v>0</v>
      </c>
      <c r="R55">
        <v>5</v>
      </c>
      <c r="S55">
        <v>0</v>
      </c>
      <c r="T55">
        <v>0.8</v>
      </c>
      <c r="U55">
        <v>0.8</v>
      </c>
      <c r="V55">
        <v>0.2</v>
      </c>
      <c r="W55">
        <v>1.1000000000000001</v>
      </c>
      <c r="X55">
        <v>12</v>
      </c>
      <c r="Y55">
        <v>62</v>
      </c>
      <c r="Z55">
        <v>7</v>
      </c>
      <c r="AA55">
        <v>0</v>
      </c>
      <c r="AB55">
        <v>0</v>
      </c>
      <c r="AC55">
        <v>0</v>
      </c>
      <c r="AD55">
        <v>0</v>
      </c>
      <c r="AE55">
        <v>0</v>
      </c>
      <c r="AF55">
        <v>7.0000000000000007E-2</v>
      </c>
      <c r="AG55">
        <v>0.02</v>
      </c>
      <c r="AH55">
        <v>0.09</v>
      </c>
      <c r="AI55">
        <v>7.0000000000000007E-2</v>
      </c>
      <c r="AJ55">
        <v>0.09</v>
      </c>
      <c r="AK55" s="12">
        <f>Players[[#This Row],[Goal Contributions]]/Players[[#This Row],[Matches Played]]</f>
        <v>0</v>
      </c>
      <c r="AL55" s="12">
        <f>IF(Players[[#This Row],[Expected Goals]] &gt; 0, Players[[#This Row],[Goals]] / Players[[#This Row],[Expected Goals]], 0)</f>
        <v>0</v>
      </c>
      <c r="AM55" s="12">
        <f>IF(Players[[#This Row],[Expected Assists]] &gt; 0, Players[[#This Row],[Assists]] / Players[[#This Row],[Expected Assists]], 0)</f>
        <v>0</v>
      </c>
      <c r="AN55" s="12">
        <f>IF(Players[[#This Row],[90s Played]] &gt; 0, (Players[[#This Row],[Y Cards]] + Players[[#This Row],[R Cards]]) / Players[[#This Row],[90s Played]], 0)</f>
        <v>0.4065040650406504</v>
      </c>
      <c r="AO55" s="12">
        <f>Players[[#This Row],[Goals]] - Players[[#This Row],[Expected Goals]]</f>
        <v>-0.8</v>
      </c>
      <c r="AU55" t="str">
        <f>_xlfn.XLOOKUP(AV55,Players[Minutes],Players[Player])</f>
        <v>Emi BuendÃ­a</v>
      </c>
      <c r="AV55">
        <v>98</v>
      </c>
      <c r="AW55">
        <f>_xlfn.XLOOKUP(AV55,Players[Minutes],Players[Goal Contributions])</f>
        <v>0</v>
      </c>
    </row>
    <row r="56" spans="1:49" x14ac:dyDescent="0.25">
      <c r="A56" t="s">
        <v>170</v>
      </c>
      <c r="B56" t="s">
        <v>712</v>
      </c>
      <c r="C56" t="s">
        <v>17</v>
      </c>
      <c r="D56" t="s">
        <v>699</v>
      </c>
      <c r="E56" t="s">
        <v>12</v>
      </c>
      <c r="F56">
        <v>30</v>
      </c>
      <c r="G56">
        <v>1995</v>
      </c>
      <c r="H56">
        <v>29</v>
      </c>
      <c r="I56">
        <v>27</v>
      </c>
      <c r="J56">
        <v>2117</v>
      </c>
      <c r="K56">
        <v>23.5</v>
      </c>
      <c r="L56">
        <v>2</v>
      </c>
      <c r="M56">
        <v>3</v>
      </c>
      <c r="N56">
        <v>5</v>
      </c>
      <c r="O56">
        <v>2</v>
      </c>
      <c r="P56">
        <v>0</v>
      </c>
      <c r="Q56">
        <v>0</v>
      </c>
      <c r="R56">
        <v>9</v>
      </c>
      <c r="S56">
        <v>0</v>
      </c>
      <c r="T56">
        <v>1.8</v>
      </c>
      <c r="U56">
        <v>1.8</v>
      </c>
      <c r="V56">
        <v>3.5</v>
      </c>
      <c r="W56">
        <v>5.4</v>
      </c>
      <c r="X56">
        <v>34</v>
      </c>
      <c r="Y56">
        <v>137</v>
      </c>
      <c r="Z56">
        <v>44</v>
      </c>
      <c r="AA56">
        <v>0.09</v>
      </c>
      <c r="AB56">
        <v>0.13</v>
      </c>
      <c r="AC56">
        <v>0.21</v>
      </c>
      <c r="AD56">
        <v>0.09</v>
      </c>
      <c r="AE56">
        <v>0.21</v>
      </c>
      <c r="AF56">
        <v>0.08</v>
      </c>
      <c r="AG56">
        <v>0.15</v>
      </c>
      <c r="AH56">
        <v>0.23</v>
      </c>
      <c r="AI56">
        <v>0.08</v>
      </c>
      <c r="AJ56">
        <v>0.23</v>
      </c>
      <c r="AK56" s="12">
        <f>Players[[#This Row],[Goal Contributions]]/Players[[#This Row],[Matches Played]]</f>
        <v>0.17241379310344829</v>
      </c>
      <c r="AL56" s="12">
        <f>IF(Players[[#This Row],[Expected Goals]] &gt; 0, Players[[#This Row],[Goals]] / Players[[#This Row],[Expected Goals]], 0)</f>
        <v>1.1111111111111112</v>
      </c>
      <c r="AM56" s="12">
        <f>IF(Players[[#This Row],[Expected Assists]] &gt; 0, Players[[#This Row],[Assists]] / Players[[#This Row],[Expected Assists]], 0)</f>
        <v>0.8571428571428571</v>
      </c>
      <c r="AN56" s="12">
        <f>IF(Players[[#This Row],[90s Played]] &gt; 0, (Players[[#This Row],[Y Cards]] + Players[[#This Row],[R Cards]]) / Players[[#This Row],[90s Played]], 0)</f>
        <v>0.38297872340425532</v>
      </c>
      <c r="AO56" s="12">
        <f>Players[[#This Row],[Goals]] - Players[[#This Row],[Expected Goals]]</f>
        <v>0.19999999999999996</v>
      </c>
      <c r="AU56" t="str">
        <f>_xlfn.XLOOKUP(AV56,Players[Minutes],Players[Player])</f>
        <v>Kosta NedeljkoviÄ‡</v>
      </c>
      <c r="AV56">
        <v>126</v>
      </c>
      <c r="AW56">
        <f>_xlfn.XLOOKUP(AV56,Players[Minutes],Players[Goal Contributions])</f>
        <v>0</v>
      </c>
    </row>
    <row r="57" spans="1:49" x14ac:dyDescent="0.25">
      <c r="A57" t="s">
        <v>560</v>
      </c>
      <c r="B57" t="s">
        <v>718</v>
      </c>
      <c r="C57" t="s">
        <v>51</v>
      </c>
      <c r="D57" t="s">
        <v>699</v>
      </c>
      <c r="E57" t="s">
        <v>12</v>
      </c>
      <c r="F57">
        <v>20</v>
      </c>
      <c r="G57">
        <v>2005</v>
      </c>
      <c r="H57">
        <v>1</v>
      </c>
      <c r="I57">
        <v>0</v>
      </c>
      <c r="J57">
        <v>1</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s="12">
        <f>Players[[#This Row],[Goal Contributions]]/Players[[#This Row],[Matches Played]]</f>
        <v>0</v>
      </c>
      <c r="AL57" s="12">
        <f>IF(Players[[#This Row],[Expected Goals]] &gt; 0, Players[[#This Row],[Goals]] / Players[[#This Row],[Expected Goals]], 0)</f>
        <v>0</v>
      </c>
      <c r="AM57" s="12">
        <f>IF(Players[[#This Row],[Expected Assists]] &gt; 0, Players[[#This Row],[Assists]] / Players[[#This Row],[Expected Assists]], 0)</f>
        <v>0</v>
      </c>
      <c r="AN57" s="12">
        <f>IF(Players[[#This Row],[90s Played]] &gt; 0, (Players[[#This Row],[Y Cards]] + Players[[#This Row],[R Cards]]) / Players[[#This Row],[90s Played]], 0)</f>
        <v>0</v>
      </c>
      <c r="AO57" s="12">
        <f>Players[[#This Row],[Goals]] - Players[[#This Row],[Expected Goals]]</f>
        <v>0</v>
      </c>
      <c r="AU57" t="str">
        <f>_xlfn.XLOOKUP(AV57,Players[Minutes],Players[Player])</f>
        <v>Robin Olsen</v>
      </c>
      <c r="AV57">
        <v>226</v>
      </c>
      <c r="AW57">
        <f>_xlfn.XLOOKUP(AV57,Players[Minutes],Players[Goal Contributions])</f>
        <v>0</v>
      </c>
    </row>
    <row r="58" spans="1:49" x14ac:dyDescent="0.25">
      <c r="A58" t="s">
        <v>179</v>
      </c>
      <c r="B58" t="s">
        <v>704</v>
      </c>
      <c r="C58" t="s">
        <v>17</v>
      </c>
      <c r="D58" t="s">
        <v>11</v>
      </c>
      <c r="E58" t="s">
        <v>12</v>
      </c>
      <c r="F58">
        <v>28</v>
      </c>
      <c r="G58">
        <v>1997</v>
      </c>
      <c r="H58">
        <v>36</v>
      </c>
      <c r="I58">
        <v>32</v>
      </c>
      <c r="J58">
        <v>2978</v>
      </c>
      <c r="K58">
        <v>33.1</v>
      </c>
      <c r="L58">
        <v>1</v>
      </c>
      <c r="M58">
        <v>3</v>
      </c>
      <c r="N58">
        <v>4</v>
      </c>
      <c r="O58">
        <v>1</v>
      </c>
      <c r="P58">
        <v>0</v>
      </c>
      <c r="Q58">
        <v>0</v>
      </c>
      <c r="R58">
        <v>8</v>
      </c>
      <c r="S58">
        <v>1</v>
      </c>
      <c r="T58">
        <v>0.9</v>
      </c>
      <c r="U58">
        <v>0.9</v>
      </c>
      <c r="V58">
        <v>4.0999999999999996</v>
      </c>
      <c r="W58">
        <v>5.0999999999999996</v>
      </c>
      <c r="X58">
        <v>33</v>
      </c>
      <c r="Y58">
        <v>158</v>
      </c>
      <c r="Z58">
        <v>52</v>
      </c>
      <c r="AA58">
        <v>0.03</v>
      </c>
      <c r="AB58">
        <v>0.09</v>
      </c>
      <c r="AC58">
        <v>0.12</v>
      </c>
      <c r="AD58">
        <v>0.03</v>
      </c>
      <c r="AE58">
        <v>0.12</v>
      </c>
      <c r="AF58">
        <v>0.03</v>
      </c>
      <c r="AG58">
        <v>0.12</v>
      </c>
      <c r="AH58">
        <v>0.15</v>
      </c>
      <c r="AI58">
        <v>0.03</v>
      </c>
      <c r="AJ58">
        <v>0.15</v>
      </c>
      <c r="AK58" s="12">
        <f>Players[[#This Row],[Goal Contributions]]/Players[[#This Row],[Matches Played]]</f>
        <v>0.1111111111111111</v>
      </c>
      <c r="AL58" s="12">
        <f>IF(Players[[#This Row],[Expected Goals]] &gt; 0, Players[[#This Row],[Goals]] / Players[[#This Row],[Expected Goals]], 0)</f>
        <v>1.1111111111111112</v>
      </c>
      <c r="AM58" s="12">
        <f>IF(Players[[#This Row],[Expected Assists]] &gt; 0, Players[[#This Row],[Assists]] / Players[[#This Row],[Expected Assists]], 0)</f>
        <v>0.73170731707317083</v>
      </c>
      <c r="AN58" s="12">
        <f>IF(Players[[#This Row],[90s Played]] &gt; 0, (Players[[#This Row],[Y Cards]] + Players[[#This Row],[R Cards]]) / Players[[#This Row],[90s Played]], 0)</f>
        <v>0.27190332326283989</v>
      </c>
      <c r="AO58" s="12">
        <f>Players[[#This Row],[Goals]] - Players[[#This Row],[Expected Goals]]</f>
        <v>9.9999999999999978E-2</v>
      </c>
      <c r="AU58" t="str">
        <f>_xlfn.XLOOKUP(AV58,Players[Minutes],Players[Player])</f>
        <v>Zain Silcott-Duberry</v>
      </c>
      <c r="AV58">
        <v>1</v>
      </c>
      <c r="AW58">
        <f>_xlfn.XLOOKUP(AV58,Players[Minutes],Players[Goal Contributions])</f>
        <v>0</v>
      </c>
    </row>
    <row r="59" spans="1:49" x14ac:dyDescent="0.25">
      <c r="A59" t="s">
        <v>566</v>
      </c>
      <c r="B59" t="s">
        <v>713</v>
      </c>
      <c r="C59" t="s">
        <v>17</v>
      </c>
      <c r="D59" t="s">
        <v>51</v>
      </c>
      <c r="E59" t="s">
        <v>12</v>
      </c>
      <c r="F59">
        <v>26</v>
      </c>
      <c r="G59">
        <v>1999</v>
      </c>
      <c r="H59">
        <v>12</v>
      </c>
      <c r="I59">
        <v>1</v>
      </c>
      <c r="J59">
        <v>236</v>
      </c>
      <c r="K59">
        <v>2.6</v>
      </c>
      <c r="L59">
        <v>1</v>
      </c>
      <c r="M59">
        <v>1</v>
      </c>
      <c r="N59">
        <v>2</v>
      </c>
      <c r="O59">
        <v>1</v>
      </c>
      <c r="P59">
        <v>0</v>
      </c>
      <c r="Q59">
        <v>0</v>
      </c>
      <c r="R59">
        <v>0</v>
      </c>
      <c r="S59">
        <v>0</v>
      </c>
      <c r="T59">
        <v>1.2</v>
      </c>
      <c r="U59">
        <v>1.2</v>
      </c>
      <c r="V59">
        <v>1.4</v>
      </c>
      <c r="W59">
        <v>2.6</v>
      </c>
      <c r="X59">
        <v>19</v>
      </c>
      <c r="Y59">
        <v>6</v>
      </c>
      <c r="Z59">
        <v>38</v>
      </c>
      <c r="AA59">
        <v>0.38</v>
      </c>
      <c r="AB59">
        <v>0.38</v>
      </c>
      <c r="AC59">
        <v>0.76</v>
      </c>
      <c r="AD59">
        <v>0.38</v>
      </c>
      <c r="AE59">
        <v>0.76</v>
      </c>
      <c r="AF59">
        <v>0.46</v>
      </c>
      <c r="AG59">
        <v>0.54</v>
      </c>
      <c r="AH59">
        <v>1</v>
      </c>
      <c r="AI59">
        <v>0.46</v>
      </c>
      <c r="AJ59">
        <v>1</v>
      </c>
      <c r="AK59" s="12">
        <f>Players[[#This Row],[Goal Contributions]]/Players[[#This Row],[Matches Played]]</f>
        <v>0.16666666666666666</v>
      </c>
      <c r="AL59" s="12">
        <f>IF(Players[[#This Row],[Expected Goals]] &gt; 0, Players[[#This Row],[Goals]] / Players[[#This Row],[Expected Goals]], 0)</f>
        <v>0.83333333333333337</v>
      </c>
      <c r="AM59" s="12">
        <f>IF(Players[[#This Row],[Expected Assists]] &gt; 0, Players[[#This Row],[Assists]] / Players[[#This Row],[Expected Assists]], 0)</f>
        <v>0.7142857142857143</v>
      </c>
      <c r="AN59" s="12">
        <f>IF(Players[[#This Row],[90s Played]] &gt; 0, (Players[[#This Row],[Y Cards]] + Players[[#This Row],[R Cards]]) / Players[[#This Row],[90s Played]], 0)</f>
        <v>0</v>
      </c>
      <c r="AO59" s="12">
        <f>Players[[#This Row],[Goals]] - Players[[#This Row],[Expected Goals]]</f>
        <v>-0.19999999999999996</v>
      </c>
      <c r="AU59" t="str">
        <f>_xlfn.XLOOKUP(AV59,Players[Minutes],Players[Player])</f>
        <v>Luis Sinisterra</v>
      </c>
      <c r="AV59">
        <v>236</v>
      </c>
      <c r="AW59">
        <f>_xlfn.XLOOKUP(AV59,Players[Minutes],Players[Goal Contributions])</f>
        <v>2</v>
      </c>
    </row>
    <row r="60" spans="1:49" x14ac:dyDescent="0.25">
      <c r="A60" t="s">
        <v>556</v>
      </c>
      <c r="B60" t="s">
        <v>706</v>
      </c>
      <c r="C60" t="s">
        <v>51</v>
      </c>
      <c r="D60" t="s">
        <v>699</v>
      </c>
      <c r="E60" t="s">
        <v>12</v>
      </c>
      <c r="F60">
        <v>25</v>
      </c>
      <c r="G60">
        <v>2000</v>
      </c>
      <c r="H60">
        <v>37</v>
      </c>
      <c r="I60">
        <v>36</v>
      </c>
      <c r="J60">
        <v>3203</v>
      </c>
      <c r="K60">
        <v>35.6</v>
      </c>
      <c r="L60">
        <v>11</v>
      </c>
      <c r="M60">
        <v>5</v>
      </c>
      <c r="N60">
        <v>16</v>
      </c>
      <c r="O60">
        <v>11</v>
      </c>
      <c r="P60">
        <v>0</v>
      </c>
      <c r="Q60">
        <v>0</v>
      </c>
      <c r="R60">
        <v>9</v>
      </c>
      <c r="S60">
        <v>0</v>
      </c>
      <c r="T60">
        <v>10</v>
      </c>
      <c r="U60">
        <v>10</v>
      </c>
      <c r="V60">
        <v>5.8</v>
      </c>
      <c r="W60">
        <v>15.8</v>
      </c>
      <c r="X60">
        <v>140</v>
      </c>
      <c r="Y60">
        <v>109</v>
      </c>
      <c r="Z60">
        <v>282</v>
      </c>
      <c r="AA60">
        <v>0.31</v>
      </c>
      <c r="AB60">
        <v>0.14000000000000001</v>
      </c>
      <c r="AC60">
        <v>0.45</v>
      </c>
      <c r="AD60">
        <v>0.31</v>
      </c>
      <c r="AE60">
        <v>0.45</v>
      </c>
      <c r="AF60">
        <v>0.28000000000000003</v>
      </c>
      <c r="AG60">
        <v>0.16</v>
      </c>
      <c r="AH60">
        <v>0.44</v>
      </c>
      <c r="AI60">
        <v>0.28000000000000003</v>
      </c>
      <c r="AJ60">
        <v>0.44</v>
      </c>
      <c r="AK60" s="12">
        <f>Players[[#This Row],[Goal Contributions]]/Players[[#This Row],[Matches Played]]</f>
        <v>0.43243243243243246</v>
      </c>
      <c r="AL60" s="12">
        <f>IF(Players[[#This Row],[Expected Goals]] &gt; 0, Players[[#This Row],[Goals]] / Players[[#This Row],[Expected Goals]], 0)</f>
        <v>1.1000000000000001</v>
      </c>
      <c r="AM60" s="12">
        <f>IF(Players[[#This Row],[Expected Assists]] &gt; 0, Players[[#This Row],[Assists]] / Players[[#This Row],[Expected Assists]], 0)</f>
        <v>0.86206896551724144</v>
      </c>
      <c r="AN60" s="12">
        <f>IF(Players[[#This Row],[90s Played]] &gt; 0, (Players[[#This Row],[Y Cards]] + Players[[#This Row],[R Cards]]) / Players[[#This Row],[90s Played]], 0)</f>
        <v>0.25280898876404495</v>
      </c>
      <c r="AO60" s="12">
        <f>Players[[#This Row],[Goals]] - Players[[#This Row],[Expected Goals]]</f>
        <v>1</v>
      </c>
      <c r="AU60" t="str">
        <f>_xlfn.XLOOKUP(AV60,Players[Minutes],Players[Player])</f>
        <v>Zain Silcott-Duberry</v>
      </c>
      <c r="AV60">
        <v>1</v>
      </c>
      <c r="AW60">
        <f>_xlfn.XLOOKUP(AV60,Players[Minutes],Players[Goal Contributions])</f>
        <v>0</v>
      </c>
    </row>
    <row r="61" spans="1:49" x14ac:dyDescent="0.25">
      <c r="A61" t="s">
        <v>553</v>
      </c>
      <c r="B61" t="s">
        <v>704</v>
      </c>
      <c r="C61" t="s">
        <v>17</v>
      </c>
      <c r="D61" t="s">
        <v>699</v>
      </c>
      <c r="E61" t="s">
        <v>12</v>
      </c>
      <c r="F61">
        <v>22</v>
      </c>
      <c r="G61">
        <v>2003</v>
      </c>
      <c r="H61">
        <v>20</v>
      </c>
      <c r="I61">
        <v>8</v>
      </c>
      <c r="J61">
        <v>755</v>
      </c>
      <c r="K61">
        <v>8.4</v>
      </c>
      <c r="L61">
        <v>0</v>
      </c>
      <c r="M61">
        <v>0</v>
      </c>
      <c r="N61">
        <v>0</v>
      </c>
      <c r="O61">
        <v>0</v>
      </c>
      <c r="P61">
        <v>0</v>
      </c>
      <c r="Q61">
        <v>0</v>
      </c>
      <c r="R61">
        <v>3</v>
      </c>
      <c r="S61">
        <v>0</v>
      </c>
      <c r="T61">
        <v>0.7</v>
      </c>
      <c r="U61">
        <v>0.7</v>
      </c>
      <c r="V61">
        <v>0.9</v>
      </c>
      <c r="W61">
        <v>1.6</v>
      </c>
      <c r="X61">
        <v>15</v>
      </c>
      <c r="Y61">
        <v>52</v>
      </c>
      <c r="Z61">
        <v>33</v>
      </c>
      <c r="AA61">
        <v>0</v>
      </c>
      <c r="AB61">
        <v>0</v>
      </c>
      <c r="AC61">
        <v>0</v>
      </c>
      <c r="AD61">
        <v>0</v>
      </c>
      <c r="AE61">
        <v>0</v>
      </c>
      <c r="AF61">
        <v>0.09</v>
      </c>
      <c r="AG61">
        <v>0.11</v>
      </c>
      <c r="AH61">
        <v>0.19</v>
      </c>
      <c r="AI61">
        <v>0.09</v>
      </c>
      <c r="AJ61">
        <v>0.19</v>
      </c>
      <c r="AK61" s="12">
        <f>Players[[#This Row],[Goal Contributions]]/Players[[#This Row],[Matches Played]]</f>
        <v>0</v>
      </c>
      <c r="AL61" s="12">
        <f>IF(Players[[#This Row],[Expected Goals]] &gt; 0, Players[[#This Row],[Goals]] / Players[[#This Row],[Expected Goals]], 0)</f>
        <v>0</v>
      </c>
      <c r="AM61" s="12">
        <f>IF(Players[[#This Row],[Expected Assists]] &gt; 0, Players[[#This Row],[Assists]] / Players[[#This Row],[Expected Assists]], 0)</f>
        <v>0</v>
      </c>
      <c r="AN61" s="12">
        <f>IF(Players[[#This Row],[90s Played]] &gt; 0, (Players[[#This Row],[Y Cards]] + Players[[#This Row],[R Cards]]) / Players[[#This Row],[90s Played]], 0)</f>
        <v>0.35714285714285715</v>
      </c>
      <c r="AO61" s="12">
        <f>Players[[#This Row],[Goals]] - Players[[#This Row],[Expected Goals]]</f>
        <v>-0.7</v>
      </c>
      <c r="AU61" t="str">
        <f>_xlfn.XLOOKUP(AV61,Players[Minutes],Players[Player])</f>
        <v>Daniel Jebbison</v>
      </c>
      <c r="AV61">
        <v>119</v>
      </c>
      <c r="AW61">
        <f>_xlfn.XLOOKUP(AV61,Players[Minutes],Players[Goal Contributions])</f>
        <v>1</v>
      </c>
    </row>
    <row r="62" spans="1:49" x14ac:dyDescent="0.25">
      <c r="A62" t="s">
        <v>593</v>
      </c>
      <c r="B62" t="s">
        <v>704</v>
      </c>
      <c r="C62" t="s">
        <v>17</v>
      </c>
      <c r="D62" t="s">
        <v>51</v>
      </c>
      <c r="E62" t="s">
        <v>12</v>
      </c>
      <c r="F62">
        <v>26</v>
      </c>
      <c r="G62">
        <v>1999</v>
      </c>
      <c r="H62">
        <v>29</v>
      </c>
      <c r="I62">
        <v>20</v>
      </c>
      <c r="J62">
        <v>1939</v>
      </c>
      <c r="K62">
        <v>21.5</v>
      </c>
      <c r="L62">
        <v>3</v>
      </c>
      <c r="M62">
        <v>5</v>
      </c>
      <c r="N62">
        <v>8</v>
      </c>
      <c r="O62">
        <v>3</v>
      </c>
      <c r="P62">
        <v>0</v>
      </c>
      <c r="Q62">
        <v>0</v>
      </c>
      <c r="R62">
        <v>6</v>
      </c>
      <c r="S62">
        <v>0</v>
      </c>
      <c r="T62">
        <v>5.5</v>
      </c>
      <c r="U62">
        <v>5.5</v>
      </c>
      <c r="V62">
        <v>4</v>
      </c>
      <c r="W62">
        <v>9.5</v>
      </c>
      <c r="X62">
        <v>53</v>
      </c>
      <c r="Y62">
        <v>128</v>
      </c>
      <c r="Z62">
        <v>129</v>
      </c>
      <c r="AA62">
        <v>0.14000000000000001</v>
      </c>
      <c r="AB62">
        <v>0.23</v>
      </c>
      <c r="AC62">
        <v>0.37</v>
      </c>
      <c r="AD62">
        <v>0.14000000000000001</v>
      </c>
      <c r="AE62">
        <v>0.37</v>
      </c>
      <c r="AF62">
        <v>0.25</v>
      </c>
      <c r="AG62">
        <v>0.19</v>
      </c>
      <c r="AH62">
        <v>0.44</v>
      </c>
      <c r="AI62">
        <v>0.25</v>
      </c>
      <c r="AJ62">
        <v>0.44</v>
      </c>
      <c r="AK62" s="12">
        <f>Players[[#This Row],[Goal Contributions]]/Players[[#This Row],[Matches Played]]</f>
        <v>0.27586206896551724</v>
      </c>
      <c r="AL62" s="12">
        <f>IF(Players[[#This Row],[Expected Goals]] &gt; 0, Players[[#This Row],[Goals]] / Players[[#This Row],[Expected Goals]], 0)</f>
        <v>0.54545454545454541</v>
      </c>
      <c r="AM62" s="12">
        <f>IF(Players[[#This Row],[Expected Assists]] &gt; 0, Players[[#This Row],[Assists]] / Players[[#This Row],[Expected Assists]], 0)</f>
        <v>1.25</v>
      </c>
      <c r="AN62" s="12">
        <f>IF(Players[[#This Row],[90s Played]] &gt; 0, (Players[[#This Row],[Y Cards]] + Players[[#This Row],[R Cards]]) / Players[[#This Row],[90s Played]], 0)</f>
        <v>0.27906976744186046</v>
      </c>
      <c r="AO62" s="12">
        <f>Players[[#This Row],[Goals]] - Players[[#This Row],[Expected Goals]]</f>
        <v>-2.5</v>
      </c>
      <c r="AU62" t="str">
        <f>_xlfn.XLOOKUP(AV62,Players[Minutes],Players[Player])</f>
        <v>Ben Winterburn</v>
      </c>
      <c r="AV62">
        <v>24</v>
      </c>
      <c r="AW62">
        <f>_xlfn.XLOOKUP(AV62,Players[Minutes],Players[Goal Contributions])</f>
        <v>0</v>
      </c>
    </row>
    <row r="63" spans="1:49" x14ac:dyDescent="0.25">
      <c r="A63" t="s">
        <v>247</v>
      </c>
      <c r="B63" t="s">
        <v>701</v>
      </c>
      <c r="C63" t="s">
        <v>51</v>
      </c>
      <c r="D63" t="s">
        <v>699</v>
      </c>
      <c r="E63" t="s">
        <v>12</v>
      </c>
      <c r="F63">
        <v>26</v>
      </c>
      <c r="G63">
        <v>1999</v>
      </c>
      <c r="H63">
        <v>31</v>
      </c>
      <c r="I63">
        <v>28</v>
      </c>
      <c r="J63">
        <v>2319</v>
      </c>
      <c r="K63">
        <v>25.8</v>
      </c>
      <c r="L63">
        <v>10</v>
      </c>
      <c r="M63">
        <v>1</v>
      </c>
      <c r="N63">
        <v>11</v>
      </c>
      <c r="O63">
        <v>10</v>
      </c>
      <c r="P63">
        <v>0</v>
      </c>
      <c r="Q63">
        <v>1</v>
      </c>
      <c r="R63">
        <v>1</v>
      </c>
      <c r="S63">
        <v>1</v>
      </c>
      <c r="T63">
        <v>12.5</v>
      </c>
      <c r="U63">
        <v>11.7</v>
      </c>
      <c r="V63">
        <v>1.9</v>
      </c>
      <c r="W63">
        <v>13.6</v>
      </c>
      <c r="X63">
        <v>29</v>
      </c>
      <c r="Y63">
        <v>28</v>
      </c>
      <c r="Z63">
        <v>99</v>
      </c>
      <c r="AA63">
        <v>0.39</v>
      </c>
      <c r="AB63">
        <v>0.04</v>
      </c>
      <c r="AC63">
        <v>0.43</v>
      </c>
      <c r="AD63">
        <v>0.39</v>
      </c>
      <c r="AE63">
        <v>0.43</v>
      </c>
      <c r="AF63">
        <v>0.48</v>
      </c>
      <c r="AG63">
        <v>7.0000000000000007E-2</v>
      </c>
      <c r="AH63">
        <v>0.56000000000000005</v>
      </c>
      <c r="AI63">
        <v>0.45</v>
      </c>
      <c r="AJ63">
        <v>0.53</v>
      </c>
      <c r="AK63" s="12">
        <f>Players[[#This Row],[Goal Contributions]]/Players[[#This Row],[Matches Played]]</f>
        <v>0.35483870967741937</v>
      </c>
      <c r="AL63" s="12">
        <f>IF(Players[[#This Row],[Expected Goals]] &gt; 0, Players[[#This Row],[Goals]] / Players[[#This Row],[Expected Goals]], 0)</f>
        <v>0.8</v>
      </c>
      <c r="AM63" s="12">
        <f>IF(Players[[#This Row],[Expected Assists]] &gt; 0, Players[[#This Row],[Assists]] / Players[[#This Row],[Expected Assists]], 0)</f>
        <v>0.52631578947368418</v>
      </c>
      <c r="AN63" s="12">
        <f>IF(Players[[#This Row],[90s Played]] &gt; 0, (Players[[#This Row],[Y Cards]] + Players[[#This Row],[R Cards]]) / Players[[#This Row],[90s Played]], 0)</f>
        <v>7.7519379844961239E-2</v>
      </c>
      <c r="AO63" s="12">
        <f>Players[[#This Row],[Goals]] - Players[[#This Row],[Expected Goals]]</f>
        <v>-2.5</v>
      </c>
      <c r="AU63" t="str">
        <f>_xlfn.XLOOKUP(AV63,Players[Minutes],Players[Player])</f>
        <v>Julio Soler</v>
      </c>
      <c r="AV63">
        <v>11</v>
      </c>
      <c r="AW63">
        <f>_xlfn.XLOOKUP(AV63,Players[Minutes],Players[Goal Contributions])</f>
        <v>0</v>
      </c>
    </row>
    <row r="64" spans="1:49" x14ac:dyDescent="0.25">
      <c r="A64" t="s">
        <v>611</v>
      </c>
      <c r="B64" t="s">
        <v>719</v>
      </c>
      <c r="C64" t="s">
        <v>48</v>
      </c>
      <c r="D64" t="s">
        <v>699</v>
      </c>
      <c r="E64" t="s">
        <v>12</v>
      </c>
      <c r="F64">
        <v>26</v>
      </c>
      <c r="G64">
        <v>1999</v>
      </c>
      <c r="H64">
        <v>5</v>
      </c>
      <c r="I64">
        <v>5</v>
      </c>
      <c r="J64">
        <v>450</v>
      </c>
      <c r="K64">
        <v>5</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s="12">
        <f>Players[[#This Row],[Goal Contributions]]/Players[[#This Row],[Matches Played]]</f>
        <v>0</v>
      </c>
      <c r="AL64" s="12">
        <f>IF(Players[[#This Row],[Expected Goals]] &gt; 0, Players[[#This Row],[Goals]] / Players[[#This Row],[Expected Goals]], 0)</f>
        <v>0</v>
      </c>
      <c r="AM64" s="12">
        <f>IF(Players[[#This Row],[Expected Assists]] &gt; 0, Players[[#This Row],[Assists]] / Players[[#This Row],[Expected Assists]], 0)</f>
        <v>0</v>
      </c>
      <c r="AN64" s="12">
        <f>IF(Players[[#This Row],[90s Played]] &gt; 0, (Players[[#This Row],[Y Cards]] + Players[[#This Row],[R Cards]]) / Players[[#This Row],[90s Played]], 0)</f>
        <v>0</v>
      </c>
      <c r="AO64" s="12">
        <f>Players[[#This Row],[Goals]] - Players[[#This Row],[Expected Goals]]</f>
        <v>0</v>
      </c>
      <c r="AU64" t="str">
        <f>_xlfn.XLOOKUP(AV64,Players[Minutes],Players[Player])</f>
        <v>Neto</v>
      </c>
      <c r="AV64">
        <v>180</v>
      </c>
      <c r="AW64">
        <f>_xlfn.XLOOKUP(AV64,Players[Minutes],Players[Goal Contributions])</f>
        <v>0</v>
      </c>
    </row>
    <row r="65" spans="1:49" x14ac:dyDescent="0.25">
      <c r="A65" t="s">
        <v>662</v>
      </c>
      <c r="B65" t="s">
        <v>711</v>
      </c>
      <c r="C65" t="s">
        <v>11</v>
      </c>
      <c r="D65" t="s">
        <v>699</v>
      </c>
      <c r="E65" t="s">
        <v>12</v>
      </c>
      <c r="F65">
        <v>23</v>
      </c>
      <c r="G65">
        <v>2002</v>
      </c>
      <c r="H65">
        <v>36</v>
      </c>
      <c r="I65">
        <v>35</v>
      </c>
      <c r="J65">
        <v>3109</v>
      </c>
      <c r="K65">
        <v>34.5</v>
      </c>
      <c r="L65">
        <v>0</v>
      </c>
      <c r="M65">
        <v>1</v>
      </c>
      <c r="N65">
        <v>1</v>
      </c>
      <c r="O65">
        <v>0</v>
      </c>
      <c r="P65">
        <v>0</v>
      </c>
      <c r="Q65">
        <v>0</v>
      </c>
      <c r="R65">
        <v>4</v>
      </c>
      <c r="S65">
        <v>1</v>
      </c>
      <c r="T65">
        <v>1.3</v>
      </c>
      <c r="U65">
        <v>1.3</v>
      </c>
      <c r="V65">
        <v>0.7</v>
      </c>
      <c r="W65">
        <v>2</v>
      </c>
      <c r="X65">
        <v>27</v>
      </c>
      <c r="Y65">
        <v>140</v>
      </c>
      <c r="Z65">
        <v>4</v>
      </c>
      <c r="AA65">
        <v>0</v>
      </c>
      <c r="AB65">
        <v>0.03</v>
      </c>
      <c r="AC65">
        <v>0.03</v>
      </c>
      <c r="AD65">
        <v>0</v>
      </c>
      <c r="AE65">
        <v>0.03</v>
      </c>
      <c r="AF65">
        <v>0.04</v>
      </c>
      <c r="AG65">
        <v>0.02</v>
      </c>
      <c r="AH65">
        <v>0.06</v>
      </c>
      <c r="AI65">
        <v>0.04</v>
      </c>
      <c r="AJ65">
        <v>0.06</v>
      </c>
      <c r="AK65" s="12">
        <f>Players[[#This Row],[Goal Contributions]]/Players[[#This Row],[Matches Played]]</f>
        <v>2.7777777777777776E-2</v>
      </c>
      <c r="AL65" s="12">
        <f>IF(Players[[#This Row],[Expected Goals]] &gt; 0, Players[[#This Row],[Goals]] / Players[[#This Row],[Expected Goals]], 0)</f>
        <v>0</v>
      </c>
      <c r="AM65" s="12">
        <f>IF(Players[[#This Row],[Expected Assists]] &gt; 0, Players[[#This Row],[Assists]] / Players[[#This Row],[Expected Assists]], 0)</f>
        <v>1.4285714285714286</v>
      </c>
      <c r="AN65" s="12">
        <f>IF(Players[[#This Row],[90s Played]] &gt; 0, (Players[[#This Row],[Y Cards]] + Players[[#This Row],[R Cards]]) / Players[[#This Row],[90s Played]], 0)</f>
        <v>0.14492753623188406</v>
      </c>
      <c r="AO65" s="12">
        <f>Players[[#This Row],[Goals]] - Players[[#This Row],[Expected Goals]]</f>
        <v>-1.3</v>
      </c>
      <c r="AU65" t="str">
        <f>_xlfn.XLOOKUP(AV65,Players[Minutes],Players[Player])</f>
        <v>Max Aarons</v>
      </c>
      <c r="AV65">
        <v>86</v>
      </c>
      <c r="AW65">
        <f>_xlfn.XLOOKUP(AV65,Players[Minutes],Players[Goal Contributions])</f>
        <v>0</v>
      </c>
    </row>
    <row r="66" spans="1:49" x14ac:dyDescent="0.25">
      <c r="A66" t="s">
        <v>521</v>
      </c>
      <c r="B66" t="s">
        <v>704</v>
      </c>
      <c r="C66" t="s">
        <v>51</v>
      </c>
      <c r="D66" t="s">
        <v>699</v>
      </c>
      <c r="E66" t="s">
        <v>12</v>
      </c>
      <c r="F66">
        <v>19</v>
      </c>
      <c r="G66">
        <v>2006</v>
      </c>
      <c r="H66">
        <v>1</v>
      </c>
      <c r="I66">
        <v>0</v>
      </c>
      <c r="J66">
        <v>1</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s="12">
        <f>Players[[#This Row],[Goal Contributions]]/Players[[#This Row],[Matches Played]]</f>
        <v>0</v>
      </c>
      <c r="AL66" s="12">
        <f>IF(Players[[#This Row],[Expected Goals]] &gt; 0, Players[[#This Row],[Goals]] / Players[[#This Row],[Expected Goals]], 0)</f>
        <v>0</v>
      </c>
      <c r="AM66" s="12">
        <f>IF(Players[[#This Row],[Expected Assists]] &gt; 0, Players[[#This Row],[Assists]] / Players[[#This Row],[Expected Assists]], 0)</f>
        <v>0</v>
      </c>
      <c r="AN66" s="12">
        <f>IF(Players[[#This Row],[90s Played]] &gt; 0, (Players[[#This Row],[Y Cards]] + Players[[#This Row],[R Cards]]) / Players[[#This Row],[90s Played]], 0)</f>
        <v>0</v>
      </c>
      <c r="AO66" s="12">
        <f>Players[[#This Row],[Goals]] - Players[[#This Row],[Expected Goals]]</f>
        <v>0</v>
      </c>
      <c r="AU66" t="str">
        <f>_xlfn.XLOOKUP(AV66,Players[Minutes],Players[Player])</f>
        <v>Philip Billing</v>
      </c>
      <c r="AV66">
        <v>184</v>
      </c>
      <c r="AW66">
        <f>_xlfn.XLOOKUP(AV66,Players[Minutes],Players[Goal Contributions])</f>
        <v>0</v>
      </c>
    </row>
    <row r="67" spans="1:49" x14ac:dyDescent="0.25">
      <c r="A67" t="s">
        <v>325</v>
      </c>
      <c r="B67" t="s">
        <v>705</v>
      </c>
      <c r="C67" t="s">
        <v>11</v>
      </c>
      <c r="D67" t="s">
        <v>699</v>
      </c>
      <c r="E67" t="s">
        <v>12</v>
      </c>
      <c r="F67">
        <v>20</v>
      </c>
      <c r="G67">
        <v>2005</v>
      </c>
      <c r="H67">
        <v>32</v>
      </c>
      <c r="I67">
        <v>26</v>
      </c>
      <c r="J67">
        <v>2427</v>
      </c>
      <c r="K67">
        <v>27</v>
      </c>
      <c r="L67">
        <v>3</v>
      </c>
      <c r="M67">
        <v>2</v>
      </c>
      <c r="N67">
        <v>5</v>
      </c>
      <c r="O67">
        <v>3</v>
      </c>
      <c r="P67">
        <v>0</v>
      </c>
      <c r="Q67">
        <v>0</v>
      </c>
      <c r="R67">
        <v>10</v>
      </c>
      <c r="S67">
        <v>0</v>
      </c>
      <c r="T67">
        <v>1.9</v>
      </c>
      <c r="U67">
        <v>1.9</v>
      </c>
      <c r="V67">
        <v>2</v>
      </c>
      <c r="W67">
        <v>3.9</v>
      </c>
      <c r="X67">
        <v>41</v>
      </c>
      <c r="Y67">
        <v>132</v>
      </c>
      <c r="Z67">
        <v>10</v>
      </c>
      <c r="AA67">
        <v>0.11</v>
      </c>
      <c r="AB67">
        <v>7.0000000000000007E-2</v>
      </c>
      <c r="AC67">
        <v>0.19</v>
      </c>
      <c r="AD67">
        <v>0.11</v>
      </c>
      <c r="AE67">
        <v>0.19</v>
      </c>
      <c r="AF67">
        <v>7.0000000000000007E-2</v>
      </c>
      <c r="AG67">
        <v>0.08</v>
      </c>
      <c r="AH67">
        <v>0.14000000000000001</v>
      </c>
      <c r="AI67">
        <v>7.0000000000000007E-2</v>
      </c>
      <c r="AJ67">
        <v>0.14000000000000001</v>
      </c>
      <c r="AK67" s="12">
        <f>Players[[#This Row],[Goal Contributions]]/Players[[#This Row],[Matches Played]]</f>
        <v>0.15625</v>
      </c>
      <c r="AL67" s="12">
        <f>IF(Players[[#This Row],[Expected Goals]] &gt; 0, Players[[#This Row],[Goals]] / Players[[#This Row],[Expected Goals]], 0)</f>
        <v>1.5789473684210527</v>
      </c>
      <c r="AM67" s="12">
        <f>IF(Players[[#This Row],[Expected Assists]] &gt; 0, Players[[#This Row],[Assists]] / Players[[#This Row],[Expected Assists]], 0)</f>
        <v>1</v>
      </c>
      <c r="AN67" s="12">
        <f>IF(Players[[#This Row],[90s Played]] &gt; 0, (Players[[#This Row],[Y Cards]] + Players[[#This Row],[R Cards]]) / Players[[#This Row],[90s Played]], 0)</f>
        <v>0.37037037037037035</v>
      </c>
      <c r="AO67" s="12">
        <f>Players[[#This Row],[Goals]] - Players[[#This Row],[Expected Goals]]</f>
        <v>1.1000000000000001</v>
      </c>
      <c r="AU67" t="str">
        <f>_xlfn.XLOOKUP(AV67,Players[Minutes],Players[Player])</f>
        <v>Ryan Trevitt</v>
      </c>
      <c r="AV67">
        <v>4</v>
      </c>
      <c r="AW67">
        <f>_xlfn.XLOOKUP(AV67,Players[Minutes],Players[Goal Contributions])</f>
        <v>0</v>
      </c>
    </row>
    <row r="68" spans="1:49" x14ac:dyDescent="0.25">
      <c r="A68" t="s">
        <v>338</v>
      </c>
      <c r="B68" t="s">
        <v>720</v>
      </c>
      <c r="C68" t="s">
        <v>51</v>
      </c>
      <c r="D68" t="s">
        <v>699</v>
      </c>
      <c r="E68" t="s">
        <v>12</v>
      </c>
      <c r="F68">
        <v>22</v>
      </c>
      <c r="G68">
        <v>2003</v>
      </c>
      <c r="H68">
        <v>16</v>
      </c>
      <c r="I68">
        <v>0</v>
      </c>
      <c r="J68">
        <v>119</v>
      </c>
      <c r="K68">
        <v>1.3</v>
      </c>
      <c r="L68">
        <v>1</v>
      </c>
      <c r="M68">
        <v>0</v>
      </c>
      <c r="N68">
        <v>1</v>
      </c>
      <c r="O68">
        <v>1</v>
      </c>
      <c r="P68">
        <v>0</v>
      </c>
      <c r="Q68">
        <v>0</v>
      </c>
      <c r="R68">
        <v>1</v>
      </c>
      <c r="S68">
        <v>0</v>
      </c>
      <c r="T68">
        <v>1</v>
      </c>
      <c r="U68">
        <v>1</v>
      </c>
      <c r="V68">
        <v>0.2</v>
      </c>
      <c r="W68">
        <v>1.2</v>
      </c>
      <c r="X68">
        <v>4</v>
      </c>
      <c r="Y68">
        <v>3</v>
      </c>
      <c r="Z68">
        <v>16</v>
      </c>
      <c r="AA68">
        <v>0.76</v>
      </c>
      <c r="AB68">
        <v>0</v>
      </c>
      <c r="AC68">
        <v>0.76</v>
      </c>
      <c r="AD68">
        <v>0.76</v>
      </c>
      <c r="AE68">
        <v>0.76</v>
      </c>
      <c r="AF68">
        <v>0.75</v>
      </c>
      <c r="AG68">
        <v>0.15</v>
      </c>
      <c r="AH68">
        <v>0.9</v>
      </c>
      <c r="AI68">
        <v>0.75</v>
      </c>
      <c r="AJ68">
        <v>0.9</v>
      </c>
      <c r="AK68" s="12">
        <f>Players[[#This Row],[Goal Contributions]]/Players[[#This Row],[Matches Played]]</f>
        <v>6.25E-2</v>
      </c>
      <c r="AL68" s="12">
        <f>IF(Players[[#This Row],[Expected Goals]] &gt; 0, Players[[#This Row],[Goals]] / Players[[#This Row],[Expected Goals]], 0)</f>
        <v>1</v>
      </c>
      <c r="AM68" s="12">
        <f>IF(Players[[#This Row],[Expected Assists]] &gt; 0, Players[[#This Row],[Assists]] / Players[[#This Row],[Expected Assists]], 0)</f>
        <v>0</v>
      </c>
      <c r="AN68" s="12">
        <f>IF(Players[[#This Row],[90s Played]] &gt; 0, (Players[[#This Row],[Y Cards]] + Players[[#This Row],[R Cards]]) / Players[[#This Row],[90s Played]], 0)</f>
        <v>0.76923076923076916</v>
      </c>
      <c r="AO68" s="12">
        <f>Players[[#This Row],[Goals]] - Players[[#This Row],[Expected Goals]]</f>
        <v>0</v>
      </c>
      <c r="AU68" t="str">
        <f>_xlfn.XLOOKUP(AV68,Players[Minutes],Players[Player])</f>
        <v>Gustavo Nunes</v>
      </c>
      <c r="AV68">
        <v>12</v>
      </c>
      <c r="AW68">
        <f>_xlfn.XLOOKUP(AV68,Players[Minutes],Players[Goal Contributions])</f>
        <v>0</v>
      </c>
    </row>
    <row r="69" spans="1:49" x14ac:dyDescent="0.25">
      <c r="A69" t="s">
        <v>652</v>
      </c>
      <c r="B69" t="s">
        <v>704</v>
      </c>
      <c r="C69" t="s">
        <v>17</v>
      </c>
      <c r="D69" t="s">
        <v>51</v>
      </c>
      <c r="E69" t="s">
        <v>12</v>
      </c>
      <c r="F69">
        <v>21</v>
      </c>
      <c r="G69">
        <v>2004</v>
      </c>
      <c r="H69">
        <v>4</v>
      </c>
      <c r="I69">
        <v>0</v>
      </c>
      <c r="J69">
        <v>24</v>
      </c>
      <c r="K69">
        <v>0.3</v>
      </c>
      <c r="L69">
        <v>0</v>
      </c>
      <c r="M69">
        <v>0</v>
      </c>
      <c r="N69">
        <v>0</v>
      </c>
      <c r="O69">
        <v>0</v>
      </c>
      <c r="P69">
        <v>0</v>
      </c>
      <c r="Q69">
        <v>0</v>
      </c>
      <c r="R69">
        <v>0</v>
      </c>
      <c r="S69">
        <v>0</v>
      </c>
      <c r="T69">
        <v>0</v>
      </c>
      <c r="U69">
        <v>0</v>
      </c>
      <c r="V69">
        <v>0</v>
      </c>
      <c r="W69">
        <v>0</v>
      </c>
      <c r="X69">
        <v>2</v>
      </c>
      <c r="Y69">
        <v>0</v>
      </c>
      <c r="Z69">
        <v>2</v>
      </c>
      <c r="AA69">
        <v>0</v>
      </c>
      <c r="AB69">
        <v>0</v>
      </c>
      <c r="AC69">
        <v>0</v>
      </c>
      <c r="AD69">
        <v>0</v>
      </c>
      <c r="AE69">
        <v>0</v>
      </c>
      <c r="AF69">
        <v>0</v>
      </c>
      <c r="AG69">
        <v>0</v>
      </c>
      <c r="AH69">
        <v>0</v>
      </c>
      <c r="AI69">
        <v>0</v>
      </c>
      <c r="AJ69">
        <v>0</v>
      </c>
      <c r="AK69" s="12">
        <f>Players[[#This Row],[Goal Contributions]]/Players[[#This Row],[Matches Played]]</f>
        <v>0</v>
      </c>
      <c r="AL69" s="12">
        <f>IF(Players[[#This Row],[Expected Goals]] &gt; 0, Players[[#This Row],[Goals]] / Players[[#This Row],[Expected Goals]], 0)</f>
        <v>0</v>
      </c>
      <c r="AM69" s="12">
        <f>IF(Players[[#This Row],[Expected Assists]] &gt; 0, Players[[#This Row],[Assists]] / Players[[#This Row],[Expected Assists]], 0)</f>
        <v>0</v>
      </c>
      <c r="AN69" s="12">
        <f>IF(Players[[#This Row],[90s Played]] &gt; 0, (Players[[#This Row],[Y Cards]] + Players[[#This Row],[R Cards]]) / Players[[#This Row],[90s Played]], 0)</f>
        <v>0</v>
      </c>
      <c r="AO69" s="12">
        <f>Players[[#This Row],[Goals]] - Players[[#This Row],[Expected Goals]]</f>
        <v>0</v>
      </c>
      <c r="AU69" t="str">
        <f>_xlfn.XLOOKUP(AV69,Players[Minutes],Players[Player])</f>
        <v>Jayden Meghoma</v>
      </c>
      <c r="AV69">
        <v>5</v>
      </c>
      <c r="AW69">
        <f>_xlfn.XLOOKUP(AV69,Players[Minutes],Players[Goal Contributions])</f>
        <v>0</v>
      </c>
    </row>
    <row r="70" spans="1:49" x14ac:dyDescent="0.25">
      <c r="A70" t="s">
        <v>362</v>
      </c>
      <c r="B70" t="s">
        <v>721</v>
      </c>
      <c r="C70" t="s">
        <v>11</v>
      </c>
      <c r="D70" t="s">
        <v>699</v>
      </c>
      <c r="E70" t="s">
        <v>12</v>
      </c>
      <c r="F70">
        <v>22</v>
      </c>
      <c r="G70">
        <v>2003</v>
      </c>
      <c r="H70">
        <v>38</v>
      </c>
      <c r="I70">
        <v>38</v>
      </c>
      <c r="J70">
        <v>3336</v>
      </c>
      <c r="K70">
        <v>37.1</v>
      </c>
      <c r="L70">
        <v>2</v>
      </c>
      <c r="M70">
        <v>5</v>
      </c>
      <c r="N70">
        <v>7</v>
      </c>
      <c r="O70">
        <v>2</v>
      </c>
      <c r="P70">
        <v>0</v>
      </c>
      <c r="Q70">
        <v>0</v>
      </c>
      <c r="R70">
        <v>4</v>
      </c>
      <c r="S70">
        <v>0</v>
      </c>
      <c r="T70">
        <v>0.6</v>
      </c>
      <c r="U70">
        <v>0.5</v>
      </c>
      <c r="V70">
        <v>3.9</v>
      </c>
      <c r="W70">
        <v>4.4000000000000004</v>
      </c>
      <c r="X70">
        <v>106</v>
      </c>
      <c r="Y70">
        <v>159</v>
      </c>
      <c r="Z70">
        <v>197</v>
      </c>
      <c r="AA70">
        <v>0.05</v>
      </c>
      <c r="AB70">
        <v>0.13</v>
      </c>
      <c r="AC70">
        <v>0.19</v>
      </c>
      <c r="AD70">
        <v>0.05</v>
      </c>
      <c r="AE70">
        <v>0.19</v>
      </c>
      <c r="AF70">
        <v>0.02</v>
      </c>
      <c r="AG70">
        <v>0.1</v>
      </c>
      <c r="AH70">
        <v>0.12</v>
      </c>
      <c r="AI70">
        <v>0.01</v>
      </c>
      <c r="AJ70">
        <v>0.12</v>
      </c>
      <c r="AK70" s="12">
        <f>Players[[#This Row],[Goal Contributions]]/Players[[#This Row],[Matches Played]]</f>
        <v>0.18421052631578946</v>
      </c>
      <c r="AL70" s="12">
        <f>IF(Players[[#This Row],[Expected Goals]] &gt; 0, Players[[#This Row],[Goals]] / Players[[#This Row],[Expected Goals]], 0)</f>
        <v>3.3333333333333335</v>
      </c>
      <c r="AM70" s="12">
        <f>IF(Players[[#This Row],[Expected Assists]] &gt; 0, Players[[#This Row],[Assists]] / Players[[#This Row],[Expected Assists]], 0)</f>
        <v>1.2820512820512822</v>
      </c>
      <c r="AN70" s="12">
        <f>IF(Players[[#This Row],[90s Played]] &gt; 0, (Players[[#This Row],[Y Cards]] + Players[[#This Row],[R Cards]]) / Players[[#This Row],[90s Played]], 0)</f>
        <v>0.10781671159029649</v>
      </c>
      <c r="AO70" s="12">
        <f>Players[[#This Row],[Goals]] - Players[[#This Row],[Expected Goals]]</f>
        <v>1.4</v>
      </c>
      <c r="AU70" t="str">
        <f>_xlfn.XLOOKUP(AV70,Players[Minutes],Players[Player])</f>
        <v>Ben Mee</v>
      </c>
      <c r="AV70">
        <v>183</v>
      </c>
      <c r="AW70">
        <f>_xlfn.XLOOKUP(AV70,Players[Minutes],Players[Goal Contributions])</f>
        <v>0</v>
      </c>
    </row>
    <row r="71" spans="1:49" x14ac:dyDescent="0.25">
      <c r="A71" t="s">
        <v>373</v>
      </c>
      <c r="B71" t="s">
        <v>710</v>
      </c>
      <c r="C71" t="s">
        <v>17</v>
      </c>
      <c r="D71" t="s">
        <v>699</v>
      </c>
      <c r="E71" t="s">
        <v>12</v>
      </c>
      <c r="F71">
        <v>26</v>
      </c>
      <c r="G71">
        <v>1999</v>
      </c>
      <c r="H71">
        <v>34</v>
      </c>
      <c r="I71">
        <v>29</v>
      </c>
      <c r="J71">
        <v>2340</v>
      </c>
      <c r="K71">
        <v>26</v>
      </c>
      <c r="L71">
        <v>12</v>
      </c>
      <c r="M71">
        <v>6</v>
      </c>
      <c r="N71">
        <v>18</v>
      </c>
      <c r="O71">
        <v>6</v>
      </c>
      <c r="P71">
        <v>6</v>
      </c>
      <c r="Q71">
        <v>6</v>
      </c>
      <c r="R71">
        <v>8</v>
      </c>
      <c r="S71">
        <v>0</v>
      </c>
      <c r="T71">
        <v>10.3</v>
      </c>
      <c r="U71">
        <v>5.6</v>
      </c>
      <c r="V71">
        <v>4.8</v>
      </c>
      <c r="W71">
        <v>10.5</v>
      </c>
      <c r="X71">
        <v>81</v>
      </c>
      <c r="Y71">
        <v>105</v>
      </c>
      <c r="Z71">
        <v>173</v>
      </c>
      <c r="AA71">
        <v>0.46</v>
      </c>
      <c r="AB71">
        <v>0.23</v>
      </c>
      <c r="AC71">
        <v>0.69</v>
      </c>
      <c r="AD71">
        <v>0.23</v>
      </c>
      <c r="AE71">
        <v>0.46</v>
      </c>
      <c r="AF71">
        <v>0.4</v>
      </c>
      <c r="AG71">
        <v>0.19</v>
      </c>
      <c r="AH71">
        <v>0.57999999999999996</v>
      </c>
      <c r="AI71">
        <v>0.22</v>
      </c>
      <c r="AJ71">
        <v>0.4</v>
      </c>
      <c r="AK71" s="12">
        <f>Players[[#This Row],[Goal Contributions]]/Players[[#This Row],[Matches Played]]</f>
        <v>0.52941176470588236</v>
      </c>
      <c r="AL71" s="12">
        <f>IF(Players[[#This Row],[Expected Goals]] &gt; 0, Players[[#This Row],[Goals]] / Players[[#This Row],[Expected Goals]], 0)</f>
        <v>1.1650485436893203</v>
      </c>
      <c r="AM71" s="12">
        <f>IF(Players[[#This Row],[Expected Assists]] &gt; 0, Players[[#This Row],[Assists]] / Players[[#This Row],[Expected Assists]], 0)</f>
        <v>1.25</v>
      </c>
      <c r="AN71" s="12">
        <f>IF(Players[[#This Row],[90s Played]] &gt; 0, (Players[[#This Row],[Y Cards]] + Players[[#This Row],[R Cards]]) / Players[[#This Row],[90s Played]], 0)</f>
        <v>0.30769230769230771</v>
      </c>
      <c r="AO71" s="12">
        <f>Players[[#This Row],[Goals]] - Players[[#This Row],[Expected Goals]]</f>
        <v>1.6999999999999993</v>
      </c>
      <c r="AU71" t="str">
        <f>_xlfn.XLOOKUP(AV71,Players[Minutes],Players[Player])</f>
        <v>Thiago</v>
      </c>
      <c r="AV71">
        <v>175</v>
      </c>
      <c r="AW71">
        <f>_xlfn.XLOOKUP(AV71,Players[Minutes],Players[Goal Contributions])</f>
        <v>0</v>
      </c>
    </row>
    <row r="72" spans="1:49" x14ac:dyDescent="0.25">
      <c r="A72" t="s">
        <v>495</v>
      </c>
      <c r="B72" t="s">
        <v>722</v>
      </c>
      <c r="C72" t="s">
        <v>51</v>
      </c>
      <c r="D72" t="s">
        <v>699</v>
      </c>
      <c r="E72" t="s">
        <v>12</v>
      </c>
      <c r="F72">
        <v>23</v>
      </c>
      <c r="G72">
        <v>2002</v>
      </c>
      <c r="H72">
        <v>32</v>
      </c>
      <c r="I72">
        <v>21</v>
      </c>
      <c r="J72">
        <v>2005</v>
      </c>
      <c r="K72">
        <v>22.3</v>
      </c>
      <c r="L72">
        <v>7</v>
      </c>
      <c r="M72">
        <v>4</v>
      </c>
      <c r="N72">
        <v>11</v>
      </c>
      <c r="O72">
        <v>7</v>
      </c>
      <c r="P72">
        <v>0</v>
      </c>
      <c r="Q72">
        <v>0</v>
      </c>
      <c r="R72">
        <v>3</v>
      </c>
      <c r="S72">
        <v>0</v>
      </c>
      <c r="T72">
        <v>8.4</v>
      </c>
      <c r="U72">
        <v>8.4</v>
      </c>
      <c r="V72">
        <v>5.5</v>
      </c>
      <c r="W72">
        <v>13.8</v>
      </c>
      <c r="X72">
        <v>79</v>
      </c>
      <c r="Y72">
        <v>43</v>
      </c>
      <c r="Z72">
        <v>191</v>
      </c>
      <c r="AA72">
        <v>0.31</v>
      </c>
      <c r="AB72">
        <v>0.18</v>
      </c>
      <c r="AC72">
        <v>0.49</v>
      </c>
      <c r="AD72">
        <v>0.31</v>
      </c>
      <c r="AE72">
        <v>0.49</v>
      </c>
      <c r="AF72">
        <v>0.38</v>
      </c>
      <c r="AG72">
        <v>0.25</v>
      </c>
      <c r="AH72">
        <v>0.62</v>
      </c>
      <c r="AI72">
        <v>0.38</v>
      </c>
      <c r="AJ72">
        <v>0.62</v>
      </c>
      <c r="AK72" s="12">
        <f>Players[[#This Row],[Goal Contributions]]/Players[[#This Row],[Matches Played]]</f>
        <v>0.34375</v>
      </c>
      <c r="AL72" s="12">
        <f>IF(Players[[#This Row],[Expected Goals]] &gt; 0, Players[[#This Row],[Goals]] / Players[[#This Row],[Expected Goals]], 0)</f>
        <v>0.83333333333333326</v>
      </c>
      <c r="AM72" s="12">
        <f>IF(Players[[#This Row],[Expected Assists]] &gt; 0, Players[[#This Row],[Assists]] / Players[[#This Row],[Expected Assists]], 0)</f>
        <v>0.72727272727272729</v>
      </c>
      <c r="AN72" s="12">
        <f>IF(Players[[#This Row],[90s Played]] &gt; 0, (Players[[#This Row],[Y Cards]] + Players[[#This Row],[R Cards]]) / Players[[#This Row],[90s Played]], 0)</f>
        <v>0.13452914798206278</v>
      </c>
      <c r="AO72" s="12">
        <f>Players[[#This Row],[Goals]] - Players[[#This Row],[Expected Goals]]</f>
        <v>-1.4000000000000004</v>
      </c>
      <c r="AU72" t="str">
        <f>_xlfn.XLOOKUP(AV72,Players[Minutes],Players[Player])</f>
        <v>Yunus Emre Konak</v>
      </c>
      <c r="AV72">
        <v>42</v>
      </c>
      <c r="AW72">
        <f>_xlfn.XLOOKUP(AV72,Players[Minutes],Players[Goal Contributions])</f>
        <v>0</v>
      </c>
    </row>
    <row r="73" spans="1:49" x14ac:dyDescent="0.25">
      <c r="A73" t="s">
        <v>621</v>
      </c>
      <c r="B73" t="s">
        <v>723</v>
      </c>
      <c r="C73" t="s">
        <v>17</v>
      </c>
      <c r="D73" t="s">
        <v>51</v>
      </c>
      <c r="E73" t="s">
        <v>12</v>
      </c>
      <c r="F73">
        <v>28</v>
      </c>
      <c r="G73">
        <v>1997</v>
      </c>
      <c r="H73">
        <v>17</v>
      </c>
      <c r="I73">
        <v>2</v>
      </c>
      <c r="J73">
        <v>345</v>
      </c>
      <c r="K73">
        <v>3.8</v>
      </c>
      <c r="L73">
        <v>2</v>
      </c>
      <c r="M73">
        <v>1</v>
      </c>
      <c r="N73">
        <v>3</v>
      </c>
      <c r="O73">
        <v>2</v>
      </c>
      <c r="P73">
        <v>0</v>
      </c>
      <c r="Q73">
        <v>0</v>
      </c>
      <c r="R73">
        <v>2</v>
      </c>
      <c r="S73">
        <v>0</v>
      </c>
      <c r="T73">
        <v>2.7</v>
      </c>
      <c r="U73">
        <v>2.7</v>
      </c>
      <c r="V73">
        <v>0.4</v>
      </c>
      <c r="W73">
        <v>3.1</v>
      </c>
      <c r="X73">
        <v>4</v>
      </c>
      <c r="Y73">
        <v>12</v>
      </c>
      <c r="Z73">
        <v>22</v>
      </c>
      <c r="AA73">
        <v>0.52</v>
      </c>
      <c r="AB73">
        <v>0.26</v>
      </c>
      <c r="AC73">
        <v>0.78</v>
      </c>
      <c r="AD73">
        <v>0.52</v>
      </c>
      <c r="AE73">
        <v>0.78</v>
      </c>
      <c r="AF73">
        <v>0.72</v>
      </c>
      <c r="AG73">
        <v>0.1</v>
      </c>
      <c r="AH73">
        <v>0.82</v>
      </c>
      <c r="AI73">
        <v>0.72</v>
      </c>
      <c r="AJ73">
        <v>0.82</v>
      </c>
      <c r="AK73" s="12">
        <f>Players[[#This Row],[Goal Contributions]]/Players[[#This Row],[Matches Played]]</f>
        <v>0.17647058823529413</v>
      </c>
      <c r="AL73" s="12">
        <f>IF(Players[[#This Row],[Expected Goals]] &gt; 0, Players[[#This Row],[Goals]] / Players[[#This Row],[Expected Goals]], 0)</f>
        <v>0.7407407407407407</v>
      </c>
      <c r="AM73" s="12">
        <f>IF(Players[[#This Row],[Expected Assists]] &gt; 0, Players[[#This Row],[Assists]] / Players[[#This Row],[Expected Assists]], 0)</f>
        <v>2.5</v>
      </c>
      <c r="AN73" s="12">
        <f>IF(Players[[#This Row],[90s Played]] &gt; 0, (Players[[#This Row],[Y Cards]] + Players[[#This Row],[R Cards]]) / Players[[#This Row],[90s Played]], 0)</f>
        <v>0.52631578947368418</v>
      </c>
      <c r="AO73" s="12">
        <f>Players[[#This Row],[Goals]] - Players[[#This Row],[Expected Goals]]</f>
        <v>-0.70000000000000018</v>
      </c>
      <c r="AU73" t="str">
        <f>_xlfn.XLOOKUP(AV73,Players[Minutes],Players[Player])</f>
        <v>Frank Onyeka</v>
      </c>
      <c r="AV73">
        <v>25</v>
      </c>
      <c r="AW73">
        <f>_xlfn.XLOOKUP(AV73,Players[Minutes],Players[Goal Contributions])</f>
        <v>0</v>
      </c>
    </row>
    <row r="74" spans="1:49" x14ac:dyDescent="0.25">
      <c r="A74" t="s">
        <v>573</v>
      </c>
      <c r="B74" t="s">
        <v>714</v>
      </c>
      <c r="C74" t="s">
        <v>11</v>
      </c>
      <c r="D74" t="s">
        <v>51</v>
      </c>
      <c r="E74" t="s">
        <v>12</v>
      </c>
      <c r="F74">
        <v>20</v>
      </c>
      <c r="G74">
        <v>2005</v>
      </c>
      <c r="H74">
        <v>3</v>
      </c>
      <c r="I74">
        <v>0</v>
      </c>
      <c r="J74">
        <v>11</v>
      </c>
      <c r="K74">
        <v>0.1</v>
      </c>
      <c r="L74">
        <v>0</v>
      </c>
      <c r="M74">
        <v>0</v>
      </c>
      <c r="N74">
        <v>0</v>
      </c>
      <c r="O74">
        <v>0</v>
      </c>
      <c r="P74">
        <v>0</v>
      </c>
      <c r="Q74">
        <v>0</v>
      </c>
      <c r="R74">
        <v>0</v>
      </c>
      <c r="S74">
        <v>0</v>
      </c>
      <c r="T74">
        <v>0</v>
      </c>
      <c r="U74">
        <v>0</v>
      </c>
      <c r="V74">
        <v>0</v>
      </c>
      <c r="W74">
        <v>0</v>
      </c>
      <c r="X74">
        <v>0</v>
      </c>
      <c r="Y74">
        <v>0</v>
      </c>
      <c r="Z74">
        <v>2</v>
      </c>
      <c r="AA74">
        <v>0</v>
      </c>
      <c r="AB74">
        <v>0</v>
      </c>
      <c r="AC74">
        <v>0</v>
      </c>
      <c r="AD74">
        <v>0</v>
      </c>
      <c r="AE74">
        <v>0</v>
      </c>
      <c r="AF74">
        <v>0</v>
      </c>
      <c r="AG74">
        <v>0</v>
      </c>
      <c r="AH74">
        <v>0</v>
      </c>
      <c r="AI74">
        <v>0</v>
      </c>
      <c r="AJ74">
        <v>0</v>
      </c>
      <c r="AK74" s="12">
        <f>Players[[#This Row],[Goal Contributions]]/Players[[#This Row],[Matches Played]]</f>
        <v>0</v>
      </c>
      <c r="AL74" s="12">
        <f>IF(Players[[#This Row],[Expected Goals]] &gt; 0, Players[[#This Row],[Goals]] / Players[[#This Row],[Expected Goals]], 0)</f>
        <v>0</v>
      </c>
      <c r="AM74" s="12">
        <f>IF(Players[[#This Row],[Expected Assists]] &gt; 0, Players[[#This Row],[Assists]] / Players[[#This Row],[Expected Assists]], 0)</f>
        <v>0</v>
      </c>
      <c r="AN74" s="12">
        <f>IF(Players[[#This Row],[90s Played]] &gt; 0, (Players[[#This Row],[Y Cards]] + Players[[#This Row],[R Cards]]) / Players[[#This Row],[90s Played]], 0)</f>
        <v>0</v>
      </c>
      <c r="AO74" s="12">
        <f>Players[[#This Row],[Goals]] - Players[[#This Row],[Expected Goals]]</f>
        <v>0</v>
      </c>
      <c r="AU74" t="str">
        <f>_xlfn.XLOOKUP(AV74,Players[Minutes],Players[Player])</f>
        <v>Daniel Jebbison</v>
      </c>
      <c r="AV74">
        <v>119</v>
      </c>
      <c r="AW74">
        <f>_xlfn.XLOOKUP(AV74,Players[Minutes],Players[Goal Contributions])</f>
        <v>1</v>
      </c>
    </row>
    <row r="75" spans="1:49" x14ac:dyDescent="0.25">
      <c r="A75" t="s">
        <v>471</v>
      </c>
      <c r="B75" t="s">
        <v>701</v>
      </c>
      <c r="C75" t="s">
        <v>48</v>
      </c>
      <c r="D75" t="s">
        <v>699</v>
      </c>
      <c r="E75" t="s">
        <v>12</v>
      </c>
      <c r="F75">
        <v>36</v>
      </c>
      <c r="G75">
        <v>1989</v>
      </c>
      <c r="H75">
        <v>2</v>
      </c>
      <c r="I75">
        <v>2</v>
      </c>
      <c r="J75">
        <v>180</v>
      </c>
      <c r="K75">
        <v>2</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s="12">
        <f>Players[[#This Row],[Goal Contributions]]/Players[[#This Row],[Matches Played]]</f>
        <v>0</v>
      </c>
      <c r="AL75" s="12">
        <f>IF(Players[[#This Row],[Expected Goals]] &gt; 0, Players[[#This Row],[Goals]] / Players[[#This Row],[Expected Goals]], 0)</f>
        <v>0</v>
      </c>
      <c r="AM75" s="12">
        <f>IF(Players[[#This Row],[Expected Assists]] &gt; 0, Players[[#This Row],[Assists]] / Players[[#This Row],[Expected Assists]], 0)</f>
        <v>0</v>
      </c>
      <c r="AN75" s="12">
        <f>IF(Players[[#This Row],[90s Played]] &gt; 0, (Players[[#This Row],[Y Cards]] + Players[[#This Row],[R Cards]]) / Players[[#This Row],[90s Played]], 0)</f>
        <v>0</v>
      </c>
      <c r="AO75" s="12">
        <f>Players[[#This Row],[Goals]] - Players[[#This Row],[Expected Goals]]</f>
        <v>0</v>
      </c>
      <c r="AU75" t="str">
        <f>_xlfn.XLOOKUP(AV75,Players[Minutes],Players[Player])</f>
        <v>HÃ¡kon Rafn Valdimarsson</v>
      </c>
      <c r="AV75">
        <v>145</v>
      </c>
      <c r="AW75">
        <f>_xlfn.XLOOKUP(AV75,Players[Minutes],Players[Goal Contributions])</f>
        <v>0</v>
      </c>
    </row>
    <row r="76" spans="1:49" x14ac:dyDescent="0.25">
      <c r="A76" t="s">
        <v>318</v>
      </c>
      <c r="B76" t="s">
        <v>704</v>
      </c>
      <c r="C76" t="s">
        <v>11</v>
      </c>
      <c r="D76" t="s">
        <v>699</v>
      </c>
      <c r="E76" t="s">
        <v>12</v>
      </c>
      <c r="F76">
        <v>23</v>
      </c>
      <c r="G76">
        <v>2002</v>
      </c>
      <c r="H76">
        <v>10</v>
      </c>
      <c r="I76">
        <v>6</v>
      </c>
      <c r="J76">
        <v>448</v>
      </c>
      <c r="K76">
        <v>5</v>
      </c>
      <c r="L76">
        <v>0</v>
      </c>
      <c r="M76">
        <v>1</v>
      </c>
      <c r="N76">
        <v>1</v>
      </c>
      <c r="O76">
        <v>0</v>
      </c>
      <c r="P76">
        <v>0</v>
      </c>
      <c r="Q76">
        <v>0</v>
      </c>
      <c r="R76">
        <v>1</v>
      </c>
      <c r="S76">
        <v>0</v>
      </c>
      <c r="T76">
        <v>0.3</v>
      </c>
      <c r="U76">
        <v>0.3</v>
      </c>
      <c r="V76">
        <v>0.3</v>
      </c>
      <c r="W76">
        <v>0.6</v>
      </c>
      <c r="X76">
        <v>3</v>
      </c>
      <c r="Y76">
        <v>16</v>
      </c>
      <c r="Z76">
        <v>8</v>
      </c>
      <c r="AA76">
        <v>0</v>
      </c>
      <c r="AB76">
        <v>0.2</v>
      </c>
      <c r="AC76">
        <v>0.2</v>
      </c>
      <c r="AD76">
        <v>0</v>
      </c>
      <c r="AE76">
        <v>0.2</v>
      </c>
      <c r="AF76">
        <v>0.06</v>
      </c>
      <c r="AG76">
        <v>0.05</v>
      </c>
      <c r="AH76">
        <v>0.11</v>
      </c>
      <c r="AI76">
        <v>0.06</v>
      </c>
      <c r="AJ76">
        <v>0.11</v>
      </c>
      <c r="AK76" s="12">
        <f>Players[[#This Row],[Goal Contributions]]/Players[[#This Row],[Matches Played]]</f>
        <v>0.1</v>
      </c>
      <c r="AL76" s="12">
        <f>IF(Players[[#This Row],[Expected Goals]] &gt; 0, Players[[#This Row],[Goals]] / Players[[#This Row],[Expected Goals]], 0)</f>
        <v>0</v>
      </c>
      <c r="AM76" s="12">
        <f>IF(Players[[#This Row],[Expected Assists]] &gt; 0, Players[[#This Row],[Assists]] / Players[[#This Row],[Expected Assists]], 0)</f>
        <v>3.3333333333333335</v>
      </c>
      <c r="AN76" s="12">
        <f>IF(Players[[#This Row],[90s Played]] &gt; 0, (Players[[#This Row],[Y Cards]] + Players[[#This Row],[R Cards]]) / Players[[#This Row],[90s Played]], 0)</f>
        <v>0.2</v>
      </c>
      <c r="AO76" s="12">
        <f>Players[[#This Row],[Goals]] - Players[[#This Row],[Expected Goals]]</f>
        <v>-0.3</v>
      </c>
      <c r="AU76" t="str">
        <f>_xlfn.XLOOKUP(AV76,Players[Minutes],Players[Player])</f>
        <v>Rico Henry</v>
      </c>
      <c r="AV76">
        <v>99</v>
      </c>
      <c r="AW76">
        <f>_xlfn.XLOOKUP(AV76,Players[Minutes],Players[Goal Contributions])</f>
        <v>0</v>
      </c>
    </row>
    <row r="77" spans="1:49" x14ac:dyDescent="0.25">
      <c r="A77" t="s">
        <v>569</v>
      </c>
      <c r="B77" t="s">
        <v>704</v>
      </c>
      <c r="C77" t="s">
        <v>11</v>
      </c>
      <c r="D77" t="s">
        <v>699</v>
      </c>
      <c r="E77" t="s">
        <v>12</v>
      </c>
      <c r="F77">
        <v>34</v>
      </c>
      <c r="G77">
        <v>1991</v>
      </c>
      <c r="H77">
        <v>25</v>
      </c>
      <c r="I77">
        <v>19</v>
      </c>
      <c r="J77">
        <v>1590</v>
      </c>
      <c r="K77">
        <v>17.7</v>
      </c>
      <c r="L77">
        <v>0</v>
      </c>
      <c r="M77">
        <v>0</v>
      </c>
      <c r="N77">
        <v>0</v>
      </c>
      <c r="O77">
        <v>0</v>
      </c>
      <c r="P77">
        <v>0</v>
      </c>
      <c r="Q77">
        <v>0</v>
      </c>
      <c r="R77">
        <v>7</v>
      </c>
      <c r="S77">
        <v>0</v>
      </c>
      <c r="T77">
        <v>0.7</v>
      </c>
      <c r="U77">
        <v>0.7</v>
      </c>
      <c r="V77">
        <v>0.4</v>
      </c>
      <c r="W77">
        <v>1.1000000000000001</v>
      </c>
      <c r="X77">
        <v>15</v>
      </c>
      <c r="Y77">
        <v>49</v>
      </c>
      <c r="Z77">
        <v>34</v>
      </c>
      <c r="AA77">
        <v>0</v>
      </c>
      <c r="AB77">
        <v>0</v>
      </c>
      <c r="AC77">
        <v>0</v>
      </c>
      <c r="AD77">
        <v>0</v>
      </c>
      <c r="AE77">
        <v>0</v>
      </c>
      <c r="AF77">
        <v>0.04</v>
      </c>
      <c r="AG77">
        <v>0.02</v>
      </c>
      <c r="AH77">
        <v>0.06</v>
      </c>
      <c r="AI77">
        <v>0.04</v>
      </c>
      <c r="AJ77">
        <v>0.06</v>
      </c>
      <c r="AK77" s="12">
        <f>Players[[#This Row],[Goal Contributions]]/Players[[#This Row],[Matches Played]]</f>
        <v>0</v>
      </c>
      <c r="AL77" s="12">
        <f>IF(Players[[#This Row],[Expected Goals]] &gt; 0, Players[[#This Row],[Goals]] / Players[[#This Row],[Expected Goals]], 0)</f>
        <v>0</v>
      </c>
      <c r="AM77" s="12">
        <f>IF(Players[[#This Row],[Expected Assists]] &gt; 0, Players[[#This Row],[Assists]] / Players[[#This Row],[Expected Assists]], 0)</f>
        <v>0</v>
      </c>
      <c r="AN77" s="12">
        <f>IF(Players[[#This Row],[90s Played]] &gt; 0, (Players[[#This Row],[Y Cards]] + Players[[#This Row],[R Cards]]) / Players[[#This Row],[90s Played]], 0)</f>
        <v>0.39548022598870058</v>
      </c>
      <c r="AO77" s="12">
        <f>Players[[#This Row],[Goals]] - Players[[#This Row],[Expected Goals]]</f>
        <v>-0.7</v>
      </c>
      <c r="AU77" t="str">
        <f>_xlfn.XLOOKUP(AV77,Players[Minutes],Players[Player])</f>
        <v>Kim Jisoo</v>
      </c>
      <c r="AV77">
        <v>30</v>
      </c>
      <c r="AW77">
        <f>_xlfn.XLOOKUP(AV77,Players[Minutes],Players[Goal Contributions])</f>
        <v>0</v>
      </c>
    </row>
    <row r="78" spans="1:49" x14ac:dyDescent="0.25">
      <c r="A78" t="s">
        <v>9</v>
      </c>
      <c r="B78" t="s">
        <v>704</v>
      </c>
      <c r="C78" t="s">
        <v>11</v>
      </c>
      <c r="D78" t="s">
        <v>699</v>
      </c>
      <c r="E78" t="s">
        <v>12</v>
      </c>
      <c r="F78">
        <v>25</v>
      </c>
      <c r="G78">
        <v>2000</v>
      </c>
      <c r="H78">
        <v>3</v>
      </c>
      <c r="I78">
        <v>1</v>
      </c>
      <c r="J78">
        <v>86</v>
      </c>
      <c r="K78">
        <v>1</v>
      </c>
      <c r="L78">
        <v>0</v>
      </c>
      <c r="M78">
        <v>0</v>
      </c>
      <c r="N78">
        <v>0</v>
      </c>
      <c r="O78">
        <v>0</v>
      </c>
      <c r="P78">
        <v>0</v>
      </c>
      <c r="Q78">
        <v>0</v>
      </c>
      <c r="R78">
        <v>0</v>
      </c>
      <c r="S78">
        <v>0</v>
      </c>
      <c r="T78">
        <v>0</v>
      </c>
      <c r="U78">
        <v>0</v>
      </c>
      <c r="V78">
        <v>0</v>
      </c>
      <c r="W78">
        <v>0</v>
      </c>
      <c r="X78">
        <v>1</v>
      </c>
      <c r="Y78">
        <v>8</v>
      </c>
      <c r="Z78">
        <v>3</v>
      </c>
      <c r="AA78">
        <v>0</v>
      </c>
      <c r="AB78">
        <v>0</v>
      </c>
      <c r="AC78">
        <v>0</v>
      </c>
      <c r="AD78">
        <v>0</v>
      </c>
      <c r="AE78">
        <v>0</v>
      </c>
      <c r="AF78">
        <v>0</v>
      </c>
      <c r="AG78">
        <v>0</v>
      </c>
      <c r="AH78">
        <v>0</v>
      </c>
      <c r="AI78">
        <v>0</v>
      </c>
      <c r="AJ78">
        <v>0</v>
      </c>
      <c r="AK78" s="12">
        <f>Players[[#This Row],[Goal Contributions]]/Players[[#This Row],[Matches Played]]</f>
        <v>0</v>
      </c>
      <c r="AL78" s="12">
        <f>IF(Players[[#This Row],[Expected Goals]] &gt; 0, Players[[#This Row],[Goals]] / Players[[#This Row],[Expected Goals]], 0)</f>
        <v>0</v>
      </c>
      <c r="AM78" s="12">
        <f>IF(Players[[#This Row],[Expected Assists]] &gt; 0, Players[[#This Row],[Assists]] / Players[[#This Row],[Expected Assists]], 0)</f>
        <v>0</v>
      </c>
      <c r="AN78" s="12">
        <f>IF(Players[[#This Row],[90s Played]] &gt; 0, (Players[[#This Row],[Y Cards]] + Players[[#This Row],[R Cards]]) / Players[[#This Row],[90s Played]], 0)</f>
        <v>0</v>
      </c>
      <c r="AO78" s="12">
        <f>Players[[#This Row],[Goals]] - Players[[#This Row],[Expected Goals]]</f>
        <v>0</v>
      </c>
      <c r="AU78" t="str">
        <f>_xlfn.XLOOKUP(AV78,Players[Minutes],Players[Player])</f>
        <v>Emi BuendÃ­a</v>
      </c>
      <c r="AV78">
        <v>98</v>
      </c>
      <c r="AW78">
        <f>_xlfn.XLOOKUP(AV78,Players[Minutes],Players[Goal Contributions])</f>
        <v>0</v>
      </c>
    </row>
    <row r="79" spans="1:49" x14ac:dyDescent="0.25">
      <c r="A79" t="s">
        <v>115</v>
      </c>
      <c r="B79" t="s">
        <v>724</v>
      </c>
      <c r="C79" t="s">
        <v>17</v>
      </c>
      <c r="D79" t="s">
        <v>699</v>
      </c>
      <c r="E79" t="s">
        <v>12</v>
      </c>
      <c r="F79">
        <v>29</v>
      </c>
      <c r="G79">
        <v>1996</v>
      </c>
      <c r="H79">
        <v>10</v>
      </c>
      <c r="I79">
        <v>1</v>
      </c>
      <c r="J79">
        <v>184</v>
      </c>
      <c r="K79">
        <v>2</v>
      </c>
      <c r="L79">
        <v>0</v>
      </c>
      <c r="M79">
        <v>0</v>
      </c>
      <c r="N79">
        <v>0</v>
      </c>
      <c r="O79">
        <v>0</v>
      </c>
      <c r="P79">
        <v>0</v>
      </c>
      <c r="Q79">
        <v>0</v>
      </c>
      <c r="R79">
        <v>1</v>
      </c>
      <c r="S79">
        <v>0</v>
      </c>
      <c r="T79">
        <v>0.6</v>
      </c>
      <c r="U79">
        <v>0.6</v>
      </c>
      <c r="V79">
        <v>1.1000000000000001</v>
      </c>
      <c r="W79">
        <v>1.7</v>
      </c>
      <c r="X79">
        <v>3</v>
      </c>
      <c r="Y79">
        <v>15</v>
      </c>
      <c r="Z79">
        <v>13</v>
      </c>
      <c r="AA79">
        <v>0</v>
      </c>
      <c r="AB79">
        <v>0</v>
      </c>
      <c r="AC79">
        <v>0</v>
      </c>
      <c r="AD79">
        <v>0</v>
      </c>
      <c r="AE79">
        <v>0</v>
      </c>
      <c r="AF79">
        <v>0.28000000000000003</v>
      </c>
      <c r="AG79">
        <v>0.54</v>
      </c>
      <c r="AH79">
        <v>0.82</v>
      </c>
      <c r="AI79">
        <v>0.28000000000000003</v>
      </c>
      <c r="AJ79">
        <v>0.82</v>
      </c>
      <c r="AK79" s="12">
        <f>Players[[#This Row],[Goal Contributions]]/Players[[#This Row],[Matches Played]]</f>
        <v>0</v>
      </c>
      <c r="AL79" s="12">
        <f>IF(Players[[#This Row],[Expected Goals]] &gt; 0, Players[[#This Row],[Goals]] / Players[[#This Row],[Expected Goals]], 0)</f>
        <v>0</v>
      </c>
      <c r="AM79" s="12">
        <f>IF(Players[[#This Row],[Expected Assists]] &gt; 0, Players[[#This Row],[Assists]] / Players[[#This Row],[Expected Assists]], 0)</f>
        <v>0</v>
      </c>
      <c r="AN79" s="12">
        <f>IF(Players[[#This Row],[90s Played]] &gt; 0, (Players[[#This Row],[Y Cards]] + Players[[#This Row],[R Cards]]) / Players[[#This Row],[90s Played]], 0)</f>
        <v>0.5</v>
      </c>
      <c r="AO79" s="12">
        <f>Players[[#This Row],[Goals]] - Players[[#This Row],[Expected Goals]]</f>
        <v>-0.6</v>
      </c>
      <c r="AU79" t="str">
        <f>_xlfn.XLOOKUP(AV79,Players[Minutes],Players[Player])</f>
        <v>Julio Enciso</v>
      </c>
      <c r="AV79">
        <v>294</v>
      </c>
      <c r="AW79">
        <f>_xlfn.XLOOKUP(AV79,Players[Minutes],Players[Goal Contributions])</f>
        <v>0</v>
      </c>
    </row>
    <row r="80" spans="1:49" x14ac:dyDescent="0.25">
      <c r="A80" t="s">
        <v>81</v>
      </c>
      <c r="B80" t="s">
        <v>705</v>
      </c>
      <c r="C80" t="s">
        <v>48</v>
      </c>
      <c r="D80" t="s">
        <v>699</v>
      </c>
      <c r="E80" t="s">
        <v>12</v>
      </c>
      <c r="F80">
        <v>31</v>
      </c>
      <c r="G80">
        <v>1994</v>
      </c>
      <c r="H80">
        <v>31</v>
      </c>
      <c r="I80">
        <v>31</v>
      </c>
      <c r="J80">
        <v>2790</v>
      </c>
      <c r="K80">
        <v>31</v>
      </c>
      <c r="L80">
        <v>0</v>
      </c>
      <c r="M80">
        <v>0</v>
      </c>
      <c r="N80">
        <v>0</v>
      </c>
      <c r="O80">
        <v>0</v>
      </c>
      <c r="P80">
        <v>0</v>
      </c>
      <c r="Q80">
        <v>0</v>
      </c>
      <c r="R80">
        <v>3</v>
      </c>
      <c r="S80">
        <v>0</v>
      </c>
      <c r="T80">
        <v>0.1</v>
      </c>
      <c r="U80">
        <v>0.1</v>
      </c>
      <c r="V80">
        <v>0</v>
      </c>
      <c r="W80">
        <v>0.1</v>
      </c>
      <c r="X80">
        <v>0</v>
      </c>
      <c r="Y80">
        <v>2</v>
      </c>
      <c r="Z80">
        <v>0</v>
      </c>
      <c r="AA80">
        <v>0</v>
      </c>
      <c r="AB80">
        <v>0</v>
      </c>
      <c r="AC80">
        <v>0</v>
      </c>
      <c r="AD80">
        <v>0</v>
      </c>
      <c r="AE80">
        <v>0</v>
      </c>
      <c r="AF80">
        <v>0</v>
      </c>
      <c r="AG80">
        <v>0</v>
      </c>
      <c r="AH80">
        <v>0</v>
      </c>
      <c r="AI80">
        <v>0</v>
      </c>
      <c r="AJ80">
        <v>0</v>
      </c>
      <c r="AK80" s="12">
        <f>Players[[#This Row],[Goal Contributions]]/Players[[#This Row],[Matches Played]]</f>
        <v>0</v>
      </c>
      <c r="AL80" s="12">
        <f>IF(Players[[#This Row],[Expected Goals]] &gt; 0, Players[[#This Row],[Goals]] / Players[[#This Row],[Expected Goals]], 0)</f>
        <v>0</v>
      </c>
      <c r="AM80" s="12">
        <f>IF(Players[[#This Row],[Expected Assists]] &gt; 0, Players[[#This Row],[Assists]] / Players[[#This Row],[Expected Assists]], 0)</f>
        <v>0</v>
      </c>
      <c r="AN80" s="12">
        <f>IF(Players[[#This Row],[90s Played]] &gt; 0, (Players[[#This Row],[Y Cards]] + Players[[#This Row],[R Cards]]) / Players[[#This Row],[90s Played]], 0)</f>
        <v>9.6774193548387094E-2</v>
      </c>
      <c r="AO80" s="12">
        <f>Players[[#This Row],[Goals]] - Players[[#This Row],[Expected Goals]]</f>
        <v>-0.1</v>
      </c>
      <c r="AU80" t="str">
        <f>_xlfn.XLOOKUP(AV80,Players[Minutes],Players[Player])</f>
        <v>Eiran Cashin</v>
      </c>
      <c r="AV80">
        <v>20</v>
      </c>
      <c r="AW80">
        <f>_xlfn.XLOOKUP(AV80,Players[Minutes],Players[Goal Contributions])</f>
        <v>0</v>
      </c>
    </row>
    <row r="81" spans="1:49" x14ac:dyDescent="0.25">
      <c r="A81" t="s">
        <v>134</v>
      </c>
      <c r="B81" t="s">
        <v>725</v>
      </c>
      <c r="C81" t="s">
        <v>17</v>
      </c>
      <c r="D81" t="s">
        <v>51</v>
      </c>
      <c r="E81" t="s">
        <v>12</v>
      </c>
      <c r="F81">
        <v>28</v>
      </c>
      <c r="G81">
        <v>1997</v>
      </c>
      <c r="H81">
        <v>29</v>
      </c>
      <c r="I81">
        <v>9</v>
      </c>
      <c r="J81">
        <v>960</v>
      </c>
      <c r="K81">
        <v>10.7</v>
      </c>
      <c r="L81">
        <v>2</v>
      </c>
      <c r="M81">
        <v>0</v>
      </c>
      <c r="N81">
        <v>2</v>
      </c>
      <c r="O81">
        <v>2</v>
      </c>
      <c r="P81">
        <v>0</v>
      </c>
      <c r="Q81">
        <v>0</v>
      </c>
      <c r="R81">
        <v>3</v>
      </c>
      <c r="S81">
        <v>0</v>
      </c>
      <c r="T81">
        <v>2.5</v>
      </c>
      <c r="U81">
        <v>2.5</v>
      </c>
      <c r="V81">
        <v>1.9</v>
      </c>
      <c r="W81">
        <v>4.4000000000000004</v>
      </c>
      <c r="X81">
        <v>35</v>
      </c>
      <c r="Y81">
        <v>35</v>
      </c>
      <c r="Z81">
        <v>83</v>
      </c>
      <c r="AA81">
        <v>0.19</v>
      </c>
      <c r="AB81">
        <v>0</v>
      </c>
      <c r="AC81">
        <v>0.19</v>
      </c>
      <c r="AD81">
        <v>0.19</v>
      </c>
      <c r="AE81">
        <v>0.19</v>
      </c>
      <c r="AF81">
        <v>0.24</v>
      </c>
      <c r="AG81">
        <v>0.18</v>
      </c>
      <c r="AH81">
        <v>0.41</v>
      </c>
      <c r="AI81">
        <v>0.24</v>
      </c>
      <c r="AJ81">
        <v>0.41</v>
      </c>
      <c r="AK81" s="12">
        <f>Players[[#This Row],[Goal Contributions]]/Players[[#This Row],[Matches Played]]</f>
        <v>6.8965517241379309E-2</v>
      </c>
      <c r="AL81" s="12">
        <f>IF(Players[[#This Row],[Expected Goals]] &gt; 0, Players[[#This Row],[Goals]] / Players[[#This Row],[Expected Goals]], 0)</f>
        <v>0.8</v>
      </c>
      <c r="AM81" s="12">
        <f>IF(Players[[#This Row],[Expected Assists]] &gt; 0, Players[[#This Row],[Assists]] / Players[[#This Row],[Expected Assists]], 0)</f>
        <v>0</v>
      </c>
      <c r="AN81" s="12">
        <f>IF(Players[[#This Row],[90s Played]] &gt; 0, (Players[[#This Row],[Y Cards]] + Players[[#This Row],[R Cards]]) / Players[[#This Row],[90s Played]], 0)</f>
        <v>0.28037383177570097</v>
      </c>
      <c r="AO81" s="12">
        <f>Players[[#This Row],[Goals]] - Players[[#This Row],[Expected Goals]]</f>
        <v>-0.5</v>
      </c>
      <c r="AU81" t="str">
        <f>_xlfn.XLOOKUP(AV81,Players[Minutes],Players[Player])</f>
        <v>Neto</v>
      </c>
      <c r="AV81">
        <v>180</v>
      </c>
      <c r="AW81">
        <f>_xlfn.XLOOKUP(AV81,Players[Minutes],Players[Goal Contributions])</f>
        <v>0</v>
      </c>
    </row>
    <row r="82" spans="1:49" x14ac:dyDescent="0.25">
      <c r="A82" t="s">
        <v>15</v>
      </c>
      <c r="B82" t="s">
        <v>726</v>
      </c>
      <c r="C82" t="s">
        <v>17</v>
      </c>
      <c r="D82" t="s">
        <v>699</v>
      </c>
      <c r="E82" t="s">
        <v>12</v>
      </c>
      <c r="F82">
        <v>26</v>
      </c>
      <c r="G82">
        <v>1999</v>
      </c>
      <c r="H82">
        <v>28</v>
      </c>
      <c r="I82">
        <v>21</v>
      </c>
      <c r="J82">
        <v>1965</v>
      </c>
      <c r="K82">
        <v>21.8</v>
      </c>
      <c r="L82">
        <v>0</v>
      </c>
      <c r="M82">
        <v>3</v>
      </c>
      <c r="N82">
        <v>3</v>
      </c>
      <c r="O82">
        <v>0</v>
      </c>
      <c r="P82">
        <v>0</v>
      </c>
      <c r="Q82">
        <v>0</v>
      </c>
      <c r="R82">
        <v>7</v>
      </c>
      <c r="S82">
        <v>0</v>
      </c>
      <c r="T82">
        <v>1.6</v>
      </c>
      <c r="U82">
        <v>1.6</v>
      </c>
      <c r="V82">
        <v>1</v>
      </c>
      <c r="W82">
        <v>2.6</v>
      </c>
      <c r="X82">
        <v>14</v>
      </c>
      <c r="Y82">
        <v>76</v>
      </c>
      <c r="Z82">
        <v>10</v>
      </c>
      <c r="AA82">
        <v>0</v>
      </c>
      <c r="AB82">
        <v>0.14000000000000001</v>
      </c>
      <c r="AC82">
        <v>0.14000000000000001</v>
      </c>
      <c r="AD82">
        <v>0</v>
      </c>
      <c r="AE82">
        <v>0.14000000000000001</v>
      </c>
      <c r="AF82">
        <v>7.0000000000000007E-2</v>
      </c>
      <c r="AG82">
        <v>0.05</v>
      </c>
      <c r="AH82">
        <v>0.12</v>
      </c>
      <c r="AI82">
        <v>7.0000000000000007E-2</v>
      </c>
      <c r="AJ82">
        <v>0.12</v>
      </c>
      <c r="AK82" s="12">
        <f>Players[[#This Row],[Goal Contributions]]/Players[[#This Row],[Matches Played]]</f>
        <v>0.10714285714285714</v>
      </c>
      <c r="AL82" s="12">
        <f>IF(Players[[#This Row],[Expected Goals]] &gt; 0, Players[[#This Row],[Goals]] / Players[[#This Row],[Expected Goals]], 0)</f>
        <v>0</v>
      </c>
      <c r="AM82" s="12">
        <f>IF(Players[[#This Row],[Expected Assists]] &gt; 0, Players[[#This Row],[Assists]] / Players[[#This Row],[Expected Assists]], 0)</f>
        <v>3</v>
      </c>
      <c r="AN82" s="12">
        <f>IF(Players[[#This Row],[90s Played]] &gt; 0, (Players[[#This Row],[Y Cards]] + Players[[#This Row],[R Cards]]) / Players[[#This Row],[90s Played]], 0)</f>
        <v>0.32110091743119262</v>
      </c>
      <c r="AO82" s="12">
        <f>Players[[#This Row],[Goals]] - Players[[#This Row],[Expected Goals]]</f>
        <v>-1.6</v>
      </c>
      <c r="AU82" t="str">
        <f>_xlfn.XLOOKUP(AV82,Players[Minutes],Players[Player])</f>
        <v>Solly March</v>
      </c>
      <c r="AV82">
        <v>168</v>
      </c>
      <c r="AW82">
        <f>_xlfn.XLOOKUP(AV82,Players[Minutes],Players[Goal Contributions])</f>
        <v>0</v>
      </c>
    </row>
    <row r="83" spans="1:49" x14ac:dyDescent="0.25">
      <c r="A83" t="s">
        <v>74</v>
      </c>
      <c r="B83" t="s">
        <v>727</v>
      </c>
      <c r="C83" t="s">
        <v>11</v>
      </c>
      <c r="D83" t="s">
        <v>699</v>
      </c>
      <c r="E83" t="s">
        <v>12</v>
      </c>
      <c r="F83">
        <v>24</v>
      </c>
      <c r="G83">
        <v>2001</v>
      </c>
      <c r="H83">
        <v>12</v>
      </c>
      <c r="I83">
        <v>7</v>
      </c>
      <c r="J83">
        <v>497</v>
      </c>
      <c r="K83">
        <v>5.5</v>
      </c>
      <c r="L83">
        <v>0</v>
      </c>
      <c r="M83">
        <v>0</v>
      </c>
      <c r="N83">
        <v>0</v>
      </c>
      <c r="O83">
        <v>0</v>
      </c>
      <c r="P83">
        <v>0</v>
      </c>
      <c r="Q83">
        <v>0</v>
      </c>
      <c r="R83">
        <v>2</v>
      </c>
      <c r="S83">
        <v>0</v>
      </c>
      <c r="T83">
        <v>0</v>
      </c>
      <c r="U83">
        <v>0</v>
      </c>
      <c r="V83">
        <v>0.1</v>
      </c>
      <c r="W83">
        <v>0.1</v>
      </c>
      <c r="X83">
        <v>4</v>
      </c>
      <c r="Y83">
        <v>14</v>
      </c>
      <c r="Z83">
        <v>22</v>
      </c>
      <c r="AA83">
        <v>0</v>
      </c>
      <c r="AB83">
        <v>0</v>
      </c>
      <c r="AC83">
        <v>0</v>
      </c>
      <c r="AD83">
        <v>0</v>
      </c>
      <c r="AE83">
        <v>0</v>
      </c>
      <c r="AF83">
        <v>0</v>
      </c>
      <c r="AG83">
        <v>0.01</v>
      </c>
      <c r="AH83">
        <v>0.01</v>
      </c>
      <c r="AI83">
        <v>0</v>
      </c>
      <c r="AJ83">
        <v>0.01</v>
      </c>
      <c r="AK83" s="12">
        <f>Players[[#This Row],[Goal Contributions]]/Players[[#This Row],[Matches Played]]</f>
        <v>0</v>
      </c>
      <c r="AL83" s="12">
        <f>IF(Players[[#This Row],[Expected Goals]] &gt; 0, Players[[#This Row],[Goals]] / Players[[#This Row],[Expected Goals]], 0)</f>
        <v>0</v>
      </c>
      <c r="AM83" s="12">
        <f>IF(Players[[#This Row],[Expected Assists]] &gt; 0, Players[[#This Row],[Assists]] / Players[[#This Row],[Expected Assists]], 0)</f>
        <v>0</v>
      </c>
      <c r="AN83" s="12">
        <f>IF(Players[[#This Row],[90s Played]] &gt; 0, (Players[[#This Row],[Y Cards]] + Players[[#This Row],[R Cards]]) / Players[[#This Row],[90s Played]], 0)</f>
        <v>0.36363636363636365</v>
      </c>
      <c r="AO83" s="12">
        <f>Players[[#This Row],[Goals]] - Players[[#This Row],[Expected Goals]]</f>
        <v>0</v>
      </c>
      <c r="AU83" t="str">
        <f>_xlfn.XLOOKUP(AV83,Players[Minutes],Players[Player])</f>
        <v>Jeremy Sarmiento</v>
      </c>
      <c r="AV83">
        <v>9</v>
      </c>
      <c r="AW83">
        <f>_xlfn.XLOOKUP(AV83,Players[Minutes],Players[Goal Contributions])</f>
        <v>0</v>
      </c>
    </row>
    <row r="84" spans="1:49" x14ac:dyDescent="0.25">
      <c r="A84" t="s">
        <v>612</v>
      </c>
      <c r="B84" t="s">
        <v>704</v>
      </c>
      <c r="C84" t="s">
        <v>17</v>
      </c>
      <c r="D84" t="s">
        <v>699</v>
      </c>
      <c r="E84" t="s">
        <v>34</v>
      </c>
      <c r="F84">
        <v>22</v>
      </c>
      <c r="G84">
        <v>2003</v>
      </c>
      <c r="H84">
        <v>1</v>
      </c>
      <c r="I84">
        <v>0</v>
      </c>
      <c r="J84">
        <v>4</v>
      </c>
      <c r="K84">
        <v>0</v>
      </c>
      <c r="L84">
        <v>0</v>
      </c>
      <c r="M84">
        <v>0</v>
      </c>
      <c r="N84">
        <v>0</v>
      </c>
      <c r="O84">
        <v>0</v>
      </c>
      <c r="P84">
        <v>0</v>
      </c>
      <c r="Q84">
        <v>0</v>
      </c>
      <c r="R84">
        <v>0</v>
      </c>
      <c r="S84">
        <v>0</v>
      </c>
      <c r="T84">
        <v>0</v>
      </c>
      <c r="U84">
        <v>0</v>
      </c>
      <c r="V84">
        <v>0</v>
      </c>
      <c r="W84">
        <v>0</v>
      </c>
      <c r="X84">
        <v>0</v>
      </c>
      <c r="Y84">
        <v>0</v>
      </c>
      <c r="Z84">
        <v>1</v>
      </c>
      <c r="AA84">
        <v>0</v>
      </c>
      <c r="AB84">
        <v>0</v>
      </c>
      <c r="AC84">
        <v>0</v>
      </c>
      <c r="AD84">
        <v>0</v>
      </c>
      <c r="AE84">
        <v>0</v>
      </c>
      <c r="AF84">
        <v>0</v>
      </c>
      <c r="AG84">
        <v>0</v>
      </c>
      <c r="AH84">
        <v>0</v>
      </c>
      <c r="AI84">
        <v>0</v>
      </c>
      <c r="AJ84">
        <v>0</v>
      </c>
      <c r="AK84" s="12">
        <f>Players[[#This Row],[Goal Contributions]]/Players[[#This Row],[Matches Played]]</f>
        <v>0</v>
      </c>
      <c r="AL84" s="12">
        <f>IF(Players[[#This Row],[Expected Goals]] &gt; 0, Players[[#This Row],[Goals]] / Players[[#This Row],[Expected Goals]], 0)</f>
        <v>0</v>
      </c>
      <c r="AM84" s="12">
        <f>IF(Players[[#This Row],[Expected Assists]] &gt; 0, Players[[#This Row],[Assists]] / Players[[#This Row],[Expected Assists]], 0)</f>
        <v>0</v>
      </c>
      <c r="AN84" s="12">
        <f>IF(Players[[#This Row],[90s Played]] &gt; 0, (Players[[#This Row],[Y Cards]] + Players[[#This Row],[R Cards]]) / Players[[#This Row],[90s Played]], 0)</f>
        <v>0</v>
      </c>
      <c r="AO84" s="12">
        <f>Players[[#This Row],[Goals]] - Players[[#This Row],[Expected Goals]]</f>
        <v>0</v>
      </c>
      <c r="AU84" t="str">
        <f>_xlfn.XLOOKUP(AV84,Players[Minutes],Players[Player])</f>
        <v>Nathan Butler-Oyedeji</v>
      </c>
      <c r="AV84">
        <v>7</v>
      </c>
      <c r="AW84">
        <f>_xlfn.XLOOKUP(AV84,Players[Minutes],Players[Goal Contributions])</f>
        <v>0</v>
      </c>
    </row>
    <row r="85" spans="1:49" x14ac:dyDescent="0.25">
      <c r="A85" t="s">
        <v>653</v>
      </c>
      <c r="B85" t="s">
        <v>728</v>
      </c>
      <c r="C85" t="s">
        <v>51</v>
      </c>
      <c r="D85" t="s">
        <v>699</v>
      </c>
      <c r="E85" t="s">
        <v>34</v>
      </c>
      <c r="F85">
        <v>29</v>
      </c>
      <c r="G85">
        <v>1996</v>
      </c>
      <c r="H85">
        <v>35</v>
      </c>
      <c r="I85">
        <v>34</v>
      </c>
      <c r="J85">
        <v>2919</v>
      </c>
      <c r="K85">
        <v>32.4</v>
      </c>
      <c r="L85">
        <v>19</v>
      </c>
      <c r="M85">
        <v>4</v>
      </c>
      <c r="N85">
        <v>23</v>
      </c>
      <c r="O85">
        <v>19</v>
      </c>
      <c r="P85">
        <v>0</v>
      </c>
      <c r="Q85">
        <v>0</v>
      </c>
      <c r="R85">
        <v>5</v>
      </c>
      <c r="S85">
        <v>0</v>
      </c>
      <c r="T85">
        <v>18.5</v>
      </c>
      <c r="U85">
        <v>18.5</v>
      </c>
      <c r="V85">
        <v>2.6</v>
      </c>
      <c r="W85">
        <v>21.1</v>
      </c>
      <c r="X85">
        <v>60</v>
      </c>
      <c r="Y85">
        <v>67</v>
      </c>
      <c r="Z85">
        <v>154</v>
      </c>
      <c r="AA85">
        <v>0.59</v>
      </c>
      <c r="AB85">
        <v>0.12</v>
      </c>
      <c r="AC85">
        <v>0.71</v>
      </c>
      <c r="AD85">
        <v>0.59</v>
      </c>
      <c r="AE85">
        <v>0.71</v>
      </c>
      <c r="AF85">
        <v>0.56999999999999995</v>
      </c>
      <c r="AG85">
        <v>0.08</v>
      </c>
      <c r="AH85">
        <v>0.65</v>
      </c>
      <c r="AI85">
        <v>0.56999999999999995</v>
      </c>
      <c r="AJ85">
        <v>0.65</v>
      </c>
      <c r="AK85" s="12">
        <f>Players[[#This Row],[Goal Contributions]]/Players[[#This Row],[Matches Played]]</f>
        <v>0.65714285714285714</v>
      </c>
      <c r="AL85" s="12">
        <f>IF(Players[[#This Row],[Expected Goals]] &gt; 0, Players[[#This Row],[Goals]] / Players[[#This Row],[Expected Goals]], 0)</f>
        <v>1.027027027027027</v>
      </c>
      <c r="AM85" s="12">
        <f>IF(Players[[#This Row],[Expected Assists]] &gt; 0, Players[[#This Row],[Assists]] / Players[[#This Row],[Expected Assists]], 0)</f>
        <v>1.5384615384615383</v>
      </c>
      <c r="AN85" s="12">
        <f>IF(Players[[#This Row],[90s Played]] &gt; 0, (Players[[#This Row],[Y Cards]] + Players[[#This Row],[R Cards]]) / Players[[#This Row],[90s Played]], 0)</f>
        <v>0.15432098765432101</v>
      </c>
      <c r="AO85" s="12">
        <f>Players[[#This Row],[Goals]] - Players[[#This Row],[Expected Goals]]</f>
        <v>0.5</v>
      </c>
      <c r="AU85" t="str">
        <f>_xlfn.XLOOKUP(AV85,Players[Minutes],Players[Player])</f>
        <v>Evan Ferguson</v>
      </c>
      <c r="AV85">
        <v>246</v>
      </c>
      <c r="AW85">
        <f>_xlfn.XLOOKUP(AV85,Players[Minutes],Players[Goal Contributions])</f>
        <v>1</v>
      </c>
    </row>
    <row r="86" spans="1:49" x14ac:dyDescent="0.25">
      <c r="A86" t="s">
        <v>475</v>
      </c>
      <c r="B86" t="s">
        <v>701</v>
      </c>
      <c r="C86" t="s">
        <v>17</v>
      </c>
      <c r="D86" t="s">
        <v>51</v>
      </c>
      <c r="E86" t="s">
        <v>34</v>
      </c>
      <c r="F86">
        <v>20</v>
      </c>
      <c r="G86">
        <v>2005</v>
      </c>
      <c r="H86">
        <v>3</v>
      </c>
      <c r="I86">
        <v>0</v>
      </c>
      <c r="J86">
        <v>12</v>
      </c>
      <c r="K86">
        <v>0.1</v>
      </c>
      <c r="L86">
        <v>0</v>
      </c>
      <c r="M86">
        <v>0</v>
      </c>
      <c r="N86">
        <v>0</v>
      </c>
      <c r="O86">
        <v>0</v>
      </c>
      <c r="P86">
        <v>0</v>
      </c>
      <c r="Q86">
        <v>0</v>
      </c>
      <c r="R86">
        <v>0</v>
      </c>
      <c r="S86">
        <v>0</v>
      </c>
      <c r="T86">
        <v>0</v>
      </c>
      <c r="U86">
        <v>0</v>
      </c>
      <c r="V86">
        <v>0</v>
      </c>
      <c r="W86">
        <v>0</v>
      </c>
      <c r="X86">
        <v>1</v>
      </c>
      <c r="Y86">
        <v>0</v>
      </c>
      <c r="Z86">
        <v>0</v>
      </c>
      <c r="AA86">
        <v>0</v>
      </c>
      <c r="AB86">
        <v>0</v>
      </c>
      <c r="AC86">
        <v>0</v>
      </c>
      <c r="AD86">
        <v>0</v>
      </c>
      <c r="AE86">
        <v>0</v>
      </c>
      <c r="AF86">
        <v>0</v>
      </c>
      <c r="AG86">
        <v>0</v>
      </c>
      <c r="AH86">
        <v>0</v>
      </c>
      <c r="AI86">
        <v>0</v>
      </c>
      <c r="AJ86">
        <v>0</v>
      </c>
      <c r="AK86" s="12">
        <f>Players[[#This Row],[Goal Contributions]]/Players[[#This Row],[Matches Played]]</f>
        <v>0</v>
      </c>
      <c r="AL86" s="12">
        <f>IF(Players[[#This Row],[Expected Goals]] &gt; 0, Players[[#This Row],[Goals]] / Players[[#This Row],[Expected Goals]], 0)</f>
        <v>0</v>
      </c>
      <c r="AM86" s="12">
        <f>IF(Players[[#This Row],[Expected Assists]] &gt; 0, Players[[#This Row],[Assists]] / Players[[#This Row],[Expected Assists]], 0)</f>
        <v>0</v>
      </c>
      <c r="AN86" s="12">
        <f>IF(Players[[#This Row],[90s Played]] &gt; 0, (Players[[#This Row],[Y Cards]] + Players[[#This Row],[R Cards]]) / Players[[#This Row],[90s Played]], 0)</f>
        <v>0</v>
      </c>
      <c r="AO86" s="12">
        <f>Players[[#This Row],[Goals]] - Players[[#This Row],[Expected Goals]]</f>
        <v>0</v>
      </c>
      <c r="AU86" t="str">
        <f>_xlfn.XLOOKUP(AV86,Players[Minutes],Players[Player])</f>
        <v>Julio Soler</v>
      </c>
      <c r="AV86">
        <v>11</v>
      </c>
      <c r="AW86">
        <f>_xlfn.XLOOKUP(AV86,Players[Minutes],Players[Goal Contributions])</f>
        <v>0</v>
      </c>
    </row>
    <row r="87" spans="1:49" x14ac:dyDescent="0.25">
      <c r="A87" t="s">
        <v>191</v>
      </c>
      <c r="B87" t="s">
        <v>724</v>
      </c>
      <c r="C87" t="s">
        <v>17</v>
      </c>
      <c r="D87" t="s">
        <v>51</v>
      </c>
      <c r="E87" t="s">
        <v>34</v>
      </c>
      <c r="F87">
        <v>25</v>
      </c>
      <c r="G87">
        <v>2000</v>
      </c>
      <c r="H87">
        <v>38</v>
      </c>
      <c r="I87">
        <v>34</v>
      </c>
      <c r="J87">
        <v>2911</v>
      </c>
      <c r="K87">
        <v>32.299999999999997</v>
      </c>
      <c r="L87">
        <v>2</v>
      </c>
      <c r="M87">
        <v>10</v>
      </c>
      <c r="N87">
        <v>12</v>
      </c>
      <c r="O87">
        <v>2</v>
      </c>
      <c r="P87">
        <v>0</v>
      </c>
      <c r="Q87">
        <v>0</v>
      </c>
      <c r="R87">
        <v>2</v>
      </c>
      <c r="S87">
        <v>0</v>
      </c>
      <c r="T87">
        <v>2.8</v>
      </c>
      <c r="U87">
        <v>2.8</v>
      </c>
      <c r="V87">
        <v>8.4</v>
      </c>
      <c r="W87">
        <v>11.2</v>
      </c>
      <c r="X87">
        <v>73</v>
      </c>
      <c r="Y87">
        <v>234</v>
      </c>
      <c r="Z87">
        <v>137</v>
      </c>
      <c r="AA87">
        <v>0.06</v>
      </c>
      <c r="AB87">
        <v>0.31</v>
      </c>
      <c r="AC87">
        <v>0.37</v>
      </c>
      <c r="AD87">
        <v>0.06</v>
      </c>
      <c r="AE87">
        <v>0.37</v>
      </c>
      <c r="AF87">
        <v>0.09</v>
      </c>
      <c r="AG87">
        <v>0.26</v>
      </c>
      <c r="AH87">
        <v>0.35</v>
      </c>
      <c r="AI87">
        <v>0.09</v>
      </c>
      <c r="AJ87">
        <v>0.35</v>
      </c>
      <c r="AK87" s="12">
        <f>Players[[#This Row],[Goal Contributions]]/Players[[#This Row],[Matches Played]]</f>
        <v>0.31578947368421051</v>
      </c>
      <c r="AL87" s="12">
        <f>IF(Players[[#This Row],[Expected Goals]] &gt; 0, Players[[#This Row],[Goals]] / Players[[#This Row],[Expected Goals]], 0)</f>
        <v>0.7142857142857143</v>
      </c>
      <c r="AM87" s="12">
        <f>IF(Players[[#This Row],[Expected Assists]] &gt; 0, Players[[#This Row],[Assists]] / Players[[#This Row],[Expected Assists]], 0)</f>
        <v>1.1904761904761905</v>
      </c>
      <c r="AN87" s="12">
        <f>IF(Players[[#This Row],[90s Played]] &gt; 0, (Players[[#This Row],[Y Cards]] + Players[[#This Row],[R Cards]]) / Players[[#This Row],[90s Played]], 0)</f>
        <v>6.1919504643962855E-2</v>
      </c>
      <c r="AO87" s="12">
        <f>Players[[#This Row],[Goals]] - Players[[#This Row],[Expected Goals]]</f>
        <v>-0.79999999999999982</v>
      </c>
      <c r="AU87" t="str">
        <f>_xlfn.XLOOKUP(AV87,Players[Minutes],Players[Player])</f>
        <v>James Milner</v>
      </c>
      <c r="AV87">
        <v>170</v>
      </c>
      <c r="AW87">
        <f>_xlfn.XLOOKUP(AV87,Players[Minutes],Players[Goal Contributions])</f>
        <v>0</v>
      </c>
    </row>
    <row r="88" spans="1:49" x14ac:dyDescent="0.25">
      <c r="A88" t="s">
        <v>479</v>
      </c>
      <c r="B88" t="s">
        <v>724</v>
      </c>
      <c r="C88" t="s">
        <v>17</v>
      </c>
      <c r="D88" t="s">
        <v>699</v>
      </c>
      <c r="E88" t="s">
        <v>34</v>
      </c>
      <c r="F88">
        <v>31</v>
      </c>
      <c r="G88">
        <v>1994</v>
      </c>
      <c r="H88">
        <v>34</v>
      </c>
      <c r="I88">
        <v>34</v>
      </c>
      <c r="J88">
        <v>2819</v>
      </c>
      <c r="K88">
        <v>31.3</v>
      </c>
      <c r="L88">
        <v>5</v>
      </c>
      <c r="M88">
        <v>4</v>
      </c>
      <c r="N88">
        <v>9</v>
      </c>
      <c r="O88">
        <v>5</v>
      </c>
      <c r="P88">
        <v>0</v>
      </c>
      <c r="Q88">
        <v>0</v>
      </c>
      <c r="R88">
        <v>8</v>
      </c>
      <c r="S88">
        <v>1</v>
      </c>
      <c r="T88">
        <v>4.3</v>
      </c>
      <c r="U88">
        <v>4.3</v>
      </c>
      <c r="V88">
        <v>1.3</v>
      </c>
      <c r="W88">
        <v>5.6</v>
      </c>
      <c r="X88">
        <v>14</v>
      </c>
      <c r="Y88">
        <v>154</v>
      </c>
      <c r="Z88">
        <v>42</v>
      </c>
      <c r="AA88">
        <v>0.16</v>
      </c>
      <c r="AB88">
        <v>0.13</v>
      </c>
      <c r="AC88">
        <v>0.28999999999999998</v>
      </c>
      <c r="AD88">
        <v>0.16</v>
      </c>
      <c r="AE88">
        <v>0.28999999999999998</v>
      </c>
      <c r="AF88">
        <v>0.14000000000000001</v>
      </c>
      <c r="AG88">
        <v>0.04</v>
      </c>
      <c r="AH88">
        <v>0.18</v>
      </c>
      <c r="AI88">
        <v>0.14000000000000001</v>
      </c>
      <c r="AJ88">
        <v>0.18</v>
      </c>
      <c r="AK88" s="12">
        <f>Players[[#This Row],[Goal Contributions]]/Players[[#This Row],[Matches Played]]</f>
        <v>0.26470588235294118</v>
      </c>
      <c r="AL88" s="12">
        <f>IF(Players[[#This Row],[Expected Goals]] &gt; 0, Players[[#This Row],[Goals]] / Players[[#This Row],[Expected Goals]], 0)</f>
        <v>1.1627906976744187</v>
      </c>
      <c r="AM88" s="12">
        <f>IF(Players[[#This Row],[Expected Assists]] &gt; 0, Players[[#This Row],[Assists]] / Players[[#This Row],[Expected Assists]], 0)</f>
        <v>3.0769230769230766</v>
      </c>
      <c r="AN88" s="12">
        <f>IF(Players[[#This Row],[90s Played]] &gt; 0, (Players[[#This Row],[Y Cards]] + Players[[#This Row],[R Cards]]) / Players[[#This Row],[90s Played]], 0)</f>
        <v>0.28753993610223644</v>
      </c>
      <c r="AO88" s="12">
        <f>Players[[#This Row],[Goals]] - Players[[#This Row],[Expected Goals]]</f>
        <v>0.70000000000000018</v>
      </c>
      <c r="AU88" t="str">
        <f>_xlfn.XLOOKUP(AV88,Players[Minutes],Players[Player])</f>
        <v>Ben Mee</v>
      </c>
      <c r="AV88">
        <v>183</v>
      </c>
      <c r="AW88">
        <f>_xlfn.XLOOKUP(AV88,Players[Minutes],Players[Goal Contributions])</f>
        <v>0</v>
      </c>
    </row>
    <row r="89" spans="1:49" x14ac:dyDescent="0.25">
      <c r="A89" t="s">
        <v>358</v>
      </c>
      <c r="B89" t="s">
        <v>702</v>
      </c>
      <c r="C89" t="s">
        <v>11</v>
      </c>
      <c r="D89" t="s">
        <v>699</v>
      </c>
      <c r="E89" t="s">
        <v>34</v>
      </c>
      <c r="F89">
        <v>21</v>
      </c>
      <c r="G89">
        <v>2004</v>
      </c>
      <c r="H89">
        <v>12</v>
      </c>
      <c r="I89">
        <v>6</v>
      </c>
      <c r="J89">
        <v>528</v>
      </c>
      <c r="K89">
        <v>5.9</v>
      </c>
      <c r="L89">
        <v>0</v>
      </c>
      <c r="M89">
        <v>1</v>
      </c>
      <c r="N89">
        <v>1</v>
      </c>
      <c r="O89">
        <v>0</v>
      </c>
      <c r="P89">
        <v>0</v>
      </c>
      <c r="Q89">
        <v>0</v>
      </c>
      <c r="R89">
        <v>2</v>
      </c>
      <c r="S89">
        <v>0</v>
      </c>
      <c r="T89">
        <v>0.2</v>
      </c>
      <c r="U89">
        <v>0.2</v>
      </c>
      <c r="V89">
        <v>1.2</v>
      </c>
      <c r="W89">
        <v>1.5</v>
      </c>
      <c r="X89">
        <v>12</v>
      </c>
      <c r="Y89">
        <v>12</v>
      </c>
      <c r="Z89">
        <v>24</v>
      </c>
      <c r="AA89">
        <v>0</v>
      </c>
      <c r="AB89">
        <v>0.17</v>
      </c>
      <c r="AC89">
        <v>0.17</v>
      </c>
      <c r="AD89">
        <v>0</v>
      </c>
      <c r="AE89">
        <v>0.17</v>
      </c>
      <c r="AF89">
        <v>0.04</v>
      </c>
      <c r="AG89">
        <v>0.21</v>
      </c>
      <c r="AH89">
        <v>0.25</v>
      </c>
      <c r="AI89">
        <v>0.04</v>
      </c>
      <c r="AJ89">
        <v>0.25</v>
      </c>
      <c r="AK89" s="12">
        <f>Players[[#This Row],[Goal Contributions]]/Players[[#This Row],[Matches Played]]</f>
        <v>8.3333333333333329E-2</v>
      </c>
      <c r="AL89" s="12">
        <f>IF(Players[[#This Row],[Expected Goals]] &gt; 0, Players[[#This Row],[Goals]] / Players[[#This Row],[Expected Goals]], 0)</f>
        <v>0</v>
      </c>
      <c r="AM89" s="12">
        <f>IF(Players[[#This Row],[Expected Assists]] &gt; 0, Players[[#This Row],[Assists]] / Players[[#This Row],[Expected Assists]], 0)</f>
        <v>0.83333333333333337</v>
      </c>
      <c r="AN89" s="12">
        <f>IF(Players[[#This Row],[90s Played]] &gt; 0, (Players[[#This Row],[Y Cards]] + Players[[#This Row],[R Cards]]) / Players[[#This Row],[90s Played]], 0)</f>
        <v>0.33898305084745761</v>
      </c>
      <c r="AO89" s="12">
        <f>Players[[#This Row],[Goals]] - Players[[#This Row],[Expected Goals]]</f>
        <v>-0.2</v>
      </c>
      <c r="AU89" t="str">
        <f>_xlfn.XLOOKUP(AV89,Players[Minutes],Players[Player])</f>
        <v>James Milner</v>
      </c>
      <c r="AV89">
        <v>170</v>
      </c>
      <c r="AW89">
        <f>_xlfn.XLOOKUP(AV89,Players[Minutes],Players[Goal Contributions])</f>
        <v>0</v>
      </c>
    </row>
    <row r="90" spans="1:49" x14ac:dyDescent="0.25">
      <c r="A90" t="s">
        <v>202</v>
      </c>
      <c r="B90" t="s">
        <v>710</v>
      </c>
      <c r="C90" t="s">
        <v>11</v>
      </c>
      <c r="D90" t="s">
        <v>699</v>
      </c>
      <c r="E90" t="s">
        <v>34</v>
      </c>
      <c r="F90">
        <v>24</v>
      </c>
      <c r="G90">
        <v>2001</v>
      </c>
      <c r="H90">
        <v>31</v>
      </c>
      <c r="I90">
        <v>29</v>
      </c>
      <c r="J90">
        <v>2586</v>
      </c>
      <c r="K90">
        <v>28.7</v>
      </c>
      <c r="L90">
        <v>0</v>
      </c>
      <c r="M90">
        <v>0</v>
      </c>
      <c r="N90">
        <v>0</v>
      </c>
      <c r="O90">
        <v>0</v>
      </c>
      <c r="P90">
        <v>0</v>
      </c>
      <c r="Q90">
        <v>0</v>
      </c>
      <c r="R90">
        <v>3</v>
      </c>
      <c r="S90">
        <v>0</v>
      </c>
      <c r="T90">
        <v>2</v>
      </c>
      <c r="U90">
        <v>2</v>
      </c>
      <c r="V90">
        <v>0.8</v>
      </c>
      <c r="W90">
        <v>2.8</v>
      </c>
      <c r="X90">
        <v>12</v>
      </c>
      <c r="Y90">
        <v>79</v>
      </c>
      <c r="Z90">
        <v>28</v>
      </c>
      <c r="AA90">
        <v>0</v>
      </c>
      <c r="AB90">
        <v>0</v>
      </c>
      <c r="AC90">
        <v>0</v>
      </c>
      <c r="AD90">
        <v>0</v>
      </c>
      <c r="AE90">
        <v>0</v>
      </c>
      <c r="AF90">
        <v>7.0000000000000007E-2</v>
      </c>
      <c r="AG90">
        <v>0.03</v>
      </c>
      <c r="AH90">
        <v>0.1</v>
      </c>
      <c r="AI90">
        <v>7.0000000000000007E-2</v>
      </c>
      <c r="AJ90">
        <v>0.1</v>
      </c>
      <c r="AK90" s="12">
        <f>Players[[#This Row],[Goal Contributions]]/Players[[#This Row],[Matches Played]]</f>
        <v>0</v>
      </c>
      <c r="AL90" s="12">
        <f>IF(Players[[#This Row],[Expected Goals]] &gt; 0, Players[[#This Row],[Goals]] / Players[[#This Row],[Expected Goals]], 0)</f>
        <v>0</v>
      </c>
      <c r="AM90" s="12">
        <f>IF(Players[[#This Row],[Expected Assists]] &gt; 0, Players[[#This Row],[Assists]] / Players[[#This Row],[Expected Assists]], 0)</f>
        <v>0</v>
      </c>
      <c r="AN90" s="12">
        <f>IF(Players[[#This Row],[90s Played]] &gt; 0, (Players[[#This Row],[Y Cards]] + Players[[#This Row],[R Cards]]) / Players[[#This Row],[90s Played]], 0)</f>
        <v>0.10452961672473868</v>
      </c>
      <c r="AO90" s="12">
        <f>Players[[#This Row],[Goals]] - Players[[#This Row],[Expected Goals]]</f>
        <v>-2</v>
      </c>
      <c r="AU90" t="str">
        <f>_xlfn.XLOOKUP(AV90,Players[Minutes],Players[Player])</f>
        <v>Kiernan Dewsbury-Hall</v>
      </c>
      <c r="AV90">
        <v>264</v>
      </c>
      <c r="AW90">
        <f>_xlfn.XLOOKUP(AV90,Players[Minutes],Players[Goal Contributions])</f>
        <v>1</v>
      </c>
    </row>
    <row r="91" spans="1:49" x14ac:dyDescent="0.25">
      <c r="A91" t="s">
        <v>533</v>
      </c>
      <c r="B91" t="s">
        <v>724</v>
      </c>
      <c r="C91" t="s">
        <v>11</v>
      </c>
      <c r="D91" t="s">
        <v>699</v>
      </c>
      <c r="E91" t="s">
        <v>34</v>
      </c>
      <c r="F91">
        <v>26</v>
      </c>
      <c r="G91">
        <v>1999</v>
      </c>
      <c r="H91">
        <v>19</v>
      </c>
      <c r="I91">
        <v>11</v>
      </c>
      <c r="J91">
        <v>1101</v>
      </c>
      <c r="K91">
        <v>12.2</v>
      </c>
      <c r="L91">
        <v>0</v>
      </c>
      <c r="M91">
        <v>2</v>
      </c>
      <c r="N91">
        <v>2</v>
      </c>
      <c r="O91">
        <v>0</v>
      </c>
      <c r="P91">
        <v>0</v>
      </c>
      <c r="Q91">
        <v>0</v>
      </c>
      <c r="R91">
        <v>2</v>
      </c>
      <c r="S91">
        <v>0</v>
      </c>
      <c r="T91">
        <v>0.2</v>
      </c>
      <c r="U91">
        <v>0.2</v>
      </c>
      <c r="V91">
        <v>3</v>
      </c>
      <c r="W91">
        <v>3.2</v>
      </c>
      <c r="X91">
        <v>17</v>
      </c>
      <c r="Y91">
        <v>51</v>
      </c>
      <c r="Z91">
        <v>54</v>
      </c>
      <c r="AA91">
        <v>0</v>
      </c>
      <c r="AB91">
        <v>0.16</v>
      </c>
      <c r="AC91">
        <v>0.16</v>
      </c>
      <c r="AD91">
        <v>0</v>
      </c>
      <c r="AE91">
        <v>0.16</v>
      </c>
      <c r="AF91">
        <v>0.02</v>
      </c>
      <c r="AG91">
        <v>0.24</v>
      </c>
      <c r="AH91">
        <v>0.26</v>
      </c>
      <c r="AI91">
        <v>0.02</v>
      </c>
      <c r="AJ91">
        <v>0.26</v>
      </c>
      <c r="AK91" s="12">
        <f>Players[[#This Row],[Goal Contributions]]/Players[[#This Row],[Matches Played]]</f>
        <v>0.10526315789473684</v>
      </c>
      <c r="AL91" s="12">
        <f>IF(Players[[#This Row],[Expected Goals]] &gt; 0, Players[[#This Row],[Goals]] / Players[[#This Row],[Expected Goals]], 0)</f>
        <v>0</v>
      </c>
      <c r="AM91" s="12">
        <f>IF(Players[[#This Row],[Expected Assists]] &gt; 0, Players[[#This Row],[Assists]] / Players[[#This Row],[Expected Assists]], 0)</f>
        <v>0.66666666666666663</v>
      </c>
      <c r="AN91" s="12">
        <f>IF(Players[[#This Row],[90s Played]] &gt; 0, (Players[[#This Row],[Y Cards]] + Players[[#This Row],[R Cards]]) / Players[[#This Row],[90s Played]], 0)</f>
        <v>0.16393442622950821</v>
      </c>
      <c r="AO91" s="12">
        <f>Players[[#This Row],[Goals]] - Players[[#This Row],[Expected Goals]]</f>
        <v>-0.2</v>
      </c>
      <c r="AU91" t="str">
        <f>_xlfn.XLOOKUP(AV91,Players[Minutes],Players[Player])</f>
        <v>Zain Silcott-Duberry</v>
      </c>
      <c r="AV91">
        <v>1</v>
      </c>
      <c r="AW91">
        <f>_xlfn.XLOOKUP(AV91,Players[Minutes],Players[Goal Contributions])</f>
        <v>0</v>
      </c>
    </row>
    <row r="92" spans="1:49" x14ac:dyDescent="0.25">
      <c r="A92" t="s">
        <v>436</v>
      </c>
      <c r="B92" t="s">
        <v>704</v>
      </c>
      <c r="C92" t="s">
        <v>11</v>
      </c>
      <c r="D92" t="s">
        <v>699</v>
      </c>
      <c r="E92" t="s">
        <v>34</v>
      </c>
      <c r="F92">
        <v>19</v>
      </c>
      <c r="G92">
        <v>2006</v>
      </c>
      <c r="H92">
        <v>1</v>
      </c>
      <c r="I92">
        <v>0</v>
      </c>
      <c r="J92">
        <v>5</v>
      </c>
      <c r="K92">
        <v>0.1</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s="12">
        <f>Players[[#This Row],[Goal Contributions]]/Players[[#This Row],[Matches Played]]</f>
        <v>0</v>
      </c>
      <c r="AL92" s="12">
        <f>IF(Players[[#This Row],[Expected Goals]] &gt; 0, Players[[#This Row],[Goals]] / Players[[#This Row],[Expected Goals]], 0)</f>
        <v>0</v>
      </c>
      <c r="AM92" s="12">
        <f>IF(Players[[#This Row],[Expected Assists]] &gt; 0, Players[[#This Row],[Assists]] / Players[[#This Row],[Expected Assists]], 0)</f>
        <v>0</v>
      </c>
      <c r="AN92" s="12">
        <f>IF(Players[[#This Row],[90s Played]] &gt; 0, (Players[[#This Row],[Y Cards]] + Players[[#This Row],[R Cards]]) / Players[[#This Row],[90s Played]], 0)</f>
        <v>0</v>
      </c>
      <c r="AO92" s="12">
        <f>Players[[#This Row],[Goals]] - Players[[#This Row],[Expected Goals]]</f>
        <v>0</v>
      </c>
      <c r="AU92" t="str">
        <f>_xlfn.XLOOKUP(AV92,Players[Minutes],Players[Player])</f>
        <v>Mathis Amougou</v>
      </c>
      <c r="AV92">
        <v>8</v>
      </c>
      <c r="AW92">
        <f>_xlfn.XLOOKUP(AV92,Players[Minutes],Players[Goal Contributions])</f>
        <v>0</v>
      </c>
    </row>
    <row r="93" spans="1:49" x14ac:dyDescent="0.25">
      <c r="A93" t="s">
        <v>435</v>
      </c>
      <c r="B93" t="s">
        <v>704</v>
      </c>
      <c r="C93" t="s">
        <v>11</v>
      </c>
      <c r="D93" t="s">
        <v>699</v>
      </c>
      <c r="E93" t="s">
        <v>34</v>
      </c>
      <c r="F93">
        <v>36</v>
      </c>
      <c r="G93">
        <v>1989</v>
      </c>
      <c r="H93">
        <v>7</v>
      </c>
      <c r="I93">
        <v>2</v>
      </c>
      <c r="J93">
        <v>183</v>
      </c>
      <c r="K93">
        <v>2</v>
      </c>
      <c r="L93">
        <v>0</v>
      </c>
      <c r="M93">
        <v>0</v>
      </c>
      <c r="N93">
        <v>0</v>
      </c>
      <c r="O93">
        <v>0</v>
      </c>
      <c r="P93">
        <v>0</v>
      </c>
      <c r="Q93">
        <v>0</v>
      </c>
      <c r="R93">
        <v>2</v>
      </c>
      <c r="S93">
        <v>0</v>
      </c>
      <c r="T93">
        <v>0</v>
      </c>
      <c r="U93">
        <v>0</v>
      </c>
      <c r="V93">
        <v>0</v>
      </c>
      <c r="W93">
        <v>0</v>
      </c>
      <c r="X93">
        <v>3</v>
      </c>
      <c r="Y93">
        <v>11</v>
      </c>
      <c r="Z93">
        <v>2</v>
      </c>
      <c r="AA93">
        <v>0</v>
      </c>
      <c r="AB93">
        <v>0</v>
      </c>
      <c r="AC93">
        <v>0</v>
      </c>
      <c r="AD93">
        <v>0</v>
      </c>
      <c r="AE93">
        <v>0</v>
      </c>
      <c r="AF93">
        <v>0</v>
      </c>
      <c r="AG93">
        <v>0</v>
      </c>
      <c r="AH93">
        <v>0</v>
      </c>
      <c r="AI93">
        <v>0</v>
      </c>
      <c r="AJ93">
        <v>0</v>
      </c>
      <c r="AK93" s="12">
        <f>Players[[#This Row],[Goal Contributions]]/Players[[#This Row],[Matches Played]]</f>
        <v>0</v>
      </c>
      <c r="AL93" s="12">
        <f>IF(Players[[#This Row],[Expected Goals]] &gt; 0, Players[[#This Row],[Goals]] / Players[[#This Row],[Expected Goals]], 0)</f>
        <v>0</v>
      </c>
      <c r="AM93" s="12">
        <f>IF(Players[[#This Row],[Expected Assists]] &gt; 0, Players[[#This Row],[Assists]] / Players[[#This Row],[Expected Assists]], 0)</f>
        <v>0</v>
      </c>
      <c r="AN93" s="12">
        <f>IF(Players[[#This Row],[90s Played]] &gt; 0, (Players[[#This Row],[Y Cards]] + Players[[#This Row],[R Cards]]) / Players[[#This Row],[90s Played]], 0)</f>
        <v>1</v>
      </c>
      <c r="AO93" s="12">
        <f>Players[[#This Row],[Goals]] - Players[[#This Row],[Expected Goals]]</f>
        <v>0</v>
      </c>
      <c r="AU93" t="str">
        <f>_xlfn.XLOOKUP(AV93,Players[Minutes],Players[Player])</f>
        <v>Marc Guiu</v>
      </c>
      <c r="AV93">
        <v>73</v>
      </c>
      <c r="AW93">
        <f>_xlfn.XLOOKUP(AV93,Players[Minutes],Players[Goal Contributions])</f>
        <v>0</v>
      </c>
    </row>
    <row r="94" spans="1:49" x14ac:dyDescent="0.25">
      <c r="A94" t="s">
        <v>428</v>
      </c>
      <c r="B94" t="s">
        <v>729</v>
      </c>
      <c r="C94" t="s">
        <v>51</v>
      </c>
      <c r="D94" t="s">
        <v>699</v>
      </c>
      <c r="E94" t="s">
        <v>34</v>
      </c>
      <c r="F94">
        <v>26</v>
      </c>
      <c r="G94">
        <v>1999</v>
      </c>
      <c r="H94">
        <v>38</v>
      </c>
      <c r="I94">
        <v>38</v>
      </c>
      <c r="J94">
        <v>3414</v>
      </c>
      <c r="K94">
        <v>37.9</v>
      </c>
      <c r="L94">
        <v>20</v>
      </c>
      <c r="M94">
        <v>7</v>
      </c>
      <c r="N94">
        <v>27</v>
      </c>
      <c r="O94">
        <v>15</v>
      </c>
      <c r="P94">
        <v>5</v>
      </c>
      <c r="Q94">
        <v>6</v>
      </c>
      <c r="R94">
        <v>3</v>
      </c>
      <c r="S94">
        <v>0</v>
      </c>
      <c r="T94">
        <v>12.3</v>
      </c>
      <c r="U94">
        <v>7.5</v>
      </c>
      <c r="V94">
        <v>8.3000000000000007</v>
      </c>
      <c r="W94">
        <v>15.9</v>
      </c>
      <c r="X94">
        <v>130</v>
      </c>
      <c r="Y94">
        <v>141</v>
      </c>
      <c r="Z94">
        <v>351</v>
      </c>
      <c r="AA94">
        <v>0.53</v>
      </c>
      <c r="AB94">
        <v>0.18</v>
      </c>
      <c r="AC94">
        <v>0.71</v>
      </c>
      <c r="AD94">
        <v>0.4</v>
      </c>
      <c r="AE94">
        <v>0.57999999999999996</v>
      </c>
      <c r="AF94">
        <v>0.32</v>
      </c>
      <c r="AG94">
        <v>0.22</v>
      </c>
      <c r="AH94">
        <v>0.54</v>
      </c>
      <c r="AI94">
        <v>0.2</v>
      </c>
      <c r="AJ94">
        <v>0.42</v>
      </c>
      <c r="AK94" s="12">
        <f>Players[[#This Row],[Goal Contributions]]/Players[[#This Row],[Matches Played]]</f>
        <v>0.71052631578947367</v>
      </c>
      <c r="AL94" s="12">
        <f>IF(Players[[#This Row],[Expected Goals]] &gt; 0, Players[[#This Row],[Goals]] / Players[[#This Row],[Expected Goals]], 0)</f>
        <v>1.6260162601626016</v>
      </c>
      <c r="AM94" s="12">
        <f>IF(Players[[#This Row],[Expected Assists]] &gt; 0, Players[[#This Row],[Assists]] / Players[[#This Row],[Expected Assists]], 0)</f>
        <v>0.84337349397590355</v>
      </c>
      <c r="AN94" s="12">
        <f>IF(Players[[#This Row],[90s Played]] &gt; 0, (Players[[#This Row],[Y Cards]] + Players[[#This Row],[R Cards]]) / Players[[#This Row],[90s Played]], 0)</f>
        <v>7.9155672823219003E-2</v>
      </c>
      <c r="AO94" s="12">
        <f>Players[[#This Row],[Goals]] - Players[[#This Row],[Expected Goals]]</f>
        <v>7.6999999999999993</v>
      </c>
      <c r="AU94" t="str">
        <f>_xlfn.XLOOKUP(AV94,Players[Minutes],Players[Player])</f>
        <v>Mykhailo Mudryk</v>
      </c>
      <c r="AV94">
        <v>151</v>
      </c>
      <c r="AW94">
        <f>_xlfn.XLOOKUP(AV94,Players[Minutes],Players[Goal Contributions])</f>
        <v>0</v>
      </c>
    </row>
    <row r="95" spans="1:49" x14ac:dyDescent="0.25">
      <c r="A95" t="s">
        <v>32</v>
      </c>
      <c r="B95" t="s">
        <v>698</v>
      </c>
      <c r="C95" t="s">
        <v>11</v>
      </c>
      <c r="D95" t="s">
        <v>699</v>
      </c>
      <c r="E95" t="s">
        <v>34</v>
      </c>
      <c r="F95">
        <v>27</v>
      </c>
      <c r="G95">
        <v>1998</v>
      </c>
      <c r="H95">
        <v>24</v>
      </c>
      <c r="I95">
        <v>17</v>
      </c>
      <c r="J95">
        <v>1438</v>
      </c>
      <c r="K95">
        <v>16</v>
      </c>
      <c r="L95">
        <v>0</v>
      </c>
      <c r="M95">
        <v>0</v>
      </c>
      <c r="N95">
        <v>0</v>
      </c>
      <c r="O95">
        <v>0</v>
      </c>
      <c r="P95">
        <v>0</v>
      </c>
      <c r="Q95">
        <v>0</v>
      </c>
      <c r="R95">
        <v>5</v>
      </c>
      <c r="S95">
        <v>0</v>
      </c>
      <c r="T95">
        <v>1</v>
      </c>
      <c r="U95">
        <v>1</v>
      </c>
      <c r="V95">
        <v>1.2</v>
      </c>
      <c r="W95">
        <v>2.2000000000000002</v>
      </c>
      <c r="X95">
        <v>27</v>
      </c>
      <c r="Y95">
        <v>56</v>
      </c>
      <c r="Z95">
        <v>44</v>
      </c>
      <c r="AA95">
        <v>0</v>
      </c>
      <c r="AB95">
        <v>0</v>
      </c>
      <c r="AC95">
        <v>0</v>
      </c>
      <c r="AD95">
        <v>0</v>
      </c>
      <c r="AE95">
        <v>0</v>
      </c>
      <c r="AF95">
        <v>0.06</v>
      </c>
      <c r="AG95">
        <v>0.08</v>
      </c>
      <c r="AH95">
        <v>0.14000000000000001</v>
      </c>
      <c r="AI95">
        <v>0.06</v>
      </c>
      <c r="AJ95">
        <v>0.14000000000000001</v>
      </c>
      <c r="AK95" s="12">
        <f>Players[[#This Row],[Goal Contributions]]/Players[[#This Row],[Matches Played]]</f>
        <v>0</v>
      </c>
      <c r="AL95" s="12">
        <f>IF(Players[[#This Row],[Expected Goals]] &gt; 0, Players[[#This Row],[Goals]] / Players[[#This Row],[Expected Goals]], 0)</f>
        <v>0</v>
      </c>
      <c r="AM95" s="12">
        <f>IF(Players[[#This Row],[Expected Assists]] &gt; 0, Players[[#This Row],[Assists]] / Players[[#This Row],[Expected Assists]], 0)</f>
        <v>0</v>
      </c>
      <c r="AN95" s="12">
        <f>IF(Players[[#This Row],[90s Played]] &gt; 0, (Players[[#This Row],[Y Cards]] + Players[[#This Row],[R Cards]]) / Players[[#This Row],[90s Played]], 0)</f>
        <v>0.3125</v>
      </c>
      <c r="AO95" s="12">
        <f>Players[[#This Row],[Goals]] - Players[[#This Row],[Expected Goals]]</f>
        <v>-1</v>
      </c>
      <c r="AU95" t="str">
        <f>_xlfn.XLOOKUP(AV95,Players[Minutes],Players[Player])</f>
        <v>Renato Veiga</v>
      </c>
      <c r="AV95">
        <v>181</v>
      </c>
      <c r="AW95">
        <f>_xlfn.XLOOKUP(AV95,Players[Minutes],Players[Goal Contributions])</f>
        <v>0</v>
      </c>
    </row>
    <row r="96" spans="1:49" x14ac:dyDescent="0.25">
      <c r="A96" t="s">
        <v>658</v>
      </c>
      <c r="B96" t="s">
        <v>711</v>
      </c>
      <c r="C96" t="s">
        <v>17</v>
      </c>
      <c r="D96" t="s">
        <v>699</v>
      </c>
      <c r="E96" t="s">
        <v>34</v>
      </c>
      <c r="F96">
        <v>21</v>
      </c>
      <c r="G96">
        <v>2004</v>
      </c>
      <c r="H96">
        <v>31</v>
      </c>
      <c r="I96">
        <v>15</v>
      </c>
      <c r="J96">
        <v>1450</v>
      </c>
      <c r="K96">
        <v>16.100000000000001</v>
      </c>
      <c r="L96">
        <v>0</v>
      </c>
      <c r="M96">
        <v>0</v>
      </c>
      <c r="N96">
        <v>0</v>
      </c>
      <c r="O96">
        <v>0</v>
      </c>
      <c r="P96">
        <v>0</v>
      </c>
      <c r="Q96">
        <v>0</v>
      </c>
      <c r="R96">
        <v>6</v>
      </c>
      <c r="S96">
        <v>0</v>
      </c>
      <c r="T96">
        <v>0.6</v>
      </c>
      <c r="U96">
        <v>0.6</v>
      </c>
      <c r="V96">
        <v>0.9</v>
      </c>
      <c r="W96">
        <v>1.5</v>
      </c>
      <c r="X96">
        <v>15</v>
      </c>
      <c r="Y96">
        <v>63</v>
      </c>
      <c r="Z96">
        <v>47</v>
      </c>
      <c r="AA96">
        <v>0</v>
      </c>
      <c r="AB96">
        <v>0</v>
      </c>
      <c r="AC96">
        <v>0</v>
      </c>
      <c r="AD96">
        <v>0</v>
      </c>
      <c r="AE96">
        <v>0</v>
      </c>
      <c r="AF96">
        <v>0.04</v>
      </c>
      <c r="AG96">
        <v>0.05</v>
      </c>
      <c r="AH96">
        <v>0.09</v>
      </c>
      <c r="AI96">
        <v>0.04</v>
      </c>
      <c r="AJ96">
        <v>0.09</v>
      </c>
      <c r="AK96" s="12">
        <f>Players[[#This Row],[Goal Contributions]]/Players[[#This Row],[Matches Played]]</f>
        <v>0</v>
      </c>
      <c r="AL96" s="12">
        <f>IF(Players[[#This Row],[Expected Goals]] &gt; 0, Players[[#This Row],[Goals]] / Players[[#This Row],[Expected Goals]], 0)</f>
        <v>0</v>
      </c>
      <c r="AM96" s="12">
        <f>IF(Players[[#This Row],[Expected Assists]] &gt; 0, Players[[#This Row],[Assists]] / Players[[#This Row],[Expected Assists]], 0)</f>
        <v>0</v>
      </c>
      <c r="AN96" s="12">
        <f>IF(Players[[#This Row],[90s Played]] &gt; 0, (Players[[#This Row],[Y Cards]] + Players[[#This Row],[R Cards]]) / Players[[#This Row],[90s Played]], 0)</f>
        <v>0.37267080745341613</v>
      </c>
      <c r="AO96" s="12">
        <f>Players[[#This Row],[Goals]] - Players[[#This Row],[Expected Goals]]</f>
        <v>-0.6</v>
      </c>
      <c r="AU96" t="str">
        <f>_xlfn.XLOOKUP(AV96,Players[Minutes],Players[Player])</f>
        <v>Matheus FranÃ§a</v>
      </c>
      <c r="AV96">
        <v>55</v>
      </c>
      <c r="AW96">
        <f>_xlfn.XLOOKUP(AV96,Players[Minutes],Players[Goal Contributions])</f>
        <v>1</v>
      </c>
    </row>
    <row r="97" spans="1:49" x14ac:dyDescent="0.25">
      <c r="A97" t="s">
        <v>391</v>
      </c>
      <c r="B97" t="s">
        <v>704</v>
      </c>
      <c r="C97" t="s">
        <v>11</v>
      </c>
      <c r="D97" t="s">
        <v>51</v>
      </c>
      <c r="E97" t="s">
        <v>34</v>
      </c>
      <c r="F97">
        <v>24</v>
      </c>
      <c r="G97">
        <v>2001</v>
      </c>
      <c r="H97">
        <v>38</v>
      </c>
      <c r="I97">
        <v>36</v>
      </c>
      <c r="J97">
        <v>3093</v>
      </c>
      <c r="K97">
        <v>34.4</v>
      </c>
      <c r="L97">
        <v>1</v>
      </c>
      <c r="M97">
        <v>3</v>
      </c>
      <c r="N97">
        <v>4</v>
      </c>
      <c r="O97">
        <v>1</v>
      </c>
      <c r="P97">
        <v>0</v>
      </c>
      <c r="Q97">
        <v>0</v>
      </c>
      <c r="R97">
        <v>7</v>
      </c>
      <c r="S97">
        <v>0</v>
      </c>
      <c r="T97">
        <v>3.1</v>
      </c>
      <c r="U97">
        <v>3.1</v>
      </c>
      <c r="V97">
        <v>3.2</v>
      </c>
      <c r="W97">
        <v>6.3</v>
      </c>
      <c r="X97">
        <v>98</v>
      </c>
      <c r="Y97">
        <v>98</v>
      </c>
      <c r="Z97">
        <v>156</v>
      </c>
      <c r="AA97">
        <v>0.03</v>
      </c>
      <c r="AB97">
        <v>0.09</v>
      </c>
      <c r="AC97">
        <v>0.12</v>
      </c>
      <c r="AD97">
        <v>0.03</v>
      </c>
      <c r="AE97">
        <v>0.12</v>
      </c>
      <c r="AF97">
        <v>0.09</v>
      </c>
      <c r="AG97">
        <v>0.09</v>
      </c>
      <c r="AH97">
        <v>0.18</v>
      </c>
      <c r="AI97">
        <v>0.09</v>
      </c>
      <c r="AJ97">
        <v>0.18</v>
      </c>
      <c r="AK97" s="12">
        <f>Players[[#This Row],[Goal Contributions]]/Players[[#This Row],[Matches Played]]</f>
        <v>0.10526315789473684</v>
      </c>
      <c r="AL97" s="12">
        <f>IF(Players[[#This Row],[Expected Goals]] &gt; 0, Players[[#This Row],[Goals]] / Players[[#This Row],[Expected Goals]], 0)</f>
        <v>0.32258064516129031</v>
      </c>
      <c r="AM97" s="12">
        <f>IF(Players[[#This Row],[Expected Assists]] &gt; 0, Players[[#This Row],[Assists]] / Players[[#This Row],[Expected Assists]], 0)</f>
        <v>0.9375</v>
      </c>
      <c r="AN97" s="12">
        <f>IF(Players[[#This Row],[90s Played]] &gt; 0, (Players[[#This Row],[Y Cards]] + Players[[#This Row],[R Cards]]) / Players[[#This Row],[90s Played]], 0)</f>
        <v>0.20348837209302326</v>
      </c>
      <c r="AO97" s="12">
        <f>Players[[#This Row],[Goals]] - Players[[#This Row],[Expected Goals]]</f>
        <v>-2.1</v>
      </c>
      <c r="AU97" t="str">
        <f>_xlfn.XLOOKUP(AV97,Players[Minutes],Players[Player])</f>
        <v>Joachim Andersen</v>
      </c>
      <c r="AV97">
        <v>90</v>
      </c>
      <c r="AW97">
        <f>_xlfn.XLOOKUP(AV97,Players[Minutes],Players[Goal Contributions])</f>
        <v>0</v>
      </c>
    </row>
    <row r="98" spans="1:49" x14ac:dyDescent="0.25">
      <c r="A98" t="s">
        <v>598</v>
      </c>
      <c r="B98" t="s">
        <v>701</v>
      </c>
      <c r="C98" t="s">
        <v>17</v>
      </c>
      <c r="D98" t="s">
        <v>51</v>
      </c>
      <c r="E98" t="s">
        <v>34</v>
      </c>
      <c r="F98">
        <v>24</v>
      </c>
      <c r="G98">
        <v>2001</v>
      </c>
      <c r="H98">
        <v>8</v>
      </c>
      <c r="I98">
        <v>1</v>
      </c>
      <c r="J98">
        <v>175</v>
      </c>
      <c r="K98">
        <v>1.9</v>
      </c>
      <c r="L98">
        <v>0</v>
      </c>
      <c r="M98">
        <v>0</v>
      </c>
      <c r="N98">
        <v>0</v>
      </c>
      <c r="O98">
        <v>0</v>
      </c>
      <c r="P98">
        <v>0</v>
      </c>
      <c r="Q98">
        <v>0</v>
      </c>
      <c r="R98">
        <v>0</v>
      </c>
      <c r="S98">
        <v>0</v>
      </c>
      <c r="T98">
        <v>0.1</v>
      </c>
      <c r="U98">
        <v>0.1</v>
      </c>
      <c r="V98">
        <v>0.1</v>
      </c>
      <c r="W98">
        <v>0.2</v>
      </c>
      <c r="X98">
        <v>3</v>
      </c>
      <c r="Y98">
        <v>4</v>
      </c>
      <c r="Z98">
        <v>8</v>
      </c>
      <c r="AA98">
        <v>0</v>
      </c>
      <c r="AB98">
        <v>0</v>
      </c>
      <c r="AC98">
        <v>0</v>
      </c>
      <c r="AD98">
        <v>0</v>
      </c>
      <c r="AE98">
        <v>0</v>
      </c>
      <c r="AF98">
        <v>7.0000000000000007E-2</v>
      </c>
      <c r="AG98">
        <v>0.04</v>
      </c>
      <c r="AH98">
        <v>0.1</v>
      </c>
      <c r="AI98">
        <v>7.0000000000000007E-2</v>
      </c>
      <c r="AJ98">
        <v>0.1</v>
      </c>
      <c r="AK98" s="12">
        <f>Players[[#This Row],[Goal Contributions]]/Players[[#This Row],[Matches Played]]</f>
        <v>0</v>
      </c>
      <c r="AL98" s="12">
        <f>IF(Players[[#This Row],[Expected Goals]] &gt; 0, Players[[#This Row],[Goals]] / Players[[#This Row],[Expected Goals]], 0)</f>
        <v>0</v>
      </c>
      <c r="AM98" s="12">
        <f>IF(Players[[#This Row],[Expected Assists]] &gt; 0, Players[[#This Row],[Assists]] / Players[[#This Row],[Expected Assists]], 0)</f>
        <v>0</v>
      </c>
      <c r="AN98" s="12">
        <f>IF(Players[[#This Row],[90s Played]] &gt; 0, (Players[[#This Row],[Y Cards]] + Players[[#This Row],[R Cards]]) / Players[[#This Row],[90s Played]], 0)</f>
        <v>0</v>
      </c>
      <c r="AO98" s="12">
        <f>Players[[#This Row],[Goals]] - Players[[#This Row],[Expected Goals]]</f>
        <v>-0.1</v>
      </c>
      <c r="AU98" t="str">
        <f>_xlfn.XLOOKUP(AV98,Players[Minutes],Players[Player])</f>
        <v>Caleb Kporha</v>
      </c>
      <c r="AV98">
        <v>13</v>
      </c>
      <c r="AW98">
        <f>_xlfn.XLOOKUP(AV98,Players[Minutes],Players[Goal Contributions])</f>
        <v>0</v>
      </c>
    </row>
    <row r="99" spans="1:49" x14ac:dyDescent="0.25">
      <c r="A99" t="s">
        <v>240</v>
      </c>
      <c r="B99" t="s">
        <v>723</v>
      </c>
      <c r="C99" t="s">
        <v>17</v>
      </c>
      <c r="D99" t="s">
        <v>51</v>
      </c>
      <c r="E99" t="s">
        <v>34</v>
      </c>
      <c r="F99">
        <v>19</v>
      </c>
      <c r="G99">
        <v>2006</v>
      </c>
      <c r="H99">
        <v>10</v>
      </c>
      <c r="I99">
        <v>0</v>
      </c>
      <c r="J99">
        <v>42</v>
      </c>
      <c r="K99">
        <v>0.5</v>
      </c>
      <c r="L99">
        <v>0</v>
      </c>
      <c r="M99">
        <v>0</v>
      </c>
      <c r="N99">
        <v>0</v>
      </c>
      <c r="O99">
        <v>0</v>
      </c>
      <c r="P99">
        <v>0</v>
      </c>
      <c r="Q99">
        <v>0</v>
      </c>
      <c r="R99">
        <v>0</v>
      </c>
      <c r="S99">
        <v>0</v>
      </c>
      <c r="T99">
        <v>0.2</v>
      </c>
      <c r="U99">
        <v>0.2</v>
      </c>
      <c r="V99">
        <v>0</v>
      </c>
      <c r="W99">
        <v>0.2</v>
      </c>
      <c r="X99">
        <v>1</v>
      </c>
      <c r="Y99">
        <v>2</v>
      </c>
      <c r="Z99">
        <v>2</v>
      </c>
      <c r="AA99">
        <v>0</v>
      </c>
      <c r="AB99">
        <v>0</v>
      </c>
      <c r="AC99">
        <v>0</v>
      </c>
      <c r="AD99">
        <v>0</v>
      </c>
      <c r="AE99">
        <v>0</v>
      </c>
      <c r="AF99">
        <v>0.33</v>
      </c>
      <c r="AG99">
        <v>0</v>
      </c>
      <c r="AH99">
        <v>0.33</v>
      </c>
      <c r="AI99">
        <v>0.33</v>
      </c>
      <c r="AJ99">
        <v>0.33</v>
      </c>
      <c r="AK99" s="12">
        <f>Players[[#This Row],[Goal Contributions]]/Players[[#This Row],[Matches Played]]</f>
        <v>0</v>
      </c>
      <c r="AL99" s="12">
        <f>IF(Players[[#This Row],[Expected Goals]] &gt; 0, Players[[#This Row],[Goals]] / Players[[#This Row],[Expected Goals]], 0)</f>
        <v>0</v>
      </c>
      <c r="AM99" s="12">
        <f>IF(Players[[#This Row],[Expected Assists]] &gt; 0, Players[[#This Row],[Assists]] / Players[[#This Row],[Expected Assists]], 0)</f>
        <v>0</v>
      </c>
      <c r="AN99" s="12">
        <f>IF(Players[[#This Row],[90s Played]] &gt; 0, (Players[[#This Row],[Y Cards]] + Players[[#This Row],[R Cards]]) / Players[[#This Row],[90s Played]], 0)</f>
        <v>0</v>
      </c>
      <c r="AO99" s="12">
        <f>Players[[#This Row],[Goals]] - Players[[#This Row],[Expected Goals]]</f>
        <v>-0.2</v>
      </c>
      <c r="AU99" t="str">
        <f>_xlfn.XLOOKUP(AV99,Players[Minutes],Players[Player])</f>
        <v>Jeffrey Schlupp</v>
      </c>
      <c r="AV99">
        <v>103</v>
      </c>
      <c r="AW99">
        <f>_xlfn.XLOOKUP(AV99,Players[Minutes],Players[Goal Contributions])</f>
        <v>0</v>
      </c>
    </row>
    <row r="100" spans="1:49" x14ac:dyDescent="0.25">
      <c r="A100" t="s">
        <v>508</v>
      </c>
      <c r="B100" t="s">
        <v>715</v>
      </c>
      <c r="C100" t="s">
        <v>11</v>
      </c>
      <c r="D100" t="s">
        <v>699</v>
      </c>
      <c r="E100" t="s">
        <v>34</v>
      </c>
      <c r="F100">
        <v>32</v>
      </c>
      <c r="G100">
        <v>1993</v>
      </c>
      <c r="H100">
        <v>22</v>
      </c>
      <c r="I100">
        <v>21</v>
      </c>
      <c r="J100">
        <v>1913</v>
      </c>
      <c r="K100">
        <v>21.3</v>
      </c>
      <c r="L100">
        <v>2</v>
      </c>
      <c r="M100">
        <v>0</v>
      </c>
      <c r="N100">
        <v>2</v>
      </c>
      <c r="O100">
        <v>2</v>
      </c>
      <c r="P100">
        <v>0</v>
      </c>
      <c r="Q100">
        <v>0</v>
      </c>
      <c r="R100">
        <v>2</v>
      </c>
      <c r="S100">
        <v>0</v>
      </c>
      <c r="T100">
        <v>1.1000000000000001</v>
      </c>
      <c r="U100">
        <v>1.1000000000000001</v>
      </c>
      <c r="V100">
        <v>1.2</v>
      </c>
      <c r="W100">
        <v>2.2999999999999998</v>
      </c>
      <c r="X100">
        <v>3</v>
      </c>
      <c r="Y100">
        <v>41</v>
      </c>
      <c r="Z100">
        <v>9</v>
      </c>
      <c r="AA100">
        <v>0.09</v>
      </c>
      <c r="AB100">
        <v>0</v>
      </c>
      <c r="AC100">
        <v>0.09</v>
      </c>
      <c r="AD100">
        <v>0.09</v>
      </c>
      <c r="AE100">
        <v>0.09</v>
      </c>
      <c r="AF100">
        <v>0.05</v>
      </c>
      <c r="AG100">
        <v>0.05</v>
      </c>
      <c r="AH100">
        <v>0.11</v>
      </c>
      <c r="AI100">
        <v>0.05</v>
      </c>
      <c r="AJ100">
        <v>0.11</v>
      </c>
      <c r="AK100" s="12">
        <f>Players[[#This Row],[Goal Contributions]]/Players[[#This Row],[Matches Played]]</f>
        <v>9.0909090909090912E-2</v>
      </c>
      <c r="AL100" s="12">
        <f>IF(Players[[#This Row],[Expected Goals]] &gt; 0, Players[[#This Row],[Goals]] / Players[[#This Row],[Expected Goals]], 0)</f>
        <v>1.8181818181818181</v>
      </c>
      <c r="AM100" s="12">
        <f>IF(Players[[#This Row],[Expected Assists]] &gt; 0, Players[[#This Row],[Assists]] / Players[[#This Row],[Expected Assists]], 0)</f>
        <v>0</v>
      </c>
      <c r="AN100" s="12">
        <f>IF(Players[[#This Row],[90s Played]] &gt; 0, (Players[[#This Row],[Y Cards]] + Players[[#This Row],[R Cards]]) / Players[[#This Row],[90s Played]], 0)</f>
        <v>9.3896713615023469E-2</v>
      </c>
      <c r="AO100" s="12">
        <f>Players[[#This Row],[Goals]] - Players[[#This Row],[Expected Goals]]</f>
        <v>0.89999999999999991</v>
      </c>
      <c r="AU100" t="str">
        <f>_xlfn.XLOOKUP(AV100,Players[Minutes],Players[Player])</f>
        <v>Joachim Andersen</v>
      </c>
      <c r="AV100">
        <v>90</v>
      </c>
      <c r="AW100">
        <f>_xlfn.XLOOKUP(AV100,Players[Minutes],Players[Goal Contributions])</f>
        <v>0</v>
      </c>
    </row>
    <row r="101" spans="1:49" x14ac:dyDescent="0.25">
      <c r="A101" t="s">
        <v>491</v>
      </c>
      <c r="B101" t="s">
        <v>730</v>
      </c>
      <c r="C101" t="s">
        <v>17</v>
      </c>
      <c r="D101" t="s">
        <v>699</v>
      </c>
      <c r="E101" t="s">
        <v>34</v>
      </c>
      <c r="F101">
        <v>27</v>
      </c>
      <c r="G101">
        <v>1998</v>
      </c>
      <c r="H101">
        <v>2</v>
      </c>
      <c r="I101">
        <v>0</v>
      </c>
      <c r="J101">
        <v>25</v>
      </c>
      <c r="K101">
        <v>0.3</v>
      </c>
      <c r="L101">
        <v>0</v>
      </c>
      <c r="M101">
        <v>0</v>
      </c>
      <c r="N101">
        <v>0</v>
      </c>
      <c r="O101">
        <v>0</v>
      </c>
      <c r="P101">
        <v>0</v>
      </c>
      <c r="Q101">
        <v>0</v>
      </c>
      <c r="R101">
        <v>0</v>
      </c>
      <c r="S101">
        <v>0</v>
      </c>
      <c r="T101">
        <v>0</v>
      </c>
      <c r="U101">
        <v>0</v>
      </c>
      <c r="V101">
        <v>0</v>
      </c>
      <c r="W101">
        <v>0</v>
      </c>
      <c r="X101">
        <v>0</v>
      </c>
      <c r="Y101">
        <v>1</v>
      </c>
      <c r="Z101">
        <v>0</v>
      </c>
      <c r="AA101">
        <v>0</v>
      </c>
      <c r="AB101">
        <v>0</v>
      </c>
      <c r="AC101">
        <v>0</v>
      </c>
      <c r="AD101">
        <v>0</v>
      </c>
      <c r="AE101">
        <v>0</v>
      </c>
      <c r="AF101">
        <v>0</v>
      </c>
      <c r="AG101">
        <v>0</v>
      </c>
      <c r="AH101">
        <v>0</v>
      </c>
      <c r="AI101">
        <v>0</v>
      </c>
      <c r="AJ101">
        <v>0</v>
      </c>
      <c r="AK101" s="12">
        <f>Players[[#This Row],[Goal Contributions]]/Players[[#This Row],[Matches Played]]</f>
        <v>0</v>
      </c>
      <c r="AL101" s="12">
        <f>IF(Players[[#This Row],[Expected Goals]] &gt; 0, Players[[#This Row],[Goals]] / Players[[#This Row],[Expected Goals]], 0)</f>
        <v>0</v>
      </c>
      <c r="AM101" s="12">
        <f>IF(Players[[#This Row],[Expected Assists]] &gt; 0, Players[[#This Row],[Assists]] / Players[[#This Row],[Expected Assists]], 0)</f>
        <v>0</v>
      </c>
      <c r="AN101" s="12">
        <f>IF(Players[[#This Row],[90s Played]] &gt; 0, (Players[[#This Row],[Y Cards]] + Players[[#This Row],[R Cards]]) / Players[[#This Row],[90s Played]], 0)</f>
        <v>0</v>
      </c>
      <c r="AO101" s="12">
        <f>Players[[#This Row],[Goals]] - Players[[#This Row],[Expected Goals]]</f>
        <v>0</v>
      </c>
      <c r="AU101" t="str">
        <f>_xlfn.XLOOKUP(AV101,Players[Minutes],Players[Player])</f>
        <v>Romain Esse</v>
      </c>
      <c r="AV101">
        <v>138</v>
      </c>
      <c r="AW101">
        <f>_xlfn.XLOOKUP(AV101,Players[Minutes],Players[Goal Contributions])</f>
        <v>2</v>
      </c>
    </row>
    <row r="102" spans="1:49" x14ac:dyDescent="0.25">
      <c r="A102" t="s">
        <v>340</v>
      </c>
      <c r="B102" t="s">
        <v>724</v>
      </c>
      <c r="C102" t="s">
        <v>17</v>
      </c>
      <c r="D102" t="s">
        <v>699</v>
      </c>
      <c r="E102" t="s">
        <v>34</v>
      </c>
      <c r="F102">
        <v>29</v>
      </c>
      <c r="G102">
        <v>1996</v>
      </c>
      <c r="H102">
        <v>24</v>
      </c>
      <c r="I102">
        <v>8</v>
      </c>
      <c r="J102">
        <v>862</v>
      </c>
      <c r="K102">
        <v>9.6</v>
      </c>
      <c r="L102">
        <v>0</v>
      </c>
      <c r="M102">
        <v>2</v>
      </c>
      <c r="N102">
        <v>2</v>
      </c>
      <c r="O102">
        <v>0</v>
      </c>
      <c r="P102">
        <v>0</v>
      </c>
      <c r="Q102">
        <v>0</v>
      </c>
      <c r="R102">
        <v>2</v>
      </c>
      <c r="S102">
        <v>0</v>
      </c>
      <c r="T102">
        <v>0.2</v>
      </c>
      <c r="U102">
        <v>0.2</v>
      </c>
      <c r="V102">
        <v>1.7</v>
      </c>
      <c r="W102">
        <v>1.9</v>
      </c>
      <c r="X102">
        <v>6</v>
      </c>
      <c r="Y102">
        <v>61</v>
      </c>
      <c r="Z102">
        <v>27</v>
      </c>
      <c r="AA102">
        <v>0</v>
      </c>
      <c r="AB102">
        <v>0.21</v>
      </c>
      <c r="AC102">
        <v>0.21</v>
      </c>
      <c r="AD102">
        <v>0</v>
      </c>
      <c r="AE102">
        <v>0.21</v>
      </c>
      <c r="AF102">
        <v>0.03</v>
      </c>
      <c r="AG102">
        <v>0.17</v>
      </c>
      <c r="AH102">
        <v>0.2</v>
      </c>
      <c r="AI102">
        <v>0.03</v>
      </c>
      <c r="AJ102">
        <v>0.2</v>
      </c>
      <c r="AK102" s="12">
        <f>Players[[#This Row],[Goal Contributions]]/Players[[#This Row],[Matches Played]]</f>
        <v>8.3333333333333329E-2</v>
      </c>
      <c r="AL102" s="12">
        <f>IF(Players[[#This Row],[Expected Goals]] &gt; 0, Players[[#This Row],[Goals]] / Players[[#This Row],[Expected Goals]], 0)</f>
        <v>0</v>
      </c>
      <c r="AM102" s="12">
        <f>IF(Players[[#This Row],[Expected Assists]] &gt; 0, Players[[#This Row],[Assists]] / Players[[#This Row],[Expected Assists]], 0)</f>
        <v>1.1764705882352942</v>
      </c>
      <c r="AN102" s="12">
        <f>IF(Players[[#This Row],[90s Played]] &gt; 0, (Players[[#This Row],[Y Cards]] + Players[[#This Row],[R Cards]]) / Players[[#This Row],[90s Played]], 0)</f>
        <v>0.20833333333333334</v>
      </c>
      <c r="AO102" s="12">
        <f>Players[[#This Row],[Goals]] - Players[[#This Row],[Expected Goals]]</f>
        <v>-0.2</v>
      </c>
      <c r="AU102" t="str">
        <f>_xlfn.XLOOKUP(AV102,Players[Minutes],Players[Player])</f>
        <v>Joel Ward</v>
      </c>
      <c r="AV102">
        <v>71</v>
      </c>
      <c r="AW102">
        <f>_xlfn.XLOOKUP(AV102,Players[Minutes],Players[Goal Contributions])</f>
        <v>0</v>
      </c>
    </row>
    <row r="103" spans="1:49" x14ac:dyDescent="0.25">
      <c r="A103" t="s">
        <v>408</v>
      </c>
      <c r="B103" t="s">
        <v>704</v>
      </c>
      <c r="C103" t="s">
        <v>17</v>
      </c>
      <c r="D103" t="s">
        <v>51</v>
      </c>
      <c r="E103" t="s">
        <v>34</v>
      </c>
      <c r="F103">
        <v>24</v>
      </c>
      <c r="G103">
        <v>2001</v>
      </c>
      <c r="H103">
        <v>8</v>
      </c>
      <c r="I103">
        <v>0</v>
      </c>
      <c r="J103">
        <v>119</v>
      </c>
      <c r="K103">
        <v>1.3</v>
      </c>
      <c r="L103">
        <v>0</v>
      </c>
      <c r="M103">
        <v>0</v>
      </c>
      <c r="N103">
        <v>0</v>
      </c>
      <c r="O103">
        <v>0</v>
      </c>
      <c r="P103">
        <v>0</v>
      </c>
      <c r="Q103">
        <v>0</v>
      </c>
      <c r="R103">
        <v>0</v>
      </c>
      <c r="S103">
        <v>0</v>
      </c>
      <c r="T103">
        <v>0.1</v>
      </c>
      <c r="U103">
        <v>0.1</v>
      </c>
      <c r="V103">
        <v>0.1</v>
      </c>
      <c r="W103">
        <v>0.2</v>
      </c>
      <c r="X103">
        <v>4</v>
      </c>
      <c r="Y103">
        <v>13</v>
      </c>
      <c r="Z103">
        <v>4</v>
      </c>
      <c r="AA103">
        <v>0</v>
      </c>
      <c r="AB103">
        <v>0</v>
      </c>
      <c r="AC103">
        <v>0</v>
      </c>
      <c r="AD103">
        <v>0</v>
      </c>
      <c r="AE103">
        <v>0</v>
      </c>
      <c r="AF103">
        <v>0.09</v>
      </c>
      <c r="AG103">
        <v>0.08</v>
      </c>
      <c r="AH103">
        <v>0.17</v>
      </c>
      <c r="AI103">
        <v>0.09</v>
      </c>
      <c r="AJ103">
        <v>0.17</v>
      </c>
      <c r="AK103" s="12">
        <f>Players[[#This Row],[Goal Contributions]]/Players[[#This Row],[Matches Played]]</f>
        <v>0</v>
      </c>
      <c r="AL103" s="12">
        <f>IF(Players[[#This Row],[Expected Goals]] &gt; 0, Players[[#This Row],[Goals]] / Players[[#This Row],[Expected Goals]], 0)</f>
        <v>0</v>
      </c>
      <c r="AM103" s="12">
        <f>IF(Players[[#This Row],[Expected Assists]] &gt; 0, Players[[#This Row],[Assists]] / Players[[#This Row],[Expected Assists]], 0)</f>
        <v>0</v>
      </c>
      <c r="AN103" s="12">
        <f>IF(Players[[#This Row],[90s Played]] &gt; 0, (Players[[#This Row],[Y Cards]] + Players[[#This Row],[R Cards]]) / Players[[#This Row],[90s Played]], 0)</f>
        <v>0</v>
      </c>
      <c r="AO103" s="12">
        <f>Players[[#This Row],[Goals]] - Players[[#This Row],[Expected Goals]]</f>
        <v>-0.1</v>
      </c>
      <c r="AU103" t="str">
        <f>_xlfn.XLOOKUP(AV103,Players[Minutes],Players[Player])</f>
        <v>Kieran Tierney</v>
      </c>
      <c r="AV103">
        <v>259</v>
      </c>
      <c r="AW103">
        <f>_xlfn.XLOOKUP(AV103,Players[Minutes],Players[Goal Contributions])</f>
        <v>1</v>
      </c>
    </row>
    <row r="104" spans="1:49" x14ac:dyDescent="0.25">
      <c r="A104" t="s">
        <v>514</v>
      </c>
      <c r="B104" t="s">
        <v>731</v>
      </c>
      <c r="C104" t="s">
        <v>48</v>
      </c>
      <c r="D104" t="s">
        <v>699</v>
      </c>
      <c r="E104" t="s">
        <v>34</v>
      </c>
      <c r="F104">
        <v>24</v>
      </c>
      <c r="G104">
        <v>2001</v>
      </c>
      <c r="H104">
        <v>2</v>
      </c>
      <c r="I104">
        <v>1</v>
      </c>
      <c r="J104">
        <v>145</v>
      </c>
      <c r="K104">
        <v>1.6</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s="12">
        <f>Players[[#This Row],[Goal Contributions]]/Players[[#This Row],[Matches Played]]</f>
        <v>0</v>
      </c>
      <c r="AL104" s="12">
        <f>IF(Players[[#This Row],[Expected Goals]] &gt; 0, Players[[#This Row],[Goals]] / Players[[#This Row],[Expected Goals]], 0)</f>
        <v>0</v>
      </c>
      <c r="AM104" s="12">
        <f>IF(Players[[#This Row],[Expected Assists]] &gt; 0, Players[[#This Row],[Assists]] / Players[[#This Row],[Expected Assists]], 0)</f>
        <v>0</v>
      </c>
      <c r="AN104" s="12">
        <f>IF(Players[[#This Row],[90s Played]] &gt; 0, (Players[[#This Row],[Y Cards]] + Players[[#This Row],[R Cards]]) / Players[[#This Row],[90s Played]], 0)</f>
        <v>0</v>
      </c>
      <c r="AO104" s="12">
        <f>Players[[#This Row],[Goals]] - Players[[#This Row],[Expected Goals]]</f>
        <v>0</v>
      </c>
      <c r="AU104" t="str">
        <f>_xlfn.XLOOKUP(AV104,Players[Minutes],Players[Player])</f>
        <v>Odsonne Ã‰douard</v>
      </c>
      <c r="AV104">
        <v>115</v>
      </c>
      <c r="AW104">
        <f>_xlfn.XLOOKUP(AV104,Players[Minutes],Players[Goal Contributions])</f>
        <v>0</v>
      </c>
    </row>
    <row r="105" spans="1:49" x14ac:dyDescent="0.25">
      <c r="A105" t="s">
        <v>176</v>
      </c>
      <c r="B105" t="s">
        <v>719</v>
      </c>
      <c r="C105" t="s">
        <v>11</v>
      </c>
      <c r="D105" t="s">
        <v>699</v>
      </c>
      <c r="E105" t="s">
        <v>34</v>
      </c>
      <c r="F105">
        <v>24</v>
      </c>
      <c r="G105">
        <v>2001</v>
      </c>
      <c r="H105">
        <v>38</v>
      </c>
      <c r="I105">
        <v>38</v>
      </c>
      <c r="J105">
        <v>3420</v>
      </c>
      <c r="K105">
        <v>38</v>
      </c>
      <c r="L105">
        <v>2</v>
      </c>
      <c r="M105">
        <v>3</v>
      </c>
      <c r="N105">
        <v>5</v>
      </c>
      <c r="O105">
        <v>2</v>
      </c>
      <c r="P105">
        <v>0</v>
      </c>
      <c r="Q105">
        <v>0</v>
      </c>
      <c r="R105">
        <v>5</v>
      </c>
      <c r="S105">
        <v>0</v>
      </c>
      <c r="T105">
        <v>2.5</v>
      </c>
      <c r="U105">
        <v>2.5</v>
      </c>
      <c r="V105">
        <v>1.8</v>
      </c>
      <c r="W105">
        <v>4.3</v>
      </c>
      <c r="X105">
        <v>32</v>
      </c>
      <c r="Y105">
        <v>127</v>
      </c>
      <c r="Z105">
        <v>18</v>
      </c>
      <c r="AA105">
        <v>0.05</v>
      </c>
      <c r="AB105">
        <v>0.08</v>
      </c>
      <c r="AC105">
        <v>0.13</v>
      </c>
      <c r="AD105">
        <v>0.05</v>
      </c>
      <c r="AE105">
        <v>0.13</v>
      </c>
      <c r="AF105">
        <v>7.0000000000000007E-2</v>
      </c>
      <c r="AG105">
        <v>0.05</v>
      </c>
      <c r="AH105">
        <v>0.11</v>
      </c>
      <c r="AI105">
        <v>7.0000000000000007E-2</v>
      </c>
      <c r="AJ105">
        <v>0.11</v>
      </c>
      <c r="AK105" s="12">
        <f>Players[[#This Row],[Goal Contributions]]/Players[[#This Row],[Matches Played]]</f>
        <v>0.13157894736842105</v>
      </c>
      <c r="AL105" s="12">
        <f>IF(Players[[#This Row],[Expected Goals]] &gt; 0, Players[[#This Row],[Goals]] / Players[[#This Row],[Expected Goals]], 0)</f>
        <v>0.8</v>
      </c>
      <c r="AM105" s="12">
        <f>IF(Players[[#This Row],[Expected Assists]] &gt; 0, Players[[#This Row],[Assists]] / Players[[#This Row],[Expected Assists]], 0)</f>
        <v>1.6666666666666665</v>
      </c>
      <c r="AN105" s="12">
        <f>IF(Players[[#This Row],[90s Played]] &gt; 0, (Players[[#This Row],[Y Cards]] + Players[[#This Row],[R Cards]]) / Players[[#This Row],[90s Played]], 0)</f>
        <v>0.13157894736842105</v>
      </c>
      <c r="AO105" s="12">
        <f>Players[[#This Row],[Goals]] - Players[[#This Row],[Expected Goals]]</f>
        <v>-0.5</v>
      </c>
      <c r="AU105" t="str">
        <f>_xlfn.XLOOKUP(AV105,Players[Minutes],Players[Player])</f>
        <v>Asher Agbinone</v>
      </c>
      <c r="AV105">
        <v>6</v>
      </c>
      <c r="AW105">
        <f>_xlfn.XLOOKUP(AV105,Players[Minutes],Players[Goal Contributions])</f>
        <v>0</v>
      </c>
    </row>
    <row r="106" spans="1:49" x14ac:dyDescent="0.25">
      <c r="A106" t="s">
        <v>259</v>
      </c>
      <c r="B106" t="s">
        <v>710</v>
      </c>
      <c r="C106" t="s">
        <v>48</v>
      </c>
      <c r="D106" t="s">
        <v>699</v>
      </c>
      <c r="E106" t="s">
        <v>34</v>
      </c>
      <c r="F106">
        <v>32</v>
      </c>
      <c r="G106">
        <v>1993</v>
      </c>
      <c r="H106">
        <v>37</v>
      </c>
      <c r="I106">
        <v>37</v>
      </c>
      <c r="J106">
        <v>3275</v>
      </c>
      <c r="K106">
        <v>36.4</v>
      </c>
      <c r="L106">
        <v>0</v>
      </c>
      <c r="M106">
        <v>2</v>
      </c>
      <c r="N106">
        <v>2</v>
      </c>
      <c r="O106">
        <v>0</v>
      </c>
      <c r="P106">
        <v>0</v>
      </c>
      <c r="Q106">
        <v>0</v>
      </c>
      <c r="R106">
        <v>1</v>
      </c>
      <c r="S106">
        <v>0</v>
      </c>
      <c r="T106">
        <v>0</v>
      </c>
      <c r="U106">
        <v>0</v>
      </c>
      <c r="V106">
        <v>0.5</v>
      </c>
      <c r="W106">
        <v>0.5</v>
      </c>
      <c r="X106">
        <v>0</v>
      </c>
      <c r="Y106">
        <v>0</v>
      </c>
      <c r="Z106">
        <v>0</v>
      </c>
      <c r="AA106">
        <v>0</v>
      </c>
      <c r="AB106">
        <v>0.05</v>
      </c>
      <c r="AC106">
        <v>0.05</v>
      </c>
      <c r="AD106">
        <v>0</v>
      </c>
      <c r="AE106">
        <v>0.05</v>
      </c>
      <c r="AF106">
        <v>0</v>
      </c>
      <c r="AG106">
        <v>0.01</v>
      </c>
      <c r="AH106">
        <v>0.01</v>
      </c>
      <c r="AI106">
        <v>0</v>
      </c>
      <c r="AJ106">
        <v>0.01</v>
      </c>
      <c r="AK106" s="12">
        <f>Players[[#This Row],[Goal Contributions]]/Players[[#This Row],[Matches Played]]</f>
        <v>5.4054054054054057E-2</v>
      </c>
      <c r="AL106" s="12">
        <f>IF(Players[[#This Row],[Expected Goals]] &gt; 0, Players[[#This Row],[Goals]] / Players[[#This Row],[Expected Goals]], 0)</f>
        <v>0</v>
      </c>
      <c r="AM106" s="12">
        <f>IF(Players[[#This Row],[Expected Assists]] &gt; 0, Players[[#This Row],[Assists]] / Players[[#This Row],[Expected Assists]], 0)</f>
        <v>4</v>
      </c>
      <c r="AN106" s="12">
        <f>IF(Players[[#This Row],[90s Played]] &gt; 0, (Players[[#This Row],[Y Cards]] + Players[[#This Row],[R Cards]]) / Players[[#This Row],[90s Played]], 0)</f>
        <v>2.7472527472527472E-2</v>
      </c>
      <c r="AO106" s="12">
        <f>Players[[#This Row],[Goals]] - Players[[#This Row],[Expected Goals]]</f>
        <v>0</v>
      </c>
      <c r="AU106" t="str">
        <f>_xlfn.XLOOKUP(AV106,Players[Minutes],Players[Player])</f>
        <v>Jordan Ayew</v>
      </c>
      <c r="AV106">
        <v>21</v>
      </c>
      <c r="AW106">
        <f>_xlfn.XLOOKUP(AV106,Players[Minutes],Players[Goal Contributions])</f>
        <v>0</v>
      </c>
    </row>
    <row r="107" spans="1:49" x14ac:dyDescent="0.25">
      <c r="A107" t="s">
        <v>315</v>
      </c>
      <c r="B107" t="s">
        <v>704</v>
      </c>
      <c r="C107" t="s">
        <v>11</v>
      </c>
      <c r="D107" t="s">
        <v>699</v>
      </c>
      <c r="E107" t="s">
        <v>34</v>
      </c>
      <c r="F107">
        <v>28</v>
      </c>
      <c r="G107">
        <v>1997</v>
      </c>
      <c r="H107">
        <v>5</v>
      </c>
      <c r="I107">
        <v>0</v>
      </c>
      <c r="J107">
        <v>99</v>
      </c>
      <c r="K107">
        <v>1.1000000000000001</v>
      </c>
      <c r="L107">
        <v>0</v>
      </c>
      <c r="M107">
        <v>0</v>
      </c>
      <c r="N107">
        <v>0</v>
      </c>
      <c r="O107">
        <v>0</v>
      </c>
      <c r="P107">
        <v>0</v>
      </c>
      <c r="Q107">
        <v>0</v>
      </c>
      <c r="R107">
        <v>0</v>
      </c>
      <c r="S107">
        <v>0</v>
      </c>
      <c r="T107">
        <v>0</v>
      </c>
      <c r="U107">
        <v>0</v>
      </c>
      <c r="V107">
        <v>0</v>
      </c>
      <c r="W107">
        <v>0</v>
      </c>
      <c r="X107">
        <v>0</v>
      </c>
      <c r="Y107">
        <v>4</v>
      </c>
      <c r="Z107">
        <v>5</v>
      </c>
      <c r="AA107">
        <v>0</v>
      </c>
      <c r="AB107">
        <v>0</v>
      </c>
      <c r="AC107">
        <v>0</v>
      </c>
      <c r="AD107">
        <v>0</v>
      </c>
      <c r="AE107">
        <v>0</v>
      </c>
      <c r="AF107">
        <v>0</v>
      </c>
      <c r="AG107">
        <v>0</v>
      </c>
      <c r="AH107">
        <v>0</v>
      </c>
      <c r="AI107">
        <v>0</v>
      </c>
      <c r="AJ107">
        <v>0</v>
      </c>
      <c r="AK107" s="12">
        <f>Players[[#This Row],[Goal Contributions]]/Players[[#This Row],[Matches Played]]</f>
        <v>0</v>
      </c>
      <c r="AL107" s="12">
        <f>IF(Players[[#This Row],[Expected Goals]] &gt; 0, Players[[#This Row],[Goals]] / Players[[#This Row],[Expected Goals]], 0)</f>
        <v>0</v>
      </c>
      <c r="AM107" s="12">
        <f>IF(Players[[#This Row],[Expected Assists]] &gt; 0, Players[[#This Row],[Assists]] / Players[[#This Row],[Expected Assists]], 0)</f>
        <v>0</v>
      </c>
      <c r="AN107" s="12">
        <f>IF(Players[[#This Row],[90s Played]] &gt; 0, (Players[[#This Row],[Y Cards]] + Players[[#This Row],[R Cards]]) / Players[[#This Row],[90s Played]], 0)</f>
        <v>0</v>
      </c>
      <c r="AO107" s="12">
        <f>Players[[#This Row],[Goals]] - Players[[#This Row],[Expected Goals]]</f>
        <v>0</v>
      </c>
      <c r="AU107" t="str">
        <f>_xlfn.XLOOKUP(AV107,Players[Minutes],Players[Player])</f>
        <v>Joachim Andersen</v>
      </c>
      <c r="AV107">
        <v>90</v>
      </c>
      <c r="AW107">
        <f>_xlfn.XLOOKUP(AV107,Players[Minutes],Players[Goal Contributions])</f>
        <v>0</v>
      </c>
    </row>
    <row r="108" spans="1:49" x14ac:dyDescent="0.25">
      <c r="A108" t="s">
        <v>153</v>
      </c>
      <c r="B108" t="s">
        <v>732</v>
      </c>
      <c r="C108" t="s">
        <v>17</v>
      </c>
      <c r="D108" t="s">
        <v>51</v>
      </c>
      <c r="E108" t="s">
        <v>34</v>
      </c>
      <c r="F108">
        <v>23</v>
      </c>
      <c r="G108">
        <v>2002</v>
      </c>
      <c r="H108">
        <v>19</v>
      </c>
      <c r="I108">
        <v>3</v>
      </c>
      <c r="J108">
        <v>455</v>
      </c>
      <c r="K108">
        <v>5.0999999999999996</v>
      </c>
      <c r="L108">
        <v>2</v>
      </c>
      <c r="M108">
        <v>1</v>
      </c>
      <c r="N108">
        <v>3</v>
      </c>
      <c r="O108">
        <v>2</v>
      </c>
      <c r="P108">
        <v>0</v>
      </c>
      <c r="Q108">
        <v>0</v>
      </c>
      <c r="R108">
        <v>1</v>
      </c>
      <c r="S108">
        <v>0</v>
      </c>
      <c r="T108">
        <v>2.5</v>
      </c>
      <c r="U108">
        <v>2.5</v>
      </c>
      <c r="V108">
        <v>0.7</v>
      </c>
      <c r="W108">
        <v>3.2</v>
      </c>
      <c r="X108">
        <v>9</v>
      </c>
      <c r="Y108">
        <v>17</v>
      </c>
      <c r="Z108">
        <v>23</v>
      </c>
      <c r="AA108">
        <v>0.4</v>
      </c>
      <c r="AB108">
        <v>0.2</v>
      </c>
      <c r="AC108">
        <v>0.59</v>
      </c>
      <c r="AD108">
        <v>0.4</v>
      </c>
      <c r="AE108">
        <v>0.59</v>
      </c>
      <c r="AF108">
        <v>0.49</v>
      </c>
      <c r="AG108">
        <v>0.13</v>
      </c>
      <c r="AH108">
        <v>0.62</v>
      </c>
      <c r="AI108">
        <v>0.49</v>
      </c>
      <c r="AJ108">
        <v>0.62</v>
      </c>
      <c r="AK108" s="12">
        <f>Players[[#This Row],[Goal Contributions]]/Players[[#This Row],[Matches Played]]</f>
        <v>0.15789473684210525</v>
      </c>
      <c r="AL108" s="12">
        <f>IF(Players[[#This Row],[Expected Goals]] &gt; 0, Players[[#This Row],[Goals]] / Players[[#This Row],[Expected Goals]], 0)</f>
        <v>0.8</v>
      </c>
      <c r="AM108" s="12">
        <f>IF(Players[[#This Row],[Expected Assists]] &gt; 0, Players[[#This Row],[Assists]] / Players[[#This Row],[Expected Assists]], 0)</f>
        <v>1.4285714285714286</v>
      </c>
      <c r="AN108" s="12">
        <f>IF(Players[[#This Row],[90s Played]] &gt; 0, (Players[[#This Row],[Y Cards]] + Players[[#This Row],[R Cards]]) / Players[[#This Row],[90s Played]], 0)</f>
        <v>0.19607843137254904</v>
      </c>
      <c r="AO108" s="12">
        <f>Players[[#This Row],[Goals]] - Players[[#This Row],[Expected Goals]]</f>
        <v>-0.5</v>
      </c>
      <c r="AU108" t="str">
        <f>_xlfn.XLOOKUP(AV108,Players[Minutes],Players[Player])</f>
        <v>Asher Agbinone</v>
      </c>
      <c r="AV108">
        <v>6</v>
      </c>
      <c r="AW108">
        <f>_xlfn.XLOOKUP(AV108,Players[Minutes],Players[Goal Contributions])</f>
        <v>0</v>
      </c>
    </row>
    <row r="109" spans="1:49" x14ac:dyDescent="0.25">
      <c r="A109" t="s">
        <v>336</v>
      </c>
      <c r="B109" t="s">
        <v>700</v>
      </c>
      <c r="C109" t="s">
        <v>17</v>
      </c>
      <c r="D109" t="s">
        <v>699</v>
      </c>
      <c r="E109" t="s">
        <v>34</v>
      </c>
      <c r="F109">
        <v>27</v>
      </c>
      <c r="G109">
        <v>1998</v>
      </c>
      <c r="H109">
        <v>32</v>
      </c>
      <c r="I109">
        <v>27</v>
      </c>
      <c r="J109">
        <v>2254</v>
      </c>
      <c r="K109">
        <v>25</v>
      </c>
      <c r="L109">
        <v>1</v>
      </c>
      <c r="M109">
        <v>3</v>
      </c>
      <c r="N109">
        <v>4</v>
      </c>
      <c r="O109">
        <v>1</v>
      </c>
      <c r="P109">
        <v>0</v>
      </c>
      <c r="Q109">
        <v>0</v>
      </c>
      <c r="R109">
        <v>3</v>
      </c>
      <c r="S109">
        <v>0</v>
      </c>
      <c r="T109">
        <v>0.8</v>
      </c>
      <c r="U109">
        <v>0.8</v>
      </c>
      <c r="V109">
        <v>2.2000000000000002</v>
      </c>
      <c r="W109">
        <v>3</v>
      </c>
      <c r="X109">
        <v>17</v>
      </c>
      <c r="Y109">
        <v>80</v>
      </c>
      <c r="Z109">
        <v>38</v>
      </c>
      <c r="AA109">
        <v>0.04</v>
      </c>
      <c r="AB109">
        <v>0.12</v>
      </c>
      <c r="AC109">
        <v>0.16</v>
      </c>
      <c r="AD109">
        <v>0.04</v>
      </c>
      <c r="AE109">
        <v>0.16</v>
      </c>
      <c r="AF109">
        <v>0.03</v>
      </c>
      <c r="AG109">
        <v>0.09</v>
      </c>
      <c r="AH109">
        <v>0.12</v>
      </c>
      <c r="AI109">
        <v>0.03</v>
      </c>
      <c r="AJ109">
        <v>0.12</v>
      </c>
      <c r="AK109" s="12">
        <f>Players[[#This Row],[Goal Contributions]]/Players[[#This Row],[Matches Played]]</f>
        <v>0.125</v>
      </c>
      <c r="AL109" s="12">
        <f>IF(Players[[#This Row],[Expected Goals]] &gt; 0, Players[[#This Row],[Goals]] / Players[[#This Row],[Expected Goals]], 0)</f>
        <v>1.25</v>
      </c>
      <c r="AM109" s="12">
        <f>IF(Players[[#This Row],[Expected Assists]] &gt; 0, Players[[#This Row],[Assists]] / Players[[#This Row],[Expected Assists]], 0)</f>
        <v>1.3636363636363635</v>
      </c>
      <c r="AN109" s="12">
        <f>IF(Players[[#This Row],[90s Played]] &gt; 0, (Players[[#This Row],[Y Cards]] + Players[[#This Row],[R Cards]]) / Players[[#This Row],[90s Played]], 0)</f>
        <v>0.12</v>
      </c>
      <c r="AO109" s="12">
        <f>Players[[#This Row],[Goals]] - Players[[#This Row],[Expected Goals]]</f>
        <v>0.19999999999999996</v>
      </c>
      <c r="AU109" t="str">
        <f>_xlfn.XLOOKUP(AV109,Players[Minutes],Players[Player])</f>
        <v>Harrison Armstrong</v>
      </c>
      <c r="AV109">
        <v>48</v>
      </c>
      <c r="AW109">
        <f>_xlfn.XLOOKUP(AV109,Players[Minutes],Players[Goal Contributions])</f>
        <v>0</v>
      </c>
    </row>
    <row r="110" spans="1:49" x14ac:dyDescent="0.25">
      <c r="A110" t="s">
        <v>550</v>
      </c>
      <c r="B110" t="s">
        <v>700</v>
      </c>
      <c r="C110" t="s">
        <v>51</v>
      </c>
      <c r="D110" t="s">
        <v>699</v>
      </c>
      <c r="E110" t="s">
        <v>34</v>
      </c>
      <c r="F110">
        <v>24</v>
      </c>
      <c r="G110">
        <v>2001</v>
      </c>
      <c r="H110">
        <v>38</v>
      </c>
      <c r="I110">
        <v>26</v>
      </c>
      <c r="J110">
        <v>2293</v>
      </c>
      <c r="K110">
        <v>25.5</v>
      </c>
      <c r="L110">
        <v>11</v>
      </c>
      <c r="M110">
        <v>2</v>
      </c>
      <c r="N110">
        <v>13</v>
      </c>
      <c r="O110">
        <v>11</v>
      </c>
      <c r="P110">
        <v>0</v>
      </c>
      <c r="Q110">
        <v>0</v>
      </c>
      <c r="R110">
        <v>3</v>
      </c>
      <c r="S110">
        <v>0</v>
      </c>
      <c r="T110">
        <v>8.1999999999999993</v>
      </c>
      <c r="U110">
        <v>8.1999999999999993</v>
      </c>
      <c r="V110">
        <v>3.7</v>
      </c>
      <c r="W110">
        <v>11.9</v>
      </c>
      <c r="X110">
        <v>61</v>
      </c>
      <c r="Y110">
        <v>38</v>
      </c>
      <c r="Z110">
        <v>165</v>
      </c>
      <c r="AA110">
        <v>0.43</v>
      </c>
      <c r="AB110">
        <v>0.08</v>
      </c>
      <c r="AC110">
        <v>0.51</v>
      </c>
      <c r="AD110">
        <v>0.43</v>
      </c>
      <c r="AE110">
        <v>0.51</v>
      </c>
      <c r="AF110">
        <v>0.32</v>
      </c>
      <c r="AG110">
        <v>0.14000000000000001</v>
      </c>
      <c r="AH110">
        <v>0.47</v>
      </c>
      <c r="AI110">
        <v>0.32</v>
      </c>
      <c r="AJ110">
        <v>0.47</v>
      </c>
      <c r="AK110" s="12">
        <f>Players[[#This Row],[Goal Contributions]]/Players[[#This Row],[Matches Played]]</f>
        <v>0.34210526315789475</v>
      </c>
      <c r="AL110" s="12">
        <f>IF(Players[[#This Row],[Expected Goals]] &gt; 0, Players[[#This Row],[Goals]] / Players[[#This Row],[Expected Goals]], 0)</f>
        <v>1.3414634146341464</v>
      </c>
      <c r="AM110" s="12">
        <f>IF(Players[[#This Row],[Expected Assists]] &gt; 0, Players[[#This Row],[Assists]] / Players[[#This Row],[Expected Assists]], 0)</f>
        <v>0.54054054054054046</v>
      </c>
      <c r="AN110" s="12">
        <f>IF(Players[[#This Row],[90s Played]] &gt; 0, (Players[[#This Row],[Y Cards]] + Players[[#This Row],[R Cards]]) / Players[[#This Row],[90s Played]], 0)</f>
        <v>0.11764705882352941</v>
      </c>
      <c r="AO110" s="12">
        <f>Players[[#This Row],[Goals]] - Players[[#This Row],[Expected Goals]]</f>
        <v>2.8000000000000007</v>
      </c>
      <c r="AU110" t="str">
        <f>_xlfn.XLOOKUP(AV110,Players[Minutes],Players[Player])</f>
        <v>Youssef Chermiti</v>
      </c>
      <c r="AV110">
        <v>45</v>
      </c>
      <c r="AW110">
        <f>_xlfn.XLOOKUP(AV110,Players[Minutes],Players[Goal Contributions])</f>
        <v>0</v>
      </c>
    </row>
    <row r="111" spans="1:49" x14ac:dyDescent="0.25">
      <c r="A111" t="s">
        <v>343</v>
      </c>
      <c r="B111" t="s">
        <v>733</v>
      </c>
      <c r="C111" t="s">
        <v>11</v>
      </c>
      <c r="D111" t="s">
        <v>699</v>
      </c>
      <c r="E111" t="s">
        <v>34</v>
      </c>
      <c r="F111">
        <v>21</v>
      </c>
      <c r="G111">
        <v>2004</v>
      </c>
      <c r="H111">
        <v>3</v>
      </c>
      <c r="I111">
        <v>0</v>
      </c>
      <c r="J111">
        <v>30</v>
      </c>
      <c r="K111">
        <v>0.3</v>
      </c>
      <c r="L111">
        <v>0</v>
      </c>
      <c r="M111">
        <v>0</v>
      </c>
      <c r="N111">
        <v>0</v>
      </c>
      <c r="O111">
        <v>0</v>
      </c>
      <c r="P111">
        <v>0</v>
      </c>
      <c r="Q111">
        <v>0</v>
      </c>
      <c r="R111">
        <v>0</v>
      </c>
      <c r="S111">
        <v>0</v>
      </c>
      <c r="T111">
        <v>0</v>
      </c>
      <c r="U111">
        <v>0</v>
      </c>
      <c r="V111">
        <v>0</v>
      </c>
      <c r="W111">
        <v>0</v>
      </c>
      <c r="X111">
        <v>0</v>
      </c>
      <c r="Y111">
        <v>2</v>
      </c>
      <c r="Z111">
        <v>0</v>
      </c>
      <c r="AA111">
        <v>0</v>
      </c>
      <c r="AB111">
        <v>0</v>
      </c>
      <c r="AC111">
        <v>0</v>
      </c>
      <c r="AD111">
        <v>0</v>
      </c>
      <c r="AE111">
        <v>0</v>
      </c>
      <c r="AF111">
        <v>0</v>
      </c>
      <c r="AG111">
        <v>0</v>
      </c>
      <c r="AH111">
        <v>0</v>
      </c>
      <c r="AI111">
        <v>0</v>
      </c>
      <c r="AJ111">
        <v>0</v>
      </c>
      <c r="AK111" s="12">
        <f>Players[[#This Row],[Goal Contributions]]/Players[[#This Row],[Matches Played]]</f>
        <v>0</v>
      </c>
      <c r="AL111" s="12">
        <f>IF(Players[[#This Row],[Expected Goals]] &gt; 0, Players[[#This Row],[Goals]] / Players[[#This Row],[Expected Goals]], 0)</f>
        <v>0</v>
      </c>
      <c r="AM111" s="12">
        <f>IF(Players[[#This Row],[Expected Assists]] &gt; 0, Players[[#This Row],[Assists]] / Players[[#This Row],[Expected Assists]], 0)</f>
        <v>0</v>
      </c>
      <c r="AN111" s="12">
        <f>IF(Players[[#This Row],[90s Played]] &gt; 0, (Players[[#This Row],[Y Cards]] + Players[[#This Row],[R Cards]]) / Players[[#This Row],[90s Played]], 0)</f>
        <v>0</v>
      </c>
      <c r="AO111" s="12">
        <f>Players[[#This Row],[Goals]] - Players[[#This Row],[Expected Goals]]</f>
        <v>0</v>
      </c>
      <c r="AU111" t="str">
        <f>_xlfn.XLOOKUP(AV111,Players[Minutes],Players[Player])</f>
        <v>SÃ©amus Coleman</v>
      </c>
      <c r="AV111">
        <v>215</v>
      </c>
      <c r="AW111">
        <f>_xlfn.XLOOKUP(AV111,Players[Minutes],Players[Goal Contributions])</f>
        <v>0</v>
      </c>
    </row>
    <row r="112" spans="1:49" x14ac:dyDescent="0.25">
      <c r="A112" t="s">
        <v>94</v>
      </c>
      <c r="B112" t="s">
        <v>729</v>
      </c>
      <c r="C112" t="s">
        <v>17</v>
      </c>
      <c r="D112" t="s">
        <v>699</v>
      </c>
      <c r="E112" t="s">
        <v>22</v>
      </c>
      <c r="F112">
        <v>21</v>
      </c>
      <c r="G112">
        <v>2004</v>
      </c>
      <c r="H112">
        <v>34</v>
      </c>
      <c r="I112">
        <v>31</v>
      </c>
      <c r="J112">
        <v>2661</v>
      </c>
      <c r="K112">
        <v>29.6</v>
      </c>
      <c r="L112">
        <v>3</v>
      </c>
      <c r="M112">
        <v>1</v>
      </c>
      <c r="N112">
        <v>4</v>
      </c>
      <c r="O112">
        <v>3</v>
      </c>
      <c r="P112">
        <v>0</v>
      </c>
      <c r="Q112">
        <v>0</v>
      </c>
      <c r="R112">
        <v>8</v>
      </c>
      <c r="S112">
        <v>1</v>
      </c>
      <c r="T112">
        <v>3.1</v>
      </c>
      <c r="U112">
        <v>3.1</v>
      </c>
      <c r="V112">
        <v>1.3</v>
      </c>
      <c r="W112">
        <v>4.4000000000000004</v>
      </c>
      <c r="X112">
        <v>43</v>
      </c>
      <c r="Y112">
        <v>118</v>
      </c>
      <c r="Z112">
        <v>29</v>
      </c>
      <c r="AA112">
        <v>0.1</v>
      </c>
      <c r="AB112">
        <v>0.03</v>
      </c>
      <c r="AC112">
        <v>0.14000000000000001</v>
      </c>
      <c r="AD112">
        <v>0.1</v>
      </c>
      <c r="AE112">
        <v>0.14000000000000001</v>
      </c>
      <c r="AF112">
        <v>0.1</v>
      </c>
      <c r="AG112">
        <v>0.05</v>
      </c>
      <c r="AH112">
        <v>0.15</v>
      </c>
      <c r="AI112">
        <v>0.1</v>
      </c>
      <c r="AJ112">
        <v>0.15</v>
      </c>
      <c r="AK112" s="12">
        <f>Players[[#This Row],[Goal Contributions]]/Players[[#This Row],[Matches Played]]</f>
        <v>0.11764705882352941</v>
      </c>
      <c r="AL112" s="12">
        <f>IF(Players[[#This Row],[Expected Goals]] &gt; 0, Players[[#This Row],[Goals]] / Players[[#This Row],[Expected Goals]], 0)</f>
        <v>0.96774193548387089</v>
      </c>
      <c r="AM112" s="12">
        <f>IF(Players[[#This Row],[Expected Assists]] &gt; 0, Players[[#This Row],[Assists]] / Players[[#This Row],[Expected Assists]], 0)</f>
        <v>0.76923076923076916</v>
      </c>
      <c r="AN112" s="12">
        <f>IF(Players[[#This Row],[90s Played]] &gt; 0, (Players[[#This Row],[Y Cards]] + Players[[#This Row],[R Cards]]) / Players[[#This Row],[90s Played]], 0)</f>
        <v>0.30405405405405406</v>
      </c>
      <c r="AO112" s="12">
        <f>Players[[#This Row],[Goals]] - Players[[#This Row],[Expected Goals]]</f>
        <v>-0.10000000000000009</v>
      </c>
      <c r="AU112" t="str">
        <f>_xlfn.XLOOKUP(AV112,Players[Minutes],Players[Player])</f>
        <v>Willian</v>
      </c>
      <c r="AV112">
        <v>257</v>
      </c>
      <c r="AW112">
        <f>_xlfn.XLOOKUP(AV112,Players[Minutes],Players[Goal Contributions])</f>
        <v>0</v>
      </c>
    </row>
    <row r="113" spans="1:49" x14ac:dyDescent="0.25">
      <c r="A113" t="s">
        <v>640</v>
      </c>
      <c r="B113" t="s">
        <v>704</v>
      </c>
      <c r="C113" t="s">
        <v>51</v>
      </c>
      <c r="D113" t="s">
        <v>699</v>
      </c>
      <c r="E113" t="s">
        <v>22</v>
      </c>
      <c r="F113">
        <v>35</v>
      </c>
      <c r="G113">
        <v>1990</v>
      </c>
      <c r="H113">
        <v>30</v>
      </c>
      <c r="I113">
        <v>24</v>
      </c>
      <c r="J113">
        <v>2115</v>
      </c>
      <c r="K113">
        <v>23.5</v>
      </c>
      <c r="L113">
        <v>10</v>
      </c>
      <c r="M113">
        <v>4</v>
      </c>
      <c r="N113">
        <v>14</v>
      </c>
      <c r="O113">
        <v>9</v>
      </c>
      <c r="P113">
        <v>1</v>
      </c>
      <c r="Q113">
        <v>1</v>
      </c>
      <c r="R113">
        <v>5</v>
      </c>
      <c r="S113">
        <v>0</v>
      </c>
      <c r="T113">
        <v>9.6</v>
      </c>
      <c r="U113">
        <v>8.8000000000000007</v>
      </c>
      <c r="V113">
        <v>1.4</v>
      </c>
      <c r="W113">
        <v>10.1</v>
      </c>
      <c r="X113">
        <v>21</v>
      </c>
      <c r="Y113">
        <v>47</v>
      </c>
      <c r="Z113">
        <v>95</v>
      </c>
      <c r="AA113">
        <v>0.43</v>
      </c>
      <c r="AB113">
        <v>0.17</v>
      </c>
      <c r="AC113">
        <v>0.6</v>
      </c>
      <c r="AD113">
        <v>0.38</v>
      </c>
      <c r="AE113">
        <v>0.55000000000000004</v>
      </c>
      <c r="AF113">
        <v>0.41</v>
      </c>
      <c r="AG113">
        <v>0.06</v>
      </c>
      <c r="AH113">
        <v>0.46</v>
      </c>
      <c r="AI113">
        <v>0.37</v>
      </c>
      <c r="AJ113">
        <v>0.43</v>
      </c>
      <c r="AK113" s="12">
        <f>Players[[#This Row],[Goal Contributions]]/Players[[#This Row],[Matches Played]]</f>
        <v>0.46666666666666667</v>
      </c>
      <c r="AL113" s="12">
        <f>IF(Players[[#This Row],[Expected Goals]] &gt; 0, Players[[#This Row],[Goals]] / Players[[#This Row],[Expected Goals]], 0)</f>
        <v>1.0416666666666667</v>
      </c>
      <c r="AM113" s="12">
        <f>IF(Players[[#This Row],[Expected Assists]] &gt; 0, Players[[#This Row],[Assists]] / Players[[#This Row],[Expected Assists]], 0)</f>
        <v>2.8571428571428572</v>
      </c>
      <c r="AN113" s="12">
        <f>IF(Players[[#This Row],[90s Played]] &gt; 0, (Players[[#This Row],[Y Cards]] + Players[[#This Row],[R Cards]]) / Players[[#This Row],[90s Played]], 0)</f>
        <v>0.21276595744680851</v>
      </c>
      <c r="AO113" s="12">
        <f>Players[[#This Row],[Goals]] - Players[[#This Row],[Expected Goals]]</f>
        <v>0.40000000000000036</v>
      </c>
      <c r="AU113" t="str">
        <f>_xlfn.XLOOKUP(AV113,Players[Minutes],Players[Player])</f>
        <v>Ben Winterburn</v>
      </c>
      <c r="AV113">
        <v>24</v>
      </c>
      <c r="AW113">
        <f>_xlfn.XLOOKUP(AV113,Players[Minutes],Players[Goal Contributions])</f>
        <v>0</v>
      </c>
    </row>
    <row r="114" spans="1:49" x14ac:dyDescent="0.25">
      <c r="A114" t="s">
        <v>276</v>
      </c>
      <c r="B114" t="s">
        <v>712</v>
      </c>
      <c r="C114" t="s">
        <v>17</v>
      </c>
      <c r="D114" t="s">
        <v>699</v>
      </c>
      <c r="E114" t="s">
        <v>22</v>
      </c>
      <c r="F114">
        <v>24</v>
      </c>
      <c r="G114">
        <v>2001</v>
      </c>
      <c r="H114">
        <v>2</v>
      </c>
      <c r="I114">
        <v>1</v>
      </c>
      <c r="J114">
        <v>98</v>
      </c>
      <c r="K114">
        <v>1.1000000000000001</v>
      </c>
      <c r="L114">
        <v>0</v>
      </c>
      <c r="M114">
        <v>0</v>
      </c>
      <c r="N114">
        <v>0</v>
      </c>
      <c r="O114">
        <v>0</v>
      </c>
      <c r="P114">
        <v>0</v>
      </c>
      <c r="Q114">
        <v>0</v>
      </c>
      <c r="R114">
        <v>0</v>
      </c>
      <c r="S114">
        <v>0</v>
      </c>
      <c r="T114">
        <v>0.1</v>
      </c>
      <c r="U114">
        <v>0.1</v>
      </c>
      <c r="V114">
        <v>0</v>
      </c>
      <c r="W114">
        <v>0.1</v>
      </c>
      <c r="X114">
        <v>2</v>
      </c>
      <c r="Y114">
        <v>11</v>
      </c>
      <c r="Z114">
        <v>2</v>
      </c>
      <c r="AA114">
        <v>0</v>
      </c>
      <c r="AB114">
        <v>0</v>
      </c>
      <c r="AC114">
        <v>0</v>
      </c>
      <c r="AD114">
        <v>0</v>
      </c>
      <c r="AE114">
        <v>0</v>
      </c>
      <c r="AF114">
        <v>7.0000000000000007E-2</v>
      </c>
      <c r="AG114">
        <v>0</v>
      </c>
      <c r="AH114">
        <v>7.0000000000000007E-2</v>
      </c>
      <c r="AI114">
        <v>7.0000000000000007E-2</v>
      </c>
      <c r="AJ114">
        <v>7.0000000000000007E-2</v>
      </c>
      <c r="AK114" s="12">
        <f>Players[[#This Row],[Goal Contributions]]/Players[[#This Row],[Matches Played]]</f>
        <v>0</v>
      </c>
      <c r="AL114" s="12">
        <f>IF(Players[[#This Row],[Expected Goals]] &gt; 0, Players[[#This Row],[Goals]] / Players[[#This Row],[Expected Goals]], 0)</f>
        <v>0</v>
      </c>
      <c r="AM114" s="12">
        <f>IF(Players[[#This Row],[Expected Assists]] &gt; 0, Players[[#This Row],[Assists]] / Players[[#This Row],[Expected Assists]], 0)</f>
        <v>0</v>
      </c>
      <c r="AN114" s="12">
        <f>IF(Players[[#This Row],[90s Played]] &gt; 0, (Players[[#This Row],[Y Cards]] + Players[[#This Row],[R Cards]]) / Players[[#This Row],[90s Played]], 0)</f>
        <v>0</v>
      </c>
      <c r="AO114" s="12">
        <f>Players[[#This Row],[Goals]] - Players[[#This Row],[Expected Goals]]</f>
        <v>-0.1</v>
      </c>
      <c r="AU114" t="str">
        <f>_xlfn.XLOOKUP(AV114,Players[Minutes],Players[Player])</f>
        <v>Harrison Reed</v>
      </c>
      <c r="AV114">
        <v>108</v>
      </c>
      <c r="AW114">
        <f>_xlfn.XLOOKUP(AV114,Players[Minutes],Players[Goal Contributions])</f>
        <v>0</v>
      </c>
    </row>
    <row r="115" spans="1:49" x14ac:dyDescent="0.25">
      <c r="A115" t="s">
        <v>241</v>
      </c>
      <c r="B115" t="s">
        <v>734</v>
      </c>
      <c r="C115" t="s">
        <v>17</v>
      </c>
      <c r="D115" t="s">
        <v>51</v>
      </c>
      <c r="E115" t="s">
        <v>22</v>
      </c>
      <c r="F115">
        <v>21</v>
      </c>
      <c r="G115">
        <v>2004</v>
      </c>
      <c r="H115">
        <v>12</v>
      </c>
      <c r="I115">
        <v>2</v>
      </c>
      <c r="J115">
        <v>294</v>
      </c>
      <c r="K115">
        <v>3.3</v>
      </c>
      <c r="L115">
        <v>0</v>
      </c>
      <c r="M115">
        <v>0</v>
      </c>
      <c r="N115">
        <v>0</v>
      </c>
      <c r="O115">
        <v>0</v>
      </c>
      <c r="P115">
        <v>0</v>
      </c>
      <c r="Q115">
        <v>0</v>
      </c>
      <c r="R115">
        <v>0</v>
      </c>
      <c r="S115">
        <v>0</v>
      </c>
      <c r="T115">
        <v>1</v>
      </c>
      <c r="U115">
        <v>1</v>
      </c>
      <c r="V115">
        <v>0.2</v>
      </c>
      <c r="W115">
        <v>1.2</v>
      </c>
      <c r="X115">
        <v>11</v>
      </c>
      <c r="Y115">
        <v>14</v>
      </c>
      <c r="Z115">
        <v>17</v>
      </c>
      <c r="AA115">
        <v>0</v>
      </c>
      <c r="AB115">
        <v>0</v>
      </c>
      <c r="AC115">
        <v>0</v>
      </c>
      <c r="AD115">
        <v>0</v>
      </c>
      <c r="AE115">
        <v>0</v>
      </c>
      <c r="AF115">
        <v>0.31</v>
      </c>
      <c r="AG115">
        <v>7.0000000000000007E-2</v>
      </c>
      <c r="AH115">
        <v>0.38</v>
      </c>
      <c r="AI115">
        <v>0.31</v>
      </c>
      <c r="AJ115">
        <v>0.38</v>
      </c>
      <c r="AK115" s="12">
        <f>Players[[#This Row],[Goal Contributions]]/Players[[#This Row],[Matches Played]]</f>
        <v>0</v>
      </c>
      <c r="AL115" s="12">
        <f>IF(Players[[#This Row],[Expected Goals]] &gt; 0, Players[[#This Row],[Goals]] / Players[[#This Row],[Expected Goals]], 0)</f>
        <v>0</v>
      </c>
      <c r="AM115" s="12">
        <f>IF(Players[[#This Row],[Expected Assists]] &gt; 0, Players[[#This Row],[Assists]] / Players[[#This Row],[Expected Assists]], 0)</f>
        <v>0</v>
      </c>
      <c r="AN115" s="12">
        <f>IF(Players[[#This Row],[90s Played]] &gt; 0, (Players[[#This Row],[Y Cards]] + Players[[#This Row],[R Cards]]) / Players[[#This Row],[90s Played]], 0)</f>
        <v>0</v>
      </c>
      <c r="AO115" s="12">
        <f>Players[[#This Row],[Goals]] - Players[[#This Row],[Expected Goals]]</f>
        <v>-1</v>
      </c>
      <c r="AU115" t="str">
        <f>_xlfn.XLOOKUP(AV115,Players[Minutes],Players[Player])</f>
        <v>Carlos VinÃ­cius</v>
      </c>
      <c r="AV115">
        <v>16</v>
      </c>
      <c r="AW115">
        <f>_xlfn.XLOOKUP(AV115,Players[Minutes],Players[Goal Contributions])</f>
        <v>0</v>
      </c>
    </row>
    <row r="116" spans="1:49" x14ac:dyDescent="0.25">
      <c r="A116" t="s">
        <v>639</v>
      </c>
      <c r="B116" t="s">
        <v>704</v>
      </c>
      <c r="C116" t="s">
        <v>11</v>
      </c>
      <c r="D116" t="s">
        <v>699</v>
      </c>
      <c r="E116" t="s">
        <v>22</v>
      </c>
      <c r="F116">
        <v>30</v>
      </c>
      <c r="G116">
        <v>1995</v>
      </c>
      <c r="H116">
        <v>14</v>
      </c>
      <c r="I116">
        <v>11</v>
      </c>
      <c r="J116">
        <v>887</v>
      </c>
      <c r="K116">
        <v>9.9</v>
      </c>
      <c r="L116">
        <v>0</v>
      </c>
      <c r="M116">
        <v>0</v>
      </c>
      <c r="N116">
        <v>0</v>
      </c>
      <c r="O116">
        <v>0</v>
      </c>
      <c r="P116">
        <v>0</v>
      </c>
      <c r="Q116">
        <v>0</v>
      </c>
      <c r="R116">
        <v>1</v>
      </c>
      <c r="S116">
        <v>0</v>
      </c>
      <c r="T116">
        <v>0.2</v>
      </c>
      <c r="U116">
        <v>0.2</v>
      </c>
      <c r="V116">
        <v>0.5</v>
      </c>
      <c r="W116">
        <v>0.7</v>
      </c>
      <c r="X116">
        <v>8</v>
      </c>
      <c r="Y116">
        <v>63</v>
      </c>
      <c r="Z116">
        <v>2</v>
      </c>
      <c r="AA116">
        <v>0</v>
      </c>
      <c r="AB116">
        <v>0</v>
      </c>
      <c r="AC116">
        <v>0</v>
      </c>
      <c r="AD116">
        <v>0</v>
      </c>
      <c r="AE116">
        <v>0</v>
      </c>
      <c r="AF116">
        <v>0.03</v>
      </c>
      <c r="AG116">
        <v>0.05</v>
      </c>
      <c r="AH116">
        <v>0.08</v>
      </c>
      <c r="AI116">
        <v>0.03</v>
      </c>
      <c r="AJ116">
        <v>0.08</v>
      </c>
      <c r="AK116" s="12">
        <f>Players[[#This Row],[Goal Contributions]]/Players[[#This Row],[Matches Played]]</f>
        <v>0</v>
      </c>
      <c r="AL116" s="12">
        <f>IF(Players[[#This Row],[Expected Goals]] &gt; 0, Players[[#This Row],[Goals]] / Players[[#This Row],[Expected Goals]], 0)</f>
        <v>0</v>
      </c>
      <c r="AM116" s="12">
        <f>IF(Players[[#This Row],[Expected Assists]] &gt; 0, Players[[#This Row],[Assists]] / Players[[#This Row],[Expected Assists]], 0)</f>
        <v>0</v>
      </c>
      <c r="AN116" s="12">
        <f>IF(Players[[#This Row],[90s Played]] &gt; 0, (Players[[#This Row],[Y Cards]] + Players[[#This Row],[R Cards]]) / Players[[#This Row],[90s Played]], 0)</f>
        <v>0.10101010101010101</v>
      </c>
      <c r="AO116" s="12">
        <f>Players[[#This Row],[Goals]] - Players[[#This Row],[Expected Goals]]</f>
        <v>-0.2</v>
      </c>
      <c r="AU116" t="str">
        <f>_xlfn.XLOOKUP(AV116,Players[Minutes],Players[Player])</f>
        <v>Zain Silcott-Duberry</v>
      </c>
      <c r="AV116">
        <v>1</v>
      </c>
      <c r="AW116">
        <f>_xlfn.XLOOKUP(AV116,Players[Minutes],Players[Goal Contributions])</f>
        <v>0</v>
      </c>
    </row>
    <row r="117" spans="1:49" x14ac:dyDescent="0.25">
      <c r="A117" t="s">
        <v>344</v>
      </c>
      <c r="B117" t="s">
        <v>701</v>
      </c>
      <c r="C117" t="s">
        <v>17</v>
      </c>
      <c r="D117" t="s">
        <v>51</v>
      </c>
      <c r="E117" t="s">
        <v>22</v>
      </c>
      <c r="F117">
        <v>24</v>
      </c>
      <c r="G117">
        <v>2001</v>
      </c>
      <c r="H117">
        <v>27</v>
      </c>
      <c r="I117">
        <v>23</v>
      </c>
      <c r="J117">
        <v>1948</v>
      </c>
      <c r="K117">
        <v>21.6</v>
      </c>
      <c r="L117">
        <v>10</v>
      </c>
      <c r="M117">
        <v>6</v>
      </c>
      <c r="N117">
        <v>16</v>
      </c>
      <c r="O117">
        <v>5</v>
      </c>
      <c r="P117">
        <v>5</v>
      </c>
      <c r="Q117">
        <v>5</v>
      </c>
      <c r="R117">
        <v>4</v>
      </c>
      <c r="S117">
        <v>1</v>
      </c>
      <c r="T117">
        <v>8.9</v>
      </c>
      <c r="U117">
        <v>5</v>
      </c>
      <c r="V117">
        <v>5</v>
      </c>
      <c r="W117">
        <v>10</v>
      </c>
      <c r="X117">
        <v>66</v>
      </c>
      <c r="Y117">
        <v>78</v>
      </c>
      <c r="Z117">
        <v>128</v>
      </c>
      <c r="AA117">
        <v>0.46</v>
      </c>
      <c r="AB117">
        <v>0.28000000000000003</v>
      </c>
      <c r="AC117">
        <v>0.74</v>
      </c>
      <c r="AD117">
        <v>0.23</v>
      </c>
      <c r="AE117">
        <v>0.51</v>
      </c>
      <c r="AF117">
        <v>0.41</v>
      </c>
      <c r="AG117">
        <v>0.23</v>
      </c>
      <c r="AH117">
        <v>0.64</v>
      </c>
      <c r="AI117">
        <v>0.23</v>
      </c>
      <c r="AJ117">
        <v>0.46</v>
      </c>
      <c r="AK117" s="12">
        <f>Players[[#This Row],[Goal Contributions]]/Players[[#This Row],[Matches Played]]</f>
        <v>0.59259259259259256</v>
      </c>
      <c r="AL117" s="12">
        <f>IF(Players[[#This Row],[Expected Goals]] &gt; 0, Players[[#This Row],[Goals]] / Players[[#This Row],[Expected Goals]], 0)</f>
        <v>1.1235955056179774</v>
      </c>
      <c r="AM117" s="12">
        <f>IF(Players[[#This Row],[Expected Assists]] &gt; 0, Players[[#This Row],[Assists]] / Players[[#This Row],[Expected Assists]], 0)</f>
        <v>1.2</v>
      </c>
      <c r="AN117" s="12">
        <f>IF(Players[[#This Row],[90s Played]] &gt; 0, (Players[[#This Row],[Y Cards]] + Players[[#This Row],[R Cards]]) / Players[[#This Row],[90s Played]], 0)</f>
        <v>0.23148148148148145</v>
      </c>
      <c r="AO117" s="12">
        <f>Players[[#This Row],[Goals]] - Players[[#This Row],[Expected Goals]]</f>
        <v>1.0999999999999996</v>
      </c>
      <c r="AU117" t="str">
        <f>_xlfn.XLOOKUP(AV117,Players[Minutes],Players[Player])</f>
        <v>Joshua King</v>
      </c>
      <c r="AV117">
        <v>130</v>
      </c>
      <c r="AW117">
        <f>_xlfn.XLOOKUP(AV117,Players[Minutes],Players[Goal Contributions])</f>
        <v>0</v>
      </c>
    </row>
    <row r="118" spans="1:49" x14ac:dyDescent="0.25">
      <c r="A118" t="s">
        <v>158</v>
      </c>
      <c r="B118" t="s">
        <v>719</v>
      </c>
      <c r="C118" t="s">
        <v>11</v>
      </c>
      <c r="D118" t="s">
        <v>699</v>
      </c>
      <c r="E118" t="s">
        <v>22</v>
      </c>
      <c r="F118">
        <v>24</v>
      </c>
      <c r="G118">
        <v>2001</v>
      </c>
      <c r="H118">
        <v>2</v>
      </c>
      <c r="I118">
        <v>0</v>
      </c>
      <c r="J118">
        <v>20</v>
      </c>
      <c r="K118">
        <v>0.2</v>
      </c>
      <c r="L118">
        <v>0</v>
      </c>
      <c r="M118">
        <v>0</v>
      </c>
      <c r="N118">
        <v>0</v>
      </c>
      <c r="O118">
        <v>0</v>
      </c>
      <c r="P118">
        <v>0</v>
      </c>
      <c r="Q118">
        <v>0</v>
      </c>
      <c r="R118">
        <v>0</v>
      </c>
      <c r="S118">
        <v>0</v>
      </c>
      <c r="T118">
        <v>0</v>
      </c>
      <c r="U118">
        <v>0</v>
      </c>
      <c r="V118">
        <v>0</v>
      </c>
      <c r="W118">
        <v>0</v>
      </c>
      <c r="X118">
        <v>0</v>
      </c>
      <c r="Y118">
        <v>6</v>
      </c>
      <c r="Z118">
        <v>1</v>
      </c>
      <c r="AA118">
        <v>0</v>
      </c>
      <c r="AB118">
        <v>0</v>
      </c>
      <c r="AC118">
        <v>0</v>
      </c>
      <c r="AD118">
        <v>0</v>
      </c>
      <c r="AE118">
        <v>0</v>
      </c>
      <c r="AF118">
        <v>0</v>
      </c>
      <c r="AG118">
        <v>0</v>
      </c>
      <c r="AH118">
        <v>0</v>
      </c>
      <c r="AI118">
        <v>0</v>
      </c>
      <c r="AJ118">
        <v>0</v>
      </c>
      <c r="AK118" s="12">
        <f>Players[[#This Row],[Goal Contributions]]/Players[[#This Row],[Matches Played]]</f>
        <v>0</v>
      </c>
      <c r="AL118" s="12">
        <f>IF(Players[[#This Row],[Expected Goals]] &gt; 0, Players[[#This Row],[Goals]] / Players[[#This Row],[Expected Goals]], 0)</f>
        <v>0</v>
      </c>
      <c r="AM118" s="12">
        <f>IF(Players[[#This Row],[Expected Assists]] &gt; 0, Players[[#This Row],[Assists]] / Players[[#This Row],[Expected Assists]], 0)</f>
        <v>0</v>
      </c>
      <c r="AN118" s="12">
        <f>IF(Players[[#This Row],[90s Played]] &gt; 0, (Players[[#This Row],[Y Cards]] + Players[[#This Row],[R Cards]]) / Players[[#This Row],[90s Played]], 0)</f>
        <v>0</v>
      </c>
      <c r="AO118" s="12">
        <f>Players[[#This Row],[Goals]] - Players[[#This Row],[Expected Goals]]</f>
        <v>0</v>
      </c>
      <c r="AU118" t="str">
        <f>_xlfn.XLOOKUP(AV118,Players[Minutes],Players[Player])</f>
        <v>Massimo Luongo</v>
      </c>
      <c r="AV118">
        <v>201</v>
      </c>
      <c r="AW118">
        <f>_xlfn.XLOOKUP(AV118,Players[Minutes],Players[Goal Contributions])</f>
        <v>0</v>
      </c>
    </row>
    <row r="119" spans="1:49" x14ac:dyDescent="0.25">
      <c r="A119" t="s">
        <v>328</v>
      </c>
      <c r="B119" t="s">
        <v>701</v>
      </c>
      <c r="C119" t="s">
        <v>11</v>
      </c>
      <c r="D119" t="s">
        <v>699</v>
      </c>
      <c r="E119" t="s">
        <v>22</v>
      </c>
      <c r="F119">
        <v>27</v>
      </c>
      <c r="G119">
        <v>1998</v>
      </c>
      <c r="H119">
        <v>13</v>
      </c>
      <c r="I119">
        <v>10</v>
      </c>
      <c r="J119">
        <v>961</v>
      </c>
      <c r="K119">
        <v>10.7</v>
      </c>
      <c r="L119">
        <v>0</v>
      </c>
      <c r="M119">
        <v>0</v>
      </c>
      <c r="N119">
        <v>0</v>
      </c>
      <c r="O119">
        <v>0</v>
      </c>
      <c r="P119">
        <v>0</v>
      </c>
      <c r="Q119">
        <v>0</v>
      </c>
      <c r="R119">
        <v>4</v>
      </c>
      <c r="S119">
        <v>0</v>
      </c>
      <c r="T119">
        <v>0</v>
      </c>
      <c r="U119">
        <v>0</v>
      </c>
      <c r="V119">
        <v>0.2</v>
      </c>
      <c r="W119">
        <v>0.2</v>
      </c>
      <c r="X119">
        <v>9</v>
      </c>
      <c r="Y119">
        <v>49</v>
      </c>
      <c r="Z119">
        <v>1</v>
      </c>
      <c r="AA119">
        <v>0</v>
      </c>
      <c r="AB119">
        <v>0</v>
      </c>
      <c r="AC119">
        <v>0</v>
      </c>
      <c r="AD119">
        <v>0</v>
      </c>
      <c r="AE119">
        <v>0</v>
      </c>
      <c r="AF119">
        <v>0</v>
      </c>
      <c r="AG119">
        <v>0.02</v>
      </c>
      <c r="AH119">
        <v>0.02</v>
      </c>
      <c r="AI119">
        <v>0</v>
      </c>
      <c r="AJ119">
        <v>0.02</v>
      </c>
      <c r="AK119" s="12">
        <f>Players[[#This Row],[Goal Contributions]]/Players[[#This Row],[Matches Played]]</f>
        <v>0</v>
      </c>
      <c r="AL119" s="12">
        <f>IF(Players[[#This Row],[Expected Goals]] &gt; 0, Players[[#This Row],[Goals]] / Players[[#This Row],[Expected Goals]], 0)</f>
        <v>0</v>
      </c>
      <c r="AM119" s="12">
        <f>IF(Players[[#This Row],[Expected Assists]] &gt; 0, Players[[#This Row],[Assists]] / Players[[#This Row],[Expected Assists]], 0)</f>
        <v>0</v>
      </c>
      <c r="AN119" s="12">
        <f>IF(Players[[#This Row],[90s Played]] &gt; 0, (Players[[#This Row],[Y Cards]] + Players[[#This Row],[R Cards]]) / Players[[#This Row],[90s Played]], 0)</f>
        <v>0.37383177570093462</v>
      </c>
      <c r="AO119" s="12">
        <f>Players[[#This Row],[Goals]] - Players[[#This Row],[Expected Goals]]</f>
        <v>0</v>
      </c>
      <c r="AU119" t="str">
        <f>_xlfn.XLOOKUP(AV119,Players[Minutes],Players[Player])</f>
        <v>Chiedozie Ogbene</v>
      </c>
      <c r="AV119">
        <v>238</v>
      </c>
      <c r="AW119">
        <f>_xlfn.XLOOKUP(AV119,Players[Minutes],Players[Goal Contributions])</f>
        <v>0</v>
      </c>
    </row>
    <row r="120" spans="1:49" x14ac:dyDescent="0.25">
      <c r="A120" t="s">
        <v>536</v>
      </c>
      <c r="B120" t="s">
        <v>707</v>
      </c>
      <c r="C120" t="s">
        <v>17</v>
      </c>
      <c r="D120" t="s">
        <v>51</v>
      </c>
      <c r="E120" t="s">
        <v>22</v>
      </c>
      <c r="F120">
        <v>23</v>
      </c>
      <c r="G120">
        <v>2002</v>
      </c>
      <c r="H120">
        <v>28</v>
      </c>
      <c r="I120">
        <v>19</v>
      </c>
      <c r="J120">
        <v>1656</v>
      </c>
      <c r="K120">
        <v>18.399999999999999</v>
      </c>
      <c r="L120">
        <v>5</v>
      </c>
      <c r="M120">
        <v>3</v>
      </c>
      <c r="N120">
        <v>8</v>
      </c>
      <c r="O120">
        <v>5</v>
      </c>
      <c r="P120">
        <v>0</v>
      </c>
      <c r="Q120">
        <v>0</v>
      </c>
      <c r="R120">
        <v>2</v>
      </c>
      <c r="S120">
        <v>0</v>
      </c>
      <c r="T120">
        <v>4.5999999999999996</v>
      </c>
      <c r="U120">
        <v>4.5999999999999996</v>
      </c>
      <c r="V120">
        <v>2.5</v>
      </c>
      <c r="W120">
        <v>7.1</v>
      </c>
      <c r="X120">
        <v>42</v>
      </c>
      <c r="Y120">
        <v>67</v>
      </c>
      <c r="Z120">
        <v>79</v>
      </c>
      <c r="AA120">
        <v>0.27</v>
      </c>
      <c r="AB120">
        <v>0.16</v>
      </c>
      <c r="AC120">
        <v>0.43</v>
      </c>
      <c r="AD120">
        <v>0.27</v>
      </c>
      <c r="AE120">
        <v>0.43</v>
      </c>
      <c r="AF120">
        <v>0.25</v>
      </c>
      <c r="AG120">
        <v>0.14000000000000001</v>
      </c>
      <c r="AH120">
        <v>0.39</v>
      </c>
      <c r="AI120">
        <v>0.25</v>
      </c>
      <c r="AJ120">
        <v>0.39</v>
      </c>
      <c r="AK120" s="12">
        <f>Players[[#This Row],[Goal Contributions]]/Players[[#This Row],[Matches Played]]</f>
        <v>0.2857142857142857</v>
      </c>
      <c r="AL120" s="12">
        <f>IF(Players[[#This Row],[Expected Goals]] &gt; 0, Players[[#This Row],[Goals]] / Players[[#This Row],[Expected Goals]], 0)</f>
        <v>1.0869565217391306</v>
      </c>
      <c r="AM120" s="12">
        <f>IF(Players[[#This Row],[Expected Assists]] &gt; 0, Players[[#This Row],[Assists]] / Players[[#This Row],[Expected Assists]], 0)</f>
        <v>1.2</v>
      </c>
      <c r="AN120" s="12">
        <f>IF(Players[[#This Row],[90s Played]] &gt; 0, (Players[[#This Row],[Y Cards]] + Players[[#This Row],[R Cards]]) / Players[[#This Row],[90s Played]], 0)</f>
        <v>0.10869565217391305</v>
      </c>
      <c r="AO120" s="12">
        <f>Players[[#This Row],[Goals]] - Players[[#This Row],[Expected Goals]]</f>
        <v>0.40000000000000036</v>
      </c>
      <c r="AU120" t="str">
        <f>_xlfn.XLOOKUP(AV120,Players[Minutes],Players[Player])</f>
        <v>Youssef Chermiti</v>
      </c>
      <c r="AV120">
        <v>45</v>
      </c>
      <c r="AW120">
        <f>_xlfn.XLOOKUP(AV120,Players[Minutes],Players[Goal Contributions])</f>
        <v>0</v>
      </c>
    </row>
    <row r="121" spans="1:49" x14ac:dyDescent="0.25">
      <c r="A121" t="s">
        <v>481</v>
      </c>
      <c r="B121" t="s">
        <v>724</v>
      </c>
      <c r="C121" t="s">
        <v>17</v>
      </c>
      <c r="D121" t="s">
        <v>699</v>
      </c>
      <c r="E121" t="s">
        <v>22</v>
      </c>
      <c r="F121">
        <v>25</v>
      </c>
      <c r="G121">
        <v>2000</v>
      </c>
      <c r="H121">
        <v>21</v>
      </c>
      <c r="I121">
        <v>11</v>
      </c>
      <c r="J121">
        <v>938</v>
      </c>
      <c r="K121">
        <v>10.4</v>
      </c>
      <c r="L121">
        <v>2</v>
      </c>
      <c r="M121">
        <v>2</v>
      </c>
      <c r="N121">
        <v>4</v>
      </c>
      <c r="O121">
        <v>1</v>
      </c>
      <c r="P121">
        <v>1</v>
      </c>
      <c r="Q121">
        <v>1</v>
      </c>
      <c r="R121">
        <v>1</v>
      </c>
      <c r="S121">
        <v>0</v>
      </c>
      <c r="T121">
        <v>2.8</v>
      </c>
      <c r="U121">
        <v>2</v>
      </c>
      <c r="V121">
        <v>2.4</v>
      </c>
      <c r="W121">
        <v>4.4000000000000004</v>
      </c>
      <c r="X121">
        <v>22</v>
      </c>
      <c r="Y121">
        <v>38</v>
      </c>
      <c r="Z121">
        <v>52</v>
      </c>
      <c r="AA121">
        <v>0.19</v>
      </c>
      <c r="AB121">
        <v>0.19</v>
      </c>
      <c r="AC121">
        <v>0.38</v>
      </c>
      <c r="AD121">
        <v>0.1</v>
      </c>
      <c r="AE121">
        <v>0.28999999999999998</v>
      </c>
      <c r="AF121">
        <v>0.27</v>
      </c>
      <c r="AG121">
        <v>0.23</v>
      </c>
      <c r="AH121">
        <v>0.5</v>
      </c>
      <c r="AI121">
        <v>0.2</v>
      </c>
      <c r="AJ121">
        <v>0.42</v>
      </c>
      <c r="AK121" s="12">
        <f>Players[[#This Row],[Goal Contributions]]/Players[[#This Row],[Matches Played]]</f>
        <v>0.19047619047619047</v>
      </c>
      <c r="AL121" s="12">
        <f>IF(Players[[#This Row],[Expected Goals]] &gt; 0, Players[[#This Row],[Goals]] / Players[[#This Row],[Expected Goals]], 0)</f>
        <v>0.7142857142857143</v>
      </c>
      <c r="AM121" s="12">
        <f>IF(Players[[#This Row],[Expected Assists]] &gt; 0, Players[[#This Row],[Assists]] / Players[[#This Row],[Expected Assists]], 0)</f>
        <v>0.83333333333333337</v>
      </c>
      <c r="AN121" s="12">
        <f>IF(Players[[#This Row],[90s Played]] &gt; 0, (Players[[#This Row],[Y Cards]] + Players[[#This Row],[R Cards]]) / Players[[#This Row],[90s Played]], 0)</f>
        <v>9.6153846153846145E-2</v>
      </c>
      <c r="AO121" s="12">
        <f>Players[[#This Row],[Goals]] - Players[[#This Row],[Expected Goals]]</f>
        <v>-0.79999999999999982</v>
      </c>
      <c r="AU121" t="str">
        <f>_xlfn.XLOOKUP(AV121,Players[Minutes],Players[Player])</f>
        <v>George Edmundson</v>
      </c>
      <c r="AV121">
        <v>2</v>
      </c>
      <c r="AW121">
        <f>_xlfn.XLOOKUP(AV121,Players[Minutes],Players[Goal Contributions])</f>
        <v>0</v>
      </c>
    </row>
    <row r="122" spans="1:49" x14ac:dyDescent="0.25">
      <c r="A122" t="s">
        <v>579</v>
      </c>
      <c r="B122" t="s">
        <v>704</v>
      </c>
      <c r="C122" t="s">
        <v>48</v>
      </c>
      <c r="D122" t="s">
        <v>699</v>
      </c>
      <c r="E122" t="s">
        <v>22</v>
      </c>
      <c r="F122">
        <v>35</v>
      </c>
      <c r="G122">
        <v>1990</v>
      </c>
      <c r="H122">
        <v>2</v>
      </c>
      <c r="I122">
        <v>2</v>
      </c>
      <c r="J122">
        <v>180</v>
      </c>
      <c r="K122">
        <v>2</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s="12">
        <f>Players[[#This Row],[Goal Contributions]]/Players[[#This Row],[Matches Played]]</f>
        <v>0</v>
      </c>
      <c r="AL122" s="12">
        <f>IF(Players[[#This Row],[Expected Goals]] &gt; 0, Players[[#This Row],[Goals]] / Players[[#This Row],[Expected Goals]], 0)</f>
        <v>0</v>
      </c>
      <c r="AM122" s="12">
        <f>IF(Players[[#This Row],[Expected Assists]] &gt; 0, Players[[#This Row],[Assists]] / Players[[#This Row],[Expected Assists]], 0)</f>
        <v>0</v>
      </c>
      <c r="AN122" s="12">
        <f>IF(Players[[#This Row],[90s Played]] &gt; 0, (Players[[#This Row],[Y Cards]] + Players[[#This Row],[R Cards]]) / Players[[#This Row],[90s Played]], 0)</f>
        <v>0</v>
      </c>
      <c r="AO122" s="12">
        <f>Players[[#This Row],[Goals]] - Players[[#This Row],[Expected Goals]]</f>
        <v>0</v>
      </c>
      <c r="AU122" t="str">
        <f>_xlfn.XLOOKUP(AV122,Players[Minutes],Players[Player])</f>
        <v>Ali Al Hamadi</v>
      </c>
      <c r="AV122">
        <v>134</v>
      </c>
      <c r="AW122">
        <f>_xlfn.XLOOKUP(AV122,Players[Minutes],Players[Goal Contributions])</f>
        <v>0</v>
      </c>
    </row>
    <row r="123" spans="1:49" x14ac:dyDescent="0.25">
      <c r="A123" t="s">
        <v>627</v>
      </c>
      <c r="B123" t="s">
        <v>710</v>
      </c>
      <c r="C123" t="s">
        <v>48</v>
      </c>
      <c r="D123" t="s">
        <v>699</v>
      </c>
      <c r="E123" t="s">
        <v>22</v>
      </c>
      <c r="F123">
        <v>23</v>
      </c>
      <c r="G123">
        <v>2002</v>
      </c>
      <c r="H123">
        <v>36</v>
      </c>
      <c r="I123">
        <v>36</v>
      </c>
      <c r="J123">
        <v>3240</v>
      </c>
      <c r="K123">
        <v>36</v>
      </c>
      <c r="L123">
        <v>0</v>
      </c>
      <c r="M123">
        <v>1</v>
      </c>
      <c r="N123">
        <v>1</v>
      </c>
      <c r="O123">
        <v>0</v>
      </c>
      <c r="P123">
        <v>0</v>
      </c>
      <c r="Q123">
        <v>0</v>
      </c>
      <c r="R123">
        <v>5</v>
      </c>
      <c r="S123">
        <v>0</v>
      </c>
      <c r="T123">
        <v>0</v>
      </c>
      <c r="U123">
        <v>0</v>
      </c>
      <c r="V123">
        <v>0</v>
      </c>
      <c r="W123">
        <v>0</v>
      </c>
      <c r="X123">
        <v>0</v>
      </c>
      <c r="Y123">
        <v>2</v>
      </c>
      <c r="Z123">
        <v>0</v>
      </c>
      <c r="AA123">
        <v>0</v>
      </c>
      <c r="AB123">
        <v>0.03</v>
      </c>
      <c r="AC123">
        <v>0.03</v>
      </c>
      <c r="AD123">
        <v>0</v>
      </c>
      <c r="AE123">
        <v>0.03</v>
      </c>
      <c r="AF123">
        <v>0</v>
      </c>
      <c r="AG123">
        <v>0</v>
      </c>
      <c r="AH123">
        <v>0</v>
      </c>
      <c r="AI123">
        <v>0</v>
      </c>
      <c r="AJ123">
        <v>0</v>
      </c>
      <c r="AK123" s="12">
        <f>Players[[#This Row],[Goal Contributions]]/Players[[#This Row],[Matches Played]]</f>
        <v>2.7777777777777776E-2</v>
      </c>
      <c r="AL123" s="12">
        <f>IF(Players[[#This Row],[Expected Goals]] &gt; 0, Players[[#This Row],[Goals]] / Players[[#This Row],[Expected Goals]], 0)</f>
        <v>0</v>
      </c>
      <c r="AM123" s="12">
        <f>IF(Players[[#This Row],[Expected Assists]] &gt; 0, Players[[#This Row],[Assists]] / Players[[#This Row],[Expected Assists]], 0)</f>
        <v>0</v>
      </c>
      <c r="AN123" s="12">
        <f>IF(Players[[#This Row],[90s Played]] &gt; 0, (Players[[#This Row],[Y Cards]] + Players[[#This Row],[R Cards]]) / Players[[#This Row],[90s Played]], 0)</f>
        <v>0.1388888888888889</v>
      </c>
      <c r="AO123" s="12">
        <f>Players[[#This Row],[Goals]] - Players[[#This Row],[Expected Goals]]</f>
        <v>0</v>
      </c>
      <c r="AU123" t="str">
        <f>_xlfn.XLOOKUP(AV123,Players[Minutes],Players[Player])</f>
        <v>Ben Godfrey</v>
      </c>
      <c r="AV123">
        <v>159</v>
      </c>
      <c r="AW123">
        <f>_xlfn.XLOOKUP(AV123,Players[Minutes],Players[Goal Contributions])</f>
        <v>0</v>
      </c>
    </row>
    <row r="124" spans="1:49" x14ac:dyDescent="0.25">
      <c r="A124" t="s">
        <v>291</v>
      </c>
      <c r="B124" t="s">
        <v>700</v>
      </c>
      <c r="C124" t="s">
        <v>17</v>
      </c>
      <c r="D124" t="s">
        <v>51</v>
      </c>
      <c r="E124" t="s">
        <v>22</v>
      </c>
      <c r="F124">
        <v>21</v>
      </c>
      <c r="G124">
        <v>2004</v>
      </c>
      <c r="H124">
        <v>21</v>
      </c>
      <c r="I124">
        <v>8</v>
      </c>
      <c r="J124">
        <v>687</v>
      </c>
      <c r="K124">
        <v>7.6</v>
      </c>
      <c r="L124">
        <v>1</v>
      </c>
      <c r="M124">
        <v>4</v>
      </c>
      <c r="N124">
        <v>5</v>
      </c>
      <c r="O124">
        <v>1</v>
      </c>
      <c r="P124">
        <v>0</v>
      </c>
      <c r="Q124">
        <v>0</v>
      </c>
      <c r="R124">
        <v>0</v>
      </c>
      <c r="S124">
        <v>0</v>
      </c>
      <c r="T124">
        <v>1.2</v>
      </c>
      <c r="U124">
        <v>1.2</v>
      </c>
      <c r="V124">
        <v>2.1</v>
      </c>
      <c r="W124">
        <v>3.3</v>
      </c>
      <c r="X124">
        <v>22</v>
      </c>
      <c r="Y124">
        <v>26</v>
      </c>
      <c r="Z124">
        <v>57</v>
      </c>
      <c r="AA124">
        <v>0.13</v>
      </c>
      <c r="AB124">
        <v>0.52</v>
      </c>
      <c r="AC124">
        <v>0.66</v>
      </c>
      <c r="AD124">
        <v>0.13</v>
      </c>
      <c r="AE124">
        <v>0.66</v>
      </c>
      <c r="AF124">
        <v>0.16</v>
      </c>
      <c r="AG124">
        <v>0.28000000000000003</v>
      </c>
      <c r="AH124">
        <v>0.43</v>
      </c>
      <c r="AI124">
        <v>0.16</v>
      </c>
      <c r="AJ124">
        <v>0.43</v>
      </c>
      <c r="AK124" s="12">
        <f>Players[[#This Row],[Goal Contributions]]/Players[[#This Row],[Matches Played]]</f>
        <v>0.23809523809523808</v>
      </c>
      <c r="AL124" s="12">
        <f>IF(Players[[#This Row],[Expected Goals]] &gt; 0, Players[[#This Row],[Goals]] / Players[[#This Row],[Expected Goals]], 0)</f>
        <v>0.83333333333333337</v>
      </c>
      <c r="AM124" s="12">
        <f>IF(Players[[#This Row],[Expected Assists]] &gt; 0, Players[[#This Row],[Assists]] / Players[[#This Row],[Expected Assists]], 0)</f>
        <v>1.9047619047619047</v>
      </c>
      <c r="AN124" s="12">
        <f>IF(Players[[#This Row],[90s Played]] &gt; 0, (Players[[#This Row],[Y Cards]] + Players[[#This Row],[R Cards]]) / Players[[#This Row],[90s Played]], 0)</f>
        <v>0</v>
      </c>
      <c r="AO124" s="12">
        <f>Players[[#This Row],[Goals]] - Players[[#This Row],[Expected Goals]]</f>
        <v>-0.19999999999999996</v>
      </c>
      <c r="AU124" t="str">
        <f>_xlfn.XLOOKUP(AV124,Players[Minutes],Players[Player])</f>
        <v>Ben Winterburn</v>
      </c>
      <c r="AV124">
        <v>24</v>
      </c>
      <c r="AW124">
        <f>_xlfn.XLOOKUP(AV124,Players[Minutes],Players[Goal Contributions])</f>
        <v>0</v>
      </c>
    </row>
    <row r="125" spans="1:49" x14ac:dyDescent="0.25">
      <c r="A125" t="s">
        <v>625</v>
      </c>
      <c r="B125" t="s">
        <v>710</v>
      </c>
      <c r="C125" t="s">
        <v>11</v>
      </c>
      <c r="D125" t="s">
        <v>699</v>
      </c>
      <c r="E125" t="s">
        <v>22</v>
      </c>
      <c r="F125">
        <v>33</v>
      </c>
      <c r="G125">
        <v>1992</v>
      </c>
      <c r="H125">
        <v>21</v>
      </c>
      <c r="I125">
        <v>19</v>
      </c>
      <c r="J125">
        <v>1697</v>
      </c>
      <c r="K125">
        <v>18.899999999999999</v>
      </c>
      <c r="L125">
        <v>0</v>
      </c>
      <c r="M125">
        <v>0</v>
      </c>
      <c r="N125">
        <v>0</v>
      </c>
      <c r="O125">
        <v>0</v>
      </c>
      <c r="P125">
        <v>0</v>
      </c>
      <c r="Q125">
        <v>0</v>
      </c>
      <c r="R125">
        <v>5</v>
      </c>
      <c r="S125">
        <v>0</v>
      </c>
      <c r="T125">
        <v>0.5</v>
      </c>
      <c r="U125">
        <v>0.5</v>
      </c>
      <c r="V125">
        <v>0.5</v>
      </c>
      <c r="W125">
        <v>0.9</v>
      </c>
      <c r="X125">
        <v>32</v>
      </c>
      <c r="Y125">
        <v>85</v>
      </c>
      <c r="Z125">
        <v>34</v>
      </c>
      <c r="AA125">
        <v>0</v>
      </c>
      <c r="AB125">
        <v>0</v>
      </c>
      <c r="AC125">
        <v>0</v>
      </c>
      <c r="AD125">
        <v>0</v>
      </c>
      <c r="AE125">
        <v>0</v>
      </c>
      <c r="AF125">
        <v>0.02</v>
      </c>
      <c r="AG125">
        <v>0.02</v>
      </c>
      <c r="AH125">
        <v>0.05</v>
      </c>
      <c r="AI125">
        <v>0.02</v>
      </c>
      <c r="AJ125">
        <v>0.05</v>
      </c>
      <c r="AK125" s="12">
        <f>Players[[#This Row],[Goal Contributions]]/Players[[#This Row],[Matches Played]]</f>
        <v>0</v>
      </c>
      <c r="AL125" s="12">
        <f>IF(Players[[#This Row],[Expected Goals]] &gt; 0, Players[[#This Row],[Goals]] / Players[[#This Row],[Expected Goals]], 0)</f>
        <v>0</v>
      </c>
      <c r="AM125" s="12">
        <f>IF(Players[[#This Row],[Expected Assists]] &gt; 0, Players[[#This Row],[Assists]] / Players[[#This Row],[Expected Assists]], 0)</f>
        <v>0</v>
      </c>
      <c r="AN125" s="12">
        <f>IF(Players[[#This Row],[90s Played]] &gt; 0, (Players[[#This Row],[Y Cards]] + Players[[#This Row],[R Cards]]) / Players[[#This Row],[90s Played]], 0)</f>
        <v>0.26455026455026459</v>
      </c>
      <c r="AO125" s="12">
        <f>Players[[#This Row],[Goals]] - Players[[#This Row],[Expected Goals]]</f>
        <v>-0.5</v>
      </c>
      <c r="AU125" t="str">
        <f>_xlfn.XLOOKUP(AV125,Players[Minutes],Players[Player])</f>
        <v>Odsonne Ã‰douard</v>
      </c>
      <c r="AV125">
        <v>29</v>
      </c>
      <c r="AW125">
        <f>_xlfn.XLOOKUP(AV125,Players[Minutes],Players[Goal Contributions])</f>
        <v>0</v>
      </c>
    </row>
    <row r="126" spans="1:49" x14ac:dyDescent="0.25">
      <c r="A126" t="s">
        <v>283</v>
      </c>
      <c r="B126" t="s">
        <v>734</v>
      </c>
      <c r="C126" t="s">
        <v>17</v>
      </c>
      <c r="D126" t="s">
        <v>699</v>
      </c>
      <c r="E126" t="s">
        <v>22</v>
      </c>
      <c r="F126">
        <v>22</v>
      </c>
      <c r="G126">
        <v>2003</v>
      </c>
      <c r="H126">
        <v>16</v>
      </c>
      <c r="I126">
        <v>4</v>
      </c>
      <c r="J126">
        <v>516</v>
      </c>
      <c r="K126">
        <v>5.7</v>
      </c>
      <c r="L126">
        <v>1</v>
      </c>
      <c r="M126">
        <v>0</v>
      </c>
      <c r="N126">
        <v>1</v>
      </c>
      <c r="O126">
        <v>1</v>
      </c>
      <c r="P126">
        <v>0</v>
      </c>
      <c r="Q126">
        <v>0</v>
      </c>
      <c r="R126">
        <v>0</v>
      </c>
      <c r="S126">
        <v>0</v>
      </c>
      <c r="T126">
        <v>0.9</v>
      </c>
      <c r="U126">
        <v>0.9</v>
      </c>
      <c r="V126">
        <v>0.7</v>
      </c>
      <c r="W126">
        <v>1.6</v>
      </c>
      <c r="X126">
        <v>8</v>
      </c>
      <c r="Y126">
        <v>27</v>
      </c>
      <c r="Z126">
        <v>23</v>
      </c>
      <c r="AA126">
        <v>0.17</v>
      </c>
      <c r="AB126">
        <v>0</v>
      </c>
      <c r="AC126">
        <v>0.17</v>
      </c>
      <c r="AD126">
        <v>0.17</v>
      </c>
      <c r="AE126">
        <v>0.17</v>
      </c>
      <c r="AF126">
        <v>0.15</v>
      </c>
      <c r="AG126">
        <v>0.13</v>
      </c>
      <c r="AH126">
        <v>0.28000000000000003</v>
      </c>
      <c r="AI126">
        <v>0.15</v>
      </c>
      <c r="AJ126">
        <v>0.28000000000000003</v>
      </c>
      <c r="AK126" s="12">
        <f>Players[[#This Row],[Goal Contributions]]/Players[[#This Row],[Matches Played]]</f>
        <v>6.25E-2</v>
      </c>
      <c r="AL126" s="12">
        <f>IF(Players[[#This Row],[Expected Goals]] &gt; 0, Players[[#This Row],[Goals]] / Players[[#This Row],[Expected Goals]], 0)</f>
        <v>1.1111111111111112</v>
      </c>
      <c r="AM126" s="12">
        <f>IF(Players[[#This Row],[Expected Assists]] &gt; 0, Players[[#This Row],[Assists]] / Players[[#This Row],[Expected Assists]], 0)</f>
        <v>0</v>
      </c>
      <c r="AN126" s="12">
        <f>IF(Players[[#This Row],[90s Played]] &gt; 0, (Players[[#This Row],[Y Cards]] + Players[[#This Row],[R Cards]]) / Players[[#This Row],[90s Played]], 0)</f>
        <v>0</v>
      </c>
      <c r="AO126" s="12">
        <f>Players[[#This Row],[Goals]] - Players[[#This Row],[Expected Goals]]</f>
        <v>9.9999999999999978E-2</v>
      </c>
      <c r="AU126" t="str">
        <f>_xlfn.XLOOKUP(AV126,Players[Minutes],Players[Player])</f>
        <v>Woyo Coulibaly</v>
      </c>
      <c r="AV126">
        <v>109</v>
      </c>
      <c r="AW126">
        <f>_xlfn.XLOOKUP(AV126,Players[Minutes],Players[Goal Contributions])</f>
        <v>0</v>
      </c>
    </row>
    <row r="127" spans="1:49" x14ac:dyDescent="0.25">
      <c r="A127" t="s">
        <v>416</v>
      </c>
      <c r="B127" t="s">
        <v>704</v>
      </c>
      <c r="C127" t="s">
        <v>17</v>
      </c>
      <c r="D127" t="s">
        <v>51</v>
      </c>
      <c r="E127" t="s">
        <v>22</v>
      </c>
      <c r="F127">
        <v>31</v>
      </c>
      <c r="G127">
        <v>1994</v>
      </c>
      <c r="H127">
        <v>8</v>
      </c>
      <c r="I127">
        <v>1</v>
      </c>
      <c r="J127">
        <v>168</v>
      </c>
      <c r="K127">
        <v>1.9</v>
      </c>
      <c r="L127">
        <v>0</v>
      </c>
      <c r="M127">
        <v>0</v>
      </c>
      <c r="N127">
        <v>0</v>
      </c>
      <c r="O127">
        <v>0</v>
      </c>
      <c r="P127">
        <v>0</v>
      </c>
      <c r="Q127">
        <v>0</v>
      </c>
      <c r="R127">
        <v>2</v>
      </c>
      <c r="S127">
        <v>0</v>
      </c>
      <c r="T127">
        <v>0.1</v>
      </c>
      <c r="U127">
        <v>0.1</v>
      </c>
      <c r="V127">
        <v>0.3</v>
      </c>
      <c r="W127">
        <v>0.4</v>
      </c>
      <c r="X127">
        <v>5</v>
      </c>
      <c r="Y127">
        <v>2</v>
      </c>
      <c r="Z127">
        <v>20</v>
      </c>
      <c r="AA127">
        <v>0</v>
      </c>
      <c r="AB127">
        <v>0</v>
      </c>
      <c r="AC127">
        <v>0</v>
      </c>
      <c r="AD127">
        <v>0</v>
      </c>
      <c r="AE127">
        <v>0</v>
      </c>
      <c r="AF127">
        <v>0.05</v>
      </c>
      <c r="AG127">
        <v>0.15</v>
      </c>
      <c r="AH127">
        <v>0.19</v>
      </c>
      <c r="AI127">
        <v>0.05</v>
      </c>
      <c r="AJ127">
        <v>0.19</v>
      </c>
      <c r="AK127" s="12">
        <f>Players[[#This Row],[Goal Contributions]]/Players[[#This Row],[Matches Played]]</f>
        <v>0</v>
      </c>
      <c r="AL127" s="12">
        <f>IF(Players[[#This Row],[Expected Goals]] &gt; 0, Players[[#This Row],[Goals]] / Players[[#This Row],[Expected Goals]], 0)</f>
        <v>0</v>
      </c>
      <c r="AM127" s="12">
        <f>IF(Players[[#This Row],[Expected Assists]] &gt; 0, Players[[#This Row],[Assists]] / Players[[#This Row],[Expected Assists]], 0)</f>
        <v>0</v>
      </c>
      <c r="AN127" s="12">
        <f>IF(Players[[#This Row],[90s Played]] &gt; 0, (Players[[#This Row],[Y Cards]] + Players[[#This Row],[R Cards]]) / Players[[#This Row],[90s Played]], 0)</f>
        <v>1.0526315789473684</v>
      </c>
      <c r="AO127" s="12">
        <f>Players[[#This Row],[Goals]] - Players[[#This Row],[Expected Goals]]</f>
        <v>-0.1</v>
      </c>
      <c r="AU127" t="str">
        <f>_xlfn.XLOOKUP(AV127,Players[Minutes],Players[Player])</f>
        <v>Hamza Choudhury</v>
      </c>
      <c r="AV127">
        <v>131</v>
      </c>
      <c r="AW127">
        <f>_xlfn.XLOOKUP(AV127,Players[Minutes],Players[Goal Contributions])</f>
        <v>0</v>
      </c>
    </row>
    <row r="128" spans="1:49" x14ac:dyDescent="0.25">
      <c r="A128" t="s">
        <v>383</v>
      </c>
      <c r="B128" t="s">
        <v>706</v>
      </c>
      <c r="C128" t="s">
        <v>11</v>
      </c>
      <c r="D128" t="s">
        <v>699</v>
      </c>
      <c r="E128" t="s">
        <v>22</v>
      </c>
      <c r="F128">
        <v>25</v>
      </c>
      <c r="G128">
        <v>2000</v>
      </c>
      <c r="H128">
        <v>15</v>
      </c>
      <c r="I128">
        <v>10</v>
      </c>
      <c r="J128">
        <v>860</v>
      </c>
      <c r="K128">
        <v>9.6</v>
      </c>
      <c r="L128">
        <v>2</v>
      </c>
      <c r="M128">
        <v>2</v>
      </c>
      <c r="N128">
        <v>4</v>
      </c>
      <c r="O128">
        <v>2</v>
      </c>
      <c r="P128">
        <v>0</v>
      </c>
      <c r="Q128">
        <v>0</v>
      </c>
      <c r="R128">
        <v>0</v>
      </c>
      <c r="S128">
        <v>0</v>
      </c>
      <c r="T128">
        <v>0.4</v>
      </c>
      <c r="U128">
        <v>0.4</v>
      </c>
      <c r="V128">
        <v>0.8</v>
      </c>
      <c r="W128">
        <v>1.2</v>
      </c>
      <c r="X128">
        <v>32</v>
      </c>
      <c r="Y128">
        <v>14</v>
      </c>
      <c r="Z128">
        <v>45</v>
      </c>
      <c r="AA128">
        <v>0.21</v>
      </c>
      <c r="AB128">
        <v>0.21</v>
      </c>
      <c r="AC128">
        <v>0.42</v>
      </c>
      <c r="AD128">
        <v>0.21</v>
      </c>
      <c r="AE128">
        <v>0.42</v>
      </c>
      <c r="AF128">
        <v>0.04</v>
      </c>
      <c r="AG128">
        <v>0.08</v>
      </c>
      <c r="AH128">
        <v>0.12</v>
      </c>
      <c r="AI128">
        <v>0.04</v>
      </c>
      <c r="AJ128">
        <v>0.12</v>
      </c>
      <c r="AK128" s="12">
        <f>Players[[#This Row],[Goal Contributions]]/Players[[#This Row],[Matches Played]]</f>
        <v>0.26666666666666666</v>
      </c>
      <c r="AL128" s="12">
        <f>IF(Players[[#This Row],[Expected Goals]] &gt; 0, Players[[#This Row],[Goals]] / Players[[#This Row],[Expected Goals]], 0)</f>
        <v>5</v>
      </c>
      <c r="AM128" s="12">
        <f>IF(Players[[#This Row],[Expected Assists]] &gt; 0, Players[[#This Row],[Assists]] / Players[[#This Row],[Expected Assists]], 0)</f>
        <v>2.5</v>
      </c>
      <c r="AN128" s="12">
        <f>IF(Players[[#This Row],[90s Played]] &gt; 0, (Players[[#This Row],[Y Cards]] + Players[[#This Row],[R Cards]]) / Players[[#This Row],[90s Played]], 0)</f>
        <v>0</v>
      </c>
      <c r="AO128" s="12">
        <f>Players[[#This Row],[Goals]] - Players[[#This Row],[Expected Goals]]</f>
        <v>1.6</v>
      </c>
      <c r="AU128" t="str">
        <f>_xlfn.XLOOKUP(AV128,Players[Minutes],Players[Player])</f>
        <v>Danny Ward</v>
      </c>
      <c r="AV128">
        <v>135</v>
      </c>
      <c r="AW128">
        <f>_xlfn.XLOOKUP(AV128,Players[Minutes],Players[Goal Contributions])</f>
        <v>0</v>
      </c>
    </row>
    <row r="129" spans="1:49" x14ac:dyDescent="0.25">
      <c r="A129" t="s">
        <v>545</v>
      </c>
      <c r="B129" t="s">
        <v>735</v>
      </c>
      <c r="C129" t="s">
        <v>17</v>
      </c>
      <c r="D129" t="s">
        <v>699</v>
      </c>
      <c r="E129" t="s">
        <v>22</v>
      </c>
      <c r="F129">
        <v>23</v>
      </c>
      <c r="G129">
        <v>2002</v>
      </c>
      <c r="H129">
        <v>1</v>
      </c>
      <c r="I129">
        <v>0</v>
      </c>
      <c r="J129">
        <v>9</v>
      </c>
      <c r="K129">
        <v>0.1</v>
      </c>
      <c r="L129">
        <v>0</v>
      </c>
      <c r="M129">
        <v>0</v>
      </c>
      <c r="N129">
        <v>0</v>
      </c>
      <c r="O129">
        <v>0</v>
      </c>
      <c r="P129">
        <v>0</v>
      </c>
      <c r="Q129">
        <v>0</v>
      </c>
      <c r="R129">
        <v>0</v>
      </c>
      <c r="S129">
        <v>0</v>
      </c>
      <c r="T129">
        <v>0</v>
      </c>
      <c r="U129">
        <v>0</v>
      </c>
      <c r="V129">
        <v>0</v>
      </c>
      <c r="W129">
        <v>0</v>
      </c>
      <c r="X129">
        <v>0</v>
      </c>
      <c r="Y129">
        <v>0</v>
      </c>
      <c r="Z129">
        <v>2</v>
      </c>
      <c r="AA129">
        <v>0</v>
      </c>
      <c r="AB129">
        <v>0</v>
      </c>
      <c r="AC129">
        <v>0</v>
      </c>
      <c r="AD129">
        <v>0</v>
      </c>
      <c r="AE129">
        <v>0</v>
      </c>
      <c r="AF129">
        <v>0</v>
      </c>
      <c r="AG129">
        <v>0</v>
      </c>
      <c r="AH129">
        <v>0</v>
      </c>
      <c r="AI129">
        <v>0</v>
      </c>
      <c r="AJ129">
        <v>0</v>
      </c>
      <c r="AK129" s="12">
        <f>Players[[#This Row],[Goal Contributions]]/Players[[#This Row],[Matches Played]]</f>
        <v>0</v>
      </c>
      <c r="AL129" s="12">
        <f>IF(Players[[#This Row],[Expected Goals]] &gt; 0, Players[[#This Row],[Goals]] / Players[[#This Row],[Expected Goals]], 0)</f>
        <v>0</v>
      </c>
      <c r="AM129" s="12">
        <f>IF(Players[[#This Row],[Expected Assists]] &gt; 0, Players[[#This Row],[Assists]] / Players[[#This Row],[Expected Assists]], 0)</f>
        <v>0</v>
      </c>
      <c r="AN129" s="12">
        <f>IF(Players[[#This Row],[90s Played]] &gt; 0, (Players[[#This Row],[Y Cards]] + Players[[#This Row],[R Cards]]) / Players[[#This Row],[90s Played]], 0)</f>
        <v>0</v>
      </c>
      <c r="AO129" s="12">
        <f>Players[[#This Row],[Goals]] - Players[[#This Row],[Expected Goals]]</f>
        <v>0</v>
      </c>
      <c r="AU129" t="str">
        <f>_xlfn.XLOOKUP(AV129,Players[Minutes],Players[Player])</f>
        <v>Jeremy Monga</v>
      </c>
      <c r="AV129">
        <v>112</v>
      </c>
      <c r="AW129">
        <f>_xlfn.XLOOKUP(AV129,Players[Minutes],Players[Goal Contributions])</f>
        <v>0</v>
      </c>
    </row>
    <row r="130" spans="1:49" x14ac:dyDescent="0.25">
      <c r="A130" t="s">
        <v>322</v>
      </c>
      <c r="B130" t="s">
        <v>704</v>
      </c>
      <c r="C130" t="s">
        <v>51</v>
      </c>
      <c r="D130" t="s">
        <v>699</v>
      </c>
      <c r="E130" t="s">
        <v>22</v>
      </c>
      <c r="F130">
        <v>17</v>
      </c>
      <c r="G130">
        <v>2008</v>
      </c>
      <c r="H130">
        <v>1</v>
      </c>
      <c r="I130">
        <v>0</v>
      </c>
      <c r="J130">
        <v>7</v>
      </c>
      <c r="K130">
        <v>0.1</v>
      </c>
      <c r="L130">
        <v>0</v>
      </c>
      <c r="M130">
        <v>0</v>
      </c>
      <c r="N130">
        <v>0</v>
      </c>
      <c r="O130">
        <v>0</v>
      </c>
      <c r="P130">
        <v>0</v>
      </c>
      <c r="Q130">
        <v>0</v>
      </c>
      <c r="R130">
        <v>0</v>
      </c>
      <c r="S130">
        <v>0</v>
      </c>
      <c r="T130">
        <v>0</v>
      </c>
      <c r="U130">
        <v>0</v>
      </c>
      <c r="V130">
        <v>0</v>
      </c>
      <c r="W130">
        <v>0</v>
      </c>
      <c r="X130">
        <v>0</v>
      </c>
      <c r="Y130">
        <v>0</v>
      </c>
      <c r="Z130">
        <v>3</v>
      </c>
      <c r="AA130">
        <v>0</v>
      </c>
      <c r="AB130">
        <v>0</v>
      </c>
      <c r="AC130">
        <v>0</v>
      </c>
      <c r="AD130">
        <v>0</v>
      </c>
      <c r="AE130">
        <v>0</v>
      </c>
      <c r="AF130">
        <v>0</v>
      </c>
      <c r="AG130">
        <v>0</v>
      </c>
      <c r="AH130">
        <v>0</v>
      </c>
      <c r="AI130">
        <v>0</v>
      </c>
      <c r="AJ130">
        <v>0</v>
      </c>
      <c r="AK130" s="12">
        <f>Players[[#This Row],[Goal Contributions]]/Players[[#This Row],[Matches Played]]</f>
        <v>0</v>
      </c>
      <c r="AL130" s="12">
        <f>IF(Players[[#This Row],[Expected Goals]] &gt; 0, Players[[#This Row],[Goals]] / Players[[#This Row],[Expected Goals]], 0)</f>
        <v>0</v>
      </c>
      <c r="AM130" s="12">
        <f>IF(Players[[#This Row],[Expected Assists]] &gt; 0, Players[[#This Row],[Assists]] / Players[[#This Row],[Expected Assists]], 0)</f>
        <v>0</v>
      </c>
      <c r="AN130" s="12">
        <f>IF(Players[[#This Row],[90s Played]] &gt; 0, (Players[[#This Row],[Y Cards]] + Players[[#This Row],[R Cards]]) / Players[[#This Row],[90s Played]], 0)</f>
        <v>0</v>
      </c>
      <c r="AO130" s="12">
        <f>Players[[#This Row],[Goals]] - Players[[#This Row],[Expected Goals]]</f>
        <v>0</v>
      </c>
      <c r="AU130" t="str">
        <f>_xlfn.XLOOKUP(AV130,Players[Minutes],Players[Player])</f>
        <v>Zain Silcott-Duberry</v>
      </c>
      <c r="AV130">
        <v>1</v>
      </c>
      <c r="AW130">
        <f>_xlfn.XLOOKUP(AV130,Players[Minutes],Players[Goal Contributions])</f>
        <v>0</v>
      </c>
    </row>
    <row r="131" spans="1:49" x14ac:dyDescent="0.25">
      <c r="A131" t="s">
        <v>319</v>
      </c>
      <c r="B131" t="s">
        <v>704</v>
      </c>
      <c r="C131" t="s">
        <v>17</v>
      </c>
      <c r="D131" t="s">
        <v>11</v>
      </c>
      <c r="E131" t="s">
        <v>22</v>
      </c>
      <c r="F131">
        <v>20</v>
      </c>
      <c r="G131">
        <v>2005</v>
      </c>
      <c r="H131">
        <v>26</v>
      </c>
      <c r="I131">
        <v>22</v>
      </c>
      <c r="J131">
        <v>1842</v>
      </c>
      <c r="K131">
        <v>20.5</v>
      </c>
      <c r="L131">
        <v>5</v>
      </c>
      <c r="M131">
        <v>2</v>
      </c>
      <c r="N131">
        <v>7</v>
      </c>
      <c r="O131">
        <v>5</v>
      </c>
      <c r="P131">
        <v>0</v>
      </c>
      <c r="Q131">
        <v>0</v>
      </c>
      <c r="R131">
        <v>5</v>
      </c>
      <c r="S131">
        <v>0</v>
      </c>
      <c r="T131">
        <v>2.7</v>
      </c>
      <c r="U131">
        <v>2.7</v>
      </c>
      <c r="V131">
        <v>1.5</v>
      </c>
      <c r="W131">
        <v>4.2</v>
      </c>
      <c r="X131">
        <v>19</v>
      </c>
      <c r="Y131">
        <v>68</v>
      </c>
      <c r="Z131">
        <v>54</v>
      </c>
      <c r="AA131">
        <v>0.24</v>
      </c>
      <c r="AB131">
        <v>0.1</v>
      </c>
      <c r="AC131">
        <v>0.34</v>
      </c>
      <c r="AD131">
        <v>0.24</v>
      </c>
      <c r="AE131">
        <v>0.34</v>
      </c>
      <c r="AF131">
        <v>0.13</v>
      </c>
      <c r="AG131">
        <v>7.0000000000000007E-2</v>
      </c>
      <c r="AH131">
        <v>0.21</v>
      </c>
      <c r="AI131">
        <v>0.13</v>
      </c>
      <c r="AJ131">
        <v>0.21</v>
      </c>
      <c r="AK131" s="12">
        <f>Players[[#This Row],[Goal Contributions]]/Players[[#This Row],[Matches Played]]</f>
        <v>0.26923076923076922</v>
      </c>
      <c r="AL131" s="12">
        <f>IF(Players[[#This Row],[Expected Goals]] &gt; 0, Players[[#This Row],[Goals]] / Players[[#This Row],[Expected Goals]], 0)</f>
        <v>1.8518518518518516</v>
      </c>
      <c r="AM131" s="12">
        <f>IF(Players[[#This Row],[Expected Assists]] &gt; 0, Players[[#This Row],[Assists]] / Players[[#This Row],[Expected Assists]], 0)</f>
        <v>1.3333333333333333</v>
      </c>
      <c r="AN131" s="12">
        <f>IF(Players[[#This Row],[90s Played]] &gt; 0, (Players[[#This Row],[Y Cards]] + Players[[#This Row],[R Cards]]) / Players[[#This Row],[90s Played]], 0)</f>
        <v>0.24390243902439024</v>
      </c>
      <c r="AO131" s="12">
        <f>Players[[#This Row],[Goals]] - Players[[#This Row],[Expected Goals]]</f>
        <v>2.2999999999999998</v>
      </c>
      <c r="AU131" t="str">
        <f>_xlfn.XLOOKUP(AV131,Players[Minutes],Players[Player])</f>
        <v>Zain Silcott-Duberry</v>
      </c>
      <c r="AV131">
        <v>1</v>
      </c>
      <c r="AW131">
        <f>_xlfn.XLOOKUP(AV131,Players[Minutes],Players[Goal Contributions])</f>
        <v>0</v>
      </c>
    </row>
    <row r="132" spans="1:49" x14ac:dyDescent="0.25">
      <c r="A132" t="s">
        <v>255</v>
      </c>
      <c r="B132" t="s">
        <v>719</v>
      </c>
      <c r="C132" t="s">
        <v>51</v>
      </c>
      <c r="D132" t="s">
        <v>699</v>
      </c>
      <c r="E132" t="s">
        <v>22</v>
      </c>
      <c r="F132">
        <v>21</v>
      </c>
      <c r="G132">
        <v>2004</v>
      </c>
      <c r="H132">
        <v>13</v>
      </c>
      <c r="I132">
        <v>2</v>
      </c>
      <c r="J132">
        <v>246</v>
      </c>
      <c r="K132">
        <v>2.7</v>
      </c>
      <c r="L132">
        <v>1</v>
      </c>
      <c r="M132">
        <v>0</v>
      </c>
      <c r="N132">
        <v>1</v>
      </c>
      <c r="O132">
        <v>1</v>
      </c>
      <c r="P132">
        <v>0</v>
      </c>
      <c r="Q132">
        <v>0</v>
      </c>
      <c r="R132">
        <v>0</v>
      </c>
      <c r="S132">
        <v>0</v>
      </c>
      <c r="T132">
        <v>0.5</v>
      </c>
      <c r="U132">
        <v>0.5</v>
      </c>
      <c r="V132">
        <v>0.4</v>
      </c>
      <c r="W132">
        <v>1</v>
      </c>
      <c r="X132">
        <v>2</v>
      </c>
      <c r="Y132">
        <v>1</v>
      </c>
      <c r="Z132">
        <v>9</v>
      </c>
      <c r="AA132">
        <v>0.37</v>
      </c>
      <c r="AB132">
        <v>0</v>
      </c>
      <c r="AC132">
        <v>0.37</v>
      </c>
      <c r="AD132">
        <v>0.37</v>
      </c>
      <c r="AE132">
        <v>0.37</v>
      </c>
      <c r="AF132">
        <v>0.2</v>
      </c>
      <c r="AG132">
        <v>0.15</v>
      </c>
      <c r="AH132">
        <v>0.35</v>
      </c>
      <c r="AI132">
        <v>0.2</v>
      </c>
      <c r="AJ132">
        <v>0.35</v>
      </c>
      <c r="AK132" s="12">
        <f>Players[[#This Row],[Goal Contributions]]/Players[[#This Row],[Matches Played]]</f>
        <v>7.6923076923076927E-2</v>
      </c>
      <c r="AL132" s="12">
        <f>IF(Players[[#This Row],[Expected Goals]] &gt; 0, Players[[#This Row],[Goals]] / Players[[#This Row],[Expected Goals]], 0)</f>
        <v>2</v>
      </c>
      <c r="AM132" s="12">
        <f>IF(Players[[#This Row],[Expected Assists]] &gt; 0, Players[[#This Row],[Assists]] / Players[[#This Row],[Expected Assists]], 0)</f>
        <v>0</v>
      </c>
      <c r="AN132" s="12">
        <f>IF(Players[[#This Row],[90s Played]] &gt; 0, (Players[[#This Row],[Y Cards]] + Players[[#This Row],[R Cards]]) / Players[[#This Row],[90s Played]], 0)</f>
        <v>0</v>
      </c>
      <c r="AO132" s="12">
        <f>Players[[#This Row],[Goals]] - Players[[#This Row],[Expected Goals]]</f>
        <v>0.5</v>
      </c>
      <c r="AU132" t="str">
        <f>_xlfn.XLOOKUP(AV132,Players[Minutes],Players[Player])</f>
        <v>George Edmundson</v>
      </c>
      <c r="AV132">
        <v>2</v>
      </c>
      <c r="AW132">
        <f>_xlfn.XLOOKUP(AV132,Players[Minutes],Players[Goal Contributions])</f>
        <v>0</v>
      </c>
    </row>
    <row r="133" spans="1:49" x14ac:dyDescent="0.25">
      <c r="A133" t="s">
        <v>88</v>
      </c>
      <c r="B133" t="s">
        <v>717</v>
      </c>
      <c r="C133" t="s">
        <v>17</v>
      </c>
      <c r="D133" t="s">
        <v>699</v>
      </c>
      <c r="E133" t="s">
        <v>22</v>
      </c>
      <c r="F133">
        <v>22</v>
      </c>
      <c r="G133">
        <v>2003</v>
      </c>
      <c r="H133">
        <v>34</v>
      </c>
      <c r="I133">
        <v>22</v>
      </c>
      <c r="J133">
        <v>1965</v>
      </c>
      <c r="K133">
        <v>21.8</v>
      </c>
      <c r="L133">
        <v>2</v>
      </c>
      <c r="M133">
        <v>1</v>
      </c>
      <c r="N133">
        <v>3</v>
      </c>
      <c r="O133">
        <v>2</v>
      </c>
      <c r="P133">
        <v>0</v>
      </c>
      <c r="Q133">
        <v>0</v>
      </c>
      <c r="R133">
        <v>3</v>
      </c>
      <c r="S133">
        <v>0</v>
      </c>
      <c r="T133">
        <v>2.4</v>
      </c>
      <c r="U133">
        <v>2.4</v>
      </c>
      <c r="V133">
        <v>2.2999999999999998</v>
      </c>
      <c r="W133">
        <v>4.8</v>
      </c>
      <c r="X133">
        <v>30</v>
      </c>
      <c r="Y133">
        <v>75</v>
      </c>
      <c r="Z133">
        <v>61</v>
      </c>
      <c r="AA133">
        <v>0.09</v>
      </c>
      <c r="AB133">
        <v>0.05</v>
      </c>
      <c r="AC133">
        <v>0.14000000000000001</v>
      </c>
      <c r="AD133">
        <v>0.09</v>
      </c>
      <c r="AE133">
        <v>0.14000000000000001</v>
      </c>
      <c r="AF133">
        <v>0.11</v>
      </c>
      <c r="AG133">
        <v>0.11</v>
      </c>
      <c r="AH133">
        <v>0.22</v>
      </c>
      <c r="AI133">
        <v>0.11</v>
      </c>
      <c r="AJ133">
        <v>0.22</v>
      </c>
      <c r="AK133" s="12">
        <f>Players[[#This Row],[Goal Contributions]]/Players[[#This Row],[Matches Played]]</f>
        <v>8.8235294117647065E-2</v>
      </c>
      <c r="AL133" s="12">
        <f>IF(Players[[#This Row],[Expected Goals]] &gt; 0, Players[[#This Row],[Goals]] / Players[[#This Row],[Expected Goals]], 0)</f>
        <v>0.83333333333333337</v>
      </c>
      <c r="AM133" s="12">
        <f>IF(Players[[#This Row],[Expected Assists]] &gt; 0, Players[[#This Row],[Assists]] / Players[[#This Row],[Expected Assists]], 0)</f>
        <v>0.43478260869565222</v>
      </c>
      <c r="AN133" s="12">
        <f>IF(Players[[#This Row],[90s Played]] &gt; 0, (Players[[#This Row],[Y Cards]] + Players[[#This Row],[R Cards]]) / Players[[#This Row],[90s Played]], 0)</f>
        <v>0.13761467889908258</v>
      </c>
      <c r="AO133" s="12">
        <f>Players[[#This Row],[Goals]] - Players[[#This Row],[Expected Goals]]</f>
        <v>-0.39999999999999991</v>
      </c>
      <c r="AU133" t="str">
        <f>_xlfn.XLOOKUP(AV133,Players[Minutes],Players[Player])</f>
        <v>Julio Soler</v>
      </c>
      <c r="AV133">
        <v>11</v>
      </c>
      <c r="AW133">
        <f>_xlfn.XLOOKUP(AV133,Players[Minutes],Players[Goal Contributions])</f>
        <v>0</v>
      </c>
    </row>
    <row r="134" spans="1:49" x14ac:dyDescent="0.25">
      <c r="A134" t="s">
        <v>447</v>
      </c>
      <c r="B134" t="s">
        <v>703</v>
      </c>
      <c r="C134" t="s">
        <v>17</v>
      </c>
      <c r="D134" t="s">
        <v>699</v>
      </c>
      <c r="E134" t="s">
        <v>22</v>
      </c>
      <c r="F134">
        <v>26</v>
      </c>
      <c r="G134">
        <v>1999</v>
      </c>
      <c r="H134">
        <v>4</v>
      </c>
      <c r="I134">
        <v>0</v>
      </c>
      <c r="J134">
        <v>11</v>
      </c>
      <c r="K134">
        <v>0.1</v>
      </c>
      <c r="L134">
        <v>0</v>
      </c>
      <c r="M134">
        <v>0</v>
      </c>
      <c r="N134">
        <v>0</v>
      </c>
      <c r="O134">
        <v>0</v>
      </c>
      <c r="P134">
        <v>0</v>
      </c>
      <c r="Q134">
        <v>0</v>
      </c>
      <c r="R134">
        <v>0</v>
      </c>
      <c r="S134">
        <v>0</v>
      </c>
      <c r="T134">
        <v>0</v>
      </c>
      <c r="U134">
        <v>0</v>
      </c>
      <c r="V134">
        <v>0.2</v>
      </c>
      <c r="W134">
        <v>0.2</v>
      </c>
      <c r="X134">
        <v>2</v>
      </c>
      <c r="Y134">
        <v>4</v>
      </c>
      <c r="Z134">
        <v>0</v>
      </c>
      <c r="AA134">
        <v>0</v>
      </c>
      <c r="AB134">
        <v>0</v>
      </c>
      <c r="AC134">
        <v>0</v>
      </c>
      <c r="AD134">
        <v>0</v>
      </c>
      <c r="AE134">
        <v>0</v>
      </c>
      <c r="AF134">
        <v>0</v>
      </c>
      <c r="AG134">
        <v>1.45</v>
      </c>
      <c r="AH134">
        <v>1.45</v>
      </c>
      <c r="AI134">
        <v>0</v>
      </c>
      <c r="AJ134">
        <v>1.45</v>
      </c>
      <c r="AK134" s="12">
        <f>Players[[#This Row],[Goal Contributions]]/Players[[#This Row],[Matches Played]]</f>
        <v>0</v>
      </c>
      <c r="AL134" s="12">
        <f>IF(Players[[#This Row],[Expected Goals]] &gt; 0, Players[[#This Row],[Goals]] / Players[[#This Row],[Expected Goals]], 0)</f>
        <v>0</v>
      </c>
      <c r="AM134" s="12">
        <f>IF(Players[[#This Row],[Expected Assists]] &gt; 0, Players[[#This Row],[Assists]] / Players[[#This Row],[Expected Assists]], 0)</f>
        <v>0</v>
      </c>
      <c r="AN134" s="12">
        <f>IF(Players[[#This Row],[90s Played]] &gt; 0, (Players[[#This Row],[Y Cards]] + Players[[#This Row],[R Cards]]) / Players[[#This Row],[90s Played]], 0)</f>
        <v>0</v>
      </c>
      <c r="AO134" s="12">
        <f>Players[[#This Row],[Goals]] - Players[[#This Row],[Expected Goals]]</f>
        <v>0</v>
      </c>
      <c r="AU134" t="str">
        <f>_xlfn.XLOOKUP(AV134,Players[Minutes],Players[Player])</f>
        <v>Wataru Endo</v>
      </c>
      <c r="AV134">
        <v>273</v>
      </c>
      <c r="AW134">
        <f>_xlfn.XLOOKUP(AV134,Players[Minutes],Players[Goal Contributions])</f>
        <v>0</v>
      </c>
    </row>
    <row r="135" spans="1:49" x14ac:dyDescent="0.25">
      <c r="A135" t="s">
        <v>311</v>
      </c>
      <c r="B135" t="s">
        <v>710</v>
      </c>
      <c r="C135" t="s">
        <v>11</v>
      </c>
      <c r="D135" t="s">
        <v>699</v>
      </c>
      <c r="E135" t="s">
        <v>22</v>
      </c>
      <c r="F135">
        <v>25</v>
      </c>
      <c r="G135">
        <v>2000</v>
      </c>
      <c r="H135">
        <v>34</v>
      </c>
      <c r="I135">
        <v>33</v>
      </c>
      <c r="J135">
        <v>2958</v>
      </c>
      <c r="K135">
        <v>32.9</v>
      </c>
      <c r="L135">
        <v>1</v>
      </c>
      <c r="M135">
        <v>1</v>
      </c>
      <c r="N135">
        <v>2</v>
      </c>
      <c r="O135">
        <v>1</v>
      </c>
      <c r="P135">
        <v>0</v>
      </c>
      <c r="Q135">
        <v>0</v>
      </c>
      <c r="R135">
        <v>8</v>
      </c>
      <c r="S135">
        <v>1</v>
      </c>
      <c r="T135">
        <v>1.3</v>
      </c>
      <c r="U135">
        <v>1.3</v>
      </c>
      <c r="V135">
        <v>1.5</v>
      </c>
      <c r="W135">
        <v>2.8</v>
      </c>
      <c r="X135">
        <v>55</v>
      </c>
      <c r="Y135">
        <v>228</v>
      </c>
      <c r="Z135">
        <v>5</v>
      </c>
      <c r="AA135">
        <v>0.03</v>
      </c>
      <c r="AB135">
        <v>0.03</v>
      </c>
      <c r="AC135">
        <v>0.06</v>
      </c>
      <c r="AD135">
        <v>0.03</v>
      </c>
      <c r="AE135">
        <v>0.06</v>
      </c>
      <c r="AF135">
        <v>0.04</v>
      </c>
      <c r="AG135">
        <v>0.05</v>
      </c>
      <c r="AH135">
        <v>0.09</v>
      </c>
      <c r="AI135">
        <v>0.04</v>
      </c>
      <c r="AJ135">
        <v>0.09</v>
      </c>
      <c r="AK135" s="12">
        <f>Players[[#This Row],[Goal Contributions]]/Players[[#This Row],[Matches Played]]</f>
        <v>5.8823529411764705E-2</v>
      </c>
      <c r="AL135" s="12">
        <f>IF(Players[[#This Row],[Expected Goals]] &gt; 0, Players[[#This Row],[Goals]] / Players[[#This Row],[Expected Goals]], 0)</f>
        <v>0.76923076923076916</v>
      </c>
      <c r="AM135" s="12">
        <f>IF(Players[[#This Row],[Expected Assists]] &gt; 0, Players[[#This Row],[Assists]] / Players[[#This Row],[Expected Assists]], 0)</f>
        <v>0.66666666666666663</v>
      </c>
      <c r="AN135" s="12">
        <f>IF(Players[[#This Row],[90s Played]] &gt; 0, (Players[[#This Row],[Y Cards]] + Players[[#This Row],[R Cards]]) / Players[[#This Row],[90s Played]], 0)</f>
        <v>0.27355623100303955</v>
      </c>
      <c r="AO135" s="12">
        <f>Players[[#This Row],[Goals]] - Players[[#This Row],[Expected Goals]]</f>
        <v>-0.30000000000000004</v>
      </c>
      <c r="AU135" t="str">
        <f>_xlfn.XLOOKUP(AV135,Players[Minutes],Players[Player])</f>
        <v>Gustavo Nunes</v>
      </c>
      <c r="AV135">
        <v>12</v>
      </c>
      <c r="AW135">
        <f>_xlfn.XLOOKUP(AV135,Players[Minutes],Players[Goal Contributions])</f>
        <v>0</v>
      </c>
    </row>
    <row r="136" spans="1:49" x14ac:dyDescent="0.25">
      <c r="A136" t="s">
        <v>354</v>
      </c>
      <c r="B136" t="s">
        <v>723</v>
      </c>
      <c r="C136" t="s">
        <v>11</v>
      </c>
      <c r="D136" t="s">
        <v>17</v>
      </c>
      <c r="E136" t="s">
        <v>22</v>
      </c>
      <c r="F136">
        <v>26</v>
      </c>
      <c r="G136">
        <v>1999</v>
      </c>
      <c r="H136">
        <v>6</v>
      </c>
      <c r="I136">
        <v>5</v>
      </c>
      <c r="J136">
        <v>385</v>
      </c>
      <c r="K136">
        <v>4.3</v>
      </c>
      <c r="L136">
        <v>1</v>
      </c>
      <c r="M136">
        <v>0</v>
      </c>
      <c r="N136">
        <v>1</v>
      </c>
      <c r="O136">
        <v>1</v>
      </c>
      <c r="P136">
        <v>0</v>
      </c>
      <c r="Q136">
        <v>0</v>
      </c>
      <c r="R136">
        <v>1</v>
      </c>
      <c r="S136">
        <v>0</v>
      </c>
      <c r="T136">
        <v>0.4</v>
      </c>
      <c r="U136">
        <v>0.4</v>
      </c>
      <c r="V136">
        <v>0.2</v>
      </c>
      <c r="W136">
        <v>0.6</v>
      </c>
      <c r="X136">
        <v>1</v>
      </c>
      <c r="Y136">
        <v>15</v>
      </c>
      <c r="Z136">
        <v>27</v>
      </c>
      <c r="AA136">
        <v>0.23</v>
      </c>
      <c r="AB136">
        <v>0</v>
      </c>
      <c r="AC136">
        <v>0.23</v>
      </c>
      <c r="AD136">
        <v>0.23</v>
      </c>
      <c r="AE136">
        <v>0.23</v>
      </c>
      <c r="AF136">
        <v>0.1</v>
      </c>
      <c r="AG136">
        <v>0.04</v>
      </c>
      <c r="AH136">
        <v>0.14000000000000001</v>
      </c>
      <c r="AI136">
        <v>0.1</v>
      </c>
      <c r="AJ136">
        <v>0.14000000000000001</v>
      </c>
      <c r="AK136" s="12">
        <f>Players[[#This Row],[Goal Contributions]]/Players[[#This Row],[Matches Played]]</f>
        <v>0.16666666666666666</v>
      </c>
      <c r="AL136" s="12">
        <f>IF(Players[[#This Row],[Expected Goals]] &gt; 0, Players[[#This Row],[Goals]] / Players[[#This Row],[Expected Goals]], 0)</f>
        <v>2.5</v>
      </c>
      <c r="AM136" s="12">
        <f>IF(Players[[#This Row],[Expected Assists]] &gt; 0, Players[[#This Row],[Assists]] / Players[[#This Row],[Expected Assists]], 0)</f>
        <v>0</v>
      </c>
      <c r="AN136" s="12">
        <f>IF(Players[[#This Row],[90s Played]] &gt; 0, (Players[[#This Row],[Y Cards]] + Players[[#This Row],[R Cards]]) / Players[[#This Row],[90s Played]], 0)</f>
        <v>0.23255813953488372</v>
      </c>
      <c r="AO136" s="12">
        <f>Players[[#This Row],[Goals]] - Players[[#This Row],[Expected Goals]]</f>
        <v>0.6</v>
      </c>
      <c r="AU136" t="str">
        <f>_xlfn.XLOOKUP(AV136,Players[Minutes],Players[Player])</f>
        <v>Harrison Reed</v>
      </c>
      <c r="AV136">
        <v>108</v>
      </c>
      <c r="AW136">
        <f>_xlfn.XLOOKUP(AV136,Players[Minutes],Players[Goal Contributions])</f>
        <v>0</v>
      </c>
    </row>
    <row r="137" spans="1:49" x14ac:dyDescent="0.25">
      <c r="A137" t="s">
        <v>446</v>
      </c>
      <c r="B137" t="s">
        <v>708</v>
      </c>
      <c r="C137" t="s">
        <v>17</v>
      </c>
      <c r="D137" t="s">
        <v>51</v>
      </c>
      <c r="E137" t="s">
        <v>22</v>
      </c>
      <c r="F137">
        <v>28</v>
      </c>
      <c r="G137">
        <v>1997</v>
      </c>
      <c r="H137">
        <v>36</v>
      </c>
      <c r="I137">
        <v>28</v>
      </c>
      <c r="J137">
        <v>2603</v>
      </c>
      <c r="K137">
        <v>28.9</v>
      </c>
      <c r="L137">
        <v>10</v>
      </c>
      <c r="M137">
        <v>4</v>
      </c>
      <c r="N137">
        <v>14</v>
      </c>
      <c r="O137">
        <v>10</v>
      </c>
      <c r="P137">
        <v>0</v>
      </c>
      <c r="Q137">
        <v>0</v>
      </c>
      <c r="R137">
        <v>1</v>
      </c>
      <c r="S137">
        <v>0</v>
      </c>
      <c r="T137">
        <v>9.1999999999999993</v>
      </c>
      <c r="U137">
        <v>9.1999999999999993</v>
      </c>
      <c r="V137">
        <v>4.5999999999999996</v>
      </c>
      <c r="W137">
        <v>13.8</v>
      </c>
      <c r="X137">
        <v>146</v>
      </c>
      <c r="Y137">
        <v>89</v>
      </c>
      <c r="Z137">
        <v>291</v>
      </c>
      <c r="AA137">
        <v>0.35</v>
      </c>
      <c r="AB137">
        <v>0.14000000000000001</v>
      </c>
      <c r="AC137">
        <v>0.48</v>
      </c>
      <c r="AD137">
        <v>0.35</v>
      </c>
      <c r="AE137">
        <v>0.48</v>
      </c>
      <c r="AF137">
        <v>0.32</v>
      </c>
      <c r="AG137">
        <v>0.16</v>
      </c>
      <c r="AH137">
        <v>0.48</v>
      </c>
      <c r="AI137">
        <v>0.32</v>
      </c>
      <c r="AJ137">
        <v>0.48</v>
      </c>
      <c r="AK137" s="12">
        <f>Players[[#This Row],[Goal Contributions]]/Players[[#This Row],[Matches Played]]</f>
        <v>0.3888888888888889</v>
      </c>
      <c r="AL137" s="12">
        <f>IF(Players[[#This Row],[Expected Goals]] &gt; 0, Players[[#This Row],[Goals]] / Players[[#This Row],[Expected Goals]], 0)</f>
        <v>1.0869565217391306</v>
      </c>
      <c r="AM137" s="12">
        <f>IF(Players[[#This Row],[Expected Assists]] &gt; 0, Players[[#This Row],[Assists]] / Players[[#This Row],[Expected Assists]], 0)</f>
        <v>0.86956521739130443</v>
      </c>
      <c r="AN137" s="12">
        <f>IF(Players[[#This Row],[90s Played]] &gt; 0, (Players[[#This Row],[Y Cards]] + Players[[#This Row],[R Cards]]) / Players[[#This Row],[90s Played]], 0)</f>
        <v>3.4602076124567477E-2</v>
      </c>
      <c r="AO137" s="12">
        <f>Players[[#This Row],[Goals]] - Players[[#This Row],[Expected Goals]]</f>
        <v>0.80000000000000071</v>
      </c>
      <c r="AU137" t="str">
        <f>_xlfn.XLOOKUP(AV137,Players[Minutes],Players[Player])</f>
        <v>Jahmai Simpson-Pusey</v>
      </c>
      <c r="AV137">
        <v>96</v>
      </c>
      <c r="AW137">
        <f>_xlfn.XLOOKUP(AV137,Players[Minutes],Players[Goal Contributions])</f>
        <v>0</v>
      </c>
    </row>
    <row r="138" spans="1:49" x14ac:dyDescent="0.25">
      <c r="A138" t="s">
        <v>645</v>
      </c>
      <c r="B138" t="s">
        <v>710</v>
      </c>
      <c r="C138" t="s">
        <v>11</v>
      </c>
      <c r="D138" t="s">
        <v>17</v>
      </c>
      <c r="E138" t="s">
        <v>22</v>
      </c>
      <c r="F138">
        <v>26</v>
      </c>
      <c r="G138">
        <v>1999</v>
      </c>
      <c r="H138">
        <v>25</v>
      </c>
      <c r="I138">
        <v>10</v>
      </c>
      <c r="J138">
        <v>1015</v>
      </c>
      <c r="K138">
        <v>11.3</v>
      </c>
      <c r="L138">
        <v>1</v>
      </c>
      <c r="M138">
        <v>3</v>
      </c>
      <c r="N138">
        <v>4</v>
      </c>
      <c r="O138">
        <v>1</v>
      </c>
      <c r="P138">
        <v>0</v>
      </c>
      <c r="Q138">
        <v>0</v>
      </c>
      <c r="R138">
        <v>6</v>
      </c>
      <c r="S138">
        <v>0</v>
      </c>
      <c r="T138">
        <v>0.8</v>
      </c>
      <c r="U138">
        <v>0.8</v>
      </c>
      <c r="V138">
        <v>1.6</v>
      </c>
      <c r="W138">
        <v>2.4</v>
      </c>
      <c r="X138">
        <v>18</v>
      </c>
      <c r="Y138">
        <v>62</v>
      </c>
      <c r="Z138">
        <v>23</v>
      </c>
      <c r="AA138">
        <v>0.09</v>
      </c>
      <c r="AB138">
        <v>0.27</v>
      </c>
      <c r="AC138">
        <v>0.35</v>
      </c>
      <c r="AD138">
        <v>0.09</v>
      </c>
      <c r="AE138">
        <v>0.35</v>
      </c>
      <c r="AF138">
        <v>7.0000000000000007E-2</v>
      </c>
      <c r="AG138">
        <v>0.14000000000000001</v>
      </c>
      <c r="AH138">
        <v>0.21</v>
      </c>
      <c r="AI138">
        <v>7.0000000000000007E-2</v>
      </c>
      <c r="AJ138">
        <v>0.21</v>
      </c>
      <c r="AK138" s="12">
        <f>Players[[#This Row],[Goal Contributions]]/Players[[#This Row],[Matches Played]]</f>
        <v>0.16</v>
      </c>
      <c r="AL138" s="12">
        <f>IF(Players[[#This Row],[Expected Goals]] &gt; 0, Players[[#This Row],[Goals]] / Players[[#This Row],[Expected Goals]], 0)</f>
        <v>1.25</v>
      </c>
      <c r="AM138" s="12">
        <f>IF(Players[[#This Row],[Expected Assists]] &gt; 0, Players[[#This Row],[Assists]] / Players[[#This Row],[Expected Assists]], 0)</f>
        <v>1.875</v>
      </c>
      <c r="AN138" s="12">
        <f>IF(Players[[#This Row],[90s Played]] &gt; 0, (Players[[#This Row],[Y Cards]] + Players[[#This Row],[R Cards]]) / Players[[#This Row],[90s Played]], 0)</f>
        <v>0.53097345132743357</v>
      </c>
      <c r="AO138" s="12">
        <f>Players[[#This Row],[Goals]] - Players[[#This Row],[Expected Goals]]</f>
        <v>0.19999999999999996</v>
      </c>
      <c r="AU138" t="str">
        <f>_xlfn.XLOOKUP(AV138,Players[Minutes],Players[Player])</f>
        <v>Divin Mubama</v>
      </c>
      <c r="AV138">
        <v>28</v>
      </c>
      <c r="AW138">
        <f>_xlfn.XLOOKUP(AV138,Players[Minutes],Players[Goal Contributions])</f>
        <v>0</v>
      </c>
    </row>
    <row r="139" spans="1:49" x14ac:dyDescent="0.25">
      <c r="A139" t="s">
        <v>19</v>
      </c>
      <c r="B139" t="s">
        <v>736</v>
      </c>
      <c r="C139" t="s">
        <v>17</v>
      </c>
      <c r="D139" t="s">
        <v>51</v>
      </c>
      <c r="E139" t="s">
        <v>22</v>
      </c>
      <c r="F139">
        <v>23</v>
      </c>
      <c r="G139">
        <v>2002</v>
      </c>
      <c r="H139">
        <v>29</v>
      </c>
      <c r="I139">
        <v>12</v>
      </c>
      <c r="J139">
        <v>1097</v>
      </c>
      <c r="K139">
        <v>12.2</v>
      </c>
      <c r="L139">
        <v>2</v>
      </c>
      <c r="M139">
        <v>2</v>
      </c>
      <c r="N139">
        <v>4</v>
      </c>
      <c r="O139">
        <v>2</v>
      </c>
      <c r="P139">
        <v>0</v>
      </c>
      <c r="Q139">
        <v>0</v>
      </c>
      <c r="R139">
        <v>0</v>
      </c>
      <c r="S139">
        <v>0</v>
      </c>
      <c r="T139">
        <v>2.5</v>
      </c>
      <c r="U139">
        <v>2.5</v>
      </c>
      <c r="V139">
        <v>2.5</v>
      </c>
      <c r="W139">
        <v>4.9000000000000004</v>
      </c>
      <c r="X139">
        <v>50</v>
      </c>
      <c r="Y139">
        <v>18</v>
      </c>
      <c r="Z139">
        <v>136</v>
      </c>
      <c r="AA139">
        <v>0.16</v>
      </c>
      <c r="AB139">
        <v>0.16</v>
      </c>
      <c r="AC139">
        <v>0.33</v>
      </c>
      <c r="AD139">
        <v>0.16</v>
      </c>
      <c r="AE139">
        <v>0.33</v>
      </c>
      <c r="AF139">
        <v>0.2</v>
      </c>
      <c r="AG139">
        <v>0.2</v>
      </c>
      <c r="AH139">
        <v>0.4</v>
      </c>
      <c r="AI139">
        <v>0.2</v>
      </c>
      <c r="AJ139">
        <v>0.4</v>
      </c>
      <c r="AK139" s="12">
        <f>Players[[#This Row],[Goal Contributions]]/Players[[#This Row],[Matches Played]]</f>
        <v>0.13793103448275862</v>
      </c>
      <c r="AL139" s="12">
        <f>IF(Players[[#This Row],[Expected Goals]] &gt; 0, Players[[#This Row],[Goals]] / Players[[#This Row],[Expected Goals]], 0)</f>
        <v>0.8</v>
      </c>
      <c r="AM139" s="12">
        <f>IF(Players[[#This Row],[Expected Assists]] &gt; 0, Players[[#This Row],[Assists]] / Players[[#This Row],[Expected Assists]], 0)</f>
        <v>0.8</v>
      </c>
      <c r="AN139" s="12">
        <f>IF(Players[[#This Row],[90s Played]] &gt; 0, (Players[[#This Row],[Y Cards]] + Players[[#This Row],[R Cards]]) / Players[[#This Row],[90s Played]], 0)</f>
        <v>0</v>
      </c>
      <c r="AO139" s="12">
        <f>Players[[#This Row],[Goals]] - Players[[#This Row],[Expected Goals]]</f>
        <v>-0.5</v>
      </c>
      <c r="AU139" t="str">
        <f>_xlfn.XLOOKUP(AV139,Players[Minutes],Players[Player])</f>
        <v>Carlos VinÃ­cius</v>
      </c>
      <c r="AV139">
        <v>16</v>
      </c>
      <c r="AW139">
        <f>_xlfn.XLOOKUP(AV139,Players[Minutes],Players[Goal Contributions])</f>
        <v>0</v>
      </c>
    </row>
    <row r="140" spans="1:49" x14ac:dyDescent="0.25">
      <c r="A140" t="s">
        <v>443</v>
      </c>
      <c r="B140" t="s">
        <v>737</v>
      </c>
      <c r="C140" t="s">
        <v>17</v>
      </c>
      <c r="D140" t="s">
        <v>51</v>
      </c>
      <c r="E140" t="s">
        <v>22</v>
      </c>
      <c r="F140">
        <v>21</v>
      </c>
      <c r="G140">
        <v>2004</v>
      </c>
      <c r="H140">
        <v>32</v>
      </c>
      <c r="I140">
        <v>20</v>
      </c>
      <c r="J140">
        <v>1838</v>
      </c>
      <c r="K140">
        <v>20.399999999999999</v>
      </c>
      <c r="L140">
        <v>6</v>
      </c>
      <c r="M140">
        <v>4</v>
      </c>
      <c r="N140">
        <v>10</v>
      </c>
      <c r="O140">
        <v>6</v>
      </c>
      <c r="P140">
        <v>0</v>
      </c>
      <c r="Q140">
        <v>0</v>
      </c>
      <c r="R140">
        <v>6</v>
      </c>
      <c r="S140">
        <v>0</v>
      </c>
      <c r="T140">
        <v>4.0999999999999996</v>
      </c>
      <c r="U140">
        <v>4.0999999999999996</v>
      </c>
      <c r="V140">
        <v>5</v>
      </c>
      <c r="W140">
        <v>9.1</v>
      </c>
      <c r="X140">
        <v>90</v>
      </c>
      <c r="Y140">
        <v>48</v>
      </c>
      <c r="Z140">
        <v>201</v>
      </c>
      <c r="AA140">
        <v>0.28999999999999998</v>
      </c>
      <c r="AB140">
        <v>0.2</v>
      </c>
      <c r="AC140">
        <v>0.49</v>
      </c>
      <c r="AD140">
        <v>0.28999999999999998</v>
      </c>
      <c r="AE140">
        <v>0.49</v>
      </c>
      <c r="AF140">
        <v>0.2</v>
      </c>
      <c r="AG140">
        <v>0.24</v>
      </c>
      <c r="AH140">
        <v>0.44</v>
      </c>
      <c r="AI140">
        <v>0.2</v>
      </c>
      <c r="AJ140">
        <v>0.44</v>
      </c>
      <c r="AK140" s="12">
        <f>Players[[#This Row],[Goal Contributions]]/Players[[#This Row],[Matches Played]]</f>
        <v>0.3125</v>
      </c>
      <c r="AL140" s="12">
        <f>IF(Players[[#This Row],[Expected Goals]] &gt; 0, Players[[#This Row],[Goals]] / Players[[#This Row],[Expected Goals]], 0)</f>
        <v>1.4634146341463417</v>
      </c>
      <c r="AM140" s="12">
        <f>IF(Players[[#This Row],[Expected Assists]] &gt; 0, Players[[#This Row],[Assists]] / Players[[#This Row],[Expected Assists]], 0)</f>
        <v>0.8</v>
      </c>
      <c r="AN140" s="12">
        <f>IF(Players[[#This Row],[90s Played]] &gt; 0, (Players[[#This Row],[Y Cards]] + Players[[#This Row],[R Cards]]) / Players[[#This Row],[90s Played]], 0)</f>
        <v>0.29411764705882354</v>
      </c>
      <c r="AO140" s="12">
        <f>Players[[#This Row],[Goals]] - Players[[#This Row],[Expected Goals]]</f>
        <v>1.9000000000000004</v>
      </c>
      <c r="AU140" t="str">
        <f>_xlfn.XLOOKUP(AV140,Players[Minutes],Players[Player])</f>
        <v>Zain Silcott-Duberry</v>
      </c>
      <c r="AV140">
        <v>1</v>
      </c>
      <c r="AW140">
        <f>_xlfn.XLOOKUP(AV140,Players[Minutes],Players[Goal Contributions])</f>
        <v>0</v>
      </c>
    </row>
    <row r="141" spans="1:49" x14ac:dyDescent="0.25">
      <c r="A141" t="s">
        <v>246</v>
      </c>
      <c r="B141" t="s">
        <v>735</v>
      </c>
      <c r="C141" t="s">
        <v>11</v>
      </c>
      <c r="D141" t="s">
        <v>699</v>
      </c>
      <c r="E141" t="s">
        <v>22</v>
      </c>
      <c r="F141">
        <v>27</v>
      </c>
      <c r="G141">
        <v>1998</v>
      </c>
      <c r="H141">
        <v>30</v>
      </c>
      <c r="I141">
        <v>26</v>
      </c>
      <c r="J141">
        <v>2402</v>
      </c>
      <c r="K141">
        <v>26.7</v>
      </c>
      <c r="L141">
        <v>1</v>
      </c>
      <c r="M141">
        <v>1</v>
      </c>
      <c r="N141">
        <v>2</v>
      </c>
      <c r="O141">
        <v>1</v>
      </c>
      <c r="P141">
        <v>0</v>
      </c>
      <c r="Q141">
        <v>0</v>
      </c>
      <c r="R141">
        <v>5</v>
      </c>
      <c r="S141">
        <v>0</v>
      </c>
      <c r="T141">
        <v>1.2</v>
      </c>
      <c r="U141">
        <v>1.2</v>
      </c>
      <c r="V141">
        <v>2.1</v>
      </c>
      <c r="W141">
        <v>3.3</v>
      </c>
      <c r="X141">
        <v>59</v>
      </c>
      <c r="Y141">
        <v>132</v>
      </c>
      <c r="Z141">
        <v>112</v>
      </c>
      <c r="AA141">
        <v>0.04</v>
      </c>
      <c r="AB141">
        <v>0.04</v>
      </c>
      <c r="AC141">
        <v>7.0000000000000007E-2</v>
      </c>
      <c r="AD141">
        <v>0.04</v>
      </c>
      <c r="AE141">
        <v>7.0000000000000007E-2</v>
      </c>
      <c r="AF141">
        <v>0.04</v>
      </c>
      <c r="AG141">
        <v>0.08</v>
      </c>
      <c r="AH141">
        <v>0.12</v>
      </c>
      <c r="AI141">
        <v>0.04</v>
      </c>
      <c r="AJ141">
        <v>0.12</v>
      </c>
      <c r="AK141" s="12">
        <f>Players[[#This Row],[Goal Contributions]]/Players[[#This Row],[Matches Played]]</f>
        <v>6.6666666666666666E-2</v>
      </c>
      <c r="AL141" s="12">
        <f>IF(Players[[#This Row],[Expected Goals]] &gt; 0, Players[[#This Row],[Goals]] / Players[[#This Row],[Expected Goals]], 0)</f>
        <v>0.83333333333333337</v>
      </c>
      <c r="AM141" s="12">
        <f>IF(Players[[#This Row],[Expected Assists]] &gt; 0, Players[[#This Row],[Assists]] / Players[[#This Row],[Expected Assists]], 0)</f>
        <v>0.47619047619047616</v>
      </c>
      <c r="AN141" s="12">
        <f>IF(Players[[#This Row],[90s Played]] &gt; 0, (Players[[#This Row],[Y Cards]] + Players[[#This Row],[R Cards]]) / Players[[#This Row],[90s Played]], 0)</f>
        <v>0.18726591760299627</v>
      </c>
      <c r="AO141" s="12">
        <f>Players[[#This Row],[Goals]] - Players[[#This Row],[Expected Goals]]</f>
        <v>-0.19999999999999996</v>
      </c>
      <c r="AU141" t="str">
        <f>_xlfn.XLOOKUP(AV141,Players[Minutes],Players[Player])</f>
        <v>Marc Guiu</v>
      </c>
      <c r="AV141">
        <v>73</v>
      </c>
      <c r="AW141">
        <f>_xlfn.XLOOKUP(AV141,Players[Minutes],Players[Goal Contributions])</f>
        <v>0</v>
      </c>
    </row>
    <row r="142" spans="1:49" x14ac:dyDescent="0.25">
      <c r="A142" t="s">
        <v>441</v>
      </c>
      <c r="B142" t="s">
        <v>704</v>
      </c>
      <c r="C142" t="s">
        <v>17</v>
      </c>
      <c r="D142" t="s">
        <v>699</v>
      </c>
      <c r="E142" t="s">
        <v>22</v>
      </c>
      <c r="F142">
        <v>39</v>
      </c>
      <c r="G142">
        <v>1986</v>
      </c>
      <c r="H142">
        <v>4</v>
      </c>
      <c r="I142">
        <v>3</v>
      </c>
      <c r="J142">
        <v>170</v>
      </c>
      <c r="K142">
        <v>1.9</v>
      </c>
      <c r="L142">
        <v>0</v>
      </c>
      <c r="M142">
        <v>0</v>
      </c>
      <c r="N142">
        <v>0</v>
      </c>
      <c r="O142">
        <v>0</v>
      </c>
      <c r="P142">
        <v>0</v>
      </c>
      <c r="Q142">
        <v>0</v>
      </c>
      <c r="R142">
        <v>1</v>
      </c>
      <c r="S142">
        <v>0</v>
      </c>
      <c r="T142">
        <v>0.2</v>
      </c>
      <c r="U142">
        <v>0.2</v>
      </c>
      <c r="V142">
        <v>0.2</v>
      </c>
      <c r="W142">
        <v>0.4</v>
      </c>
      <c r="X142">
        <v>1</v>
      </c>
      <c r="Y142">
        <v>10</v>
      </c>
      <c r="Z142">
        <v>10</v>
      </c>
      <c r="AA142">
        <v>0</v>
      </c>
      <c r="AB142">
        <v>0</v>
      </c>
      <c r="AC142">
        <v>0</v>
      </c>
      <c r="AD142">
        <v>0</v>
      </c>
      <c r="AE142">
        <v>0</v>
      </c>
      <c r="AF142">
        <v>0.09</v>
      </c>
      <c r="AG142">
        <v>0.12</v>
      </c>
      <c r="AH142">
        <v>0.21</v>
      </c>
      <c r="AI142">
        <v>0.09</v>
      </c>
      <c r="AJ142">
        <v>0.21</v>
      </c>
      <c r="AK142" s="12">
        <f>Players[[#This Row],[Goal Contributions]]/Players[[#This Row],[Matches Played]]</f>
        <v>0</v>
      </c>
      <c r="AL142" s="12">
        <f>IF(Players[[#This Row],[Expected Goals]] &gt; 0, Players[[#This Row],[Goals]] / Players[[#This Row],[Expected Goals]], 0)</f>
        <v>0</v>
      </c>
      <c r="AM142" s="12">
        <f>IF(Players[[#This Row],[Expected Assists]] &gt; 0, Players[[#This Row],[Assists]] / Players[[#This Row],[Expected Assists]], 0)</f>
        <v>0</v>
      </c>
      <c r="AN142" s="12">
        <f>IF(Players[[#This Row],[90s Played]] &gt; 0, (Players[[#This Row],[Y Cards]] + Players[[#This Row],[R Cards]]) / Players[[#This Row],[90s Played]], 0)</f>
        <v>0.52631578947368418</v>
      </c>
      <c r="AO142" s="12">
        <f>Players[[#This Row],[Goals]] - Players[[#This Row],[Expected Goals]]</f>
        <v>-0.2</v>
      </c>
      <c r="AU142" t="str">
        <f>_xlfn.XLOOKUP(AV142,Players[Minutes],Players[Player])</f>
        <v>Asher Agbinone</v>
      </c>
      <c r="AV142">
        <v>6</v>
      </c>
      <c r="AW142">
        <f>_xlfn.XLOOKUP(AV142,Players[Minutes],Players[Goal Contributions])</f>
        <v>0</v>
      </c>
    </row>
    <row r="143" spans="1:49" x14ac:dyDescent="0.25">
      <c r="A143" t="s">
        <v>229</v>
      </c>
      <c r="B143" t="s">
        <v>704</v>
      </c>
      <c r="C143" t="s">
        <v>11</v>
      </c>
      <c r="D143" t="s">
        <v>699</v>
      </c>
      <c r="E143" t="s">
        <v>22</v>
      </c>
      <c r="F143">
        <v>34</v>
      </c>
      <c r="G143">
        <v>1991</v>
      </c>
      <c r="H143">
        <v>25</v>
      </c>
      <c r="I143">
        <v>23</v>
      </c>
      <c r="J143">
        <v>2083</v>
      </c>
      <c r="K143">
        <v>23.1</v>
      </c>
      <c r="L143">
        <v>0</v>
      </c>
      <c r="M143">
        <v>0</v>
      </c>
      <c r="N143">
        <v>0</v>
      </c>
      <c r="O143">
        <v>0</v>
      </c>
      <c r="P143">
        <v>0</v>
      </c>
      <c r="Q143">
        <v>0</v>
      </c>
      <c r="R143">
        <v>5</v>
      </c>
      <c r="S143">
        <v>0</v>
      </c>
      <c r="T143">
        <v>0.8</v>
      </c>
      <c r="U143">
        <v>0.8</v>
      </c>
      <c r="V143">
        <v>0.5</v>
      </c>
      <c r="W143">
        <v>1.3</v>
      </c>
      <c r="X143">
        <v>20</v>
      </c>
      <c r="Y143">
        <v>142</v>
      </c>
      <c r="Z143">
        <v>3</v>
      </c>
      <c r="AA143">
        <v>0</v>
      </c>
      <c r="AB143">
        <v>0</v>
      </c>
      <c r="AC143">
        <v>0</v>
      </c>
      <c r="AD143">
        <v>0</v>
      </c>
      <c r="AE143">
        <v>0</v>
      </c>
      <c r="AF143">
        <v>0.03</v>
      </c>
      <c r="AG143">
        <v>0.02</v>
      </c>
      <c r="AH143">
        <v>0.06</v>
      </c>
      <c r="AI143">
        <v>0.03</v>
      </c>
      <c r="AJ143">
        <v>0.06</v>
      </c>
      <c r="AK143" s="12">
        <f>Players[[#This Row],[Goal Contributions]]/Players[[#This Row],[Matches Played]]</f>
        <v>0</v>
      </c>
      <c r="AL143" s="12">
        <f>IF(Players[[#This Row],[Expected Goals]] &gt; 0, Players[[#This Row],[Goals]] / Players[[#This Row],[Expected Goals]], 0)</f>
        <v>0</v>
      </c>
      <c r="AM143" s="12">
        <f>IF(Players[[#This Row],[Expected Assists]] &gt; 0, Players[[#This Row],[Assists]] / Players[[#This Row],[Expected Assists]], 0)</f>
        <v>0</v>
      </c>
      <c r="AN143" s="12">
        <f>IF(Players[[#This Row],[90s Played]] &gt; 0, (Players[[#This Row],[Y Cards]] + Players[[#This Row],[R Cards]]) / Players[[#This Row],[90s Played]], 0)</f>
        <v>0.21645021645021645</v>
      </c>
      <c r="AO143" s="12">
        <f>Players[[#This Row],[Goals]] - Players[[#This Row],[Expected Goals]]</f>
        <v>-0.8</v>
      </c>
      <c r="AU143" t="str">
        <f>_xlfn.XLOOKUP(AV143,Players[Minutes],Players[Player])</f>
        <v>Chidozie Obi-Martin</v>
      </c>
      <c r="AV143">
        <v>165</v>
      </c>
      <c r="AW143">
        <f>_xlfn.XLOOKUP(AV143,Players[Minutes],Players[Goal Contributions])</f>
        <v>0</v>
      </c>
    </row>
    <row r="144" spans="1:49" x14ac:dyDescent="0.25">
      <c r="A144" t="s">
        <v>274</v>
      </c>
      <c r="B144" t="s">
        <v>704</v>
      </c>
      <c r="C144" t="s">
        <v>51</v>
      </c>
      <c r="D144" t="s">
        <v>699</v>
      </c>
      <c r="E144" t="s">
        <v>14</v>
      </c>
      <c r="F144">
        <v>19</v>
      </c>
      <c r="G144">
        <v>2006</v>
      </c>
      <c r="H144">
        <v>8</v>
      </c>
      <c r="I144">
        <v>1</v>
      </c>
      <c r="J144">
        <v>183</v>
      </c>
      <c r="K144">
        <v>2</v>
      </c>
      <c r="L144">
        <v>1</v>
      </c>
      <c r="M144">
        <v>1</v>
      </c>
      <c r="N144">
        <v>2</v>
      </c>
      <c r="O144">
        <v>1</v>
      </c>
      <c r="P144">
        <v>0</v>
      </c>
      <c r="Q144">
        <v>0</v>
      </c>
      <c r="R144">
        <v>1</v>
      </c>
      <c r="S144">
        <v>0</v>
      </c>
      <c r="T144">
        <v>0.2</v>
      </c>
      <c r="U144">
        <v>0.2</v>
      </c>
      <c r="V144">
        <v>0.7</v>
      </c>
      <c r="W144">
        <v>0.9</v>
      </c>
      <c r="X144">
        <v>9</v>
      </c>
      <c r="Y144">
        <v>3</v>
      </c>
      <c r="Z144">
        <v>22</v>
      </c>
      <c r="AA144">
        <v>0.49</v>
      </c>
      <c r="AB144">
        <v>0.49</v>
      </c>
      <c r="AC144">
        <v>0.98</v>
      </c>
      <c r="AD144">
        <v>0.49</v>
      </c>
      <c r="AE144">
        <v>0.98</v>
      </c>
      <c r="AF144">
        <v>0.1</v>
      </c>
      <c r="AG144">
        <v>0.36</v>
      </c>
      <c r="AH144">
        <v>0.46</v>
      </c>
      <c r="AI144">
        <v>0.1</v>
      </c>
      <c r="AJ144">
        <v>0.46</v>
      </c>
      <c r="AK144" s="12">
        <f>Players[[#This Row],[Goal Contributions]]/Players[[#This Row],[Matches Played]]</f>
        <v>0.25</v>
      </c>
      <c r="AL144" s="12">
        <f>IF(Players[[#This Row],[Expected Goals]] &gt; 0, Players[[#This Row],[Goals]] / Players[[#This Row],[Expected Goals]], 0)</f>
        <v>5</v>
      </c>
      <c r="AM144" s="12">
        <f>IF(Players[[#This Row],[Expected Assists]] &gt; 0, Players[[#This Row],[Assists]] / Players[[#This Row],[Expected Assists]], 0)</f>
        <v>1.4285714285714286</v>
      </c>
      <c r="AN144" s="12">
        <f>IF(Players[[#This Row],[90s Played]] &gt; 0, (Players[[#This Row],[Y Cards]] + Players[[#This Row],[R Cards]]) / Players[[#This Row],[90s Played]], 0)</f>
        <v>0.5</v>
      </c>
      <c r="AO144" s="12">
        <f>Players[[#This Row],[Goals]] - Players[[#This Row],[Expected Goals]]</f>
        <v>0.8</v>
      </c>
      <c r="AU144" t="str">
        <f>_xlfn.XLOOKUP(AV144,Players[Minutes],Players[Player])</f>
        <v>Antony</v>
      </c>
      <c r="AV144">
        <v>141</v>
      </c>
      <c r="AW144">
        <f>_xlfn.XLOOKUP(AV144,Players[Minutes],Players[Goal Contributions])</f>
        <v>0</v>
      </c>
    </row>
    <row r="145" spans="1:49" x14ac:dyDescent="0.25">
      <c r="A145" t="s">
        <v>13</v>
      </c>
      <c r="B145" t="s">
        <v>704</v>
      </c>
      <c r="C145" t="s">
        <v>11</v>
      </c>
      <c r="D145" t="s">
        <v>699</v>
      </c>
      <c r="E145" t="s">
        <v>14</v>
      </c>
      <c r="F145">
        <v>19</v>
      </c>
      <c r="G145">
        <v>2006</v>
      </c>
      <c r="H145">
        <v>4</v>
      </c>
      <c r="I145">
        <v>2</v>
      </c>
      <c r="J145">
        <v>170</v>
      </c>
      <c r="K145">
        <v>1.9</v>
      </c>
      <c r="L145">
        <v>0</v>
      </c>
      <c r="M145">
        <v>0</v>
      </c>
      <c r="N145">
        <v>0</v>
      </c>
      <c r="O145">
        <v>0</v>
      </c>
      <c r="P145">
        <v>0</v>
      </c>
      <c r="Q145">
        <v>0</v>
      </c>
      <c r="R145">
        <v>1</v>
      </c>
      <c r="S145">
        <v>0</v>
      </c>
      <c r="T145">
        <v>0.2</v>
      </c>
      <c r="U145">
        <v>0.2</v>
      </c>
      <c r="V145">
        <v>0</v>
      </c>
      <c r="W145">
        <v>0.2</v>
      </c>
      <c r="X145">
        <v>0</v>
      </c>
      <c r="Y145">
        <v>8</v>
      </c>
      <c r="Z145">
        <v>0</v>
      </c>
      <c r="AA145">
        <v>0</v>
      </c>
      <c r="AB145">
        <v>0</v>
      </c>
      <c r="AC145">
        <v>0</v>
      </c>
      <c r="AD145">
        <v>0</v>
      </c>
      <c r="AE145">
        <v>0</v>
      </c>
      <c r="AF145">
        <v>0.12</v>
      </c>
      <c r="AG145">
        <v>0</v>
      </c>
      <c r="AH145">
        <v>0.12</v>
      </c>
      <c r="AI145">
        <v>0.12</v>
      </c>
      <c r="AJ145">
        <v>0.12</v>
      </c>
      <c r="AK145" s="12">
        <f>Players[[#This Row],[Goal Contributions]]/Players[[#This Row],[Matches Played]]</f>
        <v>0</v>
      </c>
      <c r="AL145" s="12">
        <f>IF(Players[[#This Row],[Expected Goals]] &gt; 0, Players[[#This Row],[Goals]] / Players[[#This Row],[Expected Goals]], 0)</f>
        <v>0</v>
      </c>
      <c r="AM145" s="12">
        <f>IF(Players[[#This Row],[Expected Assists]] &gt; 0, Players[[#This Row],[Assists]] / Players[[#This Row],[Expected Assists]], 0)</f>
        <v>0</v>
      </c>
      <c r="AN145" s="12">
        <f>IF(Players[[#This Row],[90s Played]] &gt; 0, (Players[[#This Row],[Y Cards]] + Players[[#This Row],[R Cards]]) / Players[[#This Row],[90s Played]], 0)</f>
        <v>0.52631578947368418</v>
      </c>
      <c r="AO145" s="12">
        <f>Players[[#This Row],[Goals]] - Players[[#This Row],[Expected Goals]]</f>
        <v>-0.2</v>
      </c>
      <c r="AU145" t="str">
        <f>_xlfn.XLOOKUP(AV145,Players[Minutes],Players[Player])</f>
        <v>Tyrell Malacia</v>
      </c>
      <c r="AV145">
        <v>100</v>
      </c>
      <c r="AW145">
        <f>_xlfn.XLOOKUP(AV145,Players[Minutes],Players[Goal Contributions])</f>
        <v>0</v>
      </c>
    </row>
    <row r="146" spans="1:49" x14ac:dyDescent="0.25">
      <c r="A146" t="s">
        <v>335</v>
      </c>
      <c r="B146" t="s">
        <v>704</v>
      </c>
      <c r="C146" t="s">
        <v>11</v>
      </c>
      <c r="D146" t="s">
        <v>17</v>
      </c>
      <c r="E146" t="s">
        <v>14</v>
      </c>
      <c r="F146">
        <v>26</v>
      </c>
      <c r="G146">
        <v>1999</v>
      </c>
      <c r="H146">
        <v>19</v>
      </c>
      <c r="I146">
        <v>12</v>
      </c>
      <c r="J146">
        <v>1063</v>
      </c>
      <c r="K146">
        <v>11.8</v>
      </c>
      <c r="L146">
        <v>1</v>
      </c>
      <c r="M146">
        <v>1</v>
      </c>
      <c r="N146">
        <v>2</v>
      </c>
      <c r="O146">
        <v>1</v>
      </c>
      <c r="P146">
        <v>0</v>
      </c>
      <c r="Q146">
        <v>0</v>
      </c>
      <c r="R146">
        <v>1</v>
      </c>
      <c r="S146">
        <v>0</v>
      </c>
      <c r="T146">
        <v>0.4</v>
      </c>
      <c r="U146">
        <v>0.4</v>
      </c>
      <c r="V146">
        <v>0.7</v>
      </c>
      <c r="W146">
        <v>1.1000000000000001</v>
      </c>
      <c r="X146">
        <v>7</v>
      </c>
      <c r="Y146">
        <v>64</v>
      </c>
      <c r="Z146">
        <v>12</v>
      </c>
      <c r="AA146">
        <v>0.08</v>
      </c>
      <c r="AB146">
        <v>0.08</v>
      </c>
      <c r="AC146">
        <v>0.17</v>
      </c>
      <c r="AD146">
        <v>0.08</v>
      </c>
      <c r="AE146">
        <v>0.17</v>
      </c>
      <c r="AF146">
        <v>0.04</v>
      </c>
      <c r="AG146">
        <v>0.06</v>
      </c>
      <c r="AH146">
        <v>0.1</v>
      </c>
      <c r="AI146">
        <v>0.04</v>
      </c>
      <c r="AJ146">
        <v>0.1</v>
      </c>
      <c r="AK146" s="12">
        <f>Players[[#This Row],[Goal Contributions]]/Players[[#This Row],[Matches Played]]</f>
        <v>0.10526315789473684</v>
      </c>
      <c r="AL146" s="12">
        <f>IF(Players[[#This Row],[Expected Goals]] &gt; 0, Players[[#This Row],[Goals]] / Players[[#This Row],[Expected Goals]], 0)</f>
        <v>2.5</v>
      </c>
      <c r="AM146" s="12">
        <f>IF(Players[[#This Row],[Expected Assists]] &gt; 0, Players[[#This Row],[Assists]] / Players[[#This Row],[Expected Assists]], 0)</f>
        <v>1.4285714285714286</v>
      </c>
      <c r="AN146" s="12">
        <f>IF(Players[[#This Row],[90s Played]] &gt; 0, (Players[[#This Row],[Y Cards]] + Players[[#This Row],[R Cards]]) / Players[[#This Row],[90s Played]], 0)</f>
        <v>8.4745762711864403E-2</v>
      </c>
      <c r="AO146" s="12">
        <f>Players[[#This Row],[Goals]] - Players[[#This Row],[Expected Goals]]</f>
        <v>0.6</v>
      </c>
      <c r="AU146" t="str">
        <f>_xlfn.XLOOKUP(AV146,Players[Minutes],Players[Player])</f>
        <v>Scott McTominay</v>
      </c>
      <c r="AV146">
        <v>19</v>
      </c>
      <c r="AW146">
        <f>_xlfn.XLOOKUP(AV146,Players[Minutes],Players[Goal Contributions])</f>
        <v>0</v>
      </c>
    </row>
    <row r="147" spans="1:49" x14ac:dyDescent="0.25">
      <c r="A147" t="s">
        <v>406</v>
      </c>
      <c r="B147" t="s">
        <v>704</v>
      </c>
      <c r="C147" t="s">
        <v>51</v>
      </c>
      <c r="D147" t="s">
        <v>699</v>
      </c>
      <c r="E147" t="s">
        <v>14</v>
      </c>
      <c r="F147">
        <v>23</v>
      </c>
      <c r="G147">
        <v>2002</v>
      </c>
      <c r="H147">
        <v>32</v>
      </c>
      <c r="I147">
        <v>27</v>
      </c>
      <c r="J147">
        <v>2033</v>
      </c>
      <c r="K147">
        <v>22.6</v>
      </c>
      <c r="L147">
        <v>7</v>
      </c>
      <c r="M147">
        <v>3</v>
      </c>
      <c r="N147">
        <v>10</v>
      </c>
      <c r="O147">
        <v>7</v>
      </c>
      <c r="P147">
        <v>0</v>
      </c>
      <c r="Q147">
        <v>0</v>
      </c>
      <c r="R147">
        <v>3</v>
      </c>
      <c r="S147">
        <v>0</v>
      </c>
      <c r="T147">
        <v>9.6</v>
      </c>
      <c r="U147">
        <v>9.6</v>
      </c>
      <c r="V147">
        <v>4.2</v>
      </c>
      <c r="W147">
        <v>13.9</v>
      </c>
      <c r="X147">
        <v>154</v>
      </c>
      <c r="Y147">
        <v>69</v>
      </c>
      <c r="Z147">
        <v>226</v>
      </c>
      <c r="AA147">
        <v>0.31</v>
      </c>
      <c r="AB147">
        <v>0.13</v>
      </c>
      <c r="AC147">
        <v>0.44</v>
      </c>
      <c r="AD147">
        <v>0.31</v>
      </c>
      <c r="AE147">
        <v>0.44</v>
      </c>
      <c r="AF147">
        <v>0.43</v>
      </c>
      <c r="AG147">
        <v>0.19</v>
      </c>
      <c r="AH147">
        <v>0.61</v>
      </c>
      <c r="AI147">
        <v>0.43</v>
      </c>
      <c r="AJ147">
        <v>0.61</v>
      </c>
      <c r="AK147" s="12">
        <f>Players[[#This Row],[Goal Contributions]]/Players[[#This Row],[Matches Played]]</f>
        <v>0.3125</v>
      </c>
      <c r="AL147" s="12">
        <f>IF(Players[[#This Row],[Expected Goals]] &gt; 0, Players[[#This Row],[Goals]] / Players[[#This Row],[Expected Goals]], 0)</f>
        <v>0.72916666666666674</v>
      </c>
      <c r="AM147" s="12">
        <f>IF(Players[[#This Row],[Expected Assists]] &gt; 0, Players[[#This Row],[Assists]] / Players[[#This Row],[Expected Assists]], 0)</f>
        <v>0.7142857142857143</v>
      </c>
      <c r="AN147" s="12">
        <f>IF(Players[[#This Row],[90s Played]] &gt; 0, (Players[[#This Row],[Y Cards]] + Players[[#This Row],[R Cards]]) / Players[[#This Row],[90s Played]], 0)</f>
        <v>0.13274336283185839</v>
      </c>
      <c r="AO147" s="12">
        <f>Players[[#This Row],[Goals]] - Players[[#This Row],[Expected Goals]]</f>
        <v>-2.5999999999999996</v>
      </c>
      <c r="AU147" t="str">
        <f>_xlfn.XLOOKUP(AV147,Players[Minutes],Players[Player])</f>
        <v>Chidozie Obi-Martin</v>
      </c>
      <c r="AV147">
        <v>165</v>
      </c>
      <c r="AW147">
        <f>_xlfn.XLOOKUP(AV147,Players[Minutes],Players[Goal Contributions])</f>
        <v>0</v>
      </c>
    </row>
    <row r="148" spans="1:49" x14ac:dyDescent="0.25">
      <c r="A148" t="s">
        <v>144</v>
      </c>
      <c r="B148" t="s">
        <v>735</v>
      </c>
      <c r="C148" t="s">
        <v>17</v>
      </c>
      <c r="D148" t="s">
        <v>11</v>
      </c>
      <c r="E148" t="s">
        <v>14</v>
      </c>
      <c r="F148">
        <v>24</v>
      </c>
      <c r="G148">
        <v>2001</v>
      </c>
      <c r="H148">
        <v>38</v>
      </c>
      <c r="I148">
        <v>38</v>
      </c>
      <c r="J148">
        <v>3351</v>
      </c>
      <c r="K148">
        <v>37.200000000000003</v>
      </c>
      <c r="L148">
        <v>1</v>
      </c>
      <c r="M148">
        <v>2</v>
      </c>
      <c r="N148">
        <v>3</v>
      </c>
      <c r="O148">
        <v>1</v>
      </c>
      <c r="P148">
        <v>0</v>
      </c>
      <c r="Q148">
        <v>0</v>
      </c>
      <c r="R148">
        <v>11</v>
      </c>
      <c r="S148">
        <v>0</v>
      </c>
      <c r="T148">
        <v>0.8</v>
      </c>
      <c r="U148">
        <v>0.8</v>
      </c>
      <c r="V148">
        <v>3</v>
      </c>
      <c r="W148">
        <v>3.8</v>
      </c>
      <c r="X148">
        <v>43</v>
      </c>
      <c r="Y148">
        <v>215</v>
      </c>
      <c r="Z148">
        <v>37</v>
      </c>
      <c r="AA148">
        <v>0.03</v>
      </c>
      <c r="AB148">
        <v>0.05</v>
      </c>
      <c r="AC148">
        <v>0.08</v>
      </c>
      <c r="AD148">
        <v>0.03</v>
      </c>
      <c r="AE148">
        <v>0.08</v>
      </c>
      <c r="AF148">
        <v>0.02</v>
      </c>
      <c r="AG148">
        <v>0.08</v>
      </c>
      <c r="AH148">
        <v>0.1</v>
      </c>
      <c r="AI148">
        <v>0.02</v>
      </c>
      <c r="AJ148">
        <v>0.1</v>
      </c>
      <c r="AK148" s="12">
        <f>Players[[#This Row],[Goal Contributions]]/Players[[#This Row],[Matches Played]]</f>
        <v>7.8947368421052627E-2</v>
      </c>
      <c r="AL148" s="12">
        <f>IF(Players[[#This Row],[Expected Goals]] &gt; 0, Players[[#This Row],[Goals]] / Players[[#This Row],[Expected Goals]], 0)</f>
        <v>1.25</v>
      </c>
      <c r="AM148" s="12">
        <f>IF(Players[[#This Row],[Expected Assists]] &gt; 0, Players[[#This Row],[Assists]] / Players[[#This Row],[Expected Assists]], 0)</f>
        <v>0.66666666666666663</v>
      </c>
      <c r="AN148" s="12">
        <f>IF(Players[[#This Row],[90s Played]] &gt; 0, (Players[[#This Row],[Y Cards]] + Players[[#This Row],[R Cards]]) / Players[[#This Row],[90s Played]], 0)</f>
        <v>0.29569892473118276</v>
      </c>
      <c r="AO148" s="12">
        <f>Players[[#This Row],[Goals]] - Players[[#This Row],[Expected Goals]]</f>
        <v>0.19999999999999996</v>
      </c>
      <c r="AU148" t="str">
        <f>_xlfn.XLOOKUP(AV148,Players[Minutes],Players[Player])</f>
        <v>Toby Collyer</v>
      </c>
      <c r="AV148">
        <v>179</v>
      </c>
      <c r="AW148">
        <f>_xlfn.XLOOKUP(AV148,Players[Minutes],Players[Goal Contributions])</f>
        <v>0</v>
      </c>
    </row>
    <row r="149" spans="1:49" x14ac:dyDescent="0.25">
      <c r="A149" t="s">
        <v>254</v>
      </c>
      <c r="B149" t="s">
        <v>732</v>
      </c>
      <c r="C149" t="s">
        <v>17</v>
      </c>
      <c r="D149" t="s">
        <v>51</v>
      </c>
      <c r="E149" t="s">
        <v>14</v>
      </c>
      <c r="F149">
        <v>26</v>
      </c>
      <c r="G149">
        <v>1999</v>
      </c>
      <c r="H149">
        <v>12</v>
      </c>
      <c r="I149">
        <v>3</v>
      </c>
      <c r="J149">
        <v>369</v>
      </c>
      <c r="K149">
        <v>4.0999999999999996</v>
      </c>
      <c r="L149">
        <v>1</v>
      </c>
      <c r="M149">
        <v>1</v>
      </c>
      <c r="N149">
        <v>2</v>
      </c>
      <c r="O149">
        <v>1</v>
      </c>
      <c r="P149">
        <v>0</v>
      </c>
      <c r="Q149">
        <v>0</v>
      </c>
      <c r="R149">
        <v>2</v>
      </c>
      <c r="S149">
        <v>0</v>
      </c>
      <c r="T149">
        <v>2.2000000000000002</v>
      </c>
      <c r="U149">
        <v>2.2000000000000002</v>
      </c>
      <c r="V149">
        <v>1</v>
      </c>
      <c r="W149">
        <v>3.2</v>
      </c>
      <c r="X149">
        <v>21</v>
      </c>
      <c r="Y149">
        <v>26</v>
      </c>
      <c r="Z149">
        <v>30</v>
      </c>
      <c r="AA149">
        <v>0.24</v>
      </c>
      <c r="AB149">
        <v>0.24</v>
      </c>
      <c r="AC149">
        <v>0.49</v>
      </c>
      <c r="AD149">
        <v>0.24</v>
      </c>
      <c r="AE149">
        <v>0.49</v>
      </c>
      <c r="AF149">
        <v>0.54</v>
      </c>
      <c r="AG149">
        <v>0.23</v>
      </c>
      <c r="AH149">
        <v>0.78</v>
      </c>
      <c r="AI149">
        <v>0.54</v>
      </c>
      <c r="AJ149">
        <v>0.78</v>
      </c>
      <c r="AK149" s="12">
        <f>Players[[#This Row],[Goal Contributions]]/Players[[#This Row],[Matches Played]]</f>
        <v>0.16666666666666666</v>
      </c>
      <c r="AL149" s="12">
        <f>IF(Players[[#This Row],[Expected Goals]] &gt; 0, Players[[#This Row],[Goals]] / Players[[#This Row],[Expected Goals]], 0)</f>
        <v>0.45454545454545453</v>
      </c>
      <c r="AM149" s="12">
        <f>IF(Players[[#This Row],[Expected Assists]] &gt; 0, Players[[#This Row],[Assists]] / Players[[#This Row],[Expected Assists]], 0)</f>
        <v>1</v>
      </c>
      <c r="AN149" s="12">
        <f>IF(Players[[#This Row],[90s Played]] &gt; 0, (Players[[#This Row],[Y Cards]] + Players[[#This Row],[R Cards]]) / Players[[#This Row],[90s Played]], 0)</f>
        <v>0.48780487804878053</v>
      </c>
      <c r="AO149" s="12">
        <f>Players[[#This Row],[Goals]] - Players[[#This Row],[Expected Goals]]</f>
        <v>-1.2000000000000002</v>
      </c>
      <c r="AU149" t="str">
        <f>_xlfn.XLOOKUP(AV149,Players[Minutes],Players[Player])</f>
        <v>James Milner</v>
      </c>
      <c r="AV149">
        <v>170</v>
      </c>
      <c r="AW149">
        <f>_xlfn.XLOOKUP(AV149,Players[Minutes],Players[Goal Contributions])</f>
        <v>0</v>
      </c>
    </row>
    <row r="150" spans="1:49" x14ac:dyDescent="0.25">
      <c r="A150" t="s">
        <v>498</v>
      </c>
      <c r="B150" t="s">
        <v>704</v>
      </c>
      <c r="C150" t="s">
        <v>17</v>
      </c>
      <c r="D150" t="s">
        <v>51</v>
      </c>
      <c r="E150" t="s">
        <v>14</v>
      </c>
      <c r="F150">
        <v>23</v>
      </c>
      <c r="G150">
        <v>2002</v>
      </c>
      <c r="H150">
        <v>37</v>
      </c>
      <c r="I150">
        <v>36</v>
      </c>
      <c r="J150">
        <v>3191</v>
      </c>
      <c r="K150">
        <v>35.5</v>
      </c>
      <c r="L150">
        <v>15</v>
      </c>
      <c r="M150">
        <v>8</v>
      </c>
      <c r="N150">
        <v>23</v>
      </c>
      <c r="O150">
        <v>11</v>
      </c>
      <c r="P150">
        <v>4</v>
      </c>
      <c r="Q150">
        <v>5</v>
      </c>
      <c r="R150">
        <v>7</v>
      </c>
      <c r="S150">
        <v>0</v>
      </c>
      <c r="T150">
        <v>17.3</v>
      </c>
      <c r="U150">
        <v>13.3</v>
      </c>
      <c r="V150">
        <v>10.9</v>
      </c>
      <c r="W150">
        <v>24.2</v>
      </c>
      <c r="X150">
        <v>120</v>
      </c>
      <c r="Y150">
        <v>214</v>
      </c>
      <c r="Z150">
        <v>187</v>
      </c>
      <c r="AA150">
        <v>0.42</v>
      </c>
      <c r="AB150">
        <v>0.23</v>
      </c>
      <c r="AC150">
        <v>0.65</v>
      </c>
      <c r="AD150">
        <v>0.31</v>
      </c>
      <c r="AE150">
        <v>0.54</v>
      </c>
      <c r="AF150">
        <v>0.49</v>
      </c>
      <c r="AG150">
        <v>0.31</v>
      </c>
      <c r="AH150">
        <v>0.79</v>
      </c>
      <c r="AI150">
        <v>0.38</v>
      </c>
      <c r="AJ150">
        <v>0.68</v>
      </c>
      <c r="AK150" s="12">
        <f>Players[[#This Row],[Goal Contributions]]/Players[[#This Row],[Matches Played]]</f>
        <v>0.6216216216216216</v>
      </c>
      <c r="AL150" s="12">
        <f>IF(Players[[#This Row],[Expected Goals]] &gt; 0, Players[[#This Row],[Goals]] / Players[[#This Row],[Expected Goals]], 0)</f>
        <v>0.86705202312138729</v>
      </c>
      <c r="AM150" s="12">
        <f>IF(Players[[#This Row],[Expected Assists]] &gt; 0, Players[[#This Row],[Assists]] / Players[[#This Row],[Expected Assists]], 0)</f>
        <v>0.7339449541284403</v>
      </c>
      <c r="AN150" s="12">
        <f>IF(Players[[#This Row],[90s Played]] &gt; 0, (Players[[#This Row],[Y Cards]] + Players[[#This Row],[R Cards]]) / Players[[#This Row],[90s Played]], 0)</f>
        <v>0.19718309859154928</v>
      </c>
      <c r="AO150" s="12">
        <f>Players[[#This Row],[Goals]] - Players[[#This Row],[Expected Goals]]</f>
        <v>-2.3000000000000007</v>
      </c>
      <c r="AU150" t="str">
        <f>_xlfn.XLOOKUP(AV150,Players[Minutes],Players[Player])</f>
        <v>Jordan Ayew</v>
      </c>
      <c r="AV150">
        <v>21</v>
      </c>
      <c r="AW150">
        <f>_xlfn.XLOOKUP(AV150,Players[Minutes],Players[Goal Contributions])</f>
        <v>0</v>
      </c>
    </row>
    <row r="151" spans="1:49" x14ac:dyDescent="0.25">
      <c r="A151" t="s">
        <v>385</v>
      </c>
      <c r="B151" t="s">
        <v>709</v>
      </c>
      <c r="C151" t="s">
        <v>17</v>
      </c>
      <c r="D151" t="s">
        <v>699</v>
      </c>
      <c r="E151" t="s">
        <v>14</v>
      </c>
      <c r="F151">
        <v>21</v>
      </c>
      <c r="G151">
        <v>2004</v>
      </c>
      <c r="H151">
        <v>16</v>
      </c>
      <c r="I151">
        <v>11</v>
      </c>
      <c r="J151">
        <v>797</v>
      </c>
      <c r="K151">
        <v>8.9</v>
      </c>
      <c r="L151">
        <v>0</v>
      </c>
      <c r="M151">
        <v>1</v>
      </c>
      <c r="N151">
        <v>1</v>
      </c>
      <c r="O151">
        <v>0</v>
      </c>
      <c r="P151">
        <v>0</v>
      </c>
      <c r="Q151">
        <v>0</v>
      </c>
      <c r="R151">
        <v>4</v>
      </c>
      <c r="S151">
        <v>0</v>
      </c>
      <c r="T151">
        <v>0.3</v>
      </c>
      <c r="U151">
        <v>0.3</v>
      </c>
      <c r="V151">
        <v>0.7</v>
      </c>
      <c r="W151">
        <v>1</v>
      </c>
      <c r="X151">
        <v>3</v>
      </c>
      <c r="Y151">
        <v>31</v>
      </c>
      <c r="Z151">
        <v>7</v>
      </c>
      <c r="AA151">
        <v>0</v>
      </c>
      <c r="AB151">
        <v>0.11</v>
      </c>
      <c r="AC151">
        <v>0.11</v>
      </c>
      <c r="AD151">
        <v>0</v>
      </c>
      <c r="AE151">
        <v>0.11</v>
      </c>
      <c r="AF151">
        <v>0.03</v>
      </c>
      <c r="AG151">
        <v>0.08</v>
      </c>
      <c r="AH151">
        <v>0.11</v>
      </c>
      <c r="AI151">
        <v>0.03</v>
      </c>
      <c r="AJ151">
        <v>0.11</v>
      </c>
      <c r="AK151" s="12">
        <f>Players[[#This Row],[Goal Contributions]]/Players[[#This Row],[Matches Played]]</f>
        <v>6.25E-2</v>
      </c>
      <c r="AL151" s="12">
        <f>IF(Players[[#This Row],[Expected Goals]] &gt; 0, Players[[#This Row],[Goals]] / Players[[#This Row],[Expected Goals]], 0)</f>
        <v>0</v>
      </c>
      <c r="AM151" s="12">
        <f>IF(Players[[#This Row],[Expected Assists]] &gt; 0, Players[[#This Row],[Assists]] / Players[[#This Row],[Expected Assists]], 0)</f>
        <v>1.4285714285714286</v>
      </c>
      <c r="AN151" s="12">
        <f>IF(Players[[#This Row],[90s Played]] &gt; 0, (Players[[#This Row],[Y Cards]] + Players[[#This Row],[R Cards]]) / Players[[#This Row],[90s Played]], 0)</f>
        <v>0.449438202247191</v>
      </c>
      <c r="AO151" s="12">
        <f>Players[[#This Row],[Goals]] - Players[[#This Row],[Expected Goals]]</f>
        <v>-0.3</v>
      </c>
      <c r="AU151" t="str">
        <f>_xlfn.XLOOKUP(AV151,Players[Minutes],Players[Player])</f>
        <v>Miguel AlmirÃ³n</v>
      </c>
      <c r="AV151">
        <v>157</v>
      </c>
      <c r="AW151">
        <f>_xlfn.XLOOKUP(AV151,Players[Minutes],Players[Goal Contributions])</f>
        <v>0</v>
      </c>
    </row>
    <row r="152" spans="1:49" x14ac:dyDescent="0.25">
      <c r="A152" t="s">
        <v>261</v>
      </c>
      <c r="B152" t="s">
        <v>707</v>
      </c>
      <c r="C152" t="s">
        <v>11</v>
      </c>
      <c r="D152" t="s">
        <v>699</v>
      </c>
      <c r="E152" t="s">
        <v>14</v>
      </c>
      <c r="F152">
        <v>25</v>
      </c>
      <c r="G152">
        <v>2000</v>
      </c>
      <c r="H152">
        <v>14</v>
      </c>
      <c r="I152">
        <v>14</v>
      </c>
      <c r="J152">
        <v>1172</v>
      </c>
      <c r="K152">
        <v>13</v>
      </c>
      <c r="L152">
        <v>0</v>
      </c>
      <c r="M152">
        <v>0</v>
      </c>
      <c r="N152">
        <v>0</v>
      </c>
      <c r="O152">
        <v>0</v>
      </c>
      <c r="P152">
        <v>0</v>
      </c>
      <c r="Q152">
        <v>0</v>
      </c>
      <c r="R152">
        <v>7</v>
      </c>
      <c r="S152">
        <v>0</v>
      </c>
      <c r="T152">
        <v>0.4</v>
      </c>
      <c r="U152">
        <v>0.4</v>
      </c>
      <c r="V152">
        <v>0.4</v>
      </c>
      <c r="W152">
        <v>0.8</v>
      </c>
      <c r="X152">
        <v>19</v>
      </c>
      <c r="Y152">
        <v>32</v>
      </c>
      <c r="Z152">
        <v>4</v>
      </c>
      <c r="AA152">
        <v>0</v>
      </c>
      <c r="AB152">
        <v>0</v>
      </c>
      <c r="AC152">
        <v>0</v>
      </c>
      <c r="AD152">
        <v>0</v>
      </c>
      <c r="AE152">
        <v>0</v>
      </c>
      <c r="AF152">
        <v>0.03</v>
      </c>
      <c r="AG152">
        <v>0.03</v>
      </c>
      <c r="AH152">
        <v>7.0000000000000007E-2</v>
      </c>
      <c r="AI152">
        <v>0.03</v>
      </c>
      <c r="AJ152">
        <v>0.06</v>
      </c>
      <c r="AK152" s="12">
        <f>Players[[#This Row],[Goal Contributions]]/Players[[#This Row],[Matches Played]]</f>
        <v>0</v>
      </c>
      <c r="AL152" s="12">
        <f>IF(Players[[#This Row],[Expected Goals]] &gt; 0, Players[[#This Row],[Goals]] / Players[[#This Row],[Expected Goals]], 0)</f>
        <v>0</v>
      </c>
      <c r="AM152" s="12">
        <f>IF(Players[[#This Row],[Expected Assists]] &gt; 0, Players[[#This Row],[Assists]] / Players[[#This Row],[Expected Assists]], 0)</f>
        <v>0</v>
      </c>
      <c r="AN152" s="12">
        <f>IF(Players[[#This Row],[90s Played]] &gt; 0, (Players[[#This Row],[Y Cards]] + Players[[#This Row],[R Cards]]) / Players[[#This Row],[90s Played]], 0)</f>
        <v>0.53846153846153844</v>
      </c>
      <c r="AO152" s="12">
        <f>Players[[#This Row],[Goals]] - Players[[#This Row],[Expected Goals]]</f>
        <v>-0.4</v>
      </c>
      <c r="AU152" t="str">
        <f>_xlfn.XLOOKUP(AV152,Players[Minutes],Players[Player])</f>
        <v>Ali Al Hamadi</v>
      </c>
      <c r="AV152">
        <v>134</v>
      </c>
      <c r="AW152">
        <f>_xlfn.XLOOKUP(AV152,Players[Minutes],Players[Goal Contributions])</f>
        <v>0</v>
      </c>
    </row>
    <row r="153" spans="1:49" x14ac:dyDescent="0.25">
      <c r="A153" t="s">
        <v>334</v>
      </c>
      <c r="B153" t="s">
        <v>738</v>
      </c>
      <c r="C153" t="s">
        <v>51</v>
      </c>
      <c r="D153" t="s">
        <v>699</v>
      </c>
      <c r="E153" t="s">
        <v>14</v>
      </c>
      <c r="F153">
        <v>24</v>
      </c>
      <c r="G153">
        <v>2001</v>
      </c>
      <c r="H153">
        <v>30</v>
      </c>
      <c r="I153">
        <v>28</v>
      </c>
      <c r="J153">
        <v>2220</v>
      </c>
      <c r="K153">
        <v>24.7</v>
      </c>
      <c r="L153">
        <v>10</v>
      </c>
      <c r="M153">
        <v>5</v>
      </c>
      <c r="N153">
        <v>15</v>
      </c>
      <c r="O153">
        <v>10</v>
      </c>
      <c r="P153">
        <v>0</v>
      </c>
      <c r="Q153">
        <v>0</v>
      </c>
      <c r="R153">
        <v>7</v>
      </c>
      <c r="S153">
        <v>1</v>
      </c>
      <c r="T153">
        <v>12.3</v>
      </c>
      <c r="U153">
        <v>12.3</v>
      </c>
      <c r="V153">
        <v>4.3</v>
      </c>
      <c r="W153">
        <v>16.600000000000001</v>
      </c>
      <c r="X153">
        <v>47</v>
      </c>
      <c r="Y153">
        <v>38</v>
      </c>
      <c r="Z153">
        <v>129</v>
      </c>
      <c r="AA153">
        <v>0.41</v>
      </c>
      <c r="AB153">
        <v>0.2</v>
      </c>
      <c r="AC153">
        <v>0.61</v>
      </c>
      <c r="AD153">
        <v>0.41</v>
      </c>
      <c r="AE153">
        <v>0.61</v>
      </c>
      <c r="AF153">
        <v>0.5</v>
      </c>
      <c r="AG153">
        <v>0.17</v>
      </c>
      <c r="AH153">
        <v>0.67</v>
      </c>
      <c r="AI153">
        <v>0.5</v>
      </c>
      <c r="AJ153">
        <v>0.67</v>
      </c>
      <c r="AK153" s="12">
        <f>Players[[#This Row],[Goal Contributions]]/Players[[#This Row],[Matches Played]]</f>
        <v>0.5</v>
      </c>
      <c r="AL153" s="12">
        <f>IF(Players[[#This Row],[Expected Goals]] &gt; 0, Players[[#This Row],[Goals]] / Players[[#This Row],[Expected Goals]], 0)</f>
        <v>0.81300813008130079</v>
      </c>
      <c r="AM153" s="12">
        <f>IF(Players[[#This Row],[Expected Assists]] &gt; 0, Players[[#This Row],[Assists]] / Players[[#This Row],[Expected Assists]], 0)</f>
        <v>1.1627906976744187</v>
      </c>
      <c r="AN153" s="12">
        <f>IF(Players[[#This Row],[90s Played]] &gt; 0, (Players[[#This Row],[Y Cards]] + Players[[#This Row],[R Cards]]) / Players[[#This Row],[90s Played]], 0)</f>
        <v>0.32388663967611336</v>
      </c>
      <c r="AO153" s="12">
        <f>Players[[#This Row],[Goals]] - Players[[#This Row],[Expected Goals]]</f>
        <v>-2.3000000000000007</v>
      </c>
      <c r="AU153" t="str">
        <f>_xlfn.XLOOKUP(AV153,Players[Minutes],Players[Player])</f>
        <v>Kim Jisoo</v>
      </c>
      <c r="AV153">
        <v>30</v>
      </c>
      <c r="AW153">
        <f>_xlfn.XLOOKUP(AV153,Players[Minutes],Players[Goal Contributions])</f>
        <v>0</v>
      </c>
    </row>
    <row r="154" spans="1:49" x14ac:dyDescent="0.25">
      <c r="A154" t="s">
        <v>541</v>
      </c>
      <c r="B154" t="s">
        <v>705</v>
      </c>
      <c r="C154" t="s">
        <v>48</v>
      </c>
      <c r="D154" t="s">
        <v>699</v>
      </c>
      <c r="E154" t="s">
        <v>14</v>
      </c>
      <c r="F154">
        <v>28</v>
      </c>
      <c r="G154">
        <v>1997</v>
      </c>
      <c r="H154">
        <v>32</v>
      </c>
      <c r="I154">
        <v>32</v>
      </c>
      <c r="J154">
        <v>2880</v>
      </c>
      <c r="K154">
        <v>32</v>
      </c>
      <c r="L154">
        <v>0</v>
      </c>
      <c r="M154">
        <v>0</v>
      </c>
      <c r="N154">
        <v>0</v>
      </c>
      <c r="O154">
        <v>0</v>
      </c>
      <c r="P154">
        <v>0</v>
      </c>
      <c r="Q154">
        <v>0</v>
      </c>
      <c r="R154">
        <v>5</v>
      </c>
      <c r="S154">
        <v>0</v>
      </c>
      <c r="T154">
        <v>0</v>
      </c>
      <c r="U154">
        <v>0</v>
      </c>
      <c r="V154">
        <v>0.1</v>
      </c>
      <c r="W154">
        <v>0.1</v>
      </c>
      <c r="X154">
        <v>0</v>
      </c>
      <c r="Y154">
        <v>1</v>
      </c>
      <c r="Z154">
        <v>0</v>
      </c>
      <c r="AA154">
        <v>0</v>
      </c>
      <c r="AB154">
        <v>0</v>
      </c>
      <c r="AC154">
        <v>0</v>
      </c>
      <c r="AD154">
        <v>0</v>
      </c>
      <c r="AE154">
        <v>0</v>
      </c>
      <c r="AF154">
        <v>0</v>
      </c>
      <c r="AG154">
        <v>0</v>
      </c>
      <c r="AH154">
        <v>0</v>
      </c>
      <c r="AI154">
        <v>0</v>
      </c>
      <c r="AJ154">
        <v>0</v>
      </c>
      <c r="AK154" s="12">
        <f>Players[[#This Row],[Goal Contributions]]/Players[[#This Row],[Matches Played]]</f>
        <v>0</v>
      </c>
      <c r="AL154" s="12">
        <f>IF(Players[[#This Row],[Expected Goals]] &gt; 0, Players[[#This Row],[Goals]] / Players[[#This Row],[Expected Goals]], 0)</f>
        <v>0</v>
      </c>
      <c r="AM154" s="12">
        <f>IF(Players[[#This Row],[Expected Assists]] &gt; 0, Players[[#This Row],[Assists]] / Players[[#This Row],[Expected Assists]], 0)</f>
        <v>0</v>
      </c>
      <c r="AN154" s="12">
        <f>IF(Players[[#This Row],[90s Played]] &gt; 0, (Players[[#This Row],[Y Cards]] + Players[[#This Row],[R Cards]]) / Players[[#This Row],[90s Played]], 0)</f>
        <v>0.15625</v>
      </c>
      <c r="AO154" s="12">
        <f>Players[[#This Row],[Goals]] - Players[[#This Row],[Expected Goals]]</f>
        <v>0</v>
      </c>
      <c r="AU154" t="str">
        <f>_xlfn.XLOOKUP(AV154,Players[Minutes],Players[Player])</f>
        <v>RamÃ³n Sosa</v>
      </c>
      <c r="AV154">
        <v>295</v>
      </c>
      <c r="AW154">
        <f>_xlfn.XLOOKUP(AV154,Players[Minutes],Players[Goal Contributions])</f>
        <v>1</v>
      </c>
    </row>
    <row r="155" spans="1:49" x14ac:dyDescent="0.25">
      <c r="A155" t="s">
        <v>204</v>
      </c>
      <c r="B155" t="s">
        <v>704</v>
      </c>
      <c r="C155" t="s">
        <v>17</v>
      </c>
      <c r="D155" t="s">
        <v>51</v>
      </c>
      <c r="E155" t="s">
        <v>14</v>
      </c>
      <c r="F155">
        <v>27</v>
      </c>
      <c r="G155">
        <v>1998</v>
      </c>
      <c r="H155">
        <v>13</v>
      </c>
      <c r="I155">
        <v>2</v>
      </c>
      <c r="J155">
        <v>264</v>
      </c>
      <c r="K155">
        <v>2.9</v>
      </c>
      <c r="L155">
        <v>0</v>
      </c>
      <c r="M155">
        <v>1</v>
      </c>
      <c r="N155">
        <v>1</v>
      </c>
      <c r="O155">
        <v>0</v>
      </c>
      <c r="P155">
        <v>0</v>
      </c>
      <c r="Q155">
        <v>0</v>
      </c>
      <c r="R155">
        <v>0</v>
      </c>
      <c r="S155">
        <v>0</v>
      </c>
      <c r="T155">
        <v>0.2</v>
      </c>
      <c r="U155">
        <v>0.2</v>
      </c>
      <c r="V155">
        <v>1.1000000000000001</v>
      </c>
      <c r="W155">
        <v>1.3</v>
      </c>
      <c r="X155">
        <v>5</v>
      </c>
      <c r="Y155">
        <v>14</v>
      </c>
      <c r="Z155">
        <v>11</v>
      </c>
      <c r="AA155">
        <v>0</v>
      </c>
      <c r="AB155">
        <v>0.34</v>
      </c>
      <c r="AC155">
        <v>0.34</v>
      </c>
      <c r="AD155">
        <v>0</v>
      </c>
      <c r="AE155">
        <v>0.34</v>
      </c>
      <c r="AF155">
        <v>0.08</v>
      </c>
      <c r="AG155">
        <v>0.36</v>
      </c>
      <c r="AH155">
        <v>0.44</v>
      </c>
      <c r="AI155">
        <v>0.08</v>
      </c>
      <c r="AJ155">
        <v>0.44</v>
      </c>
      <c r="AK155" s="12">
        <f>Players[[#This Row],[Goal Contributions]]/Players[[#This Row],[Matches Played]]</f>
        <v>7.6923076923076927E-2</v>
      </c>
      <c r="AL155" s="12">
        <f>IF(Players[[#This Row],[Expected Goals]] &gt; 0, Players[[#This Row],[Goals]] / Players[[#This Row],[Expected Goals]], 0)</f>
        <v>0</v>
      </c>
      <c r="AM155" s="12">
        <f>IF(Players[[#This Row],[Expected Assists]] &gt; 0, Players[[#This Row],[Assists]] / Players[[#This Row],[Expected Assists]], 0)</f>
        <v>0.90909090909090906</v>
      </c>
      <c r="AN155" s="12">
        <f>IF(Players[[#This Row],[90s Played]] &gt; 0, (Players[[#This Row],[Y Cards]] + Players[[#This Row],[R Cards]]) / Players[[#This Row],[90s Played]], 0)</f>
        <v>0</v>
      </c>
      <c r="AO155" s="12">
        <f>Players[[#This Row],[Goals]] - Players[[#This Row],[Expected Goals]]</f>
        <v>-0.2</v>
      </c>
      <c r="AU155" t="str">
        <f>_xlfn.XLOOKUP(AV155,Players[Minutes],Players[Player])</f>
        <v>Willy Boly</v>
      </c>
      <c r="AV155">
        <v>150</v>
      </c>
      <c r="AW155">
        <f>_xlfn.XLOOKUP(AV155,Players[Minutes],Players[Goal Contributions])</f>
        <v>0</v>
      </c>
    </row>
    <row r="156" spans="1:49" x14ac:dyDescent="0.25">
      <c r="A156" t="s">
        <v>542</v>
      </c>
      <c r="B156" t="s">
        <v>704</v>
      </c>
      <c r="C156" t="s">
        <v>51</v>
      </c>
      <c r="D156" t="s">
        <v>699</v>
      </c>
      <c r="E156" t="s">
        <v>14</v>
      </c>
      <c r="F156">
        <v>25</v>
      </c>
      <c r="G156">
        <v>2000</v>
      </c>
      <c r="H156">
        <v>31</v>
      </c>
      <c r="I156">
        <v>19</v>
      </c>
      <c r="J156">
        <v>1764</v>
      </c>
      <c r="K156">
        <v>19.600000000000001</v>
      </c>
      <c r="L156">
        <v>3</v>
      </c>
      <c r="M156">
        <v>4</v>
      </c>
      <c r="N156">
        <v>7</v>
      </c>
      <c r="O156">
        <v>3</v>
      </c>
      <c r="P156">
        <v>0</v>
      </c>
      <c r="Q156">
        <v>0</v>
      </c>
      <c r="R156">
        <v>2</v>
      </c>
      <c r="S156">
        <v>0</v>
      </c>
      <c r="T156">
        <v>2.2000000000000002</v>
      </c>
      <c r="U156">
        <v>2.2000000000000002</v>
      </c>
      <c r="V156">
        <v>3.7</v>
      </c>
      <c r="W156">
        <v>5.8</v>
      </c>
      <c r="X156">
        <v>102</v>
      </c>
      <c r="Y156">
        <v>90</v>
      </c>
      <c r="Z156">
        <v>225</v>
      </c>
      <c r="AA156">
        <v>0.15</v>
      </c>
      <c r="AB156">
        <v>0.2</v>
      </c>
      <c r="AC156">
        <v>0.36</v>
      </c>
      <c r="AD156">
        <v>0.15</v>
      </c>
      <c r="AE156">
        <v>0.36</v>
      </c>
      <c r="AF156">
        <v>0.11</v>
      </c>
      <c r="AG156">
        <v>0.19</v>
      </c>
      <c r="AH156">
        <v>0.3</v>
      </c>
      <c r="AI156">
        <v>0.11</v>
      </c>
      <c r="AJ156">
        <v>0.3</v>
      </c>
      <c r="AK156" s="12">
        <f>Players[[#This Row],[Goal Contributions]]/Players[[#This Row],[Matches Played]]</f>
        <v>0.22580645161290322</v>
      </c>
      <c r="AL156" s="12">
        <f>IF(Players[[#This Row],[Expected Goals]] &gt; 0, Players[[#This Row],[Goals]] / Players[[#This Row],[Expected Goals]], 0)</f>
        <v>1.3636363636363635</v>
      </c>
      <c r="AM156" s="12">
        <f>IF(Players[[#This Row],[Expected Assists]] &gt; 0, Players[[#This Row],[Assists]] / Players[[#This Row],[Expected Assists]], 0)</f>
        <v>1.0810810810810809</v>
      </c>
      <c r="AN156" s="12">
        <f>IF(Players[[#This Row],[90s Played]] &gt; 0, (Players[[#This Row],[Y Cards]] + Players[[#This Row],[R Cards]]) / Players[[#This Row],[90s Played]], 0)</f>
        <v>0.1020408163265306</v>
      </c>
      <c r="AO156" s="12">
        <f>Players[[#This Row],[Goals]] - Players[[#This Row],[Expected Goals]]</f>
        <v>0.79999999999999982</v>
      </c>
      <c r="AU156" t="str">
        <f>_xlfn.XLOOKUP(AV156,Players[Minutes],Players[Player])</f>
        <v>Harry Toffolo</v>
      </c>
      <c r="AV156">
        <v>137</v>
      </c>
      <c r="AW156">
        <f>_xlfn.XLOOKUP(AV156,Players[Minutes],Players[Goal Contributions])</f>
        <v>0</v>
      </c>
    </row>
    <row r="157" spans="1:49" x14ac:dyDescent="0.25">
      <c r="A157" t="s">
        <v>18</v>
      </c>
      <c r="B157" t="s">
        <v>704</v>
      </c>
      <c r="C157" t="s">
        <v>11</v>
      </c>
      <c r="D157" t="s">
        <v>699</v>
      </c>
      <c r="E157" t="s">
        <v>14</v>
      </c>
      <c r="F157">
        <v>28</v>
      </c>
      <c r="G157">
        <v>1997</v>
      </c>
      <c r="H157">
        <v>22</v>
      </c>
      <c r="I157">
        <v>15</v>
      </c>
      <c r="J157">
        <v>1409</v>
      </c>
      <c r="K157">
        <v>15.7</v>
      </c>
      <c r="L157">
        <v>1</v>
      </c>
      <c r="M157">
        <v>1</v>
      </c>
      <c r="N157">
        <v>2</v>
      </c>
      <c r="O157">
        <v>1</v>
      </c>
      <c r="P157">
        <v>0</v>
      </c>
      <c r="Q157">
        <v>0</v>
      </c>
      <c r="R157">
        <v>4</v>
      </c>
      <c r="S157">
        <v>0</v>
      </c>
      <c r="T157">
        <v>0.9</v>
      </c>
      <c r="U157">
        <v>0.9</v>
      </c>
      <c r="V157">
        <v>0.2</v>
      </c>
      <c r="W157">
        <v>1.2</v>
      </c>
      <c r="X157">
        <v>5</v>
      </c>
      <c r="Y157">
        <v>42</v>
      </c>
      <c r="Z157">
        <v>1</v>
      </c>
      <c r="AA157">
        <v>0.06</v>
      </c>
      <c r="AB157">
        <v>0.06</v>
      </c>
      <c r="AC157">
        <v>0.13</v>
      </c>
      <c r="AD157">
        <v>0.06</v>
      </c>
      <c r="AE157">
        <v>0.13</v>
      </c>
      <c r="AF157">
        <v>0.06</v>
      </c>
      <c r="AG157">
        <v>0.01</v>
      </c>
      <c r="AH157">
        <v>7.0000000000000007E-2</v>
      </c>
      <c r="AI157">
        <v>0.06</v>
      </c>
      <c r="AJ157">
        <v>7.0000000000000007E-2</v>
      </c>
      <c r="AK157" s="12">
        <f>Players[[#This Row],[Goal Contributions]]/Players[[#This Row],[Matches Played]]</f>
        <v>9.0909090909090912E-2</v>
      </c>
      <c r="AL157" s="12">
        <f>IF(Players[[#This Row],[Expected Goals]] &gt; 0, Players[[#This Row],[Goals]] / Players[[#This Row],[Expected Goals]], 0)</f>
        <v>1.1111111111111112</v>
      </c>
      <c r="AM157" s="12">
        <f>IF(Players[[#This Row],[Expected Assists]] &gt; 0, Players[[#This Row],[Assists]] / Players[[#This Row],[Expected Assists]], 0)</f>
        <v>5</v>
      </c>
      <c r="AN157" s="12">
        <f>IF(Players[[#This Row],[90s Played]] &gt; 0, (Players[[#This Row],[Y Cards]] + Players[[#This Row],[R Cards]]) / Players[[#This Row],[90s Played]], 0)</f>
        <v>0.25477707006369427</v>
      </c>
      <c r="AO157" s="12">
        <f>Players[[#This Row],[Goals]] - Players[[#This Row],[Expected Goals]]</f>
        <v>9.9999999999999978E-2</v>
      </c>
      <c r="AU157" t="str">
        <f>_xlfn.XLOOKUP(AV157,Players[Minutes],Players[Player])</f>
        <v>Danilo</v>
      </c>
      <c r="AV157">
        <v>275</v>
      </c>
      <c r="AW157">
        <f>_xlfn.XLOOKUP(AV157,Players[Minutes],Players[Goal Contributions])</f>
        <v>0</v>
      </c>
    </row>
    <row r="158" spans="1:49" x14ac:dyDescent="0.25">
      <c r="A158" t="s">
        <v>472</v>
      </c>
      <c r="B158" t="s">
        <v>732</v>
      </c>
      <c r="C158" t="s">
        <v>51</v>
      </c>
      <c r="D158" t="s">
        <v>699</v>
      </c>
      <c r="E158" t="s">
        <v>14</v>
      </c>
      <c r="F158">
        <v>25</v>
      </c>
      <c r="G158">
        <v>2000</v>
      </c>
      <c r="H158">
        <v>35</v>
      </c>
      <c r="I158">
        <v>24</v>
      </c>
      <c r="J158">
        <v>2269</v>
      </c>
      <c r="K158">
        <v>25.2</v>
      </c>
      <c r="L158">
        <v>4</v>
      </c>
      <c r="M158">
        <v>6</v>
      </c>
      <c r="N158">
        <v>10</v>
      </c>
      <c r="O158">
        <v>4</v>
      </c>
      <c r="P158">
        <v>0</v>
      </c>
      <c r="Q158">
        <v>0</v>
      </c>
      <c r="R158">
        <v>8</v>
      </c>
      <c r="S158">
        <v>0</v>
      </c>
      <c r="T158">
        <v>3.5</v>
      </c>
      <c r="U158">
        <v>3.5</v>
      </c>
      <c r="V158">
        <v>6.7</v>
      </c>
      <c r="W158">
        <v>10.199999999999999</v>
      </c>
      <c r="X158">
        <v>126</v>
      </c>
      <c r="Y158">
        <v>60</v>
      </c>
      <c r="Z158">
        <v>253</v>
      </c>
      <c r="AA158">
        <v>0.16</v>
      </c>
      <c r="AB158">
        <v>0.24</v>
      </c>
      <c r="AC158">
        <v>0.4</v>
      </c>
      <c r="AD158">
        <v>0.16</v>
      </c>
      <c r="AE158">
        <v>0.4</v>
      </c>
      <c r="AF158">
        <v>0.14000000000000001</v>
      </c>
      <c r="AG158">
        <v>0.27</v>
      </c>
      <c r="AH158">
        <v>0.4</v>
      </c>
      <c r="AI158">
        <v>0.14000000000000001</v>
      </c>
      <c r="AJ158">
        <v>0.4</v>
      </c>
      <c r="AK158" s="12">
        <f>Players[[#This Row],[Goal Contributions]]/Players[[#This Row],[Matches Played]]</f>
        <v>0.2857142857142857</v>
      </c>
      <c r="AL158" s="12">
        <f>IF(Players[[#This Row],[Expected Goals]] &gt; 0, Players[[#This Row],[Goals]] / Players[[#This Row],[Expected Goals]], 0)</f>
        <v>1.1428571428571428</v>
      </c>
      <c r="AM158" s="12">
        <f>IF(Players[[#This Row],[Expected Assists]] &gt; 0, Players[[#This Row],[Assists]] / Players[[#This Row],[Expected Assists]], 0)</f>
        <v>0.89552238805970152</v>
      </c>
      <c r="AN158" s="12">
        <f>IF(Players[[#This Row],[90s Played]] &gt; 0, (Players[[#This Row],[Y Cards]] + Players[[#This Row],[R Cards]]) / Players[[#This Row],[90s Played]], 0)</f>
        <v>0.31746031746031744</v>
      </c>
      <c r="AO158" s="12">
        <f>Players[[#This Row],[Goals]] - Players[[#This Row],[Expected Goals]]</f>
        <v>0.5</v>
      </c>
      <c r="AU158" t="str">
        <f>_xlfn.XLOOKUP(AV158,Players[Minutes],Players[Player])</f>
        <v>Maxwel Cornet</v>
      </c>
      <c r="AV158">
        <v>72</v>
      </c>
      <c r="AW158">
        <f>_xlfn.XLOOKUP(AV158,Players[Minutes],Players[Goal Contributions])</f>
        <v>0</v>
      </c>
    </row>
    <row r="159" spans="1:49" x14ac:dyDescent="0.25">
      <c r="A159" t="s">
        <v>162</v>
      </c>
      <c r="B159" t="s">
        <v>704</v>
      </c>
      <c r="C159" t="s">
        <v>11</v>
      </c>
      <c r="D159" t="s">
        <v>699</v>
      </c>
      <c r="E159" t="s">
        <v>14</v>
      </c>
      <c r="F159">
        <v>26</v>
      </c>
      <c r="G159">
        <v>1999</v>
      </c>
      <c r="H159">
        <v>13</v>
      </c>
      <c r="I159">
        <v>11</v>
      </c>
      <c r="J159">
        <v>910</v>
      </c>
      <c r="K159">
        <v>10.1</v>
      </c>
      <c r="L159">
        <v>0</v>
      </c>
      <c r="M159">
        <v>1</v>
      </c>
      <c r="N159">
        <v>1</v>
      </c>
      <c r="O159">
        <v>0</v>
      </c>
      <c r="P159">
        <v>0</v>
      </c>
      <c r="Q159">
        <v>0</v>
      </c>
      <c r="R159">
        <v>2</v>
      </c>
      <c r="S159">
        <v>0</v>
      </c>
      <c r="T159">
        <v>0.8</v>
      </c>
      <c r="U159">
        <v>0.8</v>
      </c>
      <c r="V159">
        <v>1.2</v>
      </c>
      <c r="W159">
        <v>2</v>
      </c>
      <c r="X159">
        <v>4</v>
      </c>
      <c r="Y159">
        <v>37</v>
      </c>
      <c r="Z159">
        <v>2</v>
      </c>
      <c r="AA159">
        <v>0</v>
      </c>
      <c r="AB159">
        <v>0.1</v>
      </c>
      <c r="AC159">
        <v>0.1</v>
      </c>
      <c r="AD159">
        <v>0</v>
      </c>
      <c r="AE159">
        <v>0.1</v>
      </c>
      <c r="AF159">
        <v>0.08</v>
      </c>
      <c r="AG159">
        <v>0.12</v>
      </c>
      <c r="AH159">
        <v>0.19</v>
      </c>
      <c r="AI159">
        <v>0.08</v>
      </c>
      <c r="AJ159">
        <v>0.19</v>
      </c>
      <c r="AK159" s="12">
        <f>Players[[#This Row],[Goal Contributions]]/Players[[#This Row],[Matches Played]]</f>
        <v>7.6923076923076927E-2</v>
      </c>
      <c r="AL159" s="12">
        <f>IF(Players[[#This Row],[Expected Goals]] &gt; 0, Players[[#This Row],[Goals]] / Players[[#This Row],[Expected Goals]], 0)</f>
        <v>0</v>
      </c>
      <c r="AM159" s="12">
        <f>IF(Players[[#This Row],[Expected Assists]] &gt; 0, Players[[#This Row],[Assists]] / Players[[#This Row],[Expected Assists]], 0)</f>
        <v>0.83333333333333337</v>
      </c>
      <c r="AN159" s="12">
        <f>IF(Players[[#This Row],[90s Played]] &gt; 0, (Players[[#This Row],[Y Cards]] + Players[[#This Row],[R Cards]]) / Players[[#This Row],[90s Played]], 0)</f>
        <v>0.19801980198019803</v>
      </c>
      <c r="AO159" s="12">
        <f>Players[[#This Row],[Goals]] - Players[[#This Row],[Expected Goals]]</f>
        <v>-0.8</v>
      </c>
      <c r="AU159" t="str">
        <f>_xlfn.XLOOKUP(AV159,Players[Minutes],Players[Player])</f>
        <v>Carlos Alcaraz</v>
      </c>
      <c r="AV159">
        <v>10</v>
      </c>
      <c r="AW159">
        <f>_xlfn.XLOOKUP(AV159,Players[Minutes],Players[Goal Contributions])</f>
        <v>0</v>
      </c>
    </row>
    <row r="160" spans="1:49" x14ac:dyDescent="0.25">
      <c r="A160" t="s">
        <v>258</v>
      </c>
      <c r="B160" t="s">
        <v>714</v>
      </c>
      <c r="C160" t="s">
        <v>17</v>
      </c>
      <c r="D160" t="s">
        <v>699</v>
      </c>
      <c r="E160" t="s">
        <v>14</v>
      </c>
      <c r="F160">
        <v>24</v>
      </c>
      <c r="G160">
        <v>2001</v>
      </c>
      <c r="H160">
        <v>36</v>
      </c>
      <c r="I160">
        <v>32</v>
      </c>
      <c r="J160">
        <v>2947</v>
      </c>
      <c r="K160">
        <v>32.700000000000003</v>
      </c>
      <c r="L160">
        <v>6</v>
      </c>
      <c r="M160">
        <v>7</v>
      </c>
      <c r="N160">
        <v>13</v>
      </c>
      <c r="O160">
        <v>6</v>
      </c>
      <c r="P160">
        <v>0</v>
      </c>
      <c r="Q160">
        <v>0</v>
      </c>
      <c r="R160">
        <v>8</v>
      </c>
      <c r="S160">
        <v>0</v>
      </c>
      <c r="T160">
        <v>6.1</v>
      </c>
      <c r="U160">
        <v>6.1</v>
      </c>
      <c r="V160">
        <v>6.8</v>
      </c>
      <c r="W160">
        <v>12.9</v>
      </c>
      <c r="X160">
        <v>60</v>
      </c>
      <c r="Y160">
        <v>212</v>
      </c>
      <c r="Z160">
        <v>126</v>
      </c>
      <c r="AA160">
        <v>0.18</v>
      </c>
      <c r="AB160">
        <v>0.21</v>
      </c>
      <c r="AC160">
        <v>0.4</v>
      </c>
      <c r="AD160">
        <v>0.18</v>
      </c>
      <c r="AE160">
        <v>0.4</v>
      </c>
      <c r="AF160">
        <v>0.19</v>
      </c>
      <c r="AG160">
        <v>0.21</v>
      </c>
      <c r="AH160">
        <v>0.39</v>
      </c>
      <c r="AI160">
        <v>0.19</v>
      </c>
      <c r="AJ160">
        <v>0.39</v>
      </c>
      <c r="AK160" s="12">
        <f>Players[[#This Row],[Goal Contributions]]/Players[[#This Row],[Matches Played]]</f>
        <v>0.3611111111111111</v>
      </c>
      <c r="AL160" s="12">
        <f>IF(Players[[#This Row],[Expected Goals]] &gt; 0, Players[[#This Row],[Goals]] / Players[[#This Row],[Expected Goals]], 0)</f>
        <v>0.98360655737704927</v>
      </c>
      <c r="AM160" s="12">
        <f>IF(Players[[#This Row],[Expected Assists]] &gt; 0, Players[[#This Row],[Assists]] / Players[[#This Row],[Expected Assists]], 0)</f>
        <v>1.0294117647058825</v>
      </c>
      <c r="AN160" s="12">
        <f>IF(Players[[#This Row],[90s Played]] &gt; 0, (Players[[#This Row],[Y Cards]] + Players[[#This Row],[R Cards]]) / Players[[#This Row],[90s Played]], 0)</f>
        <v>0.24464831804281342</v>
      </c>
      <c r="AO160" s="12">
        <f>Players[[#This Row],[Goals]] - Players[[#This Row],[Expected Goals]]</f>
        <v>-9.9999999999999645E-2</v>
      </c>
      <c r="AU160" t="str">
        <f>_xlfn.XLOOKUP(AV160,Players[Minutes],Players[Player])</f>
        <v>Albert GrÃ¸nbaek</v>
      </c>
      <c r="AV160">
        <v>143</v>
      </c>
      <c r="AW160">
        <f>_xlfn.XLOOKUP(AV160,Players[Minutes],Players[Goal Contributions])</f>
        <v>0</v>
      </c>
    </row>
    <row r="161" spans="1:49" x14ac:dyDescent="0.25">
      <c r="A161" t="s">
        <v>438</v>
      </c>
      <c r="B161" t="s">
        <v>704</v>
      </c>
      <c r="C161" t="s">
        <v>17</v>
      </c>
      <c r="D161" t="s">
        <v>699</v>
      </c>
      <c r="E161" t="s">
        <v>14</v>
      </c>
      <c r="F161">
        <v>18</v>
      </c>
      <c r="G161">
        <v>2007</v>
      </c>
      <c r="H161">
        <v>1</v>
      </c>
      <c r="I161">
        <v>0</v>
      </c>
      <c r="J161">
        <v>1</v>
      </c>
      <c r="K161">
        <v>0</v>
      </c>
      <c r="L161">
        <v>0</v>
      </c>
      <c r="M161">
        <v>0</v>
      </c>
      <c r="N161">
        <v>0</v>
      </c>
      <c r="O161">
        <v>0</v>
      </c>
      <c r="P161">
        <v>0</v>
      </c>
      <c r="Q161">
        <v>0</v>
      </c>
      <c r="R161">
        <v>0</v>
      </c>
      <c r="S161">
        <v>0</v>
      </c>
      <c r="T161">
        <v>0.1</v>
      </c>
      <c r="U161">
        <v>0.1</v>
      </c>
      <c r="V161">
        <v>0</v>
      </c>
      <c r="W161">
        <v>0.1</v>
      </c>
      <c r="X161">
        <v>0</v>
      </c>
      <c r="Y161">
        <v>0</v>
      </c>
      <c r="Z161">
        <v>0</v>
      </c>
      <c r="AA161">
        <v>0</v>
      </c>
      <c r="AB161">
        <v>0</v>
      </c>
      <c r="AC161">
        <v>0</v>
      </c>
      <c r="AD161">
        <v>0</v>
      </c>
      <c r="AE161">
        <v>0</v>
      </c>
      <c r="AF161">
        <v>5.0599999999999996</v>
      </c>
      <c r="AG161">
        <v>0</v>
      </c>
      <c r="AH161">
        <v>5.0599999999999996</v>
      </c>
      <c r="AI161">
        <v>5.0599999999999996</v>
      </c>
      <c r="AJ161">
        <v>5.0599999999999996</v>
      </c>
      <c r="AK161" s="12">
        <f>Players[[#This Row],[Goal Contributions]]/Players[[#This Row],[Matches Played]]</f>
        <v>0</v>
      </c>
      <c r="AL161" s="12">
        <f>IF(Players[[#This Row],[Expected Goals]] &gt; 0, Players[[#This Row],[Goals]] / Players[[#This Row],[Expected Goals]], 0)</f>
        <v>0</v>
      </c>
      <c r="AM161" s="12">
        <f>IF(Players[[#This Row],[Expected Assists]] &gt; 0, Players[[#This Row],[Assists]] / Players[[#This Row],[Expected Assists]], 0)</f>
        <v>0</v>
      </c>
      <c r="AN161" s="12">
        <f>IF(Players[[#This Row],[90s Played]] &gt; 0, (Players[[#This Row],[Y Cards]] + Players[[#This Row],[R Cards]]) / Players[[#This Row],[90s Played]], 0)</f>
        <v>0</v>
      </c>
      <c r="AO161" s="12">
        <f>Players[[#This Row],[Goals]] - Players[[#This Row],[Expected Goals]]</f>
        <v>-0.1</v>
      </c>
      <c r="AU161" t="str">
        <f>_xlfn.XLOOKUP(AV161,Players[Minutes],Players[Player])</f>
        <v>Samuel Edozie</v>
      </c>
      <c r="AV161">
        <v>65</v>
      </c>
      <c r="AW161">
        <f>_xlfn.XLOOKUP(AV161,Players[Minutes],Players[Goal Contributions])</f>
        <v>0</v>
      </c>
    </row>
    <row r="162" spans="1:49" x14ac:dyDescent="0.25">
      <c r="A162" t="s">
        <v>92</v>
      </c>
      <c r="B162" t="s">
        <v>707</v>
      </c>
      <c r="C162" t="s">
        <v>11</v>
      </c>
      <c r="D162" t="s">
        <v>699</v>
      </c>
      <c r="E162" t="s">
        <v>14</v>
      </c>
      <c r="F162">
        <v>24</v>
      </c>
      <c r="G162">
        <v>2001</v>
      </c>
      <c r="H162">
        <v>5</v>
      </c>
      <c r="I162">
        <v>3</v>
      </c>
      <c r="J162">
        <v>334</v>
      </c>
      <c r="K162">
        <v>3.7</v>
      </c>
      <c r="L162">
        <v>0</v>
      </c>
      <c r="M162">
        <v>0</v>
      </c>
      <c r="N162">
        <v>0</v>
      </c>
      <c r="O162">
        <v>0</v>
      </c>
      <c r="P162">
        <v>0</v>
      </c>
      <c r="Q162">
        <v>0</v>
      </c>
      <c r="R162">
        <v>0</v>
      </c>
      <c r="S162">
        <v>0</v>
      </c>
      <c r="T162">
        <v>0</v>
      </c>
      <c r="U162">
        <v>0</v>
      </c>
      <c r="V162">
        <v>0</v>
      </c>
      <c r="W162">
        <v>0</v>
      </c>
      <c r="X162">
        <v>3</v>
      </c>
      <c r="Y162">
        <v>17</v>
      </c>
      <c r="Z162">
        <v>2</v>
      </c>
      <c r="AA162">
        <v>0</v>
      </c>
      <c r="AB162">
        <v>0</v>
      </c>
      <c r="AC162">
        <v>0</v>
      </c>
      <c r="AD162">
        <v>0</v>
      </c>
      <c r="AE162">
        <v>0</v>
      </c>
      <c r="AF162">
        <v>0</v>
      </c>
      <c r="AG162">
        <v>0</v>
      </c>
      <c r="AH162">
        <v>0</v>
      </c>
      <c r="AI162">
        <v>0</v>
      </c>
      <c r="AJ162">
        <v>0</v>
      </c>
      <c r="AK162" s="12">
        <f>Players[[#This Row],[Goal Contributions]]/Players[[#This Row],[Matches Played]]</f>
        <v>0</v>
      </c>
      <c r="AL162" s="12">
        <f>IF(Players[[#This Row],[Expected Goals]] &gt; 0, Players[[#This Row],[Goals]] / Players[[#This Row],[Expected Goals]], 0)</f>
        <v>0</v>
      </c>
      <c r="AM162" s="12">
        <f>IF(Players[[#This Row],[Expected Assists]] &gt; 0, Players[[#This Row],[Assists]] / Players[[#This Row],[Expected Assists]], 0)</f>
        <v>0</v>
      </c>
      <c r="AN162" s="12">
        <f>IF(Players[[#This Row],[90s Played]] &gt; 0, (Players[[#This Row],[Y Cards]] + Players[[#This Row],[R Cards]]) / Players[[#This Row],[90s Played]], 0)</f>
        <v>0</v>
      </c>
      <c r="AO162" s="12">
        <f>Players[[#This Row],[Goals]] - Players[[#This Row],[Expected Goals]]</f>
        <v>0</v>
      </c>
      <c r="AU162" t="str">
        <f>_xlfn.XLOOKUP(AV162,Players[Minutes],Players[Player])</f>
        <v>Gustavo Nunes</v>
      </c>
      <c r="AV162">
        <v>12</v>
      </c>
      <c r="AW162">
        <f>_xlfn.XLOOKUP(AV162,Players[Minutes],Players[Goal Contributions])</f>
        <v>0</v>
      </c>
    </row>
    <row r="163" spans="1:49" x14ac:dyDescent="0.25">
      <c r="A163" t="s">
        <v>299</v>
      </c>
      <c r="B163" t="s">
        <v>707</v>
      </c>
      <c r="C163" t="s">
        <v>11</v>
      </c>
      <c r="D163" t="s">
        <v>699</v>
      </c>
      <c r="E163" t="s">
        <v>14</v>
      </c>
      <c r="F163">
        <v>22</v>
      </c>
      <c r="G163">
        <v>2003</v>
      </c>
      <c r="H163">
        <v>32</v>
      </c>
      <c r="I163">
        <v>19</v>
      </c>
      <c r="J163">
        <v>1862</v>
      </c>
      <c r="K163">
        <v>20.7</v>
      </c>
      <c r="L163">
        <v>0</v>
      </c>
      <c r="M163">
        <v>1</v>
      </c>
      <c r="N163">
        <v>1</v>
      </c>
      <c r="O163">
        <v>0</v>
      </c>
      <c r="P163">
        <v>0</v>
      </c>
      <c r="Q163">
        <v>0</v>
      </c>
      <c r="R163">
        <v>4</v>
      </c>
      <c r="S163">
        <v>0</v>
      </c>
      <c r="T163">
        <v>1.7</v>
      </c>
      <c r="U163">
        <v>1.7</v>
      </c>
      <c r="V163">
        <v>1.4</v>
      </c>
      <c r="W163">
        <v>3.1</v>
      </c>
      <c r="X163">
        <v>50</v>
      </c>
      <c r="Y163">
        <v>119</v>
      </c>
      <c r="Z163">
        <v>85</v>
      </c>
      <c r="AA163">
        <v>0</v>
      </c>
      <c r="AB163">
        <v>0.05</v>
      </c>
      <c r="AC163">
        <v>0.05</v>
      </c>
      <c r="AD163">
        <v>0</v>
      </c>
      <c r="AE163">
        <v>0.05</v>
      </c>
      <c r="AF163">
        <v>0.08</v>
      </c>
      <c r="AG163">
        <v>7.0000000000000007E-2</v>
      </c>
      <c r="AH163">
        <v>0.15</v>
      </c>
      <c r="AI163">
        <v>0.08</v>
      </c>
      <c r="AJ163">
        <v>0.15</v>
      </c>
      <c r="AK163" s="12">
        <f>Players[[#This Row],[Goal Contributions]]/Players[[#This Row],[Matches Played]]</f>
        <v>3.125E-2</v>
      </c>
      <c r="AL163" s="12">
        <f>IF(Players[[#This Row],[Expected Goals]] &gt; 0, Players[[#This Row],[Goals]] / Players[[#This Row],[Expected Goals]], 0)</f>
        <v>0</v>
      </c>
      <c r="AM163" s="12">
        <f>IF(Players[[#This Row],[Expected Assists]] &gt; 0, Players[[#This Row],[Assists]] / Players[[#This Row],[Expected Assists]], 0)</f>
        <v>0.7142857142857143</v>
      </c>
      <c r="AN163" s="12">
        <f>IF(Players[[#This Row],[90s Played]] &gt; 0, (Players[[#This Row],[Y Cards]] + Players[[#This Row],[R Cards]]) / Players[[#This Row],[90s Played]], 0)</f>
        <v>0.19323671497584541</v>
      </c>
      <c r="AO163" s="12">
        <f>Players[[#This Row],[Goals]] - Players[[#This Row],[Expected Goals]]</f>
        <v>-1.7</v>
      </c>
      <c r="AU163" t="str">
        <f>_xlfn.XLOOKUP(AV163,Players[Minutes],Players[Player])</f>
        <v>Harry Toffolo</v>
      </c>
      <c r="AV163">
        <v>137</v>
      </c>
      <c r="AW163">
        <f>_xlfn.XLOOKUP(AV163,Players[Minutes],Players[Goal Contributions])</f>
        <v>0</v>
      </c>
    </row>
    <row r="164" spans="1:49" x14ac:dyDescent="0.25">
      <c r="A164" t="s">
        <v>353</v>
      </c>
      <c r="B164" t="s">
        <v>724</v>
      </c>
      <c r="C164" t="s">
        <v>48</v>
      </c>
      <c r="D164" t="s">
        <v>699</v>
      </c>
      <c r="E164" t="s">
        <v>14</v>
      </c>
      <c r="F164">
        <v>23</v>
      </c>
      <c r="G164">
        <v>2002</v>
      </c>
      <c r="H164">
        <v>6</v>
      </c>
      <c r="I164">
        <v>6</v>
      </c>
      <c r="J164">
        <v>540</v>
      </c>
      <c r="K164">
        <v>6</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s="12">
        <f>Players[[#This Row],[Goal Contributions]]/Players[[#This Row],[Matches Played]]</f>
        <v>0</v>
      </c>
      <c r="AL164" s="12">
        <f>IF(Players[[#This Row],[Expected Goals]] &gt; 0, Players[[#This Row],[Goals]] / Players[[#This Row],[Expected Goals]], 0)</f>
        <v>0</v>
      </c>
      <c r="AM164" s="12">
        <f>IF(Players[[#This Row],[Expected Assists]] &gt; 0, Players[[#This Row],[Assists]] / Players[[#This Row],[Expected Assists]], 0)</f>
        <v>0</v>
      </c>
      <c r="AN164" s="12">
        <f>IF(Players[[#This Row],[90s Played]] &gt; 0, (Players[[#This Row],[Y Cards]] + Players[[#This Row],[R Cards]]) / Players[[#This Row],[90s Played]], 0)</f>
        <v>0</v>
      </c>
      <c r="AO164" s="12">
        <f>Players[[#This Row],[Goals]] - Players[[#This Row],[Expected Goals]]</f>
        <v>0</v>
      </c>
      <c r="AU164" t="str">
        <f>_xlfn.XLOOKUP(AV164,Players[Minutes],Players[Player])</f>
        <v>Joachim Kayi Sanda</v>
      </c>
      <c r="AV164">
        <v>14</v>
      </c>
      <c r="AW164">
        <f>_xlfn.XLOOKUP(AV164,Players[Minutes],Players[Goal Contributions])</f>
        <v>0</v>
      </c>
    </row>
    <row r="165" spans="1:49" x14ac:dyDescent="0.25">
      <c r="A165" t="s">
        <v>63</v>
      </c>
      <c r="B165" t="s">
        <v>707</v>
      </c>
      <c r="C165" t="s">
        <v>17</v>
      </c>
      <c r="D165" t="s">
        <v>699</v>
      </c>
      <c r="E165" t="s">
        <v>14</v>
      </c>
      <c r="F165">
        <v>19</v>
      </c>
      <c r="G165">
        <v>2006</v>
      </c>
      <c r="H165">
        <v>1</v>
      </c>
      <c r="I165">
        <v>0</v>
      </c>
      <c r="J165">
        <v>8</v>
      </c>
      <c r="K165">
        <v>0.1</v>
      </c>
      <c r="L165">
        <v>0</v>
      </c>
      <c r="M165">
        <v>0</v>
      </c>
      <c r="N165">
        <v>0</v>
      </c>
      <c r="O165">
        <v>0</v>
      </c>
      <c r="P165">
        <v>0</v>
      </c>
      <c r="Q165">
        <v>0</v>
      </c>
      <c r="R165">
        <v>0</v>
      </c>
      <c r="S165">
        <v>0</v>
      </c>
      <c r="T165">
        <v>0</v>
      </c>
      <c r="U165">
        <v>0</v>
      </c>
      <c r="V165">
        <v>0</v>
      </c>
      <c r="W165">
        <v>0</v>
      </c>
      <c r="X165">
        <v>0</v>
      </c>
      <c r="Y165">
        <v>1</v>
      </c>
      <c r="Z165">
        <v>0</v>
      </c>
      <c r="AA165">
        <v>0</v>
      </c>
      <c r="AB165">
        <v>0</v>
      </c>
      <c r="AC165">
        <v>0</v>
      </c>
      <c r="AD165">
        <v>0</v>
      </c>
      <c r="AE165">
        <v>0</v>
      </c>
      <c r="AF165">
        <v>0</v>
      </c>
      <c r="AG165">
        <v>0</v>
      </c>
      <c r="AH165">
        <v>0</v>
      </c>
      <c r="AI165">
        <v>0</v>
      </c>
      <c r="AJ165">
        <v>0</v>
      </c>
      <c r="AK165" s="12">
        <f>Players[[#This Row],[Goal Contributions]]/Players[[#This Row],[Matches Played]]</f>
        <v>0</v>
      </c>
      <c r="AL165" s="12">
        <f>IF(Players[[#This Row],[Expected Goals]] &gt; 0, Players[[#This Row],[Goals]] / Players[[#This Row],[Expected Goals]], 0)</f>
        <v>0</v>
      </c>
      <c r="AM165" s="12">
        <f>IF(Players[[#This Row],[Expected Assists]] &gt; 0, Players[[#This Row],[Assists]] / Players[[#This Row],[Expected Assists]], 0)</f>
        <v>0</v>
      </c>
      <c r="AN165" s="12">
        <f>IF(Players[[#This Row],[90s Played]] &gt; 0, (Players[[#This Row],[Y Cards]] + Players[[#This Row],[R Cards]]) / Players[[#This Row],[90s Played]], 0)</f>
        <v>0</v>
      </c>
      <c r="AO165" s="12">
        <f>Players[[#This Row],[Goals]] - Players[[#This Row],[Expected Goals]]</f>
        <v>0</v>
      </c>
      <c r="AU165" t="str">
        <f>_xlfn.XLOOKUP(AV165,Players[Minutes],Players[Player])</f>
        <v>Joe Lumley</v>
      </c>
      <c r="AV165">
        <v>270</v>
      </c>
      <c r="AW165">
        <f>_xlfn.XLOOKUP(AV165,Players[Minutes],Players[Goal Contributions])</f>
        <v>0</v>
      </c>
    </row>
    <row r="166" spans="1:49" x14ac:dyDescent="0.25">
      <c r="A166" t="s">
        <v>297</v>
      </c>
      <c r="B166" t="s">
        <v>705</v>
      </c>
      <c r="C166" t="s">
        <v>51</v>
      </c>
      <c r="D166" t="s">
        <v>699</v>
      </c>
      <c r="E166" t="s">
        <v>14</v>
      </c>
      <c r="F166">
        <v>19</v>
      </c>
      <c r="G166">
        <v>2006</v>
      </c>
      <c r="H166">
        <v>3</v>
      </c>
      <c r="I166">
        <v>0</v>
      </c>
      <c r="J166">
        <v>73</v>
      </c>
      <c r="K166">
        <v>0.8</v>
      </c>
      <c r="L166">
        <v>0</v>
      </c>
      <c r="M166">
        <v>0</v>
      </c>
      <c r="N166">
        <v>0</v>
      </c>
      <c r="O166">
        <v>0</v>
      </c>
      <c r="P166">
        <v>0</v>
      </c>
      <c r="Q166">
        <v>0</v>
      </c>
      <c r="R166">
        <v>0</v>
      </c>
      <c r="S166">
        <v>0</v>
      </c>
      <c r="T166">
        <v>0</v>
      </c>
      <c r="U166">
        <v>0</v>
      </c>
      <c r="V166">
        <v>0</v>
      </c>
      <c r="W166">
        <v>0</v>
      </c>
      <c r="X166">
        <v>0</v>
      </c>
      <c r="Y166">
        <v>0</v>
      </c>
      <c r="Z166">
        <v>3</v>
      </c>
      <c r="AA166">
        <v>0</v>
      </c>
      <c r="AB166">
        <v>0</v>
      </c>
      <c r="AC166">
        <v>0</v>
      </c>
      <c r="AD166">
        <v>0</v>
      </c>
      <c r="AE166">
        <v>0</v>
      </c>
      <c r="AF166">
        <v>0</v>
      </c>
      <c r="AG166">
        <v>0.04</v>
      </c>
      <c r="AH166">
        <v>0.04</v>
      </c>
      <c r="AI166">
        <v>0</v>
      </c>
      <c r="AJ166">
        <v>0.04</v>
      </c>
      <c r="AK166" s="12">
        <f>Players[[#This Row],[Goal Contributions]]/Players[[#This Row],[Matches Played]]</f>
        <v>0</v>
      </c>
      <c r="AL166" s="12">
        <f>IF(Players[[#This Row],[Expected Goals]] &gt; 0, Players[[#This Row],[Goals]] / Players[[#This Row],[Expected Goals]], 0)</f>
        <v>0</v>
      </c>
      <c r="AM166" s="12">
        <f>IF(Players[[#This Row],[Expected Assists]] &gt; 0, Players[[#This Row],[Assists]] / Players[[#This Row],[Expected Assists]], 0)</f>
        <v>0</v>
      </c>
      <c r="AN166" s="12">
        <f>IF(Players[[#This Row],[90s Played]] &gt; 0, (Players[[#This Row],[Y Cards]] + Players[[#This Row],[R Cards]]) / Players[[#This Row],[90s Played]], 0)</f>
        <v>0</v>
      </c>
      <c r="AO166" s="12">
        <f>Players[[#This Row],[Goals]] - Players[[#This Row],[Expected Goals]]</f>
        <v>0</v>
      </c>
      <c r="AU166" t="str">
        <f>_xlfn.XLOOKUP(AV166,Players[Minutes],Players[Player])</f>
        <v>Divin Mubama</v>
      </c>
      <c r="AV166">
        <v>28</v>
      </c>
      <c r="AW166">
        <f>_xlfn.XLOOKUP(AV166,Players[Minutes],Players[Goal Contributions])</f>
        <v>0</v>
      </c>
    </row>
    <row r="167" spans="1:49" x14ac:dyDescent="0.25">
      <c r="A167" t="s">
        <v>456</v>
      </c>
      <c r="B167" t="s">
        <v>711</v>
      </c>
      <c r="C167" t="s">
        <v>51</v>
      </c>
      <c r="D167" t="s">
        <v>699</v>
      </c>
      <c r="E167" t="s">
        <v>14</v>
      </c>
      <c r="F167">
        <v>24</v>
      </c>
      <c r="G167">
        <v>2001</v>
      </c>
      <c r="H167">
        <v>7</v>
      </c>
      <c r="I167">
        <v>1</v>
      </c>
      <c r="J167">
        <v>151</v>
      </c>
      <c r="K167">
        <v>1.7</v>
      </c>
      <c r="L167">
        <v>0</v>
      </c>
      <c r="M167">
        <v>0</v>
      </c>
      <c r="N167">
        <v>0</v>
      </c>
      <c r="O167">
        <v>0</v>
      </c>
      <c r="P167">
        <v>0</v>
      </c>
      <c r="Q167">
        <v>0</v>
      </c>
      <c r="R167">
        <v>0</v>
      </c>
      <c r="S167">
        <v>0</v>
      </c>
      <c r="T167">
        <v>0.3</v>
      </c>
      <c r="U167">
        <v>0.3</v>
      </c>
      <c r="V167">
        <v>1</v>
      </c>
      <c r="W167">
        <v>1.2</v>
      </c>
      <c r="X167">
        <v>7</v>
      </c>
      <c r="Y167">
        <v>5</v>
      </c>
      <c r="Z167">
        <v>12</v>
      </c>
      <c r="AA167">
        <v>0</v>
      </c>
      <c r="AB167">
        <v>0</v>
      </c>
      <c r="AC167">
        <v>0</v>
      </c>
      <c r="AD167">
        <v>0</v>
      </c>
      <c r="AE167">
        <v>0</v>
      </c>
      <c r="AF167">
        <v>0.15</v>
      </c>
      <c r="AG167">
        <v>0.57999999999999996</v>
      </c>
      <c r="AH167">
        <v>0.73</v>
      </c>
      <c r="AI167">
        <v>0.15</v>
      </c>
      <c r="AJ167">
        <v>0.73</v>
      </c>
      <c r="AK167" s="12">
        <f>Players[[#This Row],[Goal Contributions]]/Players[[#This Row],[Matches Played]]</f>
        <v>0</v>
      </c>
      <c r="AL167" s="12">
        <f>IF(Players[[#This Row],[Expected Goals]] &gt; 0, Players[[#This Row],[Goals]] / Players[[#This Row],[Expected Goals]], 0)</f>
        <v>0</v>
      </c>
      <c r="AM167" s="12">
        <f>IF(Players[[#This Row],[Expected Assists]] &gt; 0, Players[[#This Row],[Assists]] / Players[[#This Row],[Expected Assists]], 0)</f>
        <v>0</v>
      </c>
      <c r="AN167" s="12">
        <f>IF(Players[[#This Row],[90s Played]] &gt; 0, (Players[[#This Row],[Y Cards]] + Players[[#This Row],[R Cards]]) / Players[[#This Row],[90s Played]], 0)</f>
        <v>0</v>
      </c>
      <c r="AO167" s="12">
        <f>Players[[#This Row],[Goals]] - Players[[#This Row],[Expected Goals]]</f>
        <v>-0.3</v>
      </c>
      <c r="AU167" t="str">
        <f>_xlfn.XLOOKUP(AV167,Players[Minutes],Players[Player])</f>
        <v>Sergio ReguilÃ³n</v>
      </c>
      <c r="AV167">
        <v>196</v>
      </c>
      <c r="AW167">
        <f>_xlfn.XLOOKUP(AV167,Players[Minutes],Players[Goal Contributions])</f>
        <v>0</v>
      </c>
    </row>
    <row r="168" spans="1:49" x14ac:dyDescent="0.25">
      <c r="A168" t="s">
        <v>624</v>
      </c>
      <c r="B168" t="s">
        <v>732</v>
      </c>
      <c r="C168" t="s">
        <v>11</v>
      </c>
      <c r="D168" t="s">
        <v>17</v>
      </c>
      <c r="E168" t="s">
        <v>14</v>
      </c>
      <c r="F168">
        <v>22</v>
      </c>
      <c r="G168">
        <v>2003</v>
      </c>
      <c r="H168">
        <v>7</v>
      </c>
      <c r="I168">
        <v>1</v>
      </c>
      <c r="J168">
        <v>181</v>
      </c>
      <c r="K168">
        <v>2</v>
      </c>
      <c r="L168">
        <v>0</v>
      </c>
      <c r="M168">
        <v>0</v>
      </c>
      <c r="N168">
        <v>0</v>
      </c>
      <c r="O168">
        <v>0</v>
      </c>
      <c r="P168">
        <v>0</v>
      </c>
      <c r="Q168">
        <v>0</v>
      </c>
      <c r="R168">
        <v>2</v>
      </c>
      <c r="S168">
        <v>0</v>
      </c>
      <c r="T168">
        <v>0.1</v>
      </c>
      <c r="U168">
        <v>0.1</v>
      </c>
      <c r="V168">
        <v>0</v>
      </c>
      <c r="W168">
        <v>0.1</v>
      </c>
      <c r="X168">
        <v>4</v>
      </c>
      <c r="Y168">
        <v>7</v>
      </c>
      <c r="Z168">
        <v>3</v>
      </c>
      <c r="AA168">
        <v>0</v>
      </c>
      <c r="AB168">
        <v>0</v>
      </c>
      <c r="AC168">
        <v>0</v>
      </c>
      <c r="AD168">
        <v>0</v>
      </c>
      <c r="AE168">
        <v>0</v>
      </c>
      <c r="AF168">
        <v>7.0000000000000007E-2</v>
      </c>
      <c r="AG168">
        <v>0</v>
      </c>
      <c r="AH168">
        <v>7.0000000000000007E-2</v>
      </c>
      <c r="AI168">
        <v>7.0000000000000007E-2</v>
      </c>
      <c r="AJ168">
        <v>7.0000000000000007E-2</v>
      </c>
      <c r="AK168" s="12">
        <f>Players[[#This Row],[Goal Contributions]]/Players[[#This Row],[Matches Played]]</f>
        <v>0</v>
      </c>
      <c r="AL168" s="12">
        <f>IF(Players[[#This Row],[Expected Goals]] &gt; 0, Players[[#This Row],[Goals]] / Players[[#This Row],[Expected Goals]], 0)</f>
        <v>0</v>
      </c>
      <c r="AM168" s="12">
        <f>IF(Players[[#This Row],[Expected Assists]] &gt; 0, Players[[#This Row],[Assists]] / Players[[#This Row],[Expected Assists]], 0)</f>
        <v>0</v>
      </c>
      <c r="AN168" s="12">
        <f>IF(Players[[#This Row],[90s Played]] &gt; 0, (Players[[#This Row],[Y Cards]] + Players[[#This Row],[R Cards]]) / Players[[#This Row],[90s Played]], 0)</f>
        <v>1</v>
      </c>
      <c r="AO168" s="12">
        <f>Players[[#This Row],[Goals]] - Players[[#This Row],[Expected Goals]]</f>
        <v>-0.1</v>
      </c>
      <c r="AU168" t="str">
        <f>_xlfn.XLOOKUP(AV168,Players[Minutes],Players[Player])</f>
        <v>Joachim Kayi Sanda</v>
      </c>
      <c r="AV168">
        <v>14</v>
      </c>
      <c r="AW168">
        <f>_xlfn.XLOOKUP(AV168,Players[Minutes],Players[Goal Contributions])</f>
        <v>0</v>
      </c>
    </row>
    <row r="169" spans="1:49" x14ac:dyDescent="0.25">
      <c r="A169" t="s">
        <v>474</v>
      </c>
      <c r="B169" t="s">
        <v>707</v>
      </c>
      <c r="C169" t="s">
        <v>51</v>
      </c>
      <c r="D169" t="s">
        <v>699</v>
      </c>
      <c r="E169" t="s">
        <v>14</v>
      </c>
      <c r="F169">
        <v>28</v>
      </c>
      <c r="G169">
        <v>1997</v>
      </c>
      <c r="H169">
        <v>27</v>
      </c>
      <c r="I169">
        <v>9</v>
      </c>
      <c r="J169">
        <v>921</v>
      </c>
      <c r="K169">
        <v>10.199999999999999</v>
      </c>
      <c r="L169">
        <v>3</v>
      </c>
      <c r="M169">
        <v>2</v>
      </c>
      <c r="N169">
        <v>5</v>
      </c>
      <c r="O169">
        <v>3</v>
      </c>
      <c r="P169">
        <v>0</v>
      </c>
      <c r="Q169">
        <v>0</v>
      </c>
      <c r="R169">
        <v>2</v>
      </c>
      <c r="S169">
        <v>0</v>
      </c>
      <c r="T169">
        <v>4.8</v>
      </c>
      <c r="U169">
        <v>4.8</v>
      </c>
      <c r="V169">
        <v>2.1</v>
      </c>
      <c r="W169">
        <v>6.9</v>
      </c>
      <c r="X169">
        <v>17</v>
      </c>
      <c r="Y169">
        <v>25</v>
      </c>
      <c r="Z169">
        <v>68</v>
      </c>
      <c r="AA169">
        <v>0.28999999999999998</v>
      </c>
      <c r="AB169">
        <v>0.2</v>
      </c>
      <c r="AC169">
        <v>0.49</v>
      </c>
      <c r="AD169">
        <v>0.28999999999999998</v>
      </c>
      <c r="AE169">
        <v>0.49</v>
      </c>
      <c r="AF169">
        <v>0.47</v>
      </c>
      <c r="AG169">
        <v>0.21</v>
      </c>
      <c r="AH169">
        <v>0.68</v>
      </c>
      <c r="AI169">
        <v>0.47</v>
      </c>
      <c r="AJ169">
        <v>0.67</v>
      </c>
      <c r="AK169" s="12">
        <f>Players[[#This Row],[Goal Contributions]]/Players[[#This Row],[Matches Played]]</f>
        <v>0.18518518518518517</v>
      </c>
      <c r="AL169" s="12">
        <f>IF(Players[[#This Row],[Expected Goals]] &gt; 0, Players[[#This Row],[Goals]] / Players[[#This Row],[Expected Goals]], 0)</f>
        <v>0.625</v>
      </c>
      <c r="AM169" s="12">
        <f>IF(Players[[#This Row],[Expected Assists]] &gt; 0, Players[[#This Row],[Assists]] / Players[[#This Row],[Expected Assists]], 0)</f>
        <v>0.95238095238095233</v>
      </c>
      <c r="AN169" s="12">
        <f>IF(Players[[#This Row],[90s Played]] &gt; 0, (Players[[#This Row],[Y Cards]] + Players[[#This Row],[R Cards]]) / Players[[#This Row],[90s Played]], 0)</f>
        <v>0.19607843137254904</v>
      </c>
      <c r="AO169" s="12">
        <f>Players[[#This Row],[Goals]] - Players[[#This Row],[Expected Goals]]</f>
        <v>-1.7999999999999998</v>
      </c>
      <c r="AU169" t="str">
        <f>_xlfn.XLOOKUP(AV169,Players[Minutes],Players[Player])</f>
        <v>Julio Soler</v>
      </c>
      <c r="AV169">
        <v>11</v>
      </c>
      <c r="AW169">
        <f>_xlfn.XLOOKUP(AV169,Players[Minutes],Players[Goal Contributions])</f>
        <v>0</v>
      </c>
    </row>
    <row r="170" spans="1:49" x14ac:dyDescent="0.25">
      <c r="A170" t="s">
        <v>178</v>
      </c>
      <c r="B170" t="s">
        <v>704</v>
      </c>
      <c r="C170" t="s">
        <v>11</v>
      </c>
      <c r="D170" t="s">
        <v>699</v>
      </c>
      <c r="E170" t="s">
        <v>14</v>
      </c>
      <c r="F170">
        <v>22</v>
      </c>
      <c r="G170">
        <v>2003</v>
      </c>
      <c r="H170">
        <v>35</v>
      </c>
      <c r="I170">
        <v>35</v>
      </c>
      <c r="J170">
        <v>3149</v>
      </c>
      <c r="K170">
        <v>35</v>
      </c>
      <c r="L170">
        <v>2</v>
      </c>
      <c r="M170">
        <v>1</v>
      </c>
      <c r="N170">
        <v>3</v>
      </c>
      <c r="O170">
        <v>2</v>
      </c>
      <c r="P170">
        <v>0</v>
      </c>
      <c r="Q170">
        <v>0</v>
      </c>
      <c r="R170">
        <v>9</v>
      </c>
      <c r="S170">
        <v>0</v>
      </c>
      <c r="T170">
        <v>1.9</v>
      </c>
      <c r="U170">
        <v>1.9</v>
      </c>
      <c r="V170">
        <v>1.1000000000000001</v>
      </c>
      <c r="W170">
        <v>3</v>
      </c>
      <c r="X170">
        <v>14</v>
      </c>
      <c r="Y170">
        <v>131</v>
      </c>
      <c r="Z170">
        <v>12</v>
      </c>
      <c r="AA170">
        <v>0.06</v>
      </c>
      <c r="AB170">
        <v>0.03</v>
      </c>
      <c r="AC170">
        <v>0.09</v>
      </c>
      <c r="AD170">
        <v>0.06</v>
      </c>
      <c r="AE170">
        <v>0.09</v>
      </c>
      <c r="AF170">
        <v>0.05</v>
      </c>
      <c r="AG170">
        <v>0.03</v>
      </c>
      <c r="AH170">
        <v>0.09</v>
      </c>
      <c r="AI170">
        <v>0.05</v>
      </c>
      <c r="AJ170">
        <v>0.09</v>
      </c>
      <c r="AK170" s="12">
        <f>Players[[#This Row],[Goal Contributions]]/Players[[#This Row],[Matches Played]]</f>
        <v>8.5714285714285715E-2</v>
      </c>
      <c r="AL170" s="12">
        <f>IF(Players[[#This Row],[Expected Goals]] &gt; 0, Players[[#This Row],[Goals]] / Players[[#This Row],[Expected Goals]], 0)</f>
        <v>1.0526315789473684</v>
      </c>
      <c r="AM170" s="12">
        <f>IF(Players[[#This Row],[Expected Assists]] &gt; 0, Players[[#This Row],[Assists]] / Players[[#This Row],[Expected Assists]], 0)</f>
        <v>0.90909090909090906</v>
      </c>
      <c r="AN170" s="12">
        <f>IF(Players[[#This Row],[90s Played]] &gt; 0, (Players[[#This Row],[Y Cards]] + Players[[#This Row],[R Cards]]) / Players[[#This Row],[90s Played]], 0)</f>
        <v>0.25714285714285712</v>
      </c>
      <c r="AO170" s="12">
        <f>Players[[#This Row],[Goals]] - Players[[#This Row],[Expected Goals]]</f>
        <v>0.10000000000000009</v>
      </c>
      <c r="AU170" t="str">
        <f>_xlfn.XLOOKUP(AV170,Players[Minutes],Players[Player])</f>
        <v>Dane Scarlett</v>
      </c>
      <c r="AV170">
        <v>34</v>
      </c>
      <c r="AW170">
        <f>_xlfn.XLOOKUP(AV170,Players[Minutes],Players[Goal Contributions])</f>
        <v>1</v>
      </c>
    </row>
    <row r="171" spans="1:49" x14ac:dyDescent="0.25">
      <c r="A171" t="s">
        <v>212</v>
      </c>
      <c r="B171" t="s">
        <v>707</v>
      </c>
      <c r="C171" t="s">
        <v>11</v>
      </c>
      <c r="D171" t="s">
        <v>699</v>
      </c>
      <c r="E171" t="s">
        <v>14</v>
      </c>
      <c r="F171">
        <v>27</v>
      </c>
      <c r="G171">
        <v>1998</v>
      </c>
      <c r="H171">
        <v>6</v>
      </c>
      <c r="I171">
        <v>4</v>
      </c>
      <c r="J171">
        <v>364</v>
      </c>
      <c r="K171">
        <v>4</v>
      </c>
      <c r="L171">
        <v>1</v>
      </c>
      <c r="M171">
        <v>0</v>
      </c>
      <c r="N171">
        <v>1</v>
      </c>
      <c r="O171">
        <v>1</v>
      </c>
      <c r="P171">
        <v>0</v>
      </c>
      <c r="Q171">
        <v>0</v>
      </c>
      <c r="R171">
        <v>1</v>
      </c>
      <c r="S171">
        <v>0</v>
      </c>
      <c r="T171">
        <v>0.3</v>
      </c>
      <c r="U171">
        <v>0.3</v>
      </c>
      <c r="V171">
        <v>0.1</v>
      </c>
      <c r="W171">
        <v>0.4</v>
      </c>
      <c r="X171">
        <v>6</v>
      </c>
      <c r="Y171">
        <v>16</v>
      </c>
      <c r="Z171">
        <v>2</v>
      </c>
      <c r="AA171">
        <v>0.25</v>
      </c>
      <c r="AB171">
        <v>0</v>
      </c>
      <c r="AC171">
        <v>0.25</v>
      </c>
      <c r="AD171">
        <v>0.25</v>
      </c>
      <c r="AE171">
        <v>0.25</v>
      </c>
      <c r="AF171">
        <v>7.0000000000000007E-2</v>
      </c>
      <c r="AG171">
        <v>0.02</v>
      </c>
      <c r="AH171">
        <v>0.09</v>
      </c>
      <c r="AI171">
        <v>7.0000000000000007E-2</v>
      </c>
      <c r="AJ171">
        <v>0.09</v>
      </c>
      <c r="AK171" s="12">
        <f>Players[[#This Row],[Goal Contributions]]/Players[[#This Row],[Matches Played]]</f>
        <v>0.16666666666666666</v>
      </c>
      <c r="AL171" s="12">
        <f>IF(Players[[#This Row],[Expected Goals]] &gt; 0, Players[[#This Row],[Goals]] / Players[[#This Row],[Expected Goals]], 0)</f>
        <v>3.3333333333333335</v>
      </c>
      <c r="AM171" s="12">
        <f>IF(Players[[#This Row],[Expected Assists]] &gt; 0, Players[[#This Row],[Assists]] / Players[[#This Row],[Expected Assists]], 0)</f>
        <v>0</v>
      </c>
      <c r="AN171" s="12">
        <f>IF(Players[[#This Row],[90s Played]] &gt; 0, (Players[[#This Row],[Y Cards]] + Players[[#This Row],[R Cards]]) / Players[[#This Row],[90s Played]], 0)</f>
        <v>0.25</v>
      </c>
      <c r="AO171" s="12">
        <f>Players[[#This Row],[Goals]] - Players[[#This Row],[Expected Goals]]</f>
        <v>0.7</v>
      </c>
      <c r="AU171" t="str">
        <f>_xlfn.XLOOKUP(AV171,Players[Minutes],Players[Player])</f>
        <v>Joachim Andersen</v>
      </c>
      <c r="AV171">
        <v>90</v>
      </c>
      <c r="AW171">
        <f>_xlfn.XLOOKUP(AV171,Players[Minutes],Players[Goal Contributions])</f>
        <v>0</v>
      </c>
    </row>
    <row r="172" spans="1:49" x14ac:dyDescent="0.25">
      <c r="A172" t="s">
        <v>185</v>
      </c>
      <c r="B172" t="s">
        <v>705</v>
      </c>
      <c r="C172" t="s">
        <v>11</v>
      </c>
      <c r="D172" t="s">
        <v>699</v>
      </c>
      <c r="E172" t="s">
        <v>14</v>
      </c>
      <c r="F172">
        <v>27</v>
      </c>
      <c r="G172">
        <v>1998</v>
      </c>
      <c r="H172">
        <v>36</v>
      </c>
      <c r="I172">
        <v>33</v>
      </c>
      <c r="J172">
        <v>2988</v>
      </c>
      <c r="K172">
        <v>33.200000000000003</v>
      </c>
      <c r="L172">
        <v>5</v>
      </c>
      <c r="M172">
        <v>1</v>
      </c>
      <c r="N172">
        <v>6</v>
      </c>
      <c r="O172">
        <v>5</v>
      </c>
      <c r="P172">
        <v>0</v>
      </c>
      <c r="Q172">
        <v>0</v>
      </c>
      <c r="R172">
        <v>10</v>
      </c>
      <c r="S172">
        <v>1</v>
      </c>
      <c r="T172">
        <v>2.8</v>
      </c>
      <c r="U172">
        <v>2.8</v>
      </c>
      <c r="V172">
        <v>2.1</v>
      </c>
      <c r="W172">
        <v>4.9000000000000004</v>
      </c>
      <c r="X172">
        <v>35</v>
      </c>
      <c r="Y172">
        <v>118</v>
      </c>
      <c r="Z172">
        <v>117</v>
      </c>
      <c r="AA172">
        <v>0.15</v>
      </c>
      <c r="AB172">
        <v>0.03</v>
      </c>
      <c r="AC172">
        <v>0.18</v>
      </c>
      <c r="AD172">
        <v>0.15</v>
      </c>
      <c r="AE172">
        <v>0.18</v>
      </c>
      <c r="AF172">
        <v>0.08</v>
      </c>
      <c r="AG172">
        <v>0.06</v>
      </c>
      <c r="AH172">
        <v>0.15</v>
      </c>
      <c r="AI172">
        <v>0.08</v>
      </c>
      <c r="AJ172">
        <v>0.15</v>
      </c>
      <c r="AK172" s="12">
        <f>Players[[#This Row],[Goal Contributions]]/Players[[#This Row],[Matches Played]]</f>
        <v>0.16666666666666666</v>
      </c>
      <c r="AL172" s="12">
        <f>IF(Players[[#This Row],[Expected Goals]] &gt; 0, Players[[#This Row],[Goals]] / Players[[#This Row],[Expected Goals]], 0)</f>
        <v>1.7857142857142858</v>
      </c>
      <c r="AM172" s="12">
        <f>IF(Players[[#This Row],[Expected Assists]] &gt; 0, Players[[#This Row],[Assists]] / Players[[#This Row],[Expected Assists]], 0)</f>
        <v>0.47619047619047616</v>
      </c>
      <c r="AN172" s="12">
        <f>IF(Players[[#This Row],[90s Played]] &gt; 0, (Players[[#This Row],[Y Cards]] + Players[[#This Row],[R Cards]]) / Players[[#This Row],[90s Played]], 0)</f>
        <v>0.33132530120481923</v>
      </c>
      <c r="AO172" s="12">
        <f>Players[[#This Row],[Goals]] - Players[[#This Row],[Expected Goals]]</f>
        <v>2.2000000000000002</v>
      </c>
      <c r="AU172" t="str">
        <f>_xlfn.XLOOKUP(AV172,Players[Minutes],Players[Player])</f>
        <v>Danny Ings</v>
      </c>
      <c r="AV172">
        <v>284</v>
      </c>
      <c r="AW172">
        <f>_xlfn.XLOOKUP(AV172,Players[Minutes],Players[Goal Contributions])</f>
        <v>3</v>
      </c>
    </row>
    <row r="173" spans="1:49" x14ac:dyDescent="0.25">
      <c r="A173" t="s">
        <v>314</v>
      </c>
      <c r="B173" t="s">
        <v>704</v>
      </c>
      <c r="C173" t="s">
        <v>48</v>
      </c>
      <c r="D173" t="s">
        <v>699</v>
      </c>
      <c r="E173" t="s">
        <v>26</v>
      </c>
      <c r="F173">
        <v>28</v>
      </c>
      <c r="G173">
        <v>1997</v>
      </c>
      <c r="H173">
        <v>38</v>
      </c>
      <c r="I173">
        <v>38</v>
      </c>
      <c r="J173">
        <v>3420</v>
      </c>
      <c r="K173">
        <v>38</v>
      </c>
      <c r="L173">
        <v>0</v>
      </c>
      <c r="M173">
        <v>0</v>
      </c>
      <c r="N173">
        <v>0</v>
      </c>
      <c r="O173">
        <v>0</v>
      </c>
      <c r="P173">
        <v>0</v>
      </c>
      <c r="Q173">
        <v>0</v>
      </c>
      <c r="R173">
        <v>3</v>
      </c>
      <c r="S173">
        <v>0</v>
      </c>
      <c r="T173">
        <v>0</v>
      </c>
      <c r="U173">
        <v>0</v>
      </c>
      <c r="V173">
        <v>0.2</v>
      </c>
      <c r="W173">
        <v>0.2</v>
      </c>
      <c r="X173">
        <v>0</v>
      </c>
      <c r="Y173">
        <v>0</v>
      </c>
      <c r="Z173">
        <v>0</v>
      </c>
      <c r="AA173">
        <v>0</v>
      </c>
      <c r="AB173">
        <v>0</v>
      </c>
      <c r="AC173">
        <v>0</v>
      </c>
      <c r="AD173">
        <v>0</v>
      </c>
      <c r="AE173">
        <v>0</v>
      </c>
      <c r="AF173">
        <v>0</v>
      </c>
      <c r="AG173">
        <v>0</v>
      </c>
      <c r="AH173">
        <v>0</v>
      </c>
      <c r="AI173">
        <v>0</v>
      </c>
      <c r="AJ173">
        <v>0</v>
      </c>
      <c r="AK173" s="12">
        <f>Players[[#This Row],[Goal Contributions]]/Players[[#This Row],[Matches Played]]</f>
        <v>0</v>
      </c>
      <c r="AL173" s="12">
        <f>IF(Players[[#This Row],[Expected Goals]] &gt; 0, Players[[#This Row],[Goals]] / Players[[#This Row],[Expected Goals]], 0)</f>
        <v>0</v>
      </c>
      <c r="AM173" s="12">
        <f>IF(Players[[#This Row],[Expected Assists]] &gt; 0, Players[[#This Row],[Assists]] / Players[[#This Row],[Expected Assists]], 0)</f>
        <v>0</v>
      </c>
      <c r="AN173" s="12">
        <f>IF(Players[[#This Row],[90s Played]] &gt; 0, (Players[[#This Row],[Y Cards]] + Players[[#This Row],[R Cards]]) / Players[[#This Row],[90s Played]], 0)</f>
        <v>7.8947368421052627E-2</v>
      </c>
      <c r="AO173" s="12">
        <f>Players[[#This Row],[Goals]] - Players[[#This Row],[Expected Goals]]</f>
        <v>0</v>
      </c>
      <c r="AU173" t="str">
        <f>_xlfn.XLOOKUP(AV173,Players[Minutes],Players[Player])</f>
        <v>Lewis Orford</v>
      </c>
      <c r="AV173">
        <v>49</v>
      </c>
      <c r="AW173">
        <f>_xlfn.XLOOKUP(AV173,Players[Minutes],Players[Goal Contributions])</f>
        <v>0</v>
      </c>
    </row>
    <row r="174" spans="1:49" x14ac:dyDescent="0.25">
      <c r="A174" t="s">
        <v>264</v>
      </c>
      <c r="B174" t="s">
        <v>701</v>
      </c>
      <c r="C174" t="s">
        <v>17</v>
      </c>
      <c r="D174" t="s">
        <v>51</v>
      </c>
      <c r="E174" t="s">
        <v>26</v>
      </c>
      <c r="F174">
        <v>21</v>
      </c>
      <c r="G174">
        <v>2004</v>
      </c>
      <c r="H174">
        <v>4</v>
      </c>
      <c r="I174">
        <v>0</v>
      </c>
      <c r="J174">
        <v>55</v>
      </c>
      <c r="K174">
        <v>0.6</v>
      </c>
      <c r="L174">
        <v>1</v>
      </c>
      <c r="M174">
        <v>0</v>
      </c>
      <c r="N174">
        <v>1</v>
      </c>
      <c r="O174">
        <v>1</v>
      </c>
      <c r="P174">
        <v>0</v>
      </c>
      <c r="Q174">
        <v>0</v>
      </c>
      <c r="R174">
        <v>0</v>
      </c>
      <c r="S174">
        <v>0</v>
      </c>
      <c r="T174">
        <v>0.3</v>
      </c>
      <c r="U174">
        <v>0.3</v>
      </c>
      <c r="V174">
        <v>0</v>
      </c>
      <c r="W174">
        <v>0.3</v>
      </c>
      <c r="X174">
        <v>4</v>
      </c>
      <c r="Y174">
        <v>3</v>
      </c>
      <c r="Z174">
        <v>4</v>
      </c>
      <c r="AA174">
        <v>1.64</v>
      </c>
      <c r="AB174">
        <v>0</v>
      </c>
      <c r="AC174">
        <v>1.64</v>
      </c>
      <c r="AD174">
        <v>1.64</v>
      </c>
      <c r="AE174">
        <v>1.64</v>
      </c>
      <c r="AF174">
        <v>0.42</v>
      </c>
      <c r="AG174">
        <v>0</v>
      </c>
      <c r="AH174">
        <v>0.42</v>
      </c>
      <c r="AI174">
        <v>0.42</v>
      </c>
      <c r="AJ174">
        <v>0.42</v>
      </c>
      <c r="AK174" s="12">
        <f>Players[[#This Row],[Goal Contributions]]/Players[[#This Row],[Matches Played]]</f>
        <v>0.25</v>
      </c>
      <c r="AL174" s="12">
        <f>IF(Players[[#This Row],[Expected Goals]] &gt; 0, Players[[#This Row],[Goals]] / Players[[#This Row],[Expected Goals]], 0)</f>
        <v>3.3333333333333335</v>
      </c>
      <c r="AM174" s="12">
        <f>IF(Players[[#This Row],[Expected Assists]] &gt; 0, Players[[#This Row],[Assists]] / Players[[#This Row],[Expected Assists]], 0)</f>
        <v>0</v>
      </c>
      <c r="AN174" s="12">
        <f>IF(Players[[#This Row],[90s Played]] &gt; 0, (Players[[#This Row],[Y Cards]] + Players[[#This Row],[R Cards]]) / Players[[#This Row],[90s Played]], 0)</f>
        <v>0</v>
      </c>
      <c r="AO174" s="12">
        <f>Players[[#This Row],[Goals]] - Players[[#This Row],[Expected Goals]]</f>
        <v>0.7</v>
      </c>
      <c r="AU174" t="str">
        <f>_xlfn.XLOOKUP(AV174,Players[Minutes],Players[Player])</f>
        <v>Andy Irving</v>
      </c>
      <c r="AV174">
        <v>166</v>
      </c>
      <c r="AW174">
        <f>_xlfn.XLOOKUP(AV174,Players[Minutes],Players[Goal Contributions])</f>
        <v>0</v>
      </c>
    </row>
    <row r="175" spans="1:49" x14ac:dyDescent="0.25">
      <c r="A175" t="s">
        <v>546</v>
      </c>
      <c r="B175" t="s">
        <v>738</v>
      </c>
      <c r="C175" t="s">
        <v>17</v>
      </c>
      <c r="D175" t="s">
        <v>699</v>
      </c>
      <c r="E175" t="s">
        <v>26</v>
      </c>
      <c r="F175">
        <v>27</v>
      </c>
      <c r="G175">
        <v>1998</v>
      </c>
      <c r="H175">
        <v>38</v>
      </c>
      <c r="I175">
        <v>30</v>
      </c>
      <c r="J175">
        <v>2711</v>
      </c>
      <c r="K175">
        <v>30.1</v>
      </c>
      <c r="L175">
        <v>8</v>
      </c>
      <c r="M175">
        <v>6</v>
      </c>
      <c r="N175">
        <v>14</v>
      </c>
      <c r="O175">
        <v>8</v>
      </c>
      <c r="P175">
        <v>0</v>
      </c>
      <c r="Q175">
        <v>0</v>
      </c>
      <c r="R175">
        <v>4</v>
      </c>
      <c r="S175">
        <v>0</v>
      </c>
      <c r="T175">
        <v>10.7</v>
      </c>
      <c r="U175">
        <v>10.7</v>
      </c>
      <c r="V175">
        <v>8.5</v>
      </c>
      <c r="W175">
        <v>19.2</v>
      </c>
      <c r="X175">
        <v>75</v>
      </c>
      <c r="Y175">
        <v>85</v>
      </c>
      <c r="Z175">
        <v>183</v>
      </c>
      <c r="AA175">
        <v>0.27</v>
      </c>
      <c r="AB175">
        <v>0.2</v>
      </c>
      <c r="AC175">
        <v>0.46</v>
      </c>
      <c r="AD175">
        <v>0.27</v>
      </c>
      <c r="AE175">
        <v>0.46</v>
      </c>
      <c r="AF175">
        <v>0.35</v>
      </c>
      <c r="AG175">
        <v>0.28000000000000003</v>
      </c>
      <c r="AH175">
        <v>0.64</v>
      </c>
      <c r="AI175">
        <v>0.35</v>
      </c>
      <c r="AJ175">
        <v>0.64</v>
      </c>
      <c r="AK175" s="12">
        <f>Players[[#This Row],[Goal Contributions]]/Players[[#This Row],[Matches Played]]</f>
        <v>0.36842105263157893</v>
      </c>
      <c r="AL175" s="12">
        <f>IF(Players[[#This Row],[Expected Goals]] &gt; 0, Players[[#This Row],[Goals]] / Players[[#This Row],[Expected Goals]], 0)</f>
        <v>0.74766355140186924</v>
      </c>
      <c r="AM175" s="12">
        <f>IF(Players[[#This Row],[Expected Assists]] &gt; 0, Players[[#This Row],[Assists]] / Players[[#This Row],[Expected Assists]], 0)</f>
        <v>0.70588235294117652</v>
      </c>
      <c r="AN175" s="12">
        <f>IF(Players[[#This Row],[90s Played]] &gt; 0, (Players[[#This Row],[Y Cards]] + Players[[#This Row],[R Cards]]) / Players[[#This Row],[90s Played]], 0)</f>
        <v>0.13289036544850497</v>
      </c>
      <c r="AO175" s="12">
        <f>Players[[#This Row],[Goals]] - Players[[#This Row],[Expected Goals]]</f>
        <v>-2.6999999999999993</v>
      </c>
      <c r="AU175" t="str">
        <f>_xlfn.XLOOKUP(AV175,Players[Minutes],Players[Player])</f>
        <v>Willy Boly</v>
      </c>
      <c r="AV175">
        <v>150</v>
      </c>
      <c r="AW175">
        <f>_xlfn.XLOOKUP(AV175,Players[Minutes],Players[Goal Contributions])</f>
        <v>0</v>
      </c>
    </row>
    <row r="176" spans="1:49" x14ac:dyDescent="0.25">
      <c r="A176" t="s">
        <v>324</v>
      </c>
      <c r="B176" t="s">
        <v>704</v>
      </c>
      <c r="C176" t="s">
        <v>17</v>
      </c>
      <c r="D176" t="s">
        <v>699</v>
      </c>
      <c r="E176" t="s">
        <v>26</v>
      </c>
      <c r="F176">
        <v>30</v>
      </c>
      <c r="G176">
        <v>1995</v>
      </c>
      <c r="H176">
        <v>33</v>
      </c>
      <c r="I176">
        <v>24</v>
      </c>
      <c r="J176">
        <v>2108</v>
      </c>
      <c r="K176">
        <v>23.4</v>
      </c>
      <c r="L176">
        <v>0</v>
      </c>
      <c r="M176">
        <v>3</v>
      </c>
      <c r="N176">
        <v>3</v>
      </c>
      <c r="O176">
        <v>0</v>
      </c>
      <c r="P176">
        <v>0</v>
      </c>
      <c r="Q176">
        <v>0</v>
      </c>
      <c r="R176">
        <v>11</v>
      </c>
      <c r="S176">
        <v>0</v>
      </c>
      <c r="T176">
        <v>1.1000000000000001</v>
      </c>
      <c r="U176">
        <v>1.1000000000000001</v>
      </c>
      <c r="V176">
        <v>3.1</v>
      </c>
      <c r="W176">
        <v>4.2</v>
      </c>
      <c r="X176">
        <v>20</v>
      </c>
      <c r="Y176">
        <v>87</v>
      </c>
      <c r="Z176">
        <v>27</v>
      </c>
      <c r="AA176">
        <v>0</v>
      </c>
      <c r="AB176">
        <v>0.13</v>
      </c>
      <c r="AC176">
        <v>0.13</v>
      </c>
      <c r="AD176">
        <v>0</v>
      </c>
      <c r="AE176">
        <v>0.13</v>
      </c>
      <c r="AF176">
        <v>0.05</v>
      </c>
      <c r="AG176">
        <v>0.13</v>
      </c>
      <c r="AH176">
        <v>0.18</v>
      </c>
      <c r="AI176">
        <v>0.05</v>
      </c>
      <c r="AJ176">
        <v>0.18</v>
      </c>
      <c r="AK176" s="12">
        <f>Players[[#This Row],[Goal Contributions]]/Players[[#This Row],[Matches Played]]</f>
        <v>9.0909090909090912E-2</v>
      </c>
      <c r="AL176" s="12">
        <f>IF(Players[[#This Row],[Expected Goals]] &gt; 0, Players[[#This Row],[Goals]] / Players[[#This Row],[Expected Goals]], 0)</f>
        <v>0</v>
      </c>
      <c r="AM176" s="12">
        <f>IF(Players[[#This Row],[Expected Assists]] &gt; 0, Players[[#This Row],[Assists]] / Players[[#This Row],[Expected Assists]], 0)</f>
        <v>0.96774193548387089</v>
      </c>
      <c r="AN176" s="12">
        <f>IF(Players[[#This Row],[90s Played]] &gt; 0, (Players[[#This Row],[Y Cards]] + Players[[#This Row],[R Cards]]) / Players[[#This Row],[90s Played]], 0)</f>
        <v>0.47008547008547014</v>
      </c>
      <c r="AO176" s="12">
        <f>Players[[#This Row],[Goals]] - Players[[#This Row],[Expected Goals]]</f>
        <v>-1.1000000000000001</v>
      </c>
      <c r="AU176" t="str">
        <f>_xlfn.XLOOKUP(AV176,Players[Minutes],Players[Player])</f>
        <v>Evan Ferguson</v>
      </c>
      <c r="AV176">
        <v>156</v>
      </c>
      <c r="AW176">
        <f>_xlfn.XLOOKUP(AV176,Players[Minutes],Players[Goal Contributions])</f>
        <v>0</v>
      </c>
    </row>
    <row r="177" spans="1:49" x14ac:dyDescent="0.25">
      <c r="A177" t="s">
        <v>65</v>
      </c>
      <c r="B177" t="s">
        <v>724</v>
      </c>
      <c r="C177" t="s">
        <v>11</v>
      </c>
      <c r="D177" t="s">
        <v>699</v>
      </c>
      <c r="E177" t="s">
        <v>26</v>
      </c>
      <c r="F177">
        <v>29</v>
      </c>
      <c r="G177">
        <v>1996</v>
      </c>
      <c r="H177">
        <v>1</v>
      </c>
      <c r="I177">
        <v>1</v>
      </c>
      <c r="J177">
        <v>90</v>
      </c>
      <c r="K177">
        <v>1</v>
      </c>
      <c r="L177">
        <v>0</v>
      </c>
      <c r="M177">
        <v>0</v>
      </c>
      <c r="N177">
        <v>0</v>
      </c>
      <c r="O177">
        <v>0</v>
      </c>
      <c r="P177">
        <v>0</v>
      </c>
      <c r="Q177">
        <v>0</v>
      </c>
      <c r="R177">
        <v>1</v>
      </c>
      <c r="S177">
        <v>0</v>
      </c>
      <c r="T177">
        <v>0</v>
      </c>
      <c r="U177">
        <v>0</v>
      </c>
      <c r="V177">
        <v>0</v>
      </c>
      <c r="W177">
        <v>0</v>
      </c>
      <c r="X177">
        <v>1</v>
      </c>
      <c r="Y177">
        <v>4</v>
      </c>
      <c r="Z177">
        <v>1</v>
      </c>
      <c r="AA177">
        <v>0</v>
      </c>
      <c r="AB177">
        <v>0</v>
      </c>
      <c r="AC177">
        <v>0</v>
      </c>
      <c r="AD177">
        <v>0</v>
      </c>
      <c r="AE177">
        <v>0</v>
      </c>
      <c r="AF177">
        <v>0.04</v>
      </c>
      <c r="AG177">
        <v>0</v>
      </c>
      <c r="AH177">
        <v>0.04</v>
      </c>
      <c r="AI177">
        <v>0.04</v>
      </c>
      <c r="AJ177">
        <v>0.04</v>
      </c>
      <c r="AK177" s="12">
        <f>Players[[#This Row],[Goal Contributions]]/Players[[#This Row],[Matches Played]]</f>
        <v>0</v>
      </c>
      <c r="AL177" s="12">
        <f>IF(Players[[#This Row],[Expected Goals]] &gt; 0, Players[[#This Row],[Goals]] / Players[[#This Row],[Expected Goals]], 0)</f>
        <v>0</v>
      </c>
      <c r="AM177" s="12">
        <f>IF(Players[[#This Row],[Expected Assists]] &gt; 0, Players[[#This Row],[Assists]] / Players[[#This Row],[Expected Assists]], 0)</f>
        <v>0</v>
      </c>
      <c r="AN177" s="12">
        <f>IF(Players[[#This Row],[90s Played]] &gt; 0, (Players[[#This Row],[Y Cards]] + Players[[#This Row],[R Cards]]) / Players[[#This Row],[90s Played]], 0)</f>
        <v>1</v>
      </c>
      <c r="AO177" s="12">
        <f>Players[[#This Row],[Goals]] - Players[[#This Row],[Expected Goals]]</f>
        <v>0</v>
      </c>
      <c r="AU177" t="str">
        <f>_xlfn.XLOOKUP(AV177,Players[Minutes],Players[Player])</f>
        <v>Zain Silcott-Duberry</v>
      </c>
      <c r="AV177">
        <v>1</v>
      </c>
      <c r="AW177">
        <f>_xlfn.XLOOKUP(AV177,Players[Minutes],Players[Goal Contributions])</f>
        <v>0</v>
      </c>
    </row>
    <row r="178" spans="1:49" x14ac:dyDescent="0.25">
      <c r="A178" t="s">
        <v>389</v>
      </c>
      <c r="B178" t="s">
        <v>713</v>
      </c>
      <c r="C178" t="s">
        <v>17</v>
      </c>
      <c r="D178" t="s">
        <v>11</v>
      </c>
      <c r="E178" t="s">
        <v>26</v>
      </c>
      <c r="F178">
        <v>31</v>
      </c>
      <c r="G178">
        <v>1994</v>
      </c>
      <c r="H178">
        <v>33</v>
      </c>
      <c r="I178">
        <v>26</v>
      </c>
      <c r="J178">
        <v>2274</v>
      </c>
      <c r="K178">
        <v>25.3</v>
      </c>
      <c r="L178">
        <v>0</v>
      </c>
      <c r="M178">
        <v>1</v>
      </c>
      <c r="N178">
        <v>1</v>
      </c>
      <c r="O178">
        <v>0</v>
      </c>
      <c r="P178">
        <v>0</v>
      </c>
      <c r="Q178">
        <v>0</v>
      </c>
      <c r="R178">
        <v>9</v>
      </c>
      <c r="S178">
        <v>0</v>
      </c>
      <c r="T178">
        <v>1.1000000000000001</v>
      </c>
      <c r="U178">
        <v>1.1000000000000001</v>
      </c>
      <c r="V178">
        <v>1.6</v>
      </c>
      <c r="W178">
        <v>2.7</v>
      </c>
      <c r="X178">
        <v>13</v>
      </c>
      <c r="Y178">
        <v>97</v>
      </c>
      <c r="Z178">
        <v>26</v>
      </c>
      <c r="AA178">
        <v>0</v>
      </c>
      <c r="AB178">
        <v>0.04</v>
      </c>
      <c r="AC178">
        <v>0.04</v>
      </c>
      <c r="AD178">
        <v>0</v>
      </c>
      <c r="AE178">
        <v>0.04</v>
      </c>
      <c r="AF178">
        <v>0.04</v>
      </c>
      <c r="AG178">
        <v>0.06</v>
      </c>
      <c r="AH178">
        <v>0.11</v>
      </c>
      <c r="AI178">
        <v>0.04</v>
      </c>
      <c r="AJ178">
        <v>0.11</v>
      </c>
      <c r="AK178" s="12">
        <f>Players[[#This Row],[Goal Contributions]]/Players[[#This Row],[Matches Played]]</f>
        <v>3.0303030303030304E-2</v>
      </c>
      <c r="AL178" s="12">
        <f>IF(Players[[#This Row],[Expected Goals]] &gt; 0, Players[[#This Row],[Goals]] / Players[[#This Row],[Expected Goals]], 0)</f>
        <v>0</v>
      </c>
      <c r="AM178" s="12">
        <f>IF(Players[[#This Row],[Expected Assists]] &gt; 0, Players[[#This Row],[Assists]] / Players[[#This Row],[Expected Assists]], 0)</f>
        <v>0.625</v>
      </c>
      <c r="AN178" s="12">
        <f>IF(Players[[#This Row],[90s Played]] &gt; 0, (Players[[#This Row],[Y Cards]] + Players[[#This Row],[R Cards]]) / Players[[#This Row],[90s Played]], 0)</f>
        <v>0.35573122529644269</v>
      </c>
      <c r="AO178" s="12">
        <f>Players[[#This Row],[Goals]] - Players[[#This Row],[Expected Goals]]</f>
        <v>-1.1000000000000001</v>
      </c>
      <c r="AU178" t="str">
        <f>_xlfn.XLOOKUP(AV178,Players[Minutes],Players[Player])</f>
        <v>George Edmundson</v>
      </c>
      <c r="AV178">
        <v>2</v>
      </c>
      <c r="AW178">
        <f>_xlfn.XLOOKUP(AV178,Players[Minutes],Players[Goal Contributions])</f>
        <v>0</v>
      </c>
    </row>
    <row r="179" spans="1:49" x14ac:dyDescent="0.25">
      <c r="A179" t="s">
        <v>294</v>
      </c>
      <c r="B179" t="s">
        <v>704</v>
      </c>
      <c r="C179" t="s">
        <v>11</v>
      </c>
      <c r="D179" t="s">
        <v>699</v>
      </c>
      <c r="E179" t="s">
        <v>26</v>
      </c>
      <c r="F179">
        <v>25</v>
      </c>
      <c r="G179">
        <v>2000</v>
      </c>
      <c r="H179">
        <v>34</v>
      </c>
      <c r="I179">
        <v>34</v>
      </c>
      <c r="J179">
        <v>3059</v>
      </c>
      <c r="K179">
        <v>34</v>
      </c>
      <c r="L179">
        <v>3</v>
      </c>
      <c r="M179">
        <v>2</v>
      </c>
      <c r="N179">
        <v>5</v>
      </c>
      <c r="O179">
        <v>3</v>
      </c>
      <c r="P179">
        <v>0</v>
      </c>
      <c r="Q179">
        <v>0</v>
      </c>
      <c r="R179">
        <v>9</v>
      </c>
      <c r="S179">
        <v>1</v>
      </c>
      <c r="T179">
        <v>2</v>
      </c>
      <c r="U179">
        <v>2</v>
      </c>
      <c r="V179">
        <v>1.8</v>
      </c>
      <c r="W179">
        <v>3.7</v>
      </c>
      <c r="X179">
        <v>22</v>
      </c>
      <c r="Y179">
        <v>134</v>
      </c>
      <c r="Z179">
        <v>10</v>
      </c>
      <c r="AA179">
        <v>0.09</v>
      </c>
      <c r="AB179">
        <v>0.06</v>
      </c>
      <c r="AC179">
        <v>0.15</v>
      </c>
      <c r="AD179">
        <v>0.09</v>
      </c>
      <c r="AE179">
        <v>0.15</v>
      </c>
      <c r="AF179">
        <v>0.06</v>
      </c>
      <c r="AG179">
        <v>0.05</v>
      </c>
      <c r="AH179">
        <v>0.11</v>
      </c>
      <c r="AI179">
        <v>0.06</v>
      </c>
      <c r="AJ179">
        <v>0.11</v>
      </c>
      <c r="AK179" s="12">
        <f>Players[[#This Row],[Goal Contributions]]/Players[[#This Row],[Matches Played]]</f>
        <v>0.14705882352941177</v>
      </c>
      <c r="AL179" s="12">
        <f>IF(Players[[#This Row],[Expected Goals]] &gt; 0, Players[[#This Row],[Goals]] / Players[[#This Row],[Expected Goals]], 0)</f>
        <v>1.5</v>
      </c>
      <c r="AM179" s="12">
        <f>IF(Players[[#This Row],[Expected Assists]] &gt; 0, Players[[#This Row],[Assists]] / Players[[#This Row],[Expected Assists]], 0)</f>
        <v>1.1111111111111112</v>
      </c>
      <c r="AN179" s="12">
        <f>IF(Players[[#This Row],[90s Played]] &gt; 0, (Players[[#This Row],[Y Cards]] + Players[[#This Row],[R Cards]]) / Players[[#This Row],[90s Played]], 0)</f>
        <v>0.29411764705882354</v>
      </c>
      <c r="AO179" s="12">
        <f>Players[[#This Row],[Goals]] - Players[[#This Row],[Expected Goals]]</f>
        <v>1</v>
      </c>
      <c r="AU179" t="str">
        <f>_xlfn.XLOOKUP(AV179,Players[Minutes],Players[Player])</f>
        <v>Nathan Butler-Oyedeji</v>
      </c>
      <c r="AV179">
        <v>7</v>
      </c>
      <c r="AW179">
        <f>_xlfn.XLOOKUP(AV179,Players[Minutes],Players[Goal Contributions])</f>
        <v>0</v>
      </c>
    </row>
    <row r="180" spans="1:49" x14ac:dyDescent="0.25">
      <c r="A180" t="s">
        <v>377</v>
      </c>
      <c r="B180" t="s">
        <v>704</v>
      </c>
      <c r="C180" t="s">
        <v>11</v>
      </c>
      <c r="D180" t="s">
        <v>699</v>
      </c>
      <c r="E180" t="s">
        <v>26</v>
      </c>
      <c r="F180">
        <v>19</v>
      </c>
      <c r="G180">
        <v>2006</v>
      </c>
      <c r="H180">
        <v>2</v>
      </c>
      <c r="I180">
        <v>0</v>
      </c>
      <c r="J180">
        <v>13</v>
      </c>
      <c r="K180">
        <v>0.1</v>
      </c>
      <c r="L180">
        <v>0</v>
      </c>
      <c r="M180">
        <v>0</v>
      </c>
      <c r="N180">
        <v>0</v>
      </c>
      <c r="O180">
        <v>0</v>
      </c>
      <c r="P180">
        <v>0</v>
      </c>
      <c r="Q180">
        <v>0</v>
      </c>
      <c r="R180">
        <v>0</v>
      </c>
      <c r="S180">
        <v>0</v>
      </c>
      <c r="T180">
        <v>0</v>
      </c>
      <c r="U180">
        <v>0</v>
      </c>
      <c r="V180">
        <v>0</v>
      </c>
      <c r="W180">
        <v>0</v>
      </c>
      <c r="X180">
        <v>1</v>
      </c>
      <c r="Y180">
        <v>0</v>
      </c>
      <c r="Z180">
        <v>0</v>
      </c>
      <c r="AA180">
        <v>0</v>
      </c>
      <c r="AB180">
        <v>0</v>
      </c>
      <c r="AC180">
        <v>0</v>
      </c>
      <c r="AD180">
        <v>0</v>
      </c>
      <c r="AE180">
        <v>0</v>
      </c>
      <c r="AF180">
        <v>0</v>
      </c>
      <c r="AG180">
        <v>0</v>
      </c>
      <c r="AH180">
        <v>0</v>
      </c>
      <c r="AI180">
        <v>0</v>
      </c>
      <c r="AJ180">
        <v>0</v>
      </c>
      <c r="AK180" s="12">
        <f>Players[[#This Row],[Goal Contributions]]/Players[[#This Row],[Matches Played]]</f>
        <v>0</v>
      </c>
      <c r="AL180" s="12">
        <f>IF(Players[[#This Row],[Expected Goals]] &gt; 0, Players[[#This Row],[Goals]] / Players[[#This Row],[Expected Goals]], 0)</f>
        <v>0</v>
      </c>
      <c r="AM180" s="12">
        <f>IF(Players[[#This Row],[Expected Assists]] &gt; 0, Players[[#This Row],[Assists]] / Players[[#This Row],[Expected Assists]], 0)</f>
        <v>0</v>
      </c>
      <c r="AN180" s="12">
        <f>IF(Players[[#This Row],[90s Played]] &gt; 0, (Players[[#This Row],[Y Cards]] + Players[[#This Row],[R Cards]]) / Players[[#This Row],[90s Played]], 0)</f>
        <v>0</v>
      </c>
      <c r="AO180" s="12">
        <f>Players[[#This Row],[Goals]] - Players[[#This Row],[Expected Goals]]</f>
        <v>0</v>
      </c>
      <c r="AU180" t="str">
        <f>_xlfn.XLOOKUP(AV180,Players[Minutes],Players[Player])</f>
        <v>Nasser Djiga</v>
      </c>
      <c r="AV180">
        <v>66</v>
      </c>
      <c r="AW180">
        <f>_xlfn.XLOOKUP(AV180,Players[Minutes],Players[Goal Contributions])</f>
        <v>0</v>
      </c>
    </row>
    <row r="181" spans="1:49" x14ac:dyDescent="0.25">
      <c r="A181" t="s">
        <v>552</v>
      </c>
      <c r="B181" t="s">
        <v>706</v>
      </c>
      <c r="C181" t="s">
        <v>17</v>
      </c>
      <c r="D181" t="s">
        <v>11</v>
      </c>
      <c r="E181" t="s">
        <v>26</v>
      </c>
      <c r="F181">
        <v>33</v>
      </c>
      <c r="G181">
        <v>1992</v>
      </c>
      <c r="H181">
        <v>12</v>
      </c>
      <c r="I181">
        <v>0</v>
      </c>
      <c r="J181">
        <v>103</v>
      </c>
      <c r="K181">
        <v>1.1000000000000001</v>
      </c>
      <c r="L181">
        <v>0</v>
      </c>
      <c r="M181">
        <v>0</v>
      </c>
      <c r="N181">
        <v>0</v>
      </c>
      <c r="O181">
        <v>0</v>
      </c>
      <c r="P181">
        <v>0</v>
      </c>
      <c r="Q181">
        <v>0</v>
      </c>
      <c r="R181">
        <v>0</v>
      </c>
      <c r="S181">
        <v>0</v>
      </c>
      <c r="T181">
        <v>0.2</v>
      </c>
      <c r="U181">
        <v>0.2</v>
      </c>
      <c r="V181">
        <v>0.2</v>
      </c>
      <c r="W181">
        <v>0.3</v>
      </c>
      <c r="X181">
        <v>4</v>
      </c>
      <c r="Y181">
        <v>5</v>
      </c>
      <c r="Z181">
        <v>9</v>
      </c>
      <c r="AA181">
        <v>0</v>
      </c>
      <c r="AB181">
        <v>0</v>
      </c>
      <c r="AC181">
        <v>0</v>
      </c>
      <c r="AD181">
        <v>0</v>
      </c>
      <c r="AE181">
        <v>0</v>
      </c>
      <c r="AF181">
        <v>0.14000000000000001</v>
      </c>
      <c r="AG181">
        <v>0.14000000000000001</v>
      </c>
      <c r="AH181">
        <v>0.28000000000000003</v>
      </c>
      <c r="AI181">
        <v>0.14000000000000001</v>
      </c>
      <c r="AJ181">
        <v>0.28000000000000003</v>
      </c>
      <c r="AK181" s="12">
        <f>Players[[#This Row],[Goal Contributions]]/Players[[#This Row],[Matches Played]]</f>
        <v>0</v>
      </c>
      <c r="AL181" s="12">
        <f>IF(Players[[#This Row],[Expected Goals]] &gt; 0, Players[[#This Row],[Goals]] / Players[[#This Row],[Expected Goals]], 0)</f>
        <v>0</v>
      </c>
      <c r="AM181" s="12">
        <f>IF(Players[[#This Row],[Expected Assists]] &gt; 0, Players[[#This Row],[Assists]] / Players[[#This Row],[Expected Assists]], 0)</f>
        <v>0</v>
      </c>
      <c r="AN181" s="12">
        <f>IF(Players[[#This Row],[90s Played]] &gt; 0, (Players[[#This Row],[Y Cards]] + Players[[#This Row],[R Cards]]) / Players[[#This Row],[90s Played]], 0)</f>
        <v>0</v>
      </c>
      <c r="AO181" s="12">
        <f>Players[[#This Row],[Goals]] - Players[[#This Row],[Expected Goals]]</f>
        <v>-0.2</v>
      </c>
      <c r="AU181" t="str">
        <f>_xlfn.XLOOKUP(AV181,Players[Minutes],Players[Player])</f>
        <v>Neto</v>
      </c>
      <c r="AV181">
        <v>180</v>
      </c>
      <c r="AW181">
        <f>_xlfn.XLOOKUP(AV181,Players[Minutes],Players[Goal Contributions])</f>
        <v>0</v>
      </c>
    </row>
    <row r="182" spans="1:49" x14ac:dyDescent="0.25">
      <c r="A182" t="s">
        <v>526</v>
      </c>
      <c r="B182" t="s">
        <v>726</v>
      </c>
      <c r="C182" t="s">
        <v>11</v>
      </c>
      <c r="D182" t="s">
        <v>699</v>
      </c>
      <c r="E182" t="s">
        <v>26</v>
      </c>
      <c r="F182">
        <v>25</v>
      </c>
      <c r="G182">
        <v>2000</v>
      </c>
      <c r="H182">
        <v>24</v>
      </c>
      <c r="I182">
        <v>22</v>
      </c>
      <c r="J182">
        <v>1922</v>
      </c>
      <c r="K182">
        <v>21.4</v>
      </c>
      <c r="L182">
        <v>1</v>
      </c>
      <c r="M182">
        <v>0</v>
      </c>
      <c r="N182">
        <v>1</v>
      </c>
      <c r="O182">
        <v>1</v>
      </c>
      <c r="P182">
        <v>0</v>
      </c>
      <c r="Q182">
        <v>0</v>
      </c>
      <c r="R182">
        <v>4</v>
      </c>
      <c r="S182">
        <v>1</v>
      </c>
      <c r="T182">
        <v>1.4</v>
      </c>
      <c r="U182">
        <v>1.4</v>
      </c>
      <c r="V182">
        <v>0.1</v>
      </c>
      <c r="W182">
        <v>1.5</v>
      </c>
      <c r="X182">
        <v>6</v>
      </c>
      <c r="Y182">
        <v>39</v>
      </c>
      <c r="Z182">
        <v>2</v>
      </c>
      <c r="AA182">
        <v>0.05</v>
      </c>
      <c r="AB182">
        <v>0</v>
      </c>
      <c r="AC182">
        <v>0.05</v>
      </c>
      <c r="AD182">
        <v>0.05</v>
      </c>
      <c r="AE182">
        <v>0.05</v>
      </c>
      <c r="AF182">
        <v>0.06</v>
      </c>
      <c r="AG182">
        <v>0</v>
      </c>
      <c r="AH182">
        <v>7.0000000000000007E-2</v>
      </c>
      <c r="AI182">
        <v>0.06</v>
      </c>
      <c r="AJ182">
        <v>7.0000000000000007E-2</v>
      </c>
      <c r="AK182" s="12">
        <f>Players[[#This Row],[Goal Contributions]]/Players[[#This Row],[Matches Played]]</f>
        <v>4.1666666666666664E-2</v>
      </c>
      <c r="AL182" s="12">
        <f>IF(Players[[#This Row],[Expected Goals]] &gt; 0, Players[[#This Row],[Goals]] / Players[[#This Row],[Expected Goals]], 0)</f>
        <v>0.7142857142857143</v>
      </c>
      <c r="AM182" s="12">
        <f>IF(Players[[#This Row],[Expected Assists]] &gt; 0, Players[[#This Row],[Assists]] / Players[[#This Row],[Expected Assists]], 0)</f>
        <v>0</v>
      </c>
      <c r="AN182" s="12">
        <f>IF(Players[[#This Row],[90s Played]] &gt; 0, (Players[[#This Row],[Y Cards]] + Players[[#This Row],[R Cards]]) / Players[[#This Row],[90s Played]], 0)</f>
        <v>0.23364485981308414</v>
      </c>
      <c r="AO182" s="12">
        <f>Players[[#This Row],[Goals]] - Players[[#This Row],[Expected Goals]]</f>
        <v>-0.39999999999999991</v>
      </c>
      <c r="AU182" t="str">
        <f>_xlfn.XLOOKUP(AV182,Players[Minutes],Players[Player])</f>
        <v>Carlos Forbs</v>
      </c>
      <c r="AV182">
        <v>239</v>
      </c>
      <c r="AW182">
        <f>_xlfn.XLOOKUP(AV182,Players[Minutes],Players[Goal Contributions])</f>
        <v>0</v>
      </c>
    </row>
    <row r="183" spans="1:49" x14ac:dyDescent="0.25">
      <c r="A183" t="s">
        <v>381</v>
      </c>
      <c r="B183" t="s">
        <v>707</v>
      </c>
      <c r="C183" t="s">
        <v>11</v>
      </c>
      <c r="D183" t="s">
        <v>699</v>
      </c>
      <c r="E183" t="s">
        <v>26</v>
      </c>
      <c r="F183">
        <v>25</v>
      </c>
      <c r="G183">
        <v>2000</v>
      </c>
      <c r="H183">
        <v>35</v>
      </c>
      <c r="I183">
        <v>35</v>
      </c>
      <c r="J183">
        <v>3116</v>
      </c>
      <c r="K183">
        <v>34.6</v>
      </c>
      <c r="L183">
        <v>1</v>
      </c>
      <c r="M183">
        <v>1</v>
      </c>
      <c r="N183">
        <v>2</v>
      </c>
      <c r="O183">
        <v>1</v>
      </c>
      <c r="P183">
        <v>0</v>
      </c>
      <c r="Q183">
        <v>0</v>
      </c>
      <c r="R183">
        <v>5</v>
      </c>
      <c r="S183">
        <v>0</v>
      </c>
      <c r="T183">
        <v>3.4</v>
      </c>
      <c r="U183">
        <v>3.4</v>
      </c>
      <c r="V183">
        <v>1</v>
      </c>
      <c r="W183">
        <v>4.4000000000000004</v>
      </c>
      <c r="X183">
        <v>8</v>
      </c>
      <c r="Y183">
        <v>65</v>
      </c>
      <c r="Z183">
        <v>7</v>
      </c>
      <c r="AA183">
        <v>0.03</v>
      </c>
      <c r="AB183">
        <v>0.03</v>
      </c>
      <c r="AC183">
        <v>0.06</v>
      </c>
      <c r="AD183">
        <v>0.03</v>
      </c>
      <c r="AE183">
        <v>0.06</v>
      </c>
      <c r="AF183">
        <v>0.1</v>
      </c>
      <c r="AG183">
        <v>0.03</v>
      </c>
      <c r="AH183">
        <v>0.13</v>
      </c>
      <c r="AI183">
        <v>0.1</v>
      </c>
      <c r="AJ183">
        <v>0.13</v>
      </c>
      <c r="AK183" s="12">
        <f>Players[[#This Row],[Goal Contributions]]/Players[[#This Row],[Matches Played]]</f>
        <v>5.7142857142857141E-2</v>
      </c>
      <c r="AL183" s="12">
        <f>IF(Players[[#This Row],[Expected Goals]] &gt; 0, Players[[#This Row],[Goals]] / Players[[#This Row],[Expected Goals]], 0)</f>
        <v>0.29411764705882354</v>
      </c>
      <c r="AM183" s="12">
        <f>IF(Players[[#This Row],[Expected Assists]] &gt; 0, Players[[#This Row],[Assists]] / Players[[#This Row],[Expected Assists]], 0)</f>
        <v>1</v>
      </c>
      <c r="AN183" s="12">
        <f>IF(Players[[#This Row],[90s Played]] &gt; 0, (Players[[#This Row],[Y Cards]] + Players[[#This Row],[R Cards]]) / Players[[#This Row],[90s Played]], 0)</f>
        <v>0.1445086705202312</v>
      </c>
      <c r="AO183" s="12">
        <f>Players[[#This Row],[Goals]] - Players[[#This Row],[Expected Goals]]</f>
        <v>-2.4</v>
      </c>
      <c r="AU183" t="str">
        <f>_xlfn.XLOOKUP(AV183,Players[Minutes],Players[Player])</f>
        <v>Zain Silcott-Duberry</v>
      </c>
      <c r="AV183">
        <v>1</v>
      </c>
      <c r="AW183">
        <f>_xlfn.XLOOKUP(AV183,Players[Minutes],Players[Goal Contributions])</f>
        <v>0</v>
      </c>
    </row>
    <row r="184" spans="1:49" x14ac:dyDescent="0.25">
      <c r="A184" t="s">
        <v>355</v>
      </c>
      <c r="B184" t="s">
        <v>708</v>
      </c>
      <c r="C184" t="s">
        <v>17</v>
      </c>
      <c r="D184" t="s">
        <v>699</v>
      </c>
      <c r="E184" t="s">
        <v>26</v>
      </c>
      <c r="F184">
        <v>29</v>
      </c>
      <c r="G184">
        <v>1996</v>
      </c>
      <c r="H184">
        <v>34</v>
      </c>
      <c r="I184">
        <v>15</v>
      </c>
      <c r="J184">
        <v>1564</v>
      </c>
      <c r="K184">
        <v>17.399999999999999</v>
      </c>
      <c r="L184">
        <v>0</v>
      </c>
      <c r="M184">
        <v>0</v>
      </c>
      <c r="N184">
        <v>0</v>
      </c>
      <c r="O184">
        <v>0</v>
      </c>
      <c r="P184">
        <v>0</v>
      </c>
      <c r="Q184">
        <v>0</v>
      </c>
      <c r="R184">
        <v>4</v>
      </c>
      <c r="S184">
        <v>1</v>
      </c>
      <c r="T184">
        <v>1.1000000000000001</v>
      </c>
      <c r="U184">
        <v>1.1000000000000001</v>
      </c>
      <c r="V184">
        <v>1.9</v>
      </c>
      <c r="W184">
        <v>3</v>
      </c>
      <c r="X184">
        <v>25</v>
      </c>
      <c r="Y184">
        <v>89</v>
      </c>
      <c r="Z184">
        <v>56</v>
      </c>
      <c r="AA184">
        <v>0</v>
      </c>
      <c r="AB184">
        <v>0</v>
      </c>
      <c r="AC184">
        <v>0</v>
      </c>
      <c r="AD184">
        <v>0</v>
      </c>
      <c r="AE184">
        <v>0</v>
      </c>
      <c r="AF184">
        <v>0.06</v>
      </c>
      <c r="AG184">
        <v>0.11</v>
      </c>
      <c r="AH184">
        <v>0.17</v>
      </c>
      <c r="AI184">
        <v>0.06</v>
      </c>
      <c r="AJ184">
        <v>0.17</v>
      </c>
      <c r="AK184" s="12">
        <f>Players[[#This Row],[Goal Contributions]]/Players[[#This Row],[Matches Played]]</f>
        <v>0</v>
      </c>
      <c r="AL184" s="12">
        <f>IF(Players[[#This Row],[Expected Goals]] &gt; 0, Players[[#This Row],[Goals]] / Players[[#This Row],[Expected Goals]], 0)</f>
        <v>0</v>
      </c>
      <c r="AM184" s="12">
        <f>IF(Players[[#This Row],[Expected Assists]] &gt; 0, Players[[#This Row],[Assists]] / Players[[#This Row],[Expected Assists]], 0)</f>
        <v>0</v>
      </c>
      <c r="AN184" s="12">
        <f>IF(Players[[#This Row],[90s Played]] &gt; 0, (Players[[#This Row],[Y Cards]] + Players[[#This Row],[R Cards]]) / Players[[#This Row],[90s Played]], 0)</f>
        <v>0.2873563218390805</v>
      </c>
      <c r="AO184" s="12">
        <f>Players[[#This Row],[Goals]] - Players[[#This Row],[Expected Goals]]</f>
        <v>-1.1000000000000001</v>
      </c>
      <c r="AU184" t="str">
        <f>_xlfn.XLOOKUP(AV184,Players[Minutes],Players[Player])</f>
        <v>Pedro Lima</v>
      </c>
      <c r="AV184">
        <v>70</v>
      </c>
      <c r="AW184">
        <f>_xlfn.XLOOKUP(AV184,Players[Minutes],Players[Goal Contributions])</f>
        <v>0</v>
      </c>
    </row>
    <row r="185" spans="1:49" x14ac:dyDescent="0.25">
      <c r="A185" t="s">
        <v>524</v>
      </c>
      <c r="B185" t="s">
        <v>739</v>
      </c>
      <c r="C185" t="s">
        <v>11</v>
      </c>
      <c r="D185" t="s">
        <v>699</v>
      </c>
      <c r="E185" t="s">
        <v>26</v>
      </c>
      <c r="F185">
        <v>22</v>
      </c>
      <c r="G185">
        <v>2003</v>
      </c>
      <c r="H185">
        <v>1</v>
      </c>
      <c r="I185">
        <v>1</v>
      </c>
      <c r="J185">
        <v>90</v>
      </c>
      <c r="K185">
        <v>1</v>
      </c>
      <c r="L185">
        <v>0</v>
      </c>
      <c r="M185">
        <v>0</v>
      </c>
      <c r="N185">
        <v>0</v>
      </c>
      <c r="O185">
        <v>0</v>
      </c>
      <c r="P185">
        <v>0</v>
      </c>
      <c r="Q185">
        <v>0</v>
      </c>
      <c r="R185">
        <v>0</v>
      </c>
      <c r="S185">
        <v>0</v>
      </c>
      <c r="T185">
        <v>0</v>
      </c>
      <c r="U185">
        <v>0</v>
      </c>
      <c r="V185">
        <v>0</v>
      </c>
      <c r="W185">
        <v>0</v>
      </c>
      <c r="X185">
        <v>2</v>
      </c>
      <c r="Y185">
        <v>7</v>
      </c>
      <c r="Z185">
        <v>0</v>
      </c>
      <c r="AA185">
        <v>0</v>
      </c>
      <c r="AB185">
        <v>0</v>
      </c>
      <c r="AC185">
        <v>0</v>
      </c>
      <c r="AD185">
        <v>0</v>
      </c>
      <c r="AE185">
        <v>0</v>
      </c>
      <c r="AF185">
        <v>0</v>
      </c>
      <c r="AG185">
        <v>0</v>
      </c>
      <c r="AH185">
        <v>0</v>
      </c>
      <c r="AI185">
        <v>0</v>
      </c>
      <c r="AJ185">
        <v>0</v>
      </c>
      <c r="AK185" s="12">
        <f>Players[[#This Row],[Goal Contributions]]/Players[[#This Row],[Matches Played]]</f>
        <v>0</v>
      </c>
      <c r="AL185" s="12">
        <f>IF(Players[[#This Row],[Expected Goals]] &gt; 0, Players[[#This Row],[Goals]] / Players[[#This Row],[Expected Goals]], 0)</f>
        <v>0</v>
      </c>
      <c r="AM185" s="12">
        <f>IF(Players[[#This Row],[Expected Assists]] &gt; 0, Players[[#This Row],[Assists]] / Players[[#This Row],[Expected Assists]], 0)</f>
        <v>0</v>
      </c>
      <c r="AN185" s="12">
        <f>IF(Players[[#This Row],[90s Played]] &gt; 0, (Players[[#This Row],[Y Cards]] + Players[[#This Row],[R Cards]]) / Players[[#This Row],[90s Played]], 0)</f>
        <v>0</v>
      </c>
      <c r="AO185" s="12">
        <f>Players[[#This Row],[Goals]] - Players[[#This Row],[Expected Goals]]</f>
        <v>0</v>
      </c>
      <c r="AU185" t="str">
        <f>_xlfn.XLOOKUP(AV185,Players[Minutes],Players[Player])</f>
        <v>Zain Silcott-Duberry</v>
      </c>
      <c r="AV185">
        <v>1</v>
      </c>
      <c r="AW185">
        <f>_xlfn.XLOOKUP(AV185,Players[Minutes],Players[Goal Contributions])</f>
        <v>0</v>
      </c>
    </row>
    <row r="186" spans="1:49" x14ac:dyDescent="0.25">
      <c r="A186" t="s">
        <v>245</v>
      </c>
      <c r="B186" t="s">
        <v>704</v>
      </c>
      <c r="C186" t="s">
        <v>17</v>
      </c>
      <c r="D186" t="s">
        <v>699</v>
      </c>
      <c r="E186" t="s">
        <v>26</v>
      </c>
      <c r="F186">
        <v>20</v>
      </c>
      <c r="G186">
        <v>2005</v>
      </c>
      <c r="H186">
        <v>7</v>
      </c>
      <c r="I186">
        <v>1</v>
      </c>
      <c r="J186">
        <v>138</v>
      </c>
      <c r="K186">
        <v>1.5</v>
      </c>
      <c r="L186">
        <v>1</v>
      </c>
      <c r="M186">
        <v>1</v>
      </c>
      <c r="N186">
        <v>2</v>
      </c>
      <c r="O186">
        <v>1</v>
      </c>
      <c r="P186">
        <v>0</v>
      </c>
      <c r="Q186">
        <v>0</v>
      </c>
      <c r="R186">
        <v>0</v>
      </c>
      <c r="S186">
        <v>0</v>
      </c>
      <c r="T186">
        <v>0.3</v>
      </c>
      <c r="U186">
        <v>0.3</v>
      </c>
      <c r="V186">
        <v>0.4</v>
      </c>
      <c r="W186">
        <v>0.7</v>
      </c>
      <c r="X186">
        <v>1</v>
      </c>
      <c r="Y186">
        <v>7</v>
      </c>
      <c r="Z186">
        <v>14</v>
      </c>
      <c r="AA186">
        <v>0.65</v>
      </c>
      <c r="AB186">
        <v>0.65</v>
      </c>
      <c r="AC186">
        <v>1.3</v>
      </c>
      <c r="AD186">
        <v>0.65</v>
      </c>
      <c r="AE186">
        <v>1.3</v>
      </c>
      <c r="AF186">
        <v>0.21</v>
      </c>
      <c r="AG186">
        <v>0.27</v>
      </c>
      <c r="AH186">
        <v>0.48</v>
      </c>
      <c r="AI186">
        <v>0.21</v>
      </c>
      <c r="AJ186">
        <v>0.48</v>
      </c>
      <c r="AK186" s="12">
        <f>Players[[#This Row],[Goal Contributions]]/Players[[#This Row],[Matches Played]]</f>
        <v>0.2857142857142857</v>
      </c>
      <c r="AL186" s="12">
        <f>IF(Players[[#This Row],[Expected Goals]] &gt; 0, Players[[#This Row],[Goals]] / Players[[#This Row],[Expected Goals]], 0)</f>
        <v>3.3333333333333335</v>
      </c>
      <c r="AM186" s="12">
        <f>IF(Players[[#This Row],[Expected Assists]] &gt; 0, Players[[#This Row],[Assists]] / Players[[#This Row],[Expected Assists]], 0)</f>
        <v>2.5</v>
      </c>
      <c r="AN186" s="12">
        <f>IF(Players[[#This Row],[90s Played]] &gt; 0, (Players[[#This Row],[Y Cards]] + Players[[#This Row],[R Cards]]) / Players[[#This Row],[90s Played]], 0)</f>
        <v>0</v>
      </c>
      <c r="AO186" s="12">
        <f>Players[[#This Row],[Goals]] - Players[[#This Row],[Expected Goals]]</f>
        <v>0.7</v>
      </c>
      <c r="AU186" t="str">
        <f>_xlfn.XLOOKUP(AV186,Players[Minutes],Players[Player])</f>
        <v>Harrison Armstrong</v>
      </c>
      <c r="AV186">
        <v>48</v>
      </c>
      <c r="AW186">
        <f>_xlfn.XLOOKUP(AV186,Players[Minutes],Players[Goal Contributions])</f>
        <v>0</v>
      </c>
    </row>
    <row r="187" spans="1:49" x14ac:dyDescent="0.25">
      <c r="A187" t="s">
        <v>636</v>
      </c>
      <c r="B187" t="s">
        <v>704</v>
      </c>
      <c r="C187" t="s">
        <v>11</v>
      </c>
      <c r="D187" t="s">
        <v>699</v>
      </c>
      <c r="E187" t="s">
        <v>26</v>
      </c>
      <c r="F187">
        <v>36</v>
      </c>
      <c r="G187">
        <v>1989</v>
      </c>
      <c r="H187">
        <v>2</v>
      </c>
      <c r="I187">
        <v>1</v>
      </c>
      <c r="J187">
        <v>71</v>
      </c>
      <c r="K187">
        <v>0.8</v>
      </c>
      <c r="L187">
        <v>0</v>
      </c>
      <c r="M187">
        <v>0</v>
      </c>
      <c r="N187">
        <v>0</v>
      </c>
      <c r="O187">
        <v>0</v>
      </c>
      <c r="P187">
        <v>0</v>
      </c>
      <c r="Q187">
        <v>0</v>
      </c>
      <c r="R187">
        <v>1</v>
      </c>
      <c r="S187">
        <v>0</v>
      </c>
      <c r="T187">
        <v>0</v>
      </c>
      <c r="U187">
        <v>0</v>
      </c>
      <c r="V187">
        <v>0</v>
      </c>
      <c r="W187">
        <v>0</v>
      </c>
      <c r="X187">
        <v>0</v>
      </c>
      <c r="Y187">
        <v>1</v>
      </c>
      <c r="Z187">
        <v>1</v>
      </c>
      <c r="AA187">
        <v>0</v>
      </c>
      <c r="AB187">
        <v>0</v>
      </c>
      <c r="AC187">
        <v>0</v>
      </c>
      <c r="AD187">
        <v>0</v>
      </c>
      <c r="AE187">
        <v>0</v>
      </c>
      <c r="AF187">
        <v>0</v>
      </c>
      <c r="AG187">
        <v>0.06</v>
      </c>
      <c r="AH187">
        <v>0.06</v>
      </c>
      <c r="AI187">
        <v>0</v>
      </c>
      <c r="AJ187">
        <v>0.06</v>
      </c>
      <c r="AK187" s="12">
        <f>Players[[#This Row],[Goal Contributions]]/Players[[#This Row],[Matches Played]]</f>
        <v>0</v>
      </c>
      <c r="AL187" s="12">
        <f>IF(Players[[#This Row],[Expected Goals]] &gt; 0, Players[[#This Row],[Goals]] / Players[[#This Row],[Expected Goals]], 0)</f>
        <v>0</v>
      </c>
      <c r="AM187" s="12">
        <f>IF(Players[[#This Row],[Expected Assists]] &gt; 0, Players[[#This Row],[Assists]] / Players[[#This Row],[Expected Assists]], 0)</f>
        <v>0</v>
      </c>
      <c r="AN187" s="12">
        <f>IF(Players[[#This Row],[90s Played]] &gt; 0, (Players[[#This Row],[Y Cards]] + Players[[#This Row],[R Cards]]) / Players[[#This Row],[90s Played]], 0)</f>
        <v>1.25</v>
      </c>
      <c r="AO187" s="12">
        <f>Players[[#This Row],[Goals]] - Players[[#This Row],[Expected Goals]]</f>
        <v>0</v>
      </c>
      <c r="AU187" t="str">
        <f>_xlfn.XLOOKUP(AV187,Players[Minutes],Players[Player])</f>
        <v>Zain Silcott-Duberry</v>
      </c>
      <c r="AV187">
        <v>1</v>
      </c>
      <c r="AW187">
        <f>_xlfn.XLOOKUP(AV187,Players[Minutes],Players[Goal Contributions])</f>
        <v>0</v>
      </c>
    </row>
    <row r="188" spans="1:49" x14ac:dyDescent="0.25">
      <c r="A188" t="s">
        <v>162</v>
      </c>
      <c r="B188" t="s">
        <v>704</v>
      </c>
      <c r="C188" t="s">
        <v>11</v>
      </c>
      <c r="D188" t="s">
        <v>699</v>
      </c>
      <c r="E188" t="s">
        <v>26</v>
      </c>
      <c r="F188">
        <v>26</v>
      </c>
      <c r="G188">
        <v>1999</v>
      </c>
      <c r="H188">
        <v>12</v>
      </c>
      <c r="I188">
        <v>12</v>
      </c>
      <c r="J188">
        <v>1060</v>
      </c>
      <c r="K188">
        <v>11.8</v>
      </c>
      <c r="L188">
        <v>3</v>
      </c>
      <c r="M188">
        <v>0</v>
      </c>
      <c r="N188">
        <v>3</v>
      </c>
      <c r="O188">
        <v>3</v>
      </c>
      <c r="P188">
        <v>0</v>
      </c>
      <c r="Q188">
        <v>0</v>
      </c>
      <c r="R188">
        <v>1</v>
      </c>
      <c r="S188">
        <v>0</v>
      </c>
      <c r="T188">
        <v>1.2</v>
      </c>
      <c r="U188">
        <v>1.2</v>
      </c>
      <c r="V188">
        <v>0.4</v>
      </c>
      <c r="W188">
        <v>1.6</v>
      </c>
      <c r="X188">
        <v>11</v>
      </c>
      <c r="Y188">
        <v>34</v>
      </c>
      <c r="Z188">
        <v>6</v>
      </c>
      <c r="AA188">
        <v>0.25</v>
      </c>
      <c r="AB188">
        <v>0</v>
      </c>
      <c r="AC188">
        <v>0.25</v>
      </c>
      <c r="AD188">
        <v>0.25</v>
      </c>
      <c r="AE188">
        <v>0.25</v>
      </c>
      <c r="AF188">
        <v>0.1</v>
      </c>
      <c r="AG188">
        <v>0.03</v>
      </c>
      <c r="AH188">
        <v>0.14000000000000001</v>
      </c>
      <c r="AI188">
        <v>0.1</v>
      </c>
      <c r="AJ188">
        <v>0.14000000000000001</v>
      </c>
      <c r="AK188" s="12">
        <f>Players[[#This Row],[Goal Contributions]]/Players[[#This Row],[Matches Played]]</f>
        <v>0.25</v>
      </c>
      <c r="AL188" s="12">
        <f>IF(Players[[#This Row],[Expected Goals]] &gt; 0, Players[[#This Row],[Goals]] / Players[[#This Row],[Expected Goals]], 0)</f>
        <v>2.5</v>
      </c>
      <c r="AM188" s="12">
        <f>IF(Players[[#This Row],[Expected Assists]] &gt; 0, Players[[#This Row],[Assists]] / Players[[#This Row],[Expected Assists]], 0)</f>
        <v>0</v>
      </c>
      <c r="AN188" s="12">
        <f>IF(Players[[#This Row],[90s Played]] &gt; 0, (Players[[#This Row],[Y Cards]] + Players[[#This Row],[R Cards]]) / Players[[#This Row],[90s Played]], 0)</f>
        <v>8.4745762711864403E-2</v>
      </c>
      <c r="AO188" s="12">
        <f>Players[[#This Row],[Goals]] - Players[[#This Row],[Expected Goals]]</f>
        <v>1.8</v>
      </c>
    </row>
    <row r="189" spans="1:49" x14ac:dyDescent="0.25">
      <c r="A189" t="s">
        <v>166</v>
      </c>
      <c r="B189" t="s">
        <v>704</v>
      </c>
      <c r="C189" t="s">
        <v>11</v>
      </c>
      <c r="D189" t="s">
        <v>699</v>
      </c>
      <c r="E189" t="s">
        <v>26</v>
      </c>
      <c r="F189">
        <v>29</v>
      </c>
      <c r="G189">
        <v>1996</v>
      </c>
      <c r="H189">
        <v>8</v>
      </c>
      <c r="I189">
        <v>1</v>
      </c>
      <c r="J189">
        <v>259</v>
      </c>
      <c r="K189">
        <v>2.9</v>
      </c>
      <c r="L189">
        <v>1</v>
      </c>
      <c r="M189">
        <v>0</v>
      </c>
      <c r="N189">
        <v>1</v>
      </c>
      <c r="O189">
        <v>1</v>
      </c>
      <c r="P189">
        <v>0</v>
      </c>
      <c r="Q189">
        <v>0</v>
      </c>
      <c r="R189">
        <v>1</v>
      </c>
      <c r="S189">
        <v>0</v>
      </c>
      <c r="T189">
        <v>0.2</v>
      </c>
      <c r="U189">
        <v>0.2</v>
      </c>
      <c r="V189">
        <v>0.8</v>
      </c>
      <c r="W189">
        <v>1</v>
      </c>
      <c r="X189">
        <v>5</v>
      </c>
      <c r="Y189">
        <v>8</v>
      </c>
      <c r="Z189">
        <v>15</v>
      </c>
      <c r="AA189">
        <v>0.35</v>
      </c>
      <c r="AB189">
        <v>0</v>
      </c>
      <c r="AC189">
        <v>0.35</v>
      </c>
      <c r="AD189">
        <v>0.35</v>
      </c>
      <c r="AE189">
        <v>0.35</v>
      </c>
      <c r="AF189">
        <v>0.08</v>
      </c>
      <c r="AG189">
        <v>0.26</v>
      </c>
      <c r="AH189">
        <v>0.34</v>
      </c>
      <c r="AI189">
        <v>0.08</v>
      </c>
      <c r="AJ189">
        <v>0.34</v>
      </c>
      <c r="AK189" s="12">
        <f>Players[[#This Row],[Goal Contributions]]/Players[[#This Row],[Matches Played]]</f>
        <v>0.125</v>
      </c>
      <c r="AL189" s="12">
        <f>IF(Players[[#This Row],[Expected Goals]] &gt; 0, Players[[#This Row],[Goals]] / Players[[#This Row],[Expected Goals]], 0)</f>
        <v>5</v>
      </c>
      <c r="AM189" s="12">
        <f>IF(Players[[#This Row],[Expected Assists]] &gt; 0, Players[[#This Row],[Assists]] / Players[[#This Row],[Expected Assists]], 0)</f>
        <v>0</v>
      </c>
      <c r="AN189" s="12">
        <f>IF(Players[[#This Row],[90s Played]] &gt; 0, (Players[[#This Row],[Y Cards]] + Players[[#This Row],[R Cards]]) / Players[[#This Row],[90s Played]], 0)</f>
        <v>0.34482758620689657</v>
      </c>
      <c r="AO189" s="12">
        <f>Players[[#This Row],[Goals]] - Players[[#This Row],[Expected Goals]]</f>
        <v>0.8</v>
      </c>
    </row>
    <row r="190" spans="1:49" x14ac:dyDescent="0.25">
      <c r="A190" t="s">
        <v>461</v>
      </c>
      <c r="B190" t="s">
        <v>713</v>
      </c>
      <c r="C190" t="s">
        <v>11</v>
      </c>
      <c r="D190" t="s">
        <v>699</v>
      </c>
      <c r="E190" t="s">
        <v>26</v>
      </c>
      <c r="F190">
        <v>29</v>
      </c>
      <c r="G190">
        <v>1996</v>
      </c>
      <c r="H190">
        <v>37</v>
      </c>
      <c r="I190">
        <v>37</v>
      </c>
      <c r="J190">
        <v>3228</v>
      </c>
      <c r="K190">
        <v>35.9</v>
      </c>
      <c r="L190">
        <v>4</v>
      </c>
      <c r="M190">
        <v>5</v>
      </c>
      <c r="N190">
        <v>9</v>
      </c>
      <c r="O190">
        <v>4</v>
      </c>
      <c r="P190">
        <v>0</v>
      </c>
      <c r="Q190">
        <v>0</v>
      </c>
      <c r="R190">
        <v>10</v>
      </c>
      <c r="S190">
        <v>0</v>
      </c>
      <c r="T190">
        <v>4.9000000000000004</v>
      </c>
      <c r="U190">
        <v>4.9000000000000004</v>
      </c>
      <c r="V190">
        <v>5.5</v>
      </c>
      <c r="W190">
        <v>10.5</v>
      </c>
      <c r="X190">
        <v>62</v>
      </c>
      <c r="Y190">
        <v>97</v>
      </c>
      <c r="Z190">
        <v>206</v>
      </c>
      <c r="AA190">
        <v>0.11</v>
      </c>
      <c r="AB190">
        <v>0.14000000000000001</v>
      </c>
      <c r="AC190">
        <v>0.25</v>
      </c>
      <c r="AD190">
        <v>0.11</v>
      </c>
      <c r="AE190">
        <v>0.25</v>
      </c>
      <c r="AF190">
        <v>0.14000000000000001</v>
      </c>
      <c r="AG190">
        <v>0.15</v>
      </c>
      <c r="AH190">
        <v>0.28999999999999998</v>
      </c>
      <c r="AI190">
        <v>0.14000000000000001</v>
      </c>
      <c r="AJ190">
        <v>0.28999999999999998</v>
      </c>
      <c r="AK190" s="12">
        <f>Players[[#This Row],[Goal Contributions]]/Players[[#This Row],[Matches Played]]</f>
        <v>0.24324324324324326</v>
      </c>
      <c r="AL190" s="12">
        <f>IF(Players[[#This Row],[Expected Goals]] &gt; 0, Players[[#This Row],[Goals]] / Players[[#This Row],[Expected Goals]], 0)</f>
        <v>0.81632653061224481</v>
      </c>
      <c r="AM190" s="12">
        <f>IF(Players[[#This Row],[Expected Assists]] &gt; 0, Players[[#This Row],[Assists]] / Players[[#This Row],[Expected Assists]], 0)</f>
        <v>0.90909090909090906</v>
      </c>
      <c r="AN190" s="12">
        <f>IF(Players[[#This Row],[90s Played]] &gt; 0, (Players[[#This Row],[Y Cards]] + Players[[#This Row],[R Cards]]) / Players[[#This Row],[90s Played]], 0)</f>
        <v>0.2785515320334262</v>
      </c>
      <c r="AO190" s="12">
        <f>Players[[#This Row],[Goals]] - Players[[#This Row],[Expected Goals]]</f>
        <v>-0.90000000000000036</v>
      </c>
    </row>
    <row r="191" spans="1:49" x14ac:dyDescent="0.25">
      <c r="A191" t="s">
        <v>173</v>
      </c>
      <c r="B191" t="s">
        <v>704</v>
      </c>
      <c r="C191" t="s">
        <v>11</v>
      </c>
      <c r="D191" t="s">
        <v>17</v>
      </c>
      <c r="E191" t="s">
        <v>26</v>
      </c>
      <c r="F191">
        <v>34</v>
      </c>
      <c r="G191">
        <v>1991</v>
      </c>
      <c r="H191">
        <v>13</v>
      </c>
      <c r="I191">
        <v>5</v>
      </c>
      <c r="J191">
        <v>483</v>
      </c>
      <c r="K191">
        <v>5.4</v>
      </c>
      <c r="L191">
        <v>0</v>
      </c>
      <c r="M191">
        <v>0</v>
      </c>
      <c r="N191">
        <v>0</v>
      </c>
      <c r="O191">
        <v>0</v>
      </c>
      <c r="P191">
        <v>0</v>
      </c>
      <c r="Q191">
        <v>0</v>
      </c>
      <c r="R191">
        <v>1</v>
      </c>
      <c r="S191">
        <v>0</v>
      </c>
      <c r="T191">
        <v>0</v>
      </c>
      <c r="U191">
        <v>0</v>
      </c>
      <c r="V191">
        <v>0.3</v>
      </c>
      <c r="W191">
        <v>0.3</v>
      </c>
      <c r="X191">
        <v>6</v>
      </c>
      <c r="Y191">
        <v>7</v>
      </c>
      <c r="Z191">
        <v>8</v>
      </c>
      <c r="AA191">
        <v>0</v>
      </c>
      <c r="AB191">
        <v>0</v>
      </c>
      <c r="AC191">
        <v>0</v>
      </c>
      <c r="AD191">
        <v>0</v>
      </c>
      <c r="AE191">
        <v>0</v>
      </c>
      <c r="AF191">
        <v>0</v>
      </c>
      <c r="AG191">
        <v>0.06</v>
      </c>
      <c r="AH191">
        <v>0.06</v>
      </c>
      <c r="AI191">
        <v>0</v>
      </c>
      <c r="AJ191">
        <v>0.06</v>
      </c>
      <c r="AK191" s="12">
        <f>Players[[#This Row],[Goal Contributions]]/Players[[#This Row],[Matches Played]]</f>
        <v>0</v>
      </c>
      <c r="AL191" s="12">
        <f>IF(Players[[#This Row],[Expected Goals]] &gt; 0, Players[[#This Row],[Goals]] / Players[[#This Row],[Expected Goals]], 0)</f>
        <v>0</v>
      </c>
      <c r="AM191" s="12">
        <f>IF(Players[[#This Row],[Expected Assists]] &gt; 0, Players[[#This Row],[Assists]] / Players[[#This Row],[Expected Assists]], 0)</f>
        <v>0</v>
      </c>
      <c r="AN191" s="12">
        <f>IF(Players[[#This Row],[90s Played]] &gt; 0, (Players[[#This Row],[Y Cards]] + Players[[#This Row],[R Cards]]) / Players[[#This Row],[90s Played]], 0)</f>
        <v>0.18518518518518517</v>
      </c>
      <c r="AO191" s="12">
        <f>Players[[#This Row],[Goals]] - Players[[#This Row],[Expected Goals]]</f>
        <v>0</v>
      </c>
    </row>
    <row r="192" spans="1:49" x14ac:dyDescent="0.25">
      <c r="A192" t="s">
        <v>473</v>
      </c>
      <c r="B192" t="s">
        <v>704</v>
      </c>
      <c r="C192" t="s">
        <v>17</v>
      </c>
      <c r="D192" t="s">
        <v>51</v>
      </c>
      <c r="E192" t="s">
        <v>26</v>
      </c>
      <c r="F192">
        <v>26</v>
      </c>
      <c r="G192">
        <v>1999</v>
      </c>
      <c r="H192">
        <v>29</v>
      </c>
      <c r="I192">
        <v>9</v>
      </c>
      <c r="J192">
        <v>1034</v>
      </c>
      <c r="K192">
        <v>11.5</v>
      </c>
      <c r="L192">
        <v>3</v>
      </c>
      <c r="M192">
        <v>1</v>
      </c>
      <c r="N192">
        <v>4</v>
      </c>
      <c r="O192">
        <v>3</v>
      </c>
      <c r="P192">
        <v>0</v>
      </c>
      <c r="Q192">
        <v>0</v>
      </c>
      <c r="R192">
        <v>6</v>
      </c>
      <c r="S192">
        <v>1</v>
      </c>
      <c r="T192">
        <v>5.8</v>
      </c>
      <c r="U192">
        <v>5.8</v>
      </c>
      <c r="V192">
        <v>1.7</v>
      </c>
      <c r="W192">
        <v>7.4</v>
      </c>
      <c r="X192">
        <v>41</v>
      </c>
      <c r="Y192">
        <v>19</v>
      </c>
      <c r="Z192">
        <v>79</v>
      </c>
      <c r="AA192">
        <v>0.26</v>
      </c>
      <c r="AB192">
        <v>0.09</v>
      </c>
      <c r="AC192">
        <v>0.35</v>
      </c>
      <c r="AD192">
        <v>0.26</v>
      </c>
      <c r="AE192">
        <v>0.35</v>
      </c>
      <c r="AF192">
        <v>0.5</v>
      </c>
      <c r="AG192">
        <v>0.15</v>
      </c>
      <c r="AH192">
        <v>0.65</v>
      </c>
      <c r="AI192">
        <v>0.5</v>
      </c>
      <c r="AJ192">
        <v>0.65</v>
      </c>
      <c r="AK192" s="12">
        <f>Players[[#This Row],[Goal Contributions]]/Players[[#This Row],[Matches Played]]</f>
        <v>0.13793103448275862</v>
      </c>
      <c r="AL192" s="12">
        <f>IF(Players[[#This Row],[Expected Goals]] &gt; 0, Players[[#This Row],[Goals]] / Players[[#This Row],[Expected Goals]], 0)</f>
        <v>0.51724137931034486</v>
      </c>
      <c r="AM192" s="12">
        <f>IF(Players[[#This Row],[Expected Assists]] &gt; 0, Players[[#This Row],[Assists]] / Players[[#This Row],[Expected Assists]], 0)</f>
        <v>0.58823529411764708</v>
      </c>
      <c r="AN192" s="12">
        <f>IF(Players[[#This Row],[90s Played]] &gt; 0, (Players[[#This Row],[Y Cards]] + Players[[#This Row],[R Cards]]) / Players[[#This Row],[90s Played]], 0)</f>
        <v>0.60869565217391308</v>
      </c>
      <c r="AO192" s="12">
        <f>Players[[#This Row],[Goals]] - Players[[#This Row],[Expected Goals]]</f>
        <v>-2.8</v>
      </c>
    </row>
    <row r="193" spans="1:41" x14ac:dyDescent="0.25">
      <c r="A193" t="s">
        <v>445</v>
      </c>
      <c r="B193" t="s">
        <v>704</v>
      </c>
      <c r="C193" t="s">
        <v>11</v>
      </c>
      <c r="D193" t="s">
        <v>699</v>
      </c>
      <c r="E193" t="s">
        <v>26</v>
      </c>
      <c r="F193">
        <v>26</v>
      </c>
      <c r="G193">
        <v>1999</v>
      </c>
      <c r="H193">
        <v>37</v>
      </c>
      <c r="I193">
        <v>37</v>
      </c>
      <c r="J193">
        <v>3092</v>
      </c>
      <c r="K193">
        <v>34.4</v>
      </c>
      <c r="L193">
        <v>0</v>
      </c>
      <c r="M193">
        <v>5</v>
      </c>
      <c r="N193">
        <v>5</v>
      </c>
      <c r="O193">
        <v>0</v>
      </c>
      <c r="P193">
        <v>0</v>
      </c>
      <c r="Q193">
        <v>0</v>
      </c>
      <c r="R193">
        <v>2</v>
      </c>
      <c r="S193">
        <v>0</v>
      </c>
      <c r="T193">
        <v>1.3</v>
      </c>
      <c r="U193">
        <v>1.3</v>
      </c>
      <c r="V193">
        <v>6.4</v>
      </c>
      <c r="W193">
        <v>7.7</v>
      </c>
      <c r="X193">
        <v>63</v>
      </c>
      <c r="Y193">
        <v>70</v>
      </c>
      <c r="Z193">
        <v>171</v>
      </c>
      <c r="AA193">
        <v>0</v>
      </c>
      <c r="AB193">
        <v>0.15</v>
      </c>
      <c r="AC193">
        <v>0.15</v>
      </c>
      <c r="AD193">
        <v>0</v>
      </c>
      <c r="AE193">
        <v>0.15</v>
      </c>
      <c r="AF193">
        <v>0.04</v>
      </c>
      <c r="AG193">
        <v>0.19</v>
      </c>
      <c r="AH193">
        <v>0.22</v>
      </c>
      <c r="AI193">
        <v>0.04</v>
      </c>
      <c r="AJ193">
        <v>0.22</v>
      </c>
      <c r="AK193" s="12">
        <f>Players[[#This Row],[Goal Contributions]]/Players[[#This Row],[Matches Played]]</f>
        <v>0.13513513513513514</v>
      </c>
      <c r="AL193" s="12">
        <f>IF(Players[[#This Row],[Expected Goals]] &gt; 0, Players[[#This Row],[Goals]] / Players[[#This Row],[Expected Goals]], 0)</f>
        <v>0</v>
      </c>
      <c r="AM193" s="12">
        <f>IF(Players[[#This Row],[Expected Assists]] &gt; 0, Players[[#This Row],[Assists]] / Players[[#This Row],[Expected Assists]], 0)</f>
        <v>0.78125</v>
      </c>
      <c r="AN193" s="12">
        <f>IF(Players[[#This Row],[90s Played]] &gt; 0, (Players[[#This Row],[Y Cards]] + Players[[#This Row],[R Cards]]) / Players[[#This Row],[90s Played]], 0)</f>
        <v>5.8139534883720929E-2</v>
      </c>
      <c r="AO193" s="12">
        <f>Players[[#This Row],[Goals]] - Players[[#This Row],[Expected Goals]]</f>
        <v>-1.3</v>
      </c>
    </row>
    <row r="194" spans="1:41" x14ac:dyDescent="0.25">
      <c r="A194" t="s">
        <v>643</v>
      </c>
      <c r="B194" t="s">
        <v>704</v>
      </c>
      <c r="C194" t="s">
        <v>17</v>
      </c>
      <c r="D194" t="s">
        <v>699</v>
      </c>
      <c r="E194" t="s">
        <v>26</v>
      </c>
      <c r="F194">
        <v>21</v>
      </c>
      <c r="G194">
        <v>2004</v>
      </c>
      <c r="H194">
        <v>20</v>
      </c>
      <c r="I194">
        <v>16</v>
      </c>
      <c r="J194">
        <v>1318</v>
      </c>
      <c r="K194">
        <v>14.6</v>
      </c>
      <c r="L194">
        <v>0</v>
      </c>
      <c r="M194">
        <v>2</v>
      </c>
      <c r="N194">
        <v>2</v>
      </c>
      <c r="O194">
        <v>0</v>
      </c>
      <c r="P194">
        <v>0</v>
      </c>
      <c r="Q194">
        <v>0</v>
      </c>
      <c r="R194">
        <v>2</v>
      </c>
      <c r="S194">
        <v>0</v>
      </c>
      <c r="T194">
        <v>0.4</v>
      </c>
      <c r="U194">
        <v>0.4</v>
      </c>
      <c r="V194">
        <v>3</v>
      </c>
      <c r="W194">
        <v>3.4</v>
      </c>
      <c r="X194">
        <v>14</v>
      </c>
      <c r="Y194">
        <v>107</v>
      </c>
      <c r="Z194">
        <v>11</v>
      </c>
      <c r="AA194">
        <v>0</v>
      </c>
      <c r="AB194">
        <v>0.14000000000000001</v>
      </c>
      <c r="AC194">
        <v>0.14000000000000001</v>
      </c>
      <c r="AD194">
        <v>0</v>
      </c>
      <c r="AE194">
        <v>0.14000000000000001</v>
      </c>
      <c r="AF194">
        <v>0.03</v>
      </c>
      <c r="AG194">
        <v>0.21</v>
      </c>
      <c r="AH194">
        <v>0.23</v>
      </c>
      <c r="AI194">
        <v>0.03</v>
      </c>
      <c r="AJ194">
        <v>0.23</v>
      </c>
      <c r="AK194" s="12">
        <f>Players[[#This Row],[Goal Contributions]]/Players[[#This Row],[Matches Played]]</f>
        <v>0.1</v>
      </c>
      <c r="AL194" s="12">
        <f>IF(Players[[#This Row],[Expected Goals]] &gt; 0, Players[[#This Row],[Goals]] / Players[[#This Row],[Expected Goals]], 0)</f>
        <v>0</v>
      </c>
      <c r="AM194" s="12">
        <f>IF(Players[[#This Row],[Expected Assists]] &gt; 0, Players[[#This Row],[Assists]] / Players[[#This Row],[Expected Assists]], 0)</f>
        <v>0.66666666666666663</v>
      </c>
      <c r="AN194" s="12">
        <f>IF(Players[[#This Row],[90s Played]] &gt; 0, (Players[[#This Row],[Y Cards]] + Players[[#This Row],[R Cards]]) / Players[[#This Row],[90s Played]], 0)</f>
        <v>0.13698630136986301</v>
      </c>
      <c r="AO194" s="12">
        <f>Players[[#This Row],[Goals]] - Players[[#This Row],[Expected Goals]]</f>
        <v>-0.4</v>
      </c>
    </row>
    <row r="195" spans="1:41" x14ac:dyDescent="0.25">
      <c r="A195" t="s">
        <v>203</v>
      </c>
      <c r="B195" t="s">
        <v>740</v>
      </c>
      <c r="C195" t="s">
        <v>17</v>
      </c>
      <c r="D195" t="s">
        <v>699</v>
      </c>
      <c r="E195" t="s">
        <v>26</v>
      </c>
      <c r="F195">
        <v>22</v>
      </c>
      <c r="G195">
        <v>2003</v>
      </c>
      <c r="H195">
        <v>23</v>
      </c>
      <c r="I195">
        <v>4</v>
      </c>
      <c r="J195">
        <v>507</v>
      </c>
      <c r="K195">
        <v>5.6</v>
      </c>
      <c r="L195">
        <v>1</v>
      </c>
      <c r="M195">
        <v>1</v>
      </c>
      <c r="N195">
        <v>2</v>
      </c>
      <c r="O195">
        <v>1</v>
      </c>
      <c r="P195">
        <v>0</v>
      </c>
      <c r="Q195">
        <v>0</v>
      </c>
      <c r="R195">
        <v>1</v>
      </c>
      <c r="S195">
        <v>0</v>
      </c>
      <c r="T195">
        <v>0.8</v>
      </c>
      <c r="U195">
        <v>0.8</v>
      </c>
      <c r="V195">
        <v>0.6</v>
      </c>
      <c r="W195">
        <v>1.4</v>
      </c>
      <c r="X195">
        <v>5</v>
      </c>
      <c r="Y195">
        <v>21</v>
      </c>
      <c r="Z195">
        <v>13</v>
      </c>
      <c r="AA195">
        <v>0.18</v>
      </c>
      <c r="AB195">
        <v>0.18</v>
      </c>
      <c r="AC195">
        <v>0.36</v>
      </c>
      <c r="AD195">
        <v>0.18</v>
      </c>
      <c r="AE195">
        <v>0.36</v>
      </c>
      <c r="AF195">
        <v>0.14000000000000001</v>
      </c>
      <c r="AG195">
        <v>0.11</v>
      </c>
      <c r="AH195">
        <v>0.25</v>
      </c>
      <c r="AI195">
        <v>0.14000000000000001</v>
      </c>
      <c r="AJ195">
        <v>0.25</v>
      </c>
      <c r="AK195" s="12">
        <f>Players[[#This Row],[Goal Contributions]]/Players[[#This Row],[Matches Played]]</f>
        <v>8.6956521739130432E-2</v>
      </c>
      <c r="AL195" s="12">
        <f>IF(Players[[#This Row],[Expected Goals]] &gt; 0, Players[[#This Row],[Goals]] / Players[[#This Row],[Expected Goals]], 0)</f>
        <v>1.25</v>
      </c>
      <c r="AM195" s="12">
        <f>IF(Players[[#This Row],[Expected Assists]] &gt; 0, Players[[#This Row],[Assists]] / Players[[#This Row],[Expected Assists]], 0)</f>
        <v>1.6666666666666667</v>
      </c>
      <c r="AN195" s="12">
        <f>IF(Players[[#This Row],[90s Played]] &gt; 0, (Players[[#This Row],[Y Cards]] + Players[[#This Row],[R Cards]]) / Players[[#This Row],[90s Played]], 0)</f>
        <v>0.17857142857142858</v>
      </c>
      <c r="AO195" s="12">
        <f>Players[[#This Row],[Goals]] - Players[[#This Row],[Expected Goals]]</f>
        <v>0.19999999999999996</v>
      </c>
    </row>
    <row r="196" spans="1:41" x14ac:dyDescent="0.25">
      <c r="A196" t="s">
        <v>222</v>
      </c>
      <c r="B196" t="s">
        <v>741</v>
      </c>
      <c r="C196" t="s">
        <v>17</v>
      </c>
      <c r="D196" t="s">
        <v>699</v>
      </c>
      <c r="E196" t="s">
        <v>26</v>
      </c>
      <c r="F196">
        <v>25</v>
      </c>
      <c r="G196">
        <v>2000</v>
      </c>
      <c r="H196">
        <v>13</v>
      </c>
      <c r="I196">
        <v>4</v>
      </c>
      <c r="J196">
        <v>452</v>
      </c>
      <c r="K196">
        <v>5</v>
      </c>
      <c r="L196">
        <v>0</v>
      </c>
      <c r="M196">
        <v>0</v>
      </c>
      <c r="N196">
        <v>0</v>
      </c>
      <c r="O196">
        <v>0</v>
      </c>
      <c r="P196">
        <v>0</v>
      </c>
      <c r="Q196">
        <v>0</v>
      </c>
      <c r="R196">
        <v>1</v>
      </c>
      <c r="S196">
        <v>0</v>
      </c>
      <c r="T196">
        <v>0.4</v>
      </c>
      <c r="U196">
        <v>0.4</v>
      </c>
      <c r="V196">
        <v>0</v>
      </c>
      <c r="W196">
        <v>0.4</v>
      </c>
      <c r="X196">
        <v>2</v>
      </c>
      <c r="Y196">
        <v>19</v>
      </c>
      <c r="Z196">
        <v>7</v>
      </c>
      <c r="AA196">
        <v>0</v>
      </c>
      <c r="AB196">
        <v>0</v>
      </c>
      <c r="AC196">
        <v>0</v>
      </c>
      <c r="AD196">
        <v>0</v>
      </c>
      <c r="AE196">
        <v>0</v>
      </c>
      <c r="AF196">
        <v>0.08</v>
      </c>
      <c r="AG196">
        <v>0</v>
      </c>
      <c r="AH196">
        <v>0.08</v>
      </c>
      <c r="AI196">
        <v>0.08</v>
      </c>
      <c r="AJ196">
        <v>0.08</v>
      </c>
      <c r="AK196" s="12">
        <f>Players[[#This Row],[Goal Contributions]]/Players[[#This Row],[Matches Played]]</f>
        <v>0</v>
      </c>
      <c r="AL196" s="12">
        <f>IF(Players[[#This Row],[Expected Goals]] &gt; 0, Players[[#This Row],[Goals]] / Players[[#This Row],[Expected Goals]], 0)</f>
        <v>0</v>
      </c>
      <c r="AM196" s="12">
        <f>IF(Players[[#This Row],[Expected Assists]] &gt; 0, Players[[#This Row],[Assists]] / Players[[#This Row],[Expected Assists]], 0)</f>
        <v>0</v>
      </c>
      <c r="AN196" s="12">
        <f>IF(Players[[#This Row],[90s Played]] &gt; 0, (Players[[#This Row],[Y Cards]] + Players[[#This Row],[R Cards]]) / Players[[#This Row],[90s Played]], 0)</f>
        <v>0.2</v>
      </c>
      <c r="AO196" s="12">
        <f>Players[[#This Row],[Goals]] - Players[[#This Row],[Expected Goals]]</f>
        <v>-0.4</v>
      </c>
    </row>
    <row r="197" spans="1:41" x14ac:dyDescent="0.25">
      <c r="A197" t="s">
        <v>423</v>
      </c>
      <c r="B197" t="s">
        <v>707</v>
      </c>
      <c r="C197" t="s">
        <v>51</v>
      </c>
      <c r="D197" t="s">
        <v>699</v>
      </c>
      <c r="E197" t="s">
        <v>26</v>
      </c>
      <c r="F197">
        <v>28</v>
      </c>
      <c r="G197">
        <v>1997</v>
      </c>
      <c r="H197">
        <v>37</v>
      </c>
      <c r="I197">
        <v>33</v>
      </c>
      <c r="J197">
        <v>2648</v>
      </c>
      <c r="K197">
        <v>29.4</v>
      </c>
      <c r="L197">
        <v>14</v>
      </c>
      <c r="M197">
        <v>2</v>
      </c>
      <c r="N197">
        <v>16</v>
      </c>
      <c r="O197">
        <v>12</v>
      </c>
      <c r="P197">
        <v>2</v>
      </c>
      <c r="Q197">
        <v>2</v>
      </c>
      <c r="R197">
        <v>2</v>
      </c>
      <c r="S197">
        <v>0</v>
      </c>
      <c r="T197">
        <v>13.5</v>
      </c>
      <c r="U197">
        <v>11.9</v>
      </c>
      <c r="V197">
        <v>3.2</v>
      </c>
      <c r="W197">
        <v>15.1</v>
      </c>
      <c r="X197">
        <v>45</v>
      </c>
      <c r="Y197">
        <v>52</v>
      </c>
      <c r="Z197">
        <v>122</v>
      </c>
      <c r="AA197">
        <v>0.48</v>
      </c>
      <c r="AB197">
        <v>7.0000000000000007E-2</v>
      </c>
      <c r="AC197">
        <v>0.54</v>
      </c>
      <c r="AD197">
        <v>0.41</v>
      </c>
      <c r="AE197">
        <v>0.48</v>
      </c>
      <c r="AF197">
        <v>0.46</v>
      </c>
      <c r="AG197">
        <v>0.11</v>
      </c>
      <c r="AH197">
        <v>0.56999999999999995</v>
      </c>
      <c r="AI197">
        <v>0.41</v>
      </c>
      <c r="AJ197">
        <v>0.51</v>
      </c>
      <c r="AK197" s="12">
        <f>Players[[#This Row],[Goal Contributions]]/Players[[#This Row],[Matches Played]]</f>
        <v>0.43243243243243246</v>
      </c>
      <c r="AL197" s="12">
        <f>IF(Players[[#This Row],[Expected Goals]] &gt; 0, Players[[#This Row],[Goals]] / Players[[#This Row],[Expected Goals]], 0)</f>
        <v>1.037037037037037</v>
      </c>
      <c r="AM197" s="12">
        <f>IF(Players[[#This Row],[Expected Assists]] &gt; 0, Players[[#This Row],[Assists]] / Players[[#This Row],[Expected Assists]], 0)</f>
        <v>0.625</v>
      </c>
      <c r="AN197" s="12">
        <f>IF(Players[[#This Row],[90s Played]] &gt; 0, (Players[[#This Row],[Y Cards]] + Players[[#This Row],[R Cards]]) / Players[[#This Row],[90s Played]], 0)</f>
        <v>6.8027210884353748E-2</v>
      </c>
      <c r="AO197" s="12">
        <f>Players[[#This Row],[Goals]] - Players[[#This Row],[Expected Goals]]</f>
        <v>0.5</v>
      </c>
    </row>
    <row r="198" spans="1:41" x14ac:dyDescent="0.25">
      <c r="A198" t="s">
        <v>234</v>
      </c>
      <c r="B198" t="s">
        <v>707</v>
      </c>
      <c r="C198" t="s">
        <v>17</v>
      </c>
      <c r="D198" t="s">
        <v>51</v>
      </c>
      <c r="E198" t="s">
        <v>26</v>
      </c>
      <c r="F198">
        <v>27</v>
      </c>
      <c r="G198">
        <v>1998</v>
      </c>
      <c r="H198">
        <v>2</v>
      </c>
      <c r="I198">
        <v>1</v>
      </c>
      <c r="J198">
        <v>115</v>
      </c>
      <c r="K198">
        <v>1.3</v>
      </c>
      <c r="L198">
        <v>0</v>
      </c>
      <c r="M198">
        <v>0</v>
      </c>
      <c r="N198">
        <v>0</v>
      </c>
      <c r="O198">
        <v>0</v>
      </c>
      <c r="P198">
        <v>0</v>
      </c>
      <c r="Q198">
        <v>0</v>
      </c>
      <c r="R198">
        <v>0</v>
      </c>
      <c r="S198">
        <v>0</v>
      </c>
      <c r="T198">
        <v>0.4</v>
      </c>
      <c r="U198">
        <v>0.4</v>
      </c>
      <c r="V198">
        <v>0</v>
      </c>
      <c r="W198">
        <v>0.4</v>
      </c>
      <c r="X198">
        <v>3</v>
      </c>
      <c r="Y198">
        <v>4</v>
      </c>
      <c r="Z198">
        <v>7</v>
      </c>
      <c r="AA198">
        <v>0</v>
      </c>
      <c r="AB198">
        <v>0</v>
      </c>
      <c r="AC198">
        <v>0</v>
      </c>
      <c r="AD198">
        <v>0</v>
      </c>
      <c r="AE198">
        <v>0</v>
      </c>
      <c r="AF198">
        <v>0.31</v>
      </c>
      <c r="AG198">
        <v>0.04</v>
      </c>
      <c r="AH198">
        <v>0.34</v>
      </c>
      <c r="AI198">
        <v>0.31</v>
      </c>
      <c r="AJ198">
        <v>0.34</v>
      </c>
      <c r="AK198" s="12">
        <f>Players[[#This Row],[Goal Contributions]]/Players[[#This Row],[Matches Played]]</f>
        <v>0</v>
      </c>
      <c r="AL198" s="12">
        <f>IF(Players[[#This Row],[Expected Goals]] &gt; 0, Players[[#This Row],[Goals]] / Players[[#This Row],[Expected Goals]], 0)</f>
        <v>0</v>
      </c>
      <c r="AM198" s="12">
        <f>IF(Players[[#This Row],[Expected Assists]] &gt; 0, Players[[#This Row],[Assists]] / Players[[#This Row],[Expected Assists]], 0)</f>
        <v>0</v>
      </c>
      <c r="AN198" s="12">
        <f>IF(Players[[#This Row],[90s Played]] &gt; 0, (Players[[#This Row],[Y Cards]] + Players[[#This Row],[R Cards]]) / Players[[#This Row],[90s Played]], 0)</f>
        <v>0</v>
      </c>
      <c r="AO198" s="12">
        <f>Players[[#This Row],[Goals]] - Players[[#This Row],[Expected Goals]]</f>
        <v>-0.4</v>
      </c>
    </row>
    <row r="199" spans="1:41" x14ac:dyDescent="0.25">
      <c r="A199" t="s">
        <v>25</v>
      </c>
      <c r="B199" t="s">
        <v>704</v>
      </c>
      <c r="C199" t="s">
        <v>17</v>
      </c>
      <c r="D199" t="s">
        <v>699</v>
      </c>
      <c r="E199" t="s">
        <v>26</v>
      </c>
      <c r="F199">
        <v>20</v>
      </c>
      <c r="G199">
        <v>2005</v>
      </c>
      <c r="H199">
        <v>2</v>
      </c>
      <c r="I199">
        <v>0</v>
      </c>
      <c r="J199">
        <v>6</v>
      </c>
      <c r="K199">
        <v>0.1</v>
      </c>
      <c r="L199">
        <v>0</v>
      </c>
      <c r="M199">
        <v>0</v>
      </c>
      <c r="N199">
        <v>0</v>
      </c>
      <c r="O199">
        <v>0</v>
      </c>
      <c r="P199">
        <v>0</v>
      </c>
      <c r="Q199">
        <v>0</v>
      </c>
      <c r="R199">
        <v>0</v>
      </c>
      <c r="S199">
        <v>0</v>
      </c>
      <c r="T199">
        <v>0</v>
      </c>
      <c r="U199">
        <v>0</v>
      </c>
      <c r="V199">
        <v>0</v>
      </c>
      <c r="W199">
        <v>0.1</v>
      </c>
      <c r="X199">
        <v>2</v>
      </c>
      <c r="Y199">
        <v>0</v>
      </c>
      <c r="Z199">
        <v>1</v>
      </c>
      <c r="AA199">
        <v>0</v>
      </c>
      <c r="AB199">
        <v>0</v>
      </c>
      <c r="AC199">
        <v>0</v>
      </c>
      <c r="AD199">
        <v>0</v>
      </c>
      <c r="AE199">
        <v>0</v>
      </c>
      <c r="AF199">
        <v>0.28999999999999998</v>
      </c>
      <c r="AG199">
        <v>0.5</v>
      </c>
      <c r="AH199">
        <v>0.79</v>
      </c>
      <c r="AI199">
        <v>0.28999999999999998</v>
      </c>
      <c r="AJ199">
        <v>0.79</v>
      </c>
      <c r="AK199" s="12">
        <f>Players[[#This Row],[Goal Contributions]]/Players[[#This Row],[Matches Played]]</f>
        <v>0</v>
      </c>
      <c r="AL199" s="12">
        <f>IF(Players[[#This Row],[Expected Goals]] &gt; 0, Players[[#This Row],[Goals]] / Players[[#This Row],[Expected Goals]], 0)</f>
        <v>0</v>
      </c>
      <c r="AM199" s="12">
        <f>IF(Players[[#This Row],[Expected Assists]] &gt; 0, Players[[#This Row],[Assists]] / Players[[#This Row],[Expected Assists]], 0)</f>
        <v>0</v>
      </c>
      <c r="AN199" s="12">
        <f>IF(Players[[#This Row],[90s Played]] &gt; 0, (Players[[#This Row],[Y Cards]] + Players[[#This Row],[R Cards]]) / Players[[#This Row],[90s Played]], 0)</f>
        <v>0</v>
      </c>
      <c r="AO199" s="12">
        <f>Players[[#This Row],[Goals]] - Players[[#This Row],[Expected Goals]]</f>
        <v>0</v>
      </c>
    </row>
    <row r="200" spans="1:41" x14ac:dyDescent="0.25">
      <c r="A200" t="s">
        <v>90</v>
      </c>
      <c r="B200" t="s">
        <v>706</v>
      </c>
      <c r="C200" t="s">
        <v>17</v>
      </c>
      <c r="D200" t="s">
        <v>51</v>
      </c>
      <c r="E200" t="s">
        <v>26</v>
      </c>
      <c r="F200">
        <v>34</v>
      </c>
      <c r="G200">
        <v>1991</v>
      </c>
      <c r="H200">
        <v>1</v>
      </c>
      <c r="I200">
        <v>0</v>
      </c>
      <c r="J200">
        <v>21</v>
      </c>
      <c r="K200">
        <v>0.2</v>
      </c>
      <c r="L200">
        <v>0</v>
      </c>
      <c r="M200">
        <v>0</v>
      </c>
      <c r="N200">
        <v>0</v>
      </c>
      <c r="O200">
        <v>0</v>
      </c>
      <c r="P200">
        <v>0</v>
      </c>
      <c r="Q200">
        <v>0</v>
      </c>
      <c r="R200">
        <v>1</v>
      </c>
      <c r="S200">
        <v>0</v>
      </c>
      <c r="T200">
        <v>0.5</v>
      </c>
      <c r="U200">
        <v>0.5</v>
      </c>
      <c r="V200">
        <v>0</v>
      </c>
      <c r="W200">
        <v>0.5</v>
      </c>
      <c r="X200">
        <v>0</v>
      </c>
      <c r="Y200">
        <v>0</v>
      </c>
      <c r="Z200">
        <v>1</v>
      </c>
      <c r="AA200">
        <v>0</v>
      </c>
      <c r="AB200">
        <v>0</v>
      </c>
      <c r="AC200">
        <v>0</v>
      </c>
      <c r="AD200">
        <v>0</v>
      </c>
      <c r="AE200">
        <v>0</v>
      </c>
      <c r="AF200">
        <v>1.96</v>
      </c>
      <c r="AG200">
        <v>0.21</v>
      </c>
      <c r="AH200">
        <v>2.17</v>
      </c>
      <c r="AI200">
        <v>1.96</v>
      </c>
      <c r="AJ200">
        <v>2.17</v>
      </c>
      <c r="AK200" s="12">
        <f>Players[[#This Row],[Goal Contributions]]/Players[[#This Row],[Matches Played]]</f>
        <v>0</v>
      </c>
      <c r="AL200" s="12">
        <f>IF(Players[[#This Row],[Expected Goals]] &gt; 0, Players[[#This Row],[Goals]] / Players[[#This Row],[Expected Goals]], 0)</f>
        <v>0</v>
      </c>
      <c r="AM200" s="12">
        <f>IF(Players[[#This Row],[Expected Assists]] &gt; 0, Players[[#This Row],[Assists]] / Players[[#This Row],[Expected Assists]], 0)</f>
        <v>0</v>
      </c>
      <c r="AN200" s="12">
        <f>IF(Players[[#This Row],[90s Played]] &gt; 0, (Players[[#This Row],[Y Cards]] + Players[[#This Row],[R Cards]]) / Players[[#This Row],[90s Played]], 0)</f>
        <v>5</v>
      </c>
      <c r="AO200" s="12">
        <f>Players[[#This Row],[Goals]] - Players[[#This Row],[Expected Goals]]</f>
        <v>-0.5</v>
      </c>
    </row>
    <row r="201" spans="1:41" x14ac:dyDescent="0.25">
      <c r="A201" t="s">
        <v>250</v>
      </c>
      <c r="B201" t="s">
        <v>704</v>
      </c>
      <c r="C201" t="s">
        <v>17</v>
      </c>
      <c r="D201" t="s">
        <v>51</v>
      </c>
      <c r="E201" t="s">
        <v>26</v>
      </c>
      <c r="F201">
        <v>27</v>
      </c>
      <c r="G201">
        <v>1998</v>
      </c>
      <c r="H201">
        <v>34</v>
      </c>
      <c r="I201">
        <v>31</v>
      </c>
      <c r="J201">
        <v>2588</v>
      </c>
      <c r="K201">
        <v>28.8</v>
      </c>
      <c r="L201">
        <v>8</v>
      </c>
      <c r="M201">
        <v>8</v>
      </c>
      <c r="N201">
        <v>16</v>
      </c>
      <c r="O201">
        <v>7</v>
      </c>
      <c r="P201">
        <v>1</v>
      </c>
      <c r="Q201">
        <v>2</v>
      </c>
      <c r="R201">
        <v>1</v>
      </c>
      <c r="S201">
        <v>0</v>
      </c>
      <c r="T201">
        <v>10.5</v>
      </c>
      <c r="U201">
        <v>8.9</v>
      </c>
      <c r="V201">
        <v>6.2</v>
      </c>
      <c r="W201">
        <v>15.1</v>
      </c>
      <c r="X201">
        <v>69</v>
      </c>
      <c r="Y201">
        <v>97</v>
      </c>
      <c r="Z201">
        <v>153</v>
      </c>
      <c r="AA201">
        <v>0.28000000000000003</v>
      </c>
      <c r="AB201">
        <v>0.28000000000000003</v>
      </c>
      <c r="AC201">
        <v>0.56000000000000005</v>
      </c>
      <c r="AD201">
        <v>0.24</v>
      </c>
      <c r="AE201">
        <v>0.52</v>
      </c>
      <c r="AF201">
        <v>0.36</v>
      </c>
      <c r="AG201">
        <v>0.22</v>
      </c>
      <c r="AH201">
        <v>0.57999999999999996</v>
      </c>
      <c r="AI201">
        <v>0.31</v>
      </c>
      <c r="AJ201">
        <v>0.53</v>
      </c>
      <c r="AK201" s="12">
        <f>Players[[#This Row],[Goal Contributions]]/Players[[#This Row],[Matches Played]]</f>
        <v>0.47058823529411764</v>
      </c>
      <c r="AL201" s="12">
        <f>IF(Players[[#This Row],[Expected Goals]] &gt; 0, Players[[#This Row],[Goals]] / Players[[#This Row],[Expected Goals]], 0)</f>
        <v>0.76190476190476186</v>
      </c>
      <c r="AM201" s="12">
        <f>IF(Players[[#This Row],[Expected Assists]] &gt; 0, Players[[#This Row],[Assists]] / Players[[#This Row],[Expected Assists]], 0)</f>
        <v>1.2903225806451613</v>
      </c>
      <c r="AN201" s="12">
        <f>IF(Players[[#This Row],[90s Played]] &gt; 0, (Players[[#This Row],[Y Cards]] + Players[[#This Row],[R Cards]]) / Players[[#This Row],[90s Played]], 0)</f>
        <v>3.4722222222222224E-2</v>
      </c>
      <c r="AO201" s="12">
        <f>Players[[#This Row],[Goals]] - Players[[#This Row],[Expected Goals]]</f>
        <v>-2.5</v>
      </c>
    </row>
    <row r="202" spans="1:41" x14ac:dyDescent="0.25">
      <c r="A202" t="s">
        <v>396</v>
      </c>
      <c r="B202" t="s">
        <v>724</v>
      </c>
      <c r="C202" t="s">
        <v>51</v>
      </c>
      <c r="D202" t="s">
        <v>699</v>
      </c>
      <c r="E202" t="s">
        <v>43</v>
      </c>
      <c r="F202">
        <v>25</v>
      </c>
      <c r="G202">
        <v>2000</v>
      </c>
      <c r="H202">
        <v>25</v>
      </c>
      <c r="I202">
        <v>15</v>
      </c>
      <c r="J202">
        <v>1239</v>
      </c>
      <c r="K202">
        <v>13.8</v>
      </c>
      <c r="L202">
        <v>0</v>
      </c>
      <c r="M202">
        <v>1</v>
      </c>
      <c r="N202">
        <v>1</v>
      </c>
      <c r="O202">
        <v>0</v>
      </c>
      <c r="P202">
        <v>0</v>
      </c>
      <c r="Q202">
        <v>0</v>
      </c>
      <c r="R202">
        <v>2</v>
      </c>
      <c r="S202">
        <v>0</v>
      </c>
      <c r="T202">
        <v>2.1</v>
      </c>
      <c r="U202">
        <v>2.1</v>
      </c>
      <c r="V202">
        <v>2</v>
      </c>
      <c r="W202">
        <v>4.0999999999999996</v>
      </c>
      <c r="X202">
        <v>30</v>
      </c>
      <c r="Y202">
        <v>25</v>
      </c>
      <c r="Z202">
        <v>81</v>
      </c>
      <c r="AA202">
        <v>0</v>
      </c>
      <c r="AB202">
        <v>7.0000000000000007E-2</v>
      </c>
      <c r="AC202">
        <v>7.0000000000000007E-2</v>
      </c>
      <c r="AD202">
        <v>0</v>
      </c>
      <c r="AE202">
        <v>7.0000000000000007E-2</v>
      </c>
      <c r="AF202">
        <v>0.15</v>
      </c>
      <c r="AG202">
        <v>0.15</v>
      </c>
      <c r="AH202">
        <v>0.3</v>
      </c>
      <c r="AI202">
        <v>0.15</v>
      </c>
      <c r="AJ202">
        <v>0.3</v>
      </c>
      <c r="AK202" s="12">
        <f>Players[[#This Row],[Goal Contributions]]/Players[[#This Row],[Matches Played]]</f>
        <v>0.04</v>
      </c>
      <c r="AL202" s="12">
        <f>IF(Players[[#This Row],[Expected Goals]] &gt; 0, Players[[#This Row],[Goals]] / Players[[#This Row],[Expected Goals]], 0)</f>
        <v>0</v>
      </c>
      <c r="AM202" s="12">
        <f>IF(Players[[#This Row],[Expected Assists]] &gt; 0, Players[[#This Row],[Assists]] / Players[[#This Row],[Expected Assists]], 0)</f>
        <v>0.5</v>
      </c>
      <c r="AN202" s="12">
        <f>IF(Players[[#This Row],[90s Played]] &gt; 0, (Players[[#This Row],[Y Cards]] + Players[[#This Row],[R Cards]]) / Players[[#This Row],[90s Played]], 0)</f>
        <v>0.14492753623188406</v>
      </c>
      <c r="AO202" s="12">
        <f>Players[[#This Row],[Goals]] - Players[[#This Row],[Expected Goals]]</f>
        <v>-2.1</v>
      </c>
    </row>
    <row r="203" spans="1:41" x14ac:dyDescent="0.25">
      <c r="A203" t="s">
        <v>113</v>
      </c>
      <c r="B203" t="s">
        <v>742</v>
      </c>
      <c r="C203" t="s">
        <v>51</v>
      </c>
      <c r="D203" t="s">
        <v>699</v>
      </c>
      <c r="E203" t="s">
        <v>43</v>
      </c>
      <c r="F203">
        <v>27</v>
      </c>
      <c r="G203">
        <v>1998</v>
      </c>
      <c r="H203">
        <v>30</v>
      </c>
      <c r="I203">
        <v>15</v>
      </c>
      <c r="J203">
        <v>1534</v>
      </c>
      <c r="K203">
        <v>17</v>
      </c>
      <c r="L203">
        <v>8</v>
      </c>
      <c r="M203">
        <v>0</v>
      </c>
      <c r="N203">
        <v>8</v>
      </c>
      <c r="O203">
        <v>8</v>
      </c>
      <c r="P203">
        <v>0</v>
      </c>
      <c r="Q203">
        <v>0</v>
      </c>
      <c r="R203">
        <v>2</v>
      </c>
      <c r="S203">
        <v>0</v>
      </c>
      <c r="T203">
        <v>8.1999999999999993</v>
      </c>
      <c r="U203">
        <v>8.1999999999999993</v>
      </c>
      <c r="V203">
        <v>1.2</v>
      </c>
      <c r="W203">
        <v>9.4</v>
      </c>
      <c r="X203">
        <v>15</v>
      </c>
      <c r="Y203">
        <v>16</v>
      </c>
      <c r="Z203">
        <v>77</v>
      </c>
      <c r="AA203">
        <v>0.47</v>
      </c>
      <c r="AB203">
        <v>0</v>
      </c>
      <c r="AC203">
        <v>0.47</v>
      </c>
      <c r="AD203">
        <v>0.47</v>
      </c>
      <c r="AE203">
        <v>0.47</v>
      </c>
      <c r="AF203">
        <v>0.48</v>
      </c>
      <c r="AG203">
        <v>7.0000000000000007E-2</v>
      </c>
      <c r="AH203">
        <v>0.55000000000000004</v>
      </c>
      <c r="AI203">
        <v>0.48</v>
      </c>
      <c r="AJ203">
        <v>0.55000000000000004</v>
      </c>
      <c r="AK203" s="12">
        <f>Players[[#This Row],[Goal Contributions]]/Players[[#This Row],[Matches Played]]</f>
        <v>0.26666666666666666</v>
      </c>
      <c r="AL203" s="12">
        <f>IF(Players[[#This Row],[Expected Goals]] &gt; 0, Players[[#This Row],[Goals]] / Players[[#This Row],[Expected Goals]], 0)</f>
        <v>0.97560975609756106</v>
      </c>
      <c r="AM203" s="12">
        <f>IF(Players[[#This Row],[Expected Assists]] &gt; 0, Players[[#This Row],[Assists]] / Players[[#This Row],[Expected Assists]], 0)</f>
        <v>0</v>
      </c>
      <c r="AN203" s="12">
        <f>IF(Players[[#This Row],[90s Played]] &gt; 0, (Players[[#This Row],[Y Cards]] + Players[[#This Row],[R Cards]]) / Players[[#This Row],[90s Played]], 0)</f>
        <v>0.11764705882352941</v>
      </c>
      <c r="AO203" s="12">
        <f>Players[[#This Row],[Goals]] - Players[[#This Row],[Expected Goals]]</f>
        <v>-0.19999999999999929</v>
      </c>
    </row>
    <row r="204" spans="1:41" x14ac:dyDescent="0.25">
      <c r="A204" t="s">
        <v>359</v>
      </c>
      <c r="B204" t="s">
        <v>704</v>
      </c>
      <c r="C204" t="s">
        <v>11</v>
      </c>
      <c r="D204" t="s">
        <v>699</v>
      </c>
      <c r="E204" t="s">
        <v>43</v>
      </c>
      <c r="F204">
        <v>32</v>
      </c>
      <c r="G204">
        <v>1993</v>
      </c>
      <c r="H204">
        <v>14</v>
      </c>
      <c r="I204">
        <v>11</v>
      </c>
      <c r="J204">
        <v>1049</v>
      </c>
      <c r="K204">
        <v>11.7</v>
      </c>
      <c r="L204">
        <v>3</v>
      </c>
      <c r="M204">
        <v>0</v>
      </c>
      <c r="N204">
        <v>3</v>
      </c>
      <c r="O204">
        <v>3</v>
      </c>
      <c r="P204">
        <v>0</v>
      </c>
      <c r="Q204">
        <v>0</v>
      </c>
      <c r="R204">
        <v>5</v>
      </c>
      <c r="S204">
        <v>0</v>
      </c>
      <c r="T204">
        <v>0.6</v>
      </c>
      <c r="U204">
        <v>0.6</v>
      </c>
      <c r="V204">
        <v>0.1</v>
      </c>
      <c r="W204">
        <v>0.7</v>
      </c>
      <c r="X204">
        <v>1</v>
      </c>
      <c r="Y204">
        <v>14</v>
      </c>
      <c r="Z204">
        <v>3</v>
      </c>
      <c r="AA204">
        <v>0.26</v>
      </c>
      <c r="AB204">
        <v>0</v>
      </c>
      <c r="AC204">
        <v>0.26</v>
      </c>
      <c r="AD204">
        <v>0.26</v>
      </c>
      <c r="AE204">
        <v>0.26</v>
      </c>
      <c r="AF204">
        <v>0.05</v>
      </c>
      <c r="AG204">
        <v>0.01</v>
      </c>
      <c r="AH204">
        <v>0.06</v>
      </c>
      <c r="AI204">
        <v>0.05</v>
      </c>
      <c r="AJ204">
        <v>0.06</v>
      </c>
      <c r="AK204" s="12">
        <f>Players[[#This Row],[Goal Contributions]]/Players[[#This Row],[Matches Played]]</f>
        <v>0.21428571428571427</v>
      </c>
      <c r="AL204" s="12">
        <f>IF(Players[[#This Row],[Expected Goals]] &gt; 0, Players[[#This Row],[Goals]] / Players[[#This Row],[Expected Goals]], 0)</f>
        <v>5</v>
      </c>
      <c r="AM204" s="12">
        <f>IF(Players[[#This Row],[Expected Assists]] &gt; 0, Players[[#This Row],[Assists]] / Players[[#This Row],[Expected Assists]], 0)</f>
        <v>0</v>
      </c>
      <c r="AN204" s="12">
        <f>IF(Players[[#This Row],[90s Played]] &gt; 0, (Players[[#This Row],[Y Cards]] + Players[[#This Row],[R Cards]]) / Players[[#This Row],[90s Played]], 0)</f>
        <v>0.42735042735042739</v>
      </c>
      <c r="AO204" s="12">
        <f>Players[[#This Row],[Goals]] - Players[[#This Row],[Expected Goals]]</f>
        <v>2.4</v>
      </c>
    </row>
    <row r="205" spans="1:41" x14ac:dyDescent="0.25">
      <c r="A205" t="s">
        <v>480</v>
      </c>
      <c r="B205" t="s">
        <v>719</v>
      </c>
      <c r="C205" t="s">
        <v>11</v>
      </c>
      <c r="D205" t="s">
        <v>699</v>
      </c>
      <c r="E205" t="s">
        <v>43</v>
      </c>
      <c r="F205">
        <v>24</v>
      </c>
      <c r="G205">
        <v>2001</v>
      </c>
      <c r="H205">
        <v>20</v>
      </c>
      <c r="I205">
        <v>17</v>
      </c>
      <c r="J205">
        <v>1571</v>
      </c>
      <c r="K205">
        <v>17.5</v>
      </c>
      <c r="L205">
        <v>2</v>
      </c>
      <c r="M205">
        <v>0</v>
      </c>
      <c r="N205">
        <v>2</v>
      </c>
      <c r="O205">
        <v>2</v>
      </c>
      <c r="P205">
        <v>0</v>
      </c>
      <c r="Q205">
        <v>0</v>
      </c>
      <c r="R205">
        <v>5</v>
      </c>
      <c r="S205">
        <v>0</v>
      </c>
      <c r="T205">
        <v>0.8</v>
      </c>
      <c r="U205">
        <v>0.8</v>
      </c>
      <c r="V205">
        <v>0.6</v>
      </c>
      <c r="W205">
        <v>1.3</v>
      </c>
      <c r="X205">
        <v>7</v>
      </c>
      <c r="Y205">
        <v>50</v>
      </c>
      <c r="Z205">
        <v>25</v>
      </c>
      <c r="AA205">
        <v>0.11</v>
      </c>
      <c r="AB205">
        <v>0</v>
      </c>
      <c r="AC205">
        <v>0.11</v>
      </c>
      <c r="AD205">
        <v>0.11</v>
      </c>
      <c r="AE205">
        <v>0.11</v>
      </c>
      <c r="AF205">
        <v>0.04</v>
      </c>
      <c r="AG205">
        <v>0.03</v>
      </c>
      <c r="AH205">
        <v>0.08</v>
      </c>
      <c r="AI205">
        <v>0.04</v>
      </c>
      <c r="AJ205">
        <v>0.08</v>
      </c>
      <c r="AK205" s="12">
        <f>Players[[#This Row],[Goal Contributions]]/Players[[#This Row],[Matches Played]]</f>
        <v>0.1</v>
      </c>
      <c r="AL205" s="12">
        <f>IF(Players[[#This Row],[Expected Goals]] &gt; 0, Players[[#This Row],[Goals]] / Players[[#This Row],[Expected Goals]], 0)</f>
        <v>2.5</v>
      </c>
      <c r="AM205" s="12">
        <f>IF(Players[[#This Row],[Expected Assists]] &gt; 0, Players[[#This Row],[Assists]] / Players[[#This Row],[Expected Assists]], 0)</f>
        <v>0</v>
      </c>
      <c r="AN205" s="12">
        <f>IF(Players[[#This Row],[90s Played]] &gt; 0, (Players[[#This Row],[Y Cards]] + Players[[#This Row],[R Cards]]) / Players[[#This Row],[90s Played]], 0)</f>
        <v>0.2857142857142857</v>
      </c>
      <c r="AO205" s="12">
        <f>Players[[#This Row],[Goals]] - Players[[#This Row],[Expected Goals]]</f>
        <v>1.2</v>
      </c>
    </row>
    <row r="206" spans="1:41" x14ac:dyDescent="0.25">
      <c r="A206" t="s">
        <v>213</v>
      </c>
      <c r="B206" t="s">
        <v>704</v>
      </c>
      <c r="C206" t="s">
        <v>11</v>
      </c>
      <c r="D206" t="s">
        <v>699</v>
      </c>
      <c r="E206" t="s">
        <v>43</v>
      </c>
      <c r="F206">
        <v>21</v>
      </c>
      <c r="G206">
        <v>2004</v>
      </c>
      <c r="H206">
        <v>1</v>
      </c>
      <c r="I206">
        <v>1</v>
      </c>
      <c r="J206">
        <v>90</v>
      </c>
      <c r="K206">
        <v>1</v>
      </c>
      <c r="L206">
        <v>0</v>
      </c>
      <c r="M206">
        <v>0</v>
      </c>
      <c r="N206">
        <v>0</v>
      </c>
      <c r="O206">
        <v>0</v>
      </c>
      <c r="P206">
        <v>0</v>
      </c>
      <c r="Q206">
        <v>0</v>
      </c>
      <c r="R206">
        <v>0</v>
      </c>
      <c r="S206">
        <v>0</v>
      </c>
      <c r="T206">
        <v>0</v>
      </c>
      <c r="U206">
        <v>0</v>
      </c>
      <c r="V206">
        <v>0</v>
      </c>
      <c r="W206">
        <v>0</v>
      </c>
      <c r="X206">
        <v>0</v>
      </c>
      <c r="Y206">
        <v>0</v>
      </c>
      <c r="Z206">
        <v>1</v>
      </c>
      <c r="AA206">
        <v>0</v>
      </c>
      <c r="AB206">
        <v>0</v>
      </c>
      <c r="AC206">
        <v>0</v>
      </c>
      <c r="AD206">
        <v>0</v>
      </c>
      <c r="AE206">
        <v>0</v>
      </c>
      <c r="AF206">
        <v>0</v>
      </c>
      <c r="AG206">
        <v>0</v>
      </c>
      <c r="AH206">
        <v>0</v>
      </c>
      <c r="AI206">
        <v>0</v>
      </c>
      <c r="AJ206">
        <v>0</v>
      </c>
      <c r="AK206" s="12">
        <f>Players[[#This Row],[Goal Contributions]]/Players[[#This Row],[Matches Played]]</f>
        <v>0</v>
      </c>
      <c r="AL206" s="12">
        <f>IF(Players[[#This Row],[Expected Goals]] &gt; 0, Players[[#This Row],[Goals]] / Players[[#This Row],[Expected Goals]], 0)</f>
        <v>0</v>
      </c>
      <c r="AM206" s="12">
        <f>IF(Players[[#This Row],[Expected Assists]] &gt; 0, Players[[#This Row],[Assists]] / Players[[#This Row],[Expected Assists]], 0)</f>
        <v>0</v>
      </c>
      <c r="AN206" s="12">
        <f>IF(Players[[#This Row],[90s Played]] &gt; 0, (Players[[#This Row],[Y Cards]] + Players[[#This Row],[R Cards]]) / Players[[#This Row],[90s Played]], 0)</f>
        <v>0</v>
      </c>
      <c r="AO206" s="12">
        <f>Players[[#This Row],[Goals]] - Players[[#This Row],[Expected Goals]]</f>
        <v>0</v>
      </c>
    </row>
    <row r="207" spans="1:41" x14ac:dyDescent="0.25">
      <c r="A207" t="s">
        <v>507</v>
      </c>
      <c r="B207" t="s">
        <v>704</v>
      </c>
      <c r="C207" t="s">
        <v>48</v>
      </c>
      <c r="D207" t="s">
        <v>699</v>
      </c>
      <c r="E207" t="s">
        <v>43</v>
      </c>
      <c r="F207">
        <v>31</v>
      </c>
      <c r="G207">
        <v>1994</v>
      </c>
      <c r="H207">
        <v>38</v>
      </c>
      <c r="I207">
        <v>38</v>
      </c>
      <c r="J207">
        <v>3420</v>
      </c>
      <c r="K207">
        <v>38</v>
      </c>
      <c r="L207">
        <v>0</v>
      </c>
      <c r="M207">
        <v>1</v>
      </c>
      <c r="N207">
        <v>1</v>
      </c>
      <c r="O207">
        <v>0</v>
      </c>
      <c r="P207">
        <v>0</v>
      </c>
      <c r="Q207">
        <v>0</v>
      </c>
      <c r="R207">
        <v>7</v>
      </c>
      <c r="S207">
        <v>0</v>
      </c>
      <c r="T207">
        <v>0</v>
      </c>
      <c r="U207">
        <v>0</v>
      </c>
      <c r="V207">
        <v>0.4</v>
      </c>
      <c r="W207">
        <v>0.4</v>
      </c>
      <c r="X207">
        <v>0</v>
      </c>
      <c r="Y207">
        <v>0</v>
      </c>
      <c r="Z207">
        <v>0</v>
      </c>
      <c r="AA207">
        <v>0</v>
      </c>
      <c r="AB207">
        <v>0.03</v>
      </c>
      <c r="AC207">
        <v>0.03</v>
      </c>
      <c r="AD207">
        <v>0</v>
      </c>
      <c r="AE207">
        <v>0.03</v>
      </c>
      <c r="AF207">
        <v>0</v>
      </c>
      <c r="AG207">
        <v>0.01</v>
      </c>
      <c r="AH207">
        <v>0.01</v>
      </c>
      <c r="AI207">
        <v>0</v>
      </c>
      <c r="AJ207">
        <v>0.01</v>
      </c>
      <c r="AK207" s="12">
        <f>Players[[#This Row],[Goal Contributions]]/Players[[#This Row],[Matches Played]]</f>
        <v>2.6315789473684209E-2</v>
      </c>
      <c r="AL207" s="12">
        <f>IF(Players[[#This Row],[Expected Goals]] &gt; 0, Players[[#This Row],[Goals]] / Players[[#This Row],[Expected Goals]], 0)</f>
        <v>0</v>
      </c>
      <c r="AM207" s="12">
        <f>IF(Players[[#This Row],[Expected Assists]] &gt; 0, Players[[#This Row],[Assists]] / Players[[#This Row],[Expected Assists]], 0)</f>
        <v>2.5</v>
      </c>
      <c r="AN207" s="12">
        <f>IF(Players[[#This Row],[90s Played]] &gt; 0, (Players[[#This Row],[Y Cards]] + Players[[#This Row],[R Cards]]) / Players[[#This Row],[90s Played]], 0)</f>
        <v>0.18421052631578946</v>
      </c>
      <c r="AO207" s="12">
        <f>Players[[#This Row],[Goals]] - Players[[#This Row],[Expected Goals]]</f>
        <v>0</v>
      </c>
    </row>
    <row r="208" spans="1:41" x14ac:dyDescent="0.25">
      <c r="A208" t="s">
        <v>132</v>
      </c>
      <c r="B208" t="s">
        <v>743</v>
      </c>
      <c r="C208" t="s">
        <v>51</v>
      </c>
      <c r="D208" t="s">
        <v>699</v>
      </c>
      <c r="E208" t="s">
        <v>43</v>
      </c>
      <c r="F208">
        <v>24</v>
      </c>
      <c r="G208">
        <v>2001</v>
      </c>
      <c r="H208">
        <v>10</v>
      </c>
      <c r="I208">
        <v>4</v>
      </c>
      <c r="J208">
        <v>334</v>
      </c>
      <c r="K208">
        <v>3.7</v>
      </c>
      <c r="L208">
        <v>0</v>
      </c>
      <c r="M208">
        <v>0</v>
      </c>
      <c r="N208">
        <v>0</v>
      </c>
      <c r="O208">
        <v>0</v>
      </c>
      <c r="P208">
        <v>0</v>
      </c>
      <c r="Q208">
        <v>0</v>
      </c>
      <c r="R208">
        <v>1</v>
      </c>
      <c r="S208">
        <v>0</v>
      </c>
      <c r="T208">
        <v>0.1</v>
      </c>
      <c r="U208">
        <v>0.1</v>
      </c>
      <c r="V208">
        <v>0.2</v>
      </c>
      <c r="W208">
        <v>0.3</v>
      </c>
      <c r="X208">
        <v>12</v>
      </c>
      <c r="Y208">
        <v>2</v>
      </c>
      <c r="Z208">
        <v>26</v>
      </c>
      <c r="AA208">
        <v>0</v>
      </c>
      <c r="AB208">
        <v>0</v>
      </c>
      <c r="AC208">
        <v>0</v>
      </c>
      <c r="AD208">
        <v>0</v>
      </c>
      <c r="AE208">
        <v>0</v>
      </c>
      <c r="AF208">
        <v>0.03</v>
      </c>
      <c r="AG208">
        <v>0.05</v>
      </c>
      <c r="AH208">
        <v>0.08</v>
      </c>
      <c r="AI208">
        <v>0.03</v>
      </c>
      <c r="AJ208">
        <v>0.08</v>
      </c>
      <c r="AK208" s="12">
        <f>Players[[#This Row],[Goal Contributions]]/Players[[#This Row],[Matches Played]]</f>
        <v>0</v>
      </c>
      <c r="AL208" s="12">
        <f>IF(Players[[#This Row],[Expected Goals]] &gt; 0, Players[[#This Row],[Goals]] / Players[[#This Row],[Expected Goals]], 0)</f>
        <v>0</v>
      </c>
      <c r="AM208" s="12">
        <f>IF(Players[[#This Row],[Expected Assists]] &gt; 0, Players[[#This Row],[Assists]] / Players[[#This Row],[Expected Assists]], 0)</f>
        <v>0</v>
      </c>
      <c r="AN208" s="12">
        <f>IF(Players[[#This Row],[90s Played]] &gt; 0, (Players[[#This Row],[Y Cards]] + Players[[#This Row],[R Cards]]) / Players[[#This Row],[90s Played]], 0)</f>
        <v>0.27027027027027023</v>
      </c>
      <c r="AO208" s="12">
        <f>Players[[#This Row],[Goals]] - Players[[#This Row],[Expected Goals]]</f>
        <v>-0.1</v>
      </c>
    </row>
    <row r="209" spans="1:41" x14ac:dyDescent="0.25">
      <c r="A209" t="s">
        <v>433</v>
      </c>
      <c r="B209" t="s">
        <v>704</v>
      </c>
      <c r="C209" t="s">
        <v>17</v>
      </c>
      <c r="D209" t="s">
        <v>51</v>
      </c>
      <c r="E209" t="s">
        <v>43</v>
      </c>
      <c r="F209">
        <v>26</v>
      </c>
      <c r="G209">
        <v>1999</v>
      </c>
      <c r="H209">
        <v>21</v>
      </c>
      <c r="I209">
        <v>15</v>
      </c>
      <c r="J209">
        <v>1371</v>
      </c>
      <c r="K209">
        <v>15.2</v>
      </c>
      <c r="L209">
        <v>4</v>
      </c>
      <c r="M209">
        <v>6</v>
      </c>
      <c r="N209">
        <v>10</v>
      </c>
      <c r="O209">
        <v>4</v>
      </c>
      <c r="P209">
        <v>0</v>
      </c>
      <c r="Q209">
        <v>0</v>
      </c>
      <c r="R209">
        <v>1</v>
      </c>
      <c r="S209">
        <v>0</v>
      </c>
      <c r="T209">
        <v>1.1000000000000001</v>
      </c>
      <c r="U209">
        <v>1.1000000000000001</v>
      </c>
      <c r="V209">
        <v>5.2</v>
      </c>
      <c r="W209">
        <v>6.3</v>
      </c>
      <c r="X209">
        <v>38</v>
      </c>
      <c r="Y209">
        <v>69</v>
      </c>
      <c r="Z209">
        <v>80</v>
      </c>
      <c r="AA209">
        <v>0.26</v>
      </c>
      <c r="AB209">
        <v>0.39</v>
      </c>
      <c r="AC209">
        <v>0.66</v>
      </c>
      <c r="AD209">
        <v>0.26</v>
      </c>
      <c r="AE209">
        <v>0.66</v>
      </c>
      <c r="AF209">
        <v>7.0000000000000007E-2</v>
      </c>
      <c r="AG209">
        <v>0.34</v>
      </c>
      <c r="AH209">
        <v>0.41</v>
      </c>
      <c r="AI209">
        <v>7.0000000000000007E-2</v>
      </c>
      <c r="AJ209">
        <v>0.41</v>
      </c>
      <c r="AK209" s="12">
        <f>Players[[#This Row],[Goal Contributions]]/Players[[#This Row],[Matches Played]]</f>
        <v>0.47619047619047616</v>
      </c>
      <c r="AL209" s="12">
        <f>IF(Players[[#This Row],[Expected Goals]] &gt; 0, Players[[#This Row],[Goals]] / Players[[#This Row],[Expected Goals]], 0)</f>
        <v>3.6363636363636362</v>
      </c>
      <c r="AM209" s="12">
        <f>IF(Players[[#This Row],[Expected Assists]] &gt; 0, Players[[#This Row],[Assists]] / Players[[#This Row],[Expected Assists]], 0)</f>
        <v>1.1538461538461537</v>
      </c>
      <c r="AN209" s="12">
        <f>IF(Players[[#This Row],[90s Played]] &gt; 0, (Players[[#This Row],[Y Cards]] + Players[[#This Row],[R Cards]]) / Players[[#This Row],[90s Played]], 0)</f>
        <v>6.5789473684210523E-2</v>
      </c>
      <c r="AO209" s="12">
        <f>Players[[#This Row],[Goals]] - Players[[#This Row],[Expected Goals]]</f>
        <v>2.9</v>
      </c>
    </row>
    <row r="210" spans="1:41" x14ac:dyDescent="0.25">
      <c r="A210" t="s">
        <v>321</v>
      </c>
      <c r="B210" t="s">
        <v>715</v>
      </c>
      <c r="C210" t="s">
        <v>11</v>
      </c>
      <c r="D210" t="s">
        <v>51</v>
      </c>
      <c r="E210" t="s">
        <v>43</v>
      </c>
      <c r="F210">
        <v>29</v>
      </c>
      <c r="G210">
        <v>1996</v>
      </c>
      <c r="H210">
        <v>1</v>
      </c>
      <c r="I210">
        <v>0</v>
      </c>
      <c r="J210">
        <v>6</v>
      </c>
      <c r="K210">
        <v>0.1</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s="12">
        <f>Players[[#This Row],[Goal Contributions]]/Players[[#This Row],[Matches Played]]</f>
        <v>0</v>
      </c>
      <c r="AL210" s="12">
        <f>IF(Players[[#This Row],[Expected Goals]] &gt; 0, Players[[#This Row],[Goals]] / Players[[#This Row],[Expected Goals]], 0)</f>
        <v>0</v>
      </c>
      <c r="AM210" s="12">
        <f>IF(Players[[#This Row],[Expected Assists]] &gt; 0, Players[[#This Row],[Assists]] / Players[[#This Row],[Expected Assists]], 0)</f>
        <v>0</v>
      </c>
      <c r="AN210" s="12">
        <f>IF(Players[[#This Row],[90s Played]] &gt; 0, (Players[[#This Row],[Y Cards]] + Players[[#This Row],[R Cards]]) / Players[[#This Row],[90s Played]], 0)</f>
        <v>0</v>
      </c>
      <c r="AO210" s="12">
        <f>Players[[#This Row],[Goals]] - Players[[#This Row],[Expected Goals]]</f>
        <v>0</v>
      </c>
    </row>
    <row r="211" spans="1:41" x14ac:dyDescent="0.25">
      <c r="A211" t="s">
        <v>307</v>
      </c>
      <c r="B211" t="s">
        <v>704</v>
      </c>
      <c r="C211" t="s">
        <v>51</v>
      </c>
      <c r="D211" t="s">
        <v>699</v>
      </c>
      <c r="E211" t="s">
        <v>43</v>
      </c>
      <c r="F211">
        <v>29</v>
      </c>
      <c r="G211">
        <v>1996</v>
      </c>
      <c r="H211">
        <v>34</v>
      </c>
      <c r="I211">
        <v>24</v>
      </c>
      <c r="J211">
        <v>2076</v>
      </c>
      <c r="K211">
        <v>23.1</v>
      </c>
      <c r="L211">
        <v>1</v>
      </c>
      <c r="M211">
        <v>0</v>
      </c>
      <c r="N211">
        <v>1</v>
      </c>
      <c r="O211">
        <v>1</v>
      </c>
      <c r="P211">
        <v>0</v>
      </c>
      <c r="Q211">
        <v>0</v>
      </c>
      <c r="R211">
        <v>0</v>
      </c>
      <c r="S211">
        <v>0</v>
      </c>
      <c r="T211">
        <v>3.5</v>
      </c>
      <c r="U211">
        <v>3.5</v>
      </c>
      <c r="V211">
        <v>3.7</v>
      </c>
      <c r="W211">
        <v>7.2</v>
      </c>
      <c r="X211">
        <v>73</v>
      </c>
      <c r="Y211">
        <v>51</v>
      </c>
      <c r="Z211">
        <v>127</v>
      </c>
      <c r="AA211">
        <v>0.04</v>
      </c>
      <c r="AB211">
        <v>0</v>
      </c>
      <c r="AC211">
        <v>0.04</v>
      </c>
      <c r="AD211">
        <v>0.04</v>
      </c>
      <c r="AE211">
        <v>0.04</v>
      </c>
      <c r="AF211">
        <v>0.15</v>
      </c>
      <c r="AG211">
        <v>0.16</v>
      </c>
      <c r="AH211">
        <v>0.31</v>
      </c>
      <c r="AI211">
        <v>0.15</v>
      </c>
      <c r="AJ211">
        <v>0.31</v>
      </c>
      <c r="AK211" s="12">
        <f>Players[[#This Row],[Goal Contributions]]/Players[[#This Row],[Matches Played]]</f>
        <v>2.9411764705882353E-2</v>
      </c>
      <c r="AL211" s="12">
        <f>IF(Players[[#This Row],[Expected Goals]] &gt; 0, Players[[#This Row],[Goals]] / Players[[#This Row],[Expected Goals]], 0)</f>
        <v>0.2857142857142857</v>
      </c>
      <c r="AM211" s="12">
        <f>IF(Players[[#This Row],[Expected Assists]] &gt; 0, Players[[#This Row],[Assists]] / Players[[#This Row],[Expected Assists]], 0)</f>
        <v>0</v>
      </c>
      <c r="AN211" s="12">
        <f>IF(Players[[#This Row],[90s Played]] &gt; 0, (Players[[#This Row],[Y Cards]] + Players[[#This Row],[R Cards]]) / Players[[#This Row],[90s Played]], 0)</f>
        <v>0</v>
      </c>
      <c r="AO211" s="12">
        <f>Players[[#This Row],[Goals]] - Players[[#This Row],[Expected Goals]]</f>
        <v>-2.5</v>
      </c>
    </row>
    <row r="212" spans="1:41" x14ac:dyDescent="0.25">
      <c r="A212" t="s">
        <v>221</v>
      </c>
      <c r="B212" t="s">
        <v>741</v>
      </c>
      <c r="C212" t="s">
        <v>17</v>
      </c>
      <c r="D212" t="s">
        <v>699</v>
      </c>
      <c r="E212" t="s">
        <v>43</v>
      </c>
      <c r="F212">
        <v>32</v>
      </c>
      <c r="G212">
        <v>1993</v>
      </c>
      <c r="H212">
        <v>33</v>
      </c>
      <c r="I212">
        <v>31</v>
      </c>
      <c r="J212">
        <v>2564</v>
      </c>
      <c r="K212">
        <v>28.5</v>
      </c>
      <c r="L212">
        <v>3</v>
      </c>
      <c r="M212">
        <v>2</v>
      </c>
      <c r="N212">
        <v>5</v>
      </c>
      <c r="O212">
        <v>3</v>
      </c>
      <c r="P212">
        <v>0</v>
      </c>
      <c r="Q212">
        <v>0</v>
      </c>
      <c r="R212">
        <v>5</v>
      </c>
      <c r="S212">
        <v>1</v>
      </c>
      <c r="T212">
        <v>4.0999999999999996</v>
      </c>
      <c r="U212">
        <v>4.0999999999999996</v>
      </c>
      <c r="V212">
        <v>2.4</v>
      </c>
      <c r="W212">
        <v>6.6</v>
      </c>
      <c r="X212">
        <v>42</v>
      </c>
      <c r="Y212">
        <v>82</v>
      </c>
      <c r="Z212">
        <v>96</v>
      </c>
      <c r="AA212">
        <v>0.11</v>
      </c>
      <c r="AB212">
        <v>7.0000000000000007E-2</v>
      </c>
      <c r="AC212">
        <v>0.18</v>
      </c>
      <c r="AD212">
        <v>0.11</v>
      </c>
      <c r="AE212">
        <v>0.18</v>
      </c>
      <c r="AF212">
        <v>0.15</v>
      </c>
      <c r="AG212">
        <v>0.09</v>
      </c>
      <c r="AH212">
        <v>0.23</v>
      </c>
      <c r="AI212">
        <v>0.15</v>
      </c>
      <c r="AJ212">
        <v>0.23</v>
      </c>
      <c r="AK212" s="12">
        <f>Players[[#This Row],[Goal Contributions]]/Players[[#This Row],[Matches Played]]</f>
        <v>0.15151515151515152</v>
      </c>
      <c r="AL212" s="12">
        <f>IF(Players[[#This Row],[Expected Goals]] &gt; 0, Players[[#This Row],[Goals]] / Players[[#This Row],[Expected Goals]], 0)</f>
        <v>0.73170731707317083</v>
      </c>
      <c r="AM212" s="12">
        <f>IF(Players[[#This Row],[Expected Assists]] &gt; 0, Players[[#This Row],[Assists]] / Players[[#This Row],[Expected Assists]], 0)</f>
        <v>0.83333333333333337</v>
      </c>
      <c r="AN212" s="12">
        <f>IF(Players[[#This Row],[90s Played]] &gt; 0, (Players[[#This Row],[Y Cards]] + Players[[#This Row],[R Cards]]) / Players[[#This Row],[90s Played]], 0)</f>
        <v>0.21052631578947367</v>
      </c>
      <c r="AO212" s="12">
        <f>Players[[#This Row],[Goals]] - Players[[#This Row],[Expected Goals]]</f>
        <v>-1.0999999999999996</v>
      </c>
    </row>
    <row r="213" spans="1:41" x14ac:dyDescent="0.25">
      <c r="A213" t="s">
        <v>466</v>
      </c>
      <c r="B213" t="s">
        <v>711</v>
      </c>
      <c r="C213" t="s">
        <v>11</v>
      </c>
      <c r="D213" t="s">
        <v>699</v>
      </c>
      <c r="E213" t="s">
        <v>43</v>
      </c>
      <c r="F213">
        <v>26</v>
      </c>
      <c r="G213">
        <v>1999</v>
      </c>
      <c r="H213">
        <v>35</v>
      </c>
      <c r="I213">
        <v>35</v>
      </c>
      <c r="J213">
        <v>3082</v>
      </c>
      <c r="K213">
        <v>34.200000000000003</v>
      </c>
      <c r="L213">
        <v>1</v>
      </c>
      <c r="M213">
        <v>2</v>
      </c>
      <c r="N213">
        <v>3</v>
      </c>
      <c r="O213">
        <v>1</v>
      </c>
      <c r="P213">
        <v>0</v>
      </c>
      <c r="Q213">
        <v>0</v>
      </c>
      <c r="R213">
        <v>4</v>
      </c>
      <c r="S213">
        <v>0</v>
      </c>
      <c r="T213">
        <v>0.5</v>
      </c>
      <c r="U213">
        <v>0.5</v>
      </c>
      <c r="V213">
        <v>2.6</v>
      </c>
      <c r="W213">
        <v>3.1</v>
      </c>
      <c r="X213">
        <v>33</v>
      </c>
      <c r="Y213">
        <v>110</v>
      </c>
      <c r="Z213">
        <v>99</v>
      </c>
      <c r="AA213">
        <v>0.03</v>
      </c>
      <c r="AB213">
        <v>0.06</v>
      </c>
      <c r="AC213">
        <v>0.09</v>
      </c>
      <c r="AD213">
        <v>0.03</v>
      </c>
      <c r="AE213">
        <v>0.09</v>
      </c>
      <c r="AF213">
        <v>0.01</v>
      </c>
      <c r="AG213">
        <v>0.08</v>
      </c>
      <c r="AH213">
        <v>0.09</v>
      </c>
      <c r="AI213">
        <v>0.01</v>
      </c>
      <c r="AJ213">
        <v>0.09</v>
      </c>
      <c r="AK213" s="12">
        <f>Players[[#This Row],[Goal Contributions]]/Players[[#This Row],[Matches Played]]</f>
        <v>8.5714285714285715E-2</v>
      </c>
      <c r="AL213" s="12">
        <f>IF(Players[[#This Row],[Expected Goals]] &gt; 0, Players[[#This Row],[Goals]] / Players[[#This Row],[Expected Goals]], 0)</f>
        <v>2</v>
      </c>
      <c r="AM213" s="12">
        <f>IF(Players[[#This Row],[Expected Assists]] &gt; 0, Players[[#This Row],[Assists]] / Players[[#This Row],[Expected Assists]], 0)</f>
        <v>0.76923076923076916</v>
      </c>
      <c r="AN213" s="12">
        <f>IF(Players[[#This Row],[90s Played]] &gt; 0, (Players[[#This Row],[Y Cards]] + Players[[#This Row],[R Cards]]) / Players[[#This Row],[90s Played]], 0)</f>
        <v>0.11695906432748537</v>
      </c>
      <c r="AO213" s="12">
        <f>Players[[#This Row],[Goals]] - Players[[#This Row],[Expected Goals]]</f>
        <v>0.5</v>
      </c>
    </row>
    <row r="214" spans="1:41" x14ac:dyDescent="0.25">
      <c r="A214" t="s">
        <v>151</v>
      </c>
      <c r="B214" t="s">
        <v>704</v>
      </c>
      <c r="C214" t="s">
        <v>51</v>
      </c>
      <c r="D214" t="s">
        <v>699</v>
      </c>
      <c r="E214" t="s">
        <v>43</v>
      </c>
      <c r="F214">
        <v>28</v>
      </c>
      <c r="G214">
        <v>1997</v>
      </c>
      <c r="H214">
        <v>26</v>
      </c>
      <c r="I214">
        <v>19</v>
      </c>
      <c r="J214">
        <v>1609</v>
      </c>
      <c r="K214">
        <v>17.899999999999999</v>
      </c>
      <c r="L214">
        <v>3</v>
      </c>
      <c r="M214">
        <v>1</v>
      </c>
      <c r="N214">
        <v>4</v>
      </c>
      <c r="O214">
        <v>3</v>
      </c>
      <c r="P214">
        <v>0</v>
      </c>
      <c r="Q214">
        <v>0</v>
      </c>
      <c r="R214">
        <v>2</v>
      </c>
      <c r="S214">
        <v>0</v>
      </c>
      <c r="T214">
        <v>6.7</v>
      </c>
      <c r="U214">
        <v>6.7</v>
      </c>
      <c r="V214">
        <v>0.6</v>
      </c>
      <c r="W214">
        <v>7.4</v>
      </c>
      <c r="X214">
        <v>23</v>
      </c>
      <c r="Y214">
        <v>20</v>
      </c>
      <c r="Z214">
        <v>112</v>
      </c>
      <c r="AA214">
        <v>0.17</v>
      </c>
      <c r="AB214">
        <v>0.06</v>
      </c>
      <c r="AC214">
        <v>0.22</v>
      </c>
      <c r="AD214">
        <v>0.17</v>
      </c>
      <c r="AE214">
        <v>0.22</v>
      </c>
      <c r="AF214">
        <v>0.38</v>
      </c>
      <c r="AG214">
        <v>0.04</v>
      </c>
      <c r="AH214">
        <v>0.41</v>
      </c>
      <c r="AI214">
        <v>0.38</v>
      </c>
      <c r="AJ214">
        <v>0.41</v>
      </c>
      <c r="AK214" s="12">
        <f>Players[[#This Row],[Goal Contributions]]/Players[[#This Row],[Matches Played]]</f>
        <v>0.15384615384615385</v>
      </c>
      <c r="AL214" s="12">
        <f>IF(Players[[#This Row],[Expected Goals]] &gt; 0, Players[[#This Row],[Goals]] / Players[[#This Row],[Expected Goals]], 0)</f>
        <v>0.44776119402985076</v>
      </c>
      <c r="AM214" s="12">
        <f>IF(Players[[#This Row],[Expected Assists]] &gt; 0, Players[[#This Row],[Assists]] / Players[[#This Row],[Expected Assists]], 0)</f>
        <v>1.6666666666666667</v>
      </c>
      <c r="AN214" s="12">
        <f>IF(Players[[#This Row],[90s Played]] &gt; 0, (Players[[#This Row],[Y Cards]] + Players[[#This Row],[R Cards]]) / Players[[#This Row],[90s Played]], 0)</f>
        <v>0.111731843575419</v>
      </c>
      <c r="AO214" s="12">
        <f>Players[[#This Row],[Goals]] - Players[[#This Row],[Expected Goals]]</f>
        <v>-3.7</v>
      </c>
    </row>
    <row r="215" spans="1:41" x14ac:dyDescent="0.25">
      <c r="A215" t="s">
        <v>40</v>
      </c>
      <c r="B215" t="s">
        <v>714</v>
      </c>
      <c r="C215" t="s">
        <v>17</v>
      </c>
      <c r="D215" t="s">
        <v>51</v>
      </c>
      <c r="E215" t="s">
        <v>43</v>
      </c>
      <c r="F215">
        <v>23</v>
      </c>
      <c r="G215">
        <v>2002</v>
      </c>
      <c r="H215">
        <v>15</v>
      </c>
      <c r="I215">
        <v>7</v>
      </c>
      <c r="J215">
        <v>764</v>
      </c>
      <c r="K215">
        <v>8.5</v>
      </c>
      <c r="L215">
        <v>2</v>
      </c>
      <c r="M215">
        <v>3</v>
      </c>
      <c r="N215">
        <v>5</v>
      </c>
      <c r="O215">
        <v>2</v>
      </c>
      <c r="P215">
        <v>0</v>
      </c>
      <c r="Q215">
        <v>0</v>
      </c>
      <c r="R215">
        <v>4</v>
      </c>
      <c r="S215">
        <v>0</v>
      </c>
      <c r="T215">
        <v>1.7</v>
      </c>
      <c r="U215">
        <v>1.7</v>
      </c>
      <c r="V215">
        <v>1.6</v>
      </c>
      <c r="W215">
        <v>3.4</v>
      </c>
      <c r="X215">
        <v>19</v>
      </c>
      <c r="Y215">
        <v>42</v>
      </c>
      <c r="Z215">
        <v>21</v>
      </c>
      <c r="AA215">
        <v>0.24</v>
      </c>
      <c r="AB215">
        <v>0.35</v>
      </c>
      <c r="AC215">
        <v>0.59</v>
      </c>
      <c r="AD215">
        <v>0.24</v>
      </c>
      <c r="AE215">
        <v>0.59</v>
      </c>
      <c r="AF215">
        <v>0.2</v>
      </c>
      <c r="AG215">
        <v>0.19</v>
      </c>
      <c r="AH215">
        <v>0.4</v>
      </c>
      <c r="AI215">
        <v>0.2</v>
      </c>
      <c r="AJ215">
        <v>0.4</v>
      </c>
      <c r="AK215" s="12">
        <f>Players[[#This Row],[Goal Contributions]]/Players[[#This Row],[Matches Played]]</f>
        <v>0.33333333333333331</v>
      </c>
      <c r="AL215" s="12">
        <f>IF(Players[[#This Row],[Expected Goals]] &gt; 0, Players[[#This Row],[Goals]] / Players[[#This Row],[Expected Goals]], 0)</f>
        <v>1.1764705882352942</v>
      </c>
      <c r="AM215" s="12">
        <f>IF(Players[[#This Row],[Expected Assists]] &gt; 0, Players[[#This Row],[Assists]] / Players[[#This Row],[Expected Assists]], 0)</f>
        <v>1.875</v>
      </c>
      <c r="AN215" s="12">
        <f>IF(Players[[#This Row],[90s Played]] &gt; 0, (Players[[#This Row],[Y Cards]] + Players[[#This Row],[R Cards]]) / Players[[#This Row],[90s Played]], 0)</f>
        <v>0.47058823529411764</v>
      </c>
      <c r="AO215" s="12">
        <f>Players[[#This Row],[Goals]] - Players[[#This Row],[Expected Goals]]</f>
        <v>0.30000000000000004</v>
      </c>
    </row>
    <row r="216" spans="1:41" x14ac:dyDescent="0.25">
      <c r="A216" t="s">
        <v>125</v>
      </c>
      <c r="B216" t="s">
        <v>704</v>
      </c>
      <c r="C216" t="s">
        <v>11</v>
      </c>
      <c r="D216" t="s">
        <v>699</v>
      </c>
      <c r="E216" t="s">
        <v>43</v>
      </c>
      <c r="F216">
        <v>23</v>
      </c>
      <c r="G216">
        <v>2002</v>
      </c>
      <c r="H216">
        <v>30</v>
      </c>
      <c r="I216">
        <v>28</v>
      </c>
      <c r="J216">
        <v>2511</v>
      </c>
      <c r="K216">
        <v>27.9</v>
      </c>
      <c r="L216">
        <v>0</v>
      </c>
      <c r="M216">
        <v>1</v>
      </c>
      <c r="N216">
        <v>1</v>
      </c>
      <c r="O216">
        <v>0</v>
      </c>
      <c r="P216">
        <v>0</v>
      </c>
      <c r="Q216">
        <v>0</v>
      </c>
      <c r="R216">
        <v>4</v>
      </c>
      <c r="S216">
        <v>0</v>
      </c>
      <c r="T216">
        <v>1.2</v>
      </c>
      <c r="U216">
        <v>1.2</v>
      </c>
      <c r="V216">
        <v>0.7</v>
      </c>
      <c r="W216">
        <v>1.9</v>
      </c>
      <c r="X216">
        <v>10</v>
      </c>
      <c r="Y216">
        <v>66</v>
      </c>
      <c r="Z216">
        <v>2</v>
      </c>
      <c r="AA216">
        <v>0</v>
      </c>
      <c r="AB216">
        <v>0.04</v>
      </c>
      <c r="AC216">
        <v>0.04</v>
      </c>
      <c r="AD216">
        <v>0</v>
      </c>
      <c r="AE216">
        <v>0.04</v>
      </c>
      <c r="AF216">
        <v>0.04</v>
      </c>
      <c r="AG216">
        <v>0.02</v>
      </c>
      <c r="AH216">
        <v>7.0000000000000007E-2</v>
      </c>
      <c r="AI216">
        <v>0.04</v>
      </c>
      <c r="AJ216">
        <v>7.0000000000000007E-2</v>
      </c>
      <c r="AK216" s="12">
        <f>Players[[#This Row],[Goal Contributions]]/Players[[#This Row],[Matches Played]]</f>
        <v>3.3333333333333333E-2</v>
      </c>
      <c r="AL216" s="12">
        <f>IF(Players[[#This Row],[Expected Goals]] &gt; 0, Players[[#This Row],[Goals]] / Players[[#This Row],[Expected Goals]], 0)</f>
        <v>0</v>
      </c>
      <c r="AM216" s="12">
        <f>IF(Players[[#This Row],[Expected Assists]] &gt; 0, Players[[#This Row],[Assists]] / Players[[#This Row],[Expected Assists]], 0)</f>
        <v>1.4285714285714286</v>
      </c>
      <c r="AN216" s="12">
        <f>IF(Players[[#This Row],[90s Played]] &gt; 0, (Players[[#This Row],[Y Cards]] + Players[[#This Row],[R Cards]]) / Players[[#This Row],[90s Played]], 0)</f>
        <v>0.14336917562724016</v>
      </c>
      <c r="AO216" s="12">
        <f>Players[[#This Row],[Goals]] - Players[[#This Row],[Expected Goals]]</f>
        <v>-1.2</v>
      </c>
    </row>
    <row r="217" spans="1:41" x14ac:dyDescent="0.25">
      <c r="A217" t="s">
        <v>467</v>
      </c>
      <c r="B217" t="s">
        <v>738</v>
      </c>
      <c r="C217" t="s">
        <v>51</v>
      </c>
      <c r="D217" t="s">
        <v>699</v>
      </c>
      <c r="E217" t="s">
        <v>43</v>
      </c>
      <c r="F217">
        <v>25</v>
      </c>
      <c r="G217">
        <v>2000</v>
      </c>
      <c r="H217">
        <v>33</v>
      </c>
      <c r="I217">
        <v>29</v>
      </c>
      <c r="J217">
        <v>2430</v>
      </c>
      <c r="K217">
        <v>27</v>
      </c>
      <c r="L217">
        <v>9</v>
      </c>
      <c r="M217">
        <v>0</v>
      </c>
      <c r="N217">
        <v>9</v>
      </c>
      <c r="O217">
        <v>7</v>
      </c>
      <c r="P217">
        <v>2</v>
      </c>
      <c r="Q217">
        <v>2</v>
      </c>
      <c r="R217">
        <v>3</v>
      </c>
      <c r="S217">
        <v>0</v>
      </c>
      <c r="T217">
        <v>6.2</v>
      </c>
      <c r="U217">
        <v>4.7</v>
      </c>
      <c r="V217">
        <v>1.9</v>
      </c>
      <c r="W217">
        <v>6.5</v>
      </c>
      <c r="X217">
        <v>86</v>
      </c>
      <c r="Y217">
        <v>59</v>
      </c>
      <c r="Z217">
        <v>122</v>
      </c>
      <c r="AA217">
        <v>0.33</v>
      </c>
      <c r="AB217">
        <v>0</v>
      </c>
      <c r="AC217">
        <v>0.33</v>
      </c>
      <c r="AD217">
        <v>0.26</v>
      </c>
      <c r="AE217">
        <v>0.26</v>
      </c>
      <c r="AF217">
        <v>0.23</v>
      </c>
      <c r="AG217">
        <v>7.0000000000000007E-2</v>
      </c>
      <c r="AH217">
        <v>0.3</v>
      </c>
      <c r="AI217">
        <v>0.17</v>
      </c>
      <c r="AJ217">
        <v>0.24</v>
      </c>
      <c r="AK217" s="12">
        <f>Players[[#This Row],[Goal Contributions]]/Players[[#This Row],[Matches Played]]</f>
        <v>0.27272727272727271</v>
      </c>
      <c r="AL217" s="12">
        <f>IF(Players[[#This Row],[Expected Goals]] &gt; 0, Players[[#This Row],[Goals]] / Players[[#This Row],[Expected Goals]], 0)</f>
        <v>1.4516129032258065</v>
      </c>
      <c r="AM217" s="12">
        <f>IF(Players[[#This Row],[Expected Assists]] &gt; 0, Players[[#This Row],[Assists]] / Players[[#This Row],[Expected Assists]], 0)</f>
        <v>0</v>
      </c>
      <c r="AN217" s="12">
        <f>IF(Players[[#This Row],[90s Played]] &gt; 0, (Players[[#This Row],[Y Cards]] + Players[[#This Row],[R Cards]]) / Players[[#This Row],[90s Played]], 0)</f>
        <v>0.1111111111111111</v>
      </c>
      <c r="AO217" s="12">
        <f>Players[[#This Row],[Goals]] - Players[[#This Row],[Expected Goals]]</f>
        <v>2.8</v>
      </c>
    </row>
    <row r="218" spans="1:41" x14ac:dyDescent="0.25">
      <c r="A218" t="s">
        <v>592</v>
      </c>
      <c r="B218" t="s">
        <v>704</v>
      </c>
      <c r="C218" t="s">
        <v>11</v>
      </c>
      <c r="D218" t="s">
        <v>699</v>
      </c>
      <c r="E218" t="s">
        <v>43</v>
      </c>
      <c r="F218">
        <v>33</v>
      </c>
      <c r="G218">
        <v>1992</v>
      </c>
      <c r="H218">
        <v>33</v>
      </c>
      <c r="I218">
        <v>33</v>
      </c>
      <c r="J218">
        <v>2922</v>
      </c>
      <c r="K218">
        <v>32.5</v>
      </c>
      <c r="L218">
        <v>1</v>
      </c>
      <c r="M218">
        <v>1</v>
      </c>
      <c r="N218">
        <v>2</v>
      </c>
      <c r="O218">
        <v>1</v>
      </c>
      <c r="P218">
        <v>0</v>
      </c>
      <c r="Q218">
        <v>0</v>
      </c>
      <c r="R218">
        <v>6</v>
      </c>
      <c r="S218">
        <v>0</v>
      </c>
      <c r="T218">
        <v>1.3</v>
      </c>
      <c r="U218">
        <v>1.3</v>
      </c>
      <c r="V218">
        <v>2.9</v>
      </c>
      <c r="W218">
        <v>4.2</v>
      </c>
      <c r="X218">
        <v>9</v>
      </c>
      <c r="Y218">
        <v>75</v>
      </c>
      <c r="Z218">
        <v>3</v>
      </c>
      <c r="AA218">
        <v>0.03</v>
      </c>
      <c r="AB218">
        <v>0.03</v>
      </c>
      <c r="AC218">
        <v>0.06</v>
      </c>
      <c r="AD218">
        <v>0.03</v>
      </c>
      <c r="AE218">
        <v>0.06</v>
      </c>
      <c r="AF218">
        <v>0.04</v>
      </c>
      <c r="AG218">
        <v>0.09</v>
      </c>
      <c r="AH218">
        <v>0.13</v>
      </c>
      <c r="AI218">
        <v>0.04</v>
      </c>
      <c r="AJ218">
        <v>0.13</v>
      </c>
      <c r="AK218" s="12">
        <f>Players[[#This Row],[Goal Contributions]]/Players[[#This Row],[Matches Played]]</f>
        <v>6.0606060606060608E-2</v>
      </c>
      <c r="AL218" s="12">
        <f>IF(Players[[#This Row],[Expected Goals]] &gt; 0, Players[[#This Row],[Goals]] / Players[[#This Row],[Expected Goals]], 0)</f>
        <v>0.76923076923076916</v>
      </c>
      <c r="AM218" s="12">
        <f>IF(Players[[#This Row],[Expected Assists]] &gt; 0, Players[[#This Row],[Assists]] / Players[[#This Row],[Expected Assists]], 0)</f>
        <v>0.34482758620689657</v>
      </c>
      <c r="AN218" s="12">
        <f>IF(Players[[#This Row],[90s Played]] &gt; 0, (Players[[#This Row],[Y Cards]] + Players[[#This Row],[R Cards]]) / Players[[#This Row],[90s Played]], 0)</f>
        <v>0.18461538461538463</v>
      </c>
      <c r="AO218" s="12">
        <f>Players[[#This Row],[Goals]] - Players[[#This Row],[Expected Goals]]</f>
        <v>-0.30000000000000004</v>
      </c>
    </row>
    <row r="219" spans="1:41" x14ac:dyDescent="0.25">
      <c r="A219" t="s">
        <v>273</v>
      </c>
      <c r="B219" t="s">
        <v>704</v>
      </c>
      <c r="C219" t="s">
        <v>17</v>
      </c>
      <c r="D219" t="s">
        <v>11</v>
      </c>
      <c r="E219" t="s">
        <v>43</v>
      </c>
      <c r="F219">
        <v>24</v>
      </c>
      <c r="G219">
        <v>2001</v>
      </c>
      <c r="H219">
        <v>21</v>
      </c>
      <c r="I219">
        <v>17</v>
      </c>
      <c r="J219">
        <v>1594</v>
      </c>
      <c r="K219">
        <v>17.7</v>
      </c>
      <c r="L219">
        <v>0</v>
      </c>
      <c r="M219">
        <v>1</v>
      </c>
      <c r="N219">
        <v>1</v>
      </c>
      <c r="O219">
        <v>0</v>
      </c>
      <c r="P219">
        <v>0</v>
      </c>
      <c r="Q219">
        <v>0</v>
      </c>
      <c r="R219">
        <v>5</v>
      </c>
      <c r="S219">
        <v>0</v>
      </c>
      <c r="T219">
        <v>0.7</v>
      </c>
      <c r="U219">
        <v>0.7</v>
      </c>
      <c r="V219">
        <v>1.4</v>
      </c>
      <c r="W219">
        <v>2.1</v>
      </c>
      <c r="X219">
        <v>15</v>
      </c>
      <c r="Y219">
        <v>50</v>
      </c>
      <c r="Z219">
        <v>30</v>
      </c>
      <c r="AA219">
        <v>0</v>
      </c>
      <c r="AB219">
        <v>0.06</v>
      </c>
      <c r="AC219">
        <v>0.06</v>
      </c>
      <c r="AD219">
        <v>0</v>
      </c>
      <c r="AE219">
        <v>0.06</v>
      </c>
      <c r="AF219">
        <v>0.04</v>
      </c>
      <c r="AG219">
        <v>0.08</v>
      </c>
      <c r="AH219">
        <v>0.12</v>
      </c>
      <c r="AI219">
        <v>0.04</v>
      </c>
      <c r="AJ219">
        <v>0.12</v>
      </c>
      <c r="AK219" s="12">
        <f>Players[[#This Row],[Goal Contributions]]/Players[[#This Row],[Matches Played]]</f>
        <v>4.7619047619047616E-2</v>
      </c>
      <c r="AL219" s="12">
        <f>IF(Players[[#This Row],[Expected Goals]] &gt; 0, Players[[#This Row],[Goals]] / Players[[#This Row],[Expected Goals]], 0)</f>
        <v>0</v>
      </c>
      <c r="AM219" s="12">
        <f>IF(Players[[#This Row],[Expected Assists]] &gt; 0, Players[[#This Row],[Assists]] / Players[[#This Row],[Expected Assists]], 0)</f>
        <v>0.7142857142857143</v>
      </c>
      <c r="AN219" s="12">
        <f>IF(Players[[#This Row],[90s Played]] &gt; 0, (Players[[#This Row],[Y Cards]] + Players[[#This Row],[R Cards]]) / Players[[#This Row],[90s Played]], 0)</f>
        <v>0.2824858757062147</v>
      </c>
      <c r="AO219" s="12">
        <f>Players[[#This Row],[Goals]] - Players[[#This Row],[Expected Goals]]</f>
        <v>-0.7</v>
      </c>
    </row>
    <row r="220" spans="1:41" x14ac:dyDescent="0.25">
      <c r="A220" t="s">
        <v>80</v>
      </c>
      <c r="B220" t="s">
        <v>704</v>
      </c>
      <c r="C220" t="s">
        <v>17</v>
      </c>
      <c r="D220" t="s">
        <v>699</v>
      </c>
      <c r="E220" t="s">
        <v>43</v>
      </c>
      <c r="F220">
        <v>18</v>
      </c>
      <c r="G220">
        <v>2007</v>
      </c>
      <c r="H220">
        <v>3</v>
      </c>
      <c r="I220">
        <v>0</v>
      </c>
      <c r="J220">
        <v>48</v>
      </c>
      <c r="K220">
        <v>0.5</v>
      </c>
      <c r="L220">
        <v>0</v>
      </c>
      <c r="M220">
        <v>0</v>
      </c>
      <c r="N220">
        <v>0</v>
      </c>
      <c r="O220">
        <v>0</v>
      </c>
      <c r="P220">
        <v>0</v>
      </c>
      <c r="Q220">
        <v>0</v>
      </c>
      <c r="R220">
        <v>1</v>
      </c>
      <c r="S220">
        <v>0</v>
      </c>
      <c r="T220">
        <v>0.4</v>
      </c>
      <c r="U220">
        <v>0.4</v>
      </c>
      <c r="V220">
        <v>0.1</v>
      </c>
      <c r="W220">
        <v>0.4</v>
      </c>
      <c r="X220">
        <v>1</v>
      </c>
      <c r="Y220">
        <v>1</v>
      </c>
      <c r="Z220">
        <v>0</v>
      </c>
      <c r="AA220">
        <v>0</v>
      </c>
      <c r="AB220">
        <v>0</v>
      </c>
      <c r="AC220">
        <v>0</v>
      </c>
      <c r="AD220">
        <v>0</v>
      </c>
      <c r="AE220">
        <v>0</v>
      </c>
      <c r="AF220">
        <v>0.69</v>
      </c>
      <c r="AG220">
        <v>0.14000000000000001</v>
      </c>
      <c r="AH220">
        <v>0.82</v>
      </c>
      <c r="AI220">
        <v>0.69</v>
      </c>
      <c r="AJ220">
        <v>0.82</v>
      </c>
      <c r="AK220" s="12">
        <f>Players[[#This Row],[Goal Contributions]]/Players[[#This Row],[Matches Played]]</f>
        <v>0</v>
      </c>
      <c r="AL220" s="12">
        <f>IF(Players[[#This Row],[Expected Goals]] &gt; 0, Players[[#This Row],[Goals]] / Players[[#This Row],[Expected Goals]], 0)</f>
        <v>0</v>
      </c>
      <c r="AM220" s="12">
        <f>IF(Players[[#This Row],[Expected Assists]] &gt; 0, Players[[#This Row],[Assists]] / Players[[#This Row],[Expected Assists]], 0)</f>
        <v>0</v>
      </c>
      <c r="AN220" s="12">
        <f>IF(Players[[#This Row],[90s Played]] &gt; 0, (Players[[#This Row],[Y Cards]] + Players[[#This Row],[R Cards]]) / Players[[#This Row],[90s Played]], 0)</f>
        <v>2</v>
      </c>
      <c r="AO220" s="12">
        <f>Players[[#This Row],[Goals]] - Players[[#This Row],[Expected Goals]]</f>
        <v>-0.4</v>
      </c>
    </row>
    <row r="221" spans="1:41" x14ac:dyDescent="0.25">
      <c r="A221" t="s">
        <v>502</v>
      </c>
      <c r="B221" t="s">
        <v>712</v>
      </c>
      <c r="C221" t="s">
        <v>11</v>
      </c>
      <c r="D221" t="s">
        <v>699</v>
      </c>
      <c r="E221" t="s">
        <v>43</v>
      </c>
      <c r="F221">
        <v>24</v>
      </c>
      <c r="G221">
        <v>2001</v>
      </c>
      <c r="H221">
        <v>10</v>
      </c>
      <c r="I221">
        <v>3</v>
      </c>
      <c r="J221">
        <v>347</v>
      </c>
      <c r="K221">
        <v>3.9</v>
      </c>
      <c r="L221">
        <v>0</v>
      </c>
      <c r="M221">
        <v>1</v>
      </c>
      <c r="N221">
        <v>1</v>
      </c>
      <c r="O221">
        <v>0</v>
      </c>
      <c r="P221">
        <v>0</v>
      </c>
      <c r="Q221">
        <v>0</v>
      </c>
      <c r="R221">
        <v>1</v>
      </c>
      <c r="S221">
        <v>0</v>
      </c>
      <c r="T221">
        <v>0.1</v>
      </c>
      <c r="U221">
        <v>0.1</v>
      </c>
      <c r="V221">
        <v>0.4</v>
      </c>
      <c r="W221">
        <v>0.5</v>
      </c>
      <c r="X221">
        <v>6</v>
      </c>
      <c r="Y221">
        <v>13</v>
      </c>
      <c r="Z221">
        <v>18</v>
      </c>
      <c r="AA221">
        <v>0</v>
      </c>
      <c r="AB221">
        <v>0.26</v>
      </c>
      <c r="AC221">
        <v>0.26</v>
      </c>
      <c r="AD221">
        <v>0</v>
      </c>
      <c r="AE221">
        <v>0.26</v>
      </c>
      <c r="AF221">
        <v>0.02</v>
      </c>
      <c r="AG221">
        <v>0.11</v>
      </c>
      <c r="AH221">
        <v>0.13</v>
      </c>
      <c r="AI221">
        <v>0.02</v>
      </c>
      <c r="AJ221">
        <v>0.13</v>
      </c>
      <c r="AK221" s="12">
        <f>Players[[#This Row],[Goal Contributions]]/Players[[#This Row],[Matches Played]]</f>
        <v>0.1</v>
      </c>
      <c r="AL221" s="12">
        <f>IF(Players[[#This Row],[Expected Goals]] &gt; 0, Players[[#This Row],[Goals]] / Players[[#This Row],[Expected Goals]], 0)</f>
        <v>0</v>
      </c>
      <c r="AM221" s="12">
        <f>IF(Players[[#This Row],[Expected Assists]] &gt; 0, Players[[#This Row],[Assists]] / Players[[#This Row],[Expected Assists]], 0)</f>
        <v>2.5</v>
      </c>
      <c r="AN221" s="12">
        <f>IF(Players[[#This Row],[90s Played]] &gt; 0, (Players[[#This Row],[Y Cards]] + Players[[#This Row],[R Cards]]) / Players[[#This Row],[90s Played]], 0)</f>
        <v>0.25641025641025644</v>
      </c>
      <c r="AO221" s="12">
        <f>Players[[#This Row],[Goals]] - Players[[#This Row],[Expected Goals]]</f>
        <v>-0.1</v>
      </c>
    </row>
    <row r="222" spans="1:41" x14ac:dyDescent="0.25">
      <c r="A222" t="s">
        <v>164</v>
      </c>
      <c r="B222" t="s">
        <v>732</v>
      </c>
      <c r="C222" t="s">
        <v>17</v>
      </c>
      <c r="D222" t="s">
        <v>51</v>
      </c>
      <c r="E222" t="s">
        <v>43</v>
      </c>
      <c r="F222">
        <v>21</v>
      </c>
      <c r="G222">
        <v>2004</v>
      </c>
      <c r="H222">
        <v>4</v>
      </c>
      <c r="I222">
        <v>0</v>
      </c>
      <c r="J222">
        <v>45</v>
      </c>
      <c r="K222">
        <v>0.5</v>
      </c>
      <c r="L222">
        <v>0</v>
      </c>
      <c r="M222">
        <v>0</v>
      </c>
      <c r="N222">
        <v>0</v>
      </c>
      <c r="O222">
        <v>0</v>
      </c>
      <c r="P222">
        <v>0</v>
      </c>
      <c r="Q222">
        <v>0</v>
      </c>
      <c r="R222">
        <v>1</v>
      </c>
      <c r="S222">
        <v>0</v>
      </c>
      <c r="T222">
        <v>0.1</v>
      </c>
      <c r="U222">
        <v>0.1</v>
      </c>
      <c r="V222">
        <v>0</v>
      </c>
      <c r="W222">
        <v>0.1</v>
      </c>
      <c r="X222">
        <v>0</v>
      </c>
      <c r="Y222">
        <v>1</v>
      </c>
      <c r="Z222">
        <v>6</v>
      </c>
      <c r="AA222">
        <v>0</v>
      </c>
      <c r="AB222">
        <v>0</v>
      </c>
      <c r="AC222">
        <v>0</v>
      </c>
      <c r="AD222">
        <v>0</v>
      </c>
      <c r="AE222">
        <v>0</v>
      </c>
      <c r="AF222">
        <v>0.22</v>
      </c>
      <c r="AG222">
        <v>0</v>
      </c>
      <c r="AH222">
        <v>0.22</v>
      </c>
      <c r="AI222">
        <v>0.22</v>
      </c>
      <c r="AJ222">
        <v>0.22</v>
      </c>
      <c r="AK222" s="12">
        <f>Players[[#This Row],[Goal Contributions]]/Players[[#This Row],[Matches Played]]</f>
        <v>0</v>
      </c>
      <c r="AL222" s="12">
        <f>IF(Players[[#This Row],[Expected Goals]] &gt; 0, Players[[#This Row],[Goals]] / Players[[#This Row],[Expected Goals]], 0)</f>
        <v>0</v>
      </c>
      <c r="AM222" s="12">
        <f>IF(Players[[#This Row],[Expected Assists]] &gt; 0, Players[[#This Row],[Assists]] / Players[[#This Row],[Expected Assists]], 0)</f>
        <v>0</v>
      </c>
      <c r="AN222" s="12">
        <f>IF(Players[[#This Row],[90s Played]] &gt; 0, (Players[[#This Row],[Y Cards]] + Players[[#This Row],[R Cards]]) / Players[[#This Row],[90s Played]], 0)</f>
        <v>2</v>
      </c>
      <c r="AO222" s="12">
        <f>Players[[#This Row],[Goals]] - Players[[#This Row],[Expected Goals]]</f>
        <v>-0.1</v>
      </c>
    </row>
    <row r="223" spans="1:41" x14ac:dyDescent="0.25">
      <c r="A223" t="s">
        <v>175</v>
      </c>
      <c r="B223" t="s">
        <v>719</v>
      </c>
      <c r="C223" t="s">
        <v>11</v>
      </c>
      <c r="D223" t="s">
        <v>699</v>
      </c>
      <c r="E223" t="s">
        <v>43</v>
      </c>
      <c r="F223">
        <v>37</v>
      </c>
      <c r="G223">
        <v>1988</v>
      </c>
      <c r="H223">
        <v>5</v>
      </c>
      <c r="I223">
        <v>3</v>
      </c>
      <c r="J223">
        <v>215</v>
      </c>
      <c r="K223">
        <v>2.4</v>
      </c>
      <c r="L223">
        <v>0</v>
      </c>
      <c r="M223">
        <v>0</v>
      </c>
      <c r="N223">
        <v>0</v>
      </c>
      <c r="O223">
        <v>0</v>
      </c>
      <c r="P223">
        <v>0</v>
      </c>
      <c r="Q223">
        <v>0</v>
      </c>
      <c r="R223">
        <v>1</v>
      </c>
      <c r="S223">
        <v>0</v>
      </c>
      <c r="T223">
        <v>0.6</v>
      </c>
      <c r="U223">
        <v>0.6</v>
      </c>
      <c r="V223">
        <v>0</v>
      </c>
      <c r="W223">
        <v>0.6</v>
      </c>
      <c r="X223">
        <v>1</v>
      </c>
      <c r="Y223">
        <v>11</v>
      </c>
      <c r="Z223">
        <v>7</v>
      </c>
      <c r="AA223">
        <v>0</v>
      </c>
      <c r="AB223">
        <v>0</v>
      </c>
      <c r="AC223">
        <v>0</v>
      </c>
      <c r="AD223">
        <v>0</v>
      </c>
      <c r="AE223">
        <v>0</v>
      </c>
      <c r="AF223">
        <v>0.24</v>
      </c>
      <c r="AG223">
        <v>0</v>
      </c>
      <c r="AH223">
        <v>0.24</v>
      </c>
      <c r="AI223">
        <v>0.24</v>
      </c>
      <c r="AJ223">
        <v>0.24</v>
      </c>
      <c r="AK223" s="12">
        <f>Players[[#This Row],[Goal Contributions]]/Players[[#This Row],[Matches Played]]</f>
        <v>0</v>
      </c>
      <c r="AL223" s="12">
        <f>IF(Players[[#This Row],[Expected Goals]] &gt; 0, Players[[#This Row],[Goals]] / Players[[#This Row],[Expected Goals]], 0)</f>
        <v>0</v>
      </c>
      <c r="AM223" s="12">
        <f>IF(Players[[#This Row],[Expected Assists]] &gt; 0, Players[[#This Row],[Assists]] / Players[[#This Row],[Expected Assists]], 0)</f>
        <v>0</v>
      </c>
      <c r="AN223" s="12">
        <f>IF(Players[[#This Row],[90s Played]] &gt; 0, (Players[[#This Row],[Y Cards]] + Players[[#This Row],[R Cards]]) / Players[[#This Row],[90s Played]], 0)</f>
        <v>0.41666666666666669</v>
      </c>
      <c r="AO223" s="12">
        <f>Players[[#This Row],[Goals]] - Players[[#This Row],[Expected Goals]]</f>
        <v>-0.6</v>
      </c>
    </row>
    <row r="224" spans="1:41" x14ac:dyDescent="0.25">
      <c r="A224" t="s">
        <v>661</v>
      </c>
      <c r="B224" t="s">
        <v>704</v>
      </c>
      <c r="C224" t="s">
        <v>11</v>
      </c>
      <c r="D224" t="s">
        <v>699</v>
      </c>
      <c r="E224" t="s">
        <v>43</v>
      </c>
      <c r="F224">
        <v>40</v>
      </c>
      <c r="G224">
        <v>1985</v>
      </c>
      <c r="H224">
        <v>32</v>
      </c>
      <c r="I224">
        <v>19</v>
      </c>
      <c r="J224">
        <v>1875</v>
      </c>
      <c r="K224">
        <v>20.8</v>
      </c>
      <c r="L224">
        <v>1</v>
      </c>
      <c r="M224">
        <v>3</v>
      </c>
      <c r="N224">
        <v>4</v>
      </c>
      <c r="O224">
        <v>1</v>
      </c>
      <c r="P224">
        <v>0</v>
      </c>
      <c r="Q224">
        <v>0</v>
      </c>
      <c r="R224">
        <v>7</v>
      </c>
      <c r="S224">
        <v>1</v>
      </c>
      <c r="T224">
        <v>0.3</v>
      </c>
      <c r="U224">
        <v>0.3</v>
      </c>
      <c r="V224">
        <v>2.2999999999999998</v>
      </c>
      <c r="W224">
        <v>2.6</v>
      </c>
      <c r="X224">
        <v>24</v>
      </c>
      <c r="Y224">
        <v>90</v>
      </c>
      <c r="Z224">
        <v>32</v>
      </c>
      <c r="AA224">
        <v>0.05</v>
      </c>
      <c r="AB224">
        <v>0.14000000000000001</v>
      </c>
      <c r="AC224">
        <v>0.19</v>
      </c>
      <c r="AD224">
        <v>0.05</v>
      </c>
      <c r="AE224">
        <v>0.19</v>
      </c>
      <c r="AF224">
        <v>0.01</v>
      </c>
      <c r="AG224">
        <v>0.11</v>
      </c>
      <c r="AH224">
        <v>0.12</v>
      </c>
      <c r="AI224">
        <v>0.01</v>
      </c>
      <c r="AJ224">
        <v>0.12</v>
      </c>
      <c r="AK224" s="12">
        <f>Players[[#This Row],[Goal Contributions]]/Players[[#This Row],[Matches Played]]</f>
        <v>0.125</v>
      </c>
      <c r="AL224" s="12">
        <f>IF(Players[[#This Row],[Expected Goals]] &gt; 0, Players[[#This Row],[Goals]] / Players[[#This Row],[Expected Goals]], 0)</f>
        <v>3.3333333333333335</v>
      </c>
      <c r="AM224" s="12">
        <f>IF(Players[[#This Row],[Expected Assists]] &gt; 0, Players[[#This Row],[Assists]] / Players[[#This Row],[Expected Assists]], 0)</f>
        <v>1.3043478260869565</v>
      </c>
      <c r="AN224" s="12">
        <f>IF(Players[[#This Row],[90s Played]] &gt; 0, (Players[[#This Row],[Y Cards]] + Players[[#This Row],[R Cards]]) / Players[[#This Row],[90s Played]], 0)</f>
        <v>0.38461538461538458</v>
      </c>
      <c r="AO224" s="12">
        <f>Players[[#This Row],[Goals]] - Players[[#This Row],[Expected Goals]]</f>
        <v>0.7</v>
      </c>
    </row>
    <row r="225" spans="1:41" x14ac:dyDescent="0.25">
      <c r="A225" t="s">
        <v>414</v>
      </c>
      <c r="B225" t="s">
        <v>709</v>
      </c>
      <c r="C225" t="s">
        <v>17</v>
      </c>
      <c r="D225" t="s">
        <v>699</v>
      </c>
      <c r="E225" t="s">
        <v>43</v>
      </c>
      <c r="F225">
        <v>27</v>
      </c>
      <c r="G225">
        <v>1998</v>
      </c>
      <c r="H225">
        <v>19</v>
      </c>
      <c r="I225">
        <v>14</v>
      </c>
      <c r="J225">
        <v>1261</v>
      </c>
      <c r="K225">
        <v>14</v>
      </c>
      <c r="L225">
        <v>1</v>
      </c>
      <c r="M225">
        <v>0</v>
      </c>
      <c r="N225">
        <v>1</v>
      </c>
      <c r="O225">
        <v>1</v>
      </c>
      <c r="P225">
        <v>0</v>
      </c>
      <c r="Q225">
        <v>0</v>
      </c>
      <c r="R225">
        <v>2</v>
      </c>
      <c r="S225">
        <v>0</v>
      </c>
      <c r="T225">
        <v>1.1000000000000001</v>
      </c>
      <c r="U225">
        <v>1.1000000000000001</v>
      </c>
      <c r="V225">
        <v>0.6</v>
      </c>
      <c r="W225">
        <v>1.8</v>
      </c>
      <c r="X225">
        <v>6</v>
      </c>
      <c r="Y225">
        <v>34</v>
      </c>
      <c r="Z225">
        <v>19</v>
      </c>
      <c r="AA225">
        <v>7.0000000000000007E-2</v>
      </c>
      <c r="AB225">
        <v>0</v>
      </c>
      <c r="AC225">
        <v>7.0000000000000007E-2</v>
      </c>
      <c r="AD225">
        <v>7.0000000000000007E-2</v>
      </c>
      <c r="AE225">
        <v>7.0000000000000007E-2</v>
      </c>
      <c r="AF225">
        <v>0.08</v>
      </c>
      <c r="AG225">
        <v>0.05</v>
      </c>
      <c r="AH225">
        <v>0.13</v>
      </c>
      <c r="AI225">
        <v>0.08</v>
      </c>
      <c r="AJ225">
        <v>0.13</v>
      </c>
      <c r="AK225" s="12">
        <f>Players[[#This Row],[Goal Contributions]]/Players[[#This Row],[Matches Played]]</f>
        <v>5.2631578947368418E-2</v>
      </c>
      <c r="AL225" s="12">
        <f>IF(Players[[#This Row],[Expected Goals]] &gt; 0, Players[[#This Row],[Goals]] / Players[[#This Row],[Expected Goals]], 0)</f>
        <v>0.90909090909090906</v>
      </c>
      <c r="AM225" s="12">
        <f>IF(Players[[#This Row],[Expected Assists]] &gt; 0, Players[[#This Row],[Assists]] / Players[[#This Row],[Expected Assists]], 0)</f>
        <v>0</v>
      </c>
      <c r="AN225" s="12">
        <f>IF(Players[[#This Row],[90s Played]] &gt; 0, (Players[[#This Row],[Y Cards]] + Players[[#This Row],[R Cards]]) / Players[[#This Row],[90s Played]], 0)</f>
        <v>0.14285714285714285</v>
      </c>
      <c r="AO225" s="12">
        <f>Players[[#This Row],[Goals]] - Players[[#This Row],[Expected Goals]]</f>
        <v>-0.10000000000000009</v>
      </c>
    </row>
    <row r="226" spans="1:41" x14ac:dyDescent="0.25">
      <c r="A226" t="s">
        <v>269</v>
      </c>
      <c r="B226" t="s">
        <v>738</v>
      </c>
      <c r="C226" t="s">
        <v>17</v>
      </c>
      <c r="D226" t="s">
        <v>699</v>
      </c>
      <c r="E226" t="s">
        <v>43</v>
      </c>
      <c r="F226">
        <v>36</v>
      </c>
      <c r="G226">
        <v>1989</v>
      </c>
      <c r="H226">
        <v>37</v>
      </c>
      <c r="I226">
        <v>35</v>
      </c>
      <c r="J226">
        <v>3063</v>
      </c>
      <c r="K226">
        <v>34</v>
      </c>
      <c r="L226">
        <v>0</v>
      </c>
      <c r="M226">
        <v>3</v>
      </c>
      <c r="N226">
        <v>3</v>
      </c>
      <c r="O226">
        <v>0</v>
      </c>
      <c r="P226">
        <v>0</v>
      </c>
      <c r="Q226">
        <v>0</v>
      </c>
      <c r="R226">
        <v>9</v>
      </c>
      <c r="S226">
        <v>0</v>
      </c>
      <c r="T226">
        <v>1.1000000000000001</v>
      </c>
      <c r="U226">
        <v>1.1000000000000001</v>
      </c>
      <c r="V226">
        <v>1.7</v>
      </c>
      <c r="W226">
        <v>2.8</v>
      </c>
      <c r="X226">
        <v>27</v>
      </c>
      <c r="Y226">
        <v>145</v>
      </c>
      <c r="Z226">
        <v>27</v>
      </c>
      <c r="AA226">
        <v>0</v>
      </c>
      <c r="AB226">
        <v>0.09</v>
      </c>
      <c r="AC226">
        <v>0.09</v>
      </c>
      <c r="AD226">
        <v>0</v>
      </c>
      <c r="AE226">
        <v>0.09</v>
      </c>
      <c r="AF226">
        <v>0.03</v>
      </c>
      <c r="AG226">
        <v>0.05</v>
      </c>
      <c r="AH226">
        <v>0.08</v>
      </c>
      <c r="AI226">
        <v>0.03</v>
      </c>
      <c r="AJ226">
        <v>0.08</v>
      </c>
      <c r="AK226" s="12">
        <f>Players[[#This Row],[Goal Contributions]]/Players[[#This Row],[Matches Played]]</f>
        <v>8.1081081081081086E-2</v>
      </c>
      <c r="AL226" s="12">
        <f>IF(Players[[#This Row],[Expected Goals]] &gt; 0, Players[[#This Row],[Goals]] / Players[[#This Row],[Expected Goals]], 0)</f>
        <v>0</v>
      </c>
      <c r="AM226" s="12">
        <f>IF(Players[[#This Row],[Expected Assists]] &gt; 0, Players[[#This Row],[Assists]] / Players[[#This Row],[Expected Assists]], 0)</f>
        <v>1.7647058823529411</v>
      </c>
      <c r="AN226" s="12">
        <f>IF(Players[[#This Row],[90s Played]] &gt; 0, (Players[[#This Row],[Y Cards]] + Players[[#This Row],[R Cards]]) / Players[[#This Row],[90s Played]], 0)</f>
        <v>0.26470588235294118</v>
      </c>
      <c r="AO226" s="12">
        <f>Players[[#This Row],[Goals]] - Players[[#This Row],[Expected Goals]]</f>
        <v>-1.1000000000000001</v>
      </c>
    </row>
    <row r="227" spans="1:41" x14ac:dyDescent="0.25">
      <c r="A227" t="s">
        <v>330</v>
      </c>
      <c r="B227" t="s">
        <v>704</v>
      </c>
      <c r="C227" t="s">
        <v>17</v>
      </c>
      <c r="D227" t="s">
        <v>699</v>
      </c>
      <c r="E227" t="s">
        <v>43</v>
      </c>
      <c r="F227">
        <v>22</v>
      </c>
      <c r="G227">
        <v>2003</v>
      </c>
      <c r="H227">
        <v>18</v>
      </c>
      <c r="I227">
        <v>5</v>
      </c>
      <c r="J227">
        <v>574</v>
      </c>
      <c r="K227">
        <v>6.4</v>
      </c>
      <c r="L227">
        <v>0</v>
      </c>
      <c r="M227">
        <v>1</v>
      </c>
      <c r="N227">
        <v>1</v>
      </c>
      <c r="O227">
        <v>0</v>
      </c>
      <c r="P227">
        <v>0</v>
      </c>
      <c r="Q227">
        <v>0</v>
      </c>
      <c r="R227">
        <v>4</v>
      </c>
      <c r="S227">
        <v>0</v>
      </c>
      <c r="T227">
        <v>0.2</v>
      </c>
      <c r="U227">
        <v>0.2</v>
      </c>
      <c r="V227">
        <v>0.2</v>
      </c>
      <c r="W227">
        <v>0.4</v>
      </c>
      <c r="X227">
        <v>8</v>
      </c>
      <c r="Y227">
        <v>15</v>
      </c>
      <c r="Z227">
        <v>9</v>
      </c>
      <c r="AA227">
        <v>0</v>
      </c>
      <c r="AB227">
        <v>0.16</v>
      </c>
      <c r="AC227">
        <v>0.16</v>
      </c>
      <c r="AD227">
        <v>0</v>
      </c>
      <c r="AE227">
        <v>0.16</v>
      </c>
      <c r="AF227">
        <v>0.04</v>
      </c>
      <c r="AG227">
        <v>0.03</v>
      </c>
      <c r="AH227">
        <v>7.0000000000000007E-2</v>
      </c>
      <c r="AI227">
        <v>0.04</v>
      </c>
      <c r="AJ227">
        <v>7.0000000000000007E-2</v>
      </c>
      <c r="AK227" s="12">
        <f>Players[[#This Row],[Goal Contributions]]/Players[[#This Row],[Matches Played]]</f>
        <v>5.5555555555555552E-2</v>
      </c>
      <c r="AL227" s="12">
        <f>IF(Players[[#This Row],[Expected Goals]] &gt; 0, Players[[#This Row],[Goals]] / Players[[#This Row],[Expected Goals]], 0)</f>
        <v>0</v>
      </c>
      <c r="AM227" s="12">
        <f>IF(Players[[#This Row],[Expected Assists]] &gt; 0, Players[[#This Row],[Assists]] / Players[[#This Row],[Expected Assists]], 0)</f>
        <v>5</v>
      </c>
      <c r="AN227" s="12">
        <f>IF(Players[[#This Row],[90s Played]] &gt; 0, (Players[[#This Row],[Y Cards]] + Players[[#This Row],[R Cards]]) / Players[[#This Row],[90s Played]], 0)</f>
        <v>0.625</v>
      </c>
      <c r="AO227" s="12">
        <f>Players[[#This Row],[Goals]] - Players[[#This Row],[Expected Goals]]</f>
        <v>-0.2</v>
      </c>
    </row>
    <row r="228" spans="1:41" x14ac:dyDescent="0.25">
      <c r="A228" t="s">
        <v>460</v>
      </c>
      <c r="B228" t="s">
        <v>701</v>
      </c>
      <c r="C228" t="s">
        <v>51</v>
      </c>
      <c r="D228" t="s">
        <v>699</v>
      </c>
      <c r="E228" t="s">
        <v>67</v>
      </c>
      <c r="F228">
        <v>24</v>
      </c>
      <c r="G228">
        <v>2001</v>
      </c>
      <c r="H228">
        <v>31</v>
      </c>
      <c r="I228">
        <v>8</v>
      </c>
      <c r="J228">
        <v>964</v>
      </c>
      <c r="K228">
        <v>10.7</v>
      </c>
      <c r="L228">
        <v>8</v>
      </c>
      <c r="M228">
        <v>1</v>
      </c>
      <c r="N228">
        <v>9</v>
      </c>
      <c r="O228">
        <v>8</v>
      </c>
      <c r="P228">
        <v>0</v>
      </c>
      <c r="Q228">
        <v>0</v>
      </c>
      <c r="R228">
        <v>1</v>
      </c>
      <c r="S228">
        <v>0</v>
      </c>
      <c r="T228">
        <v>5.8</v>
      </c>
      <c r="U228">
        <v>5.8</v>
      </c>
      <c r="V228">
        <v>0.7</v>
      </c>
      <c r="W228">
        <v>6.5</v>
      </c>
      <c r="X228">
        <v>6</v>
      </c>
      <c r="Y228">
        <v>27</v>
      </c>
      <c r="Z228">
        <v>31</v>
      </c>
      <c r="AA228">
        <v>0.75</v>
      </c>
      <c r="AB228">
        <v>0.09</v>
      </c>
      <c r="AC228">
        <v>0.84</v>
      </c>
      <c r="AD228">
        <v>0.75</v>
      </c>
      <c r="AE228">
        <v>0.84</v>
      </c>
      <c r="AF228">
        <v>0.54</v>
      </c>
      <c r="AG228">
        <v>7.0000000000000007E-2</v>
      </c>
      <c r="AH228">
        <v>0.61</v>
      </c>
      <c r="AI228">
        <v>0.54</v>
      </c>
      <c r="AJ228">
        <v>0.61</v>
      </c>
      <c r="AK228" s="12">
        <f>Players[[#This Row],[Goal Contributions]]/Players[[#This Row],[Matches Played]]</f>
        <v>0.29032258064516131</v>
      </c>
      <c r="AL228" s="12">
        <f>IF(Players[[#This Row],[Expected Goals]] &gt; 0, Players[[#This Row],[Goals]] / Players[[#This Row],[Expected Goals]], 0)</f>
        <v>1.3793103448275863</v>
      </c>
      <c r="AM228" s="12">
        <f>IF(Players[[#This Row],[Expected Assists]] &gt; 0, Players[[#This Row],[Assists]] / Players[[#This Row],[Expected Assists]], 0)</f>
        <v>1.4285714285714286</v>
      </c>
      <c r="AN228" s="12">
        <f>IF(Players[[#This Row],[90s Played]] &gt; 0, (Players[[#This Row],[Y Cards]] + Players[[#This Row],[R Cards]]) / Players[[#This Row],[90s Played]], 0)</f>
        <v>9.3457943925233655E-2</v>
      </c>
      <c r="AO228" s="12">
        <f>Players[[#This Row],[Goals]] - Players[[#This Row],[Expected Goals]]</f>
        <v>2.2000000000000002</v>
      </c>
    </row>
    <row r="229" spans="1:41" x14ac:dyDescent="0.25">
      <c r="A229" t="s">
        <v>558</v>
      </c>
      <c r="B229" t="s">
        <v>704</v>
      </c>
      <c r="C229" t="s">
        <v>11</v>
      </c>
      <c r="D229" t="s">
        <v>51</v>
      </c>
      <c r="E229" t="s">
        <v>67</v>
      </c>
      <c r="F229">
        <v>25</v>
      </c>
      <c r="G229">
        <v>2000</v>
      </c>
      <c r="H229">
        <v>16</v>
      </c>
      <c r="I229">
        <v>7</v>
      </c>
      <c r="J229">
        <v>580</v>
      </c>
      <c r="K229">
        <v>6.4</v>
      </c>
      <c r="L229">
        <v>4</v>
      </c>
      <c r="M229">
        <v>2</v>
      </c>
      <c r="N229">
        <v>6</v>
      </c>
      <c r="O229">
        <v>4</v>
      </c>
      <c r="P229">
        <v>0</v>
      </c>
      <c r="Q229">
        <v>0</v>
      </c>
      <c r="R229">
        <v>1</v>
      </c>
      <c r="S229">
        <v>0</v>
      </c>
      <c r="T229">
        <v>1.6</v>
      </c>
      <c r="U229">
        <v>1.6</v>
      </c>
      <c r="V229">
        <v>1.1000000000000001</v>
      </c>
      <c r="W229">
        <v>2.7</v>
      </c>
      <c r="X229">
        <v>18</v>
      </c>
      <c r="Y229">
        <v>22</v>
      </c>
      <c r="Z229">
        <v>59</v>
      </c>
      <c r="AA229">
        <v>0.62</v>
      </c>
      <c r="AB229">
        <v>0.31</v>
      </c>
      <c r="AC229">
        <v>0.93</v>
      </c>
      <c r="AD229">
        <v>0.62</v>
      </c>
      <c r="AE229">
        <v>0.93</v>
      </c>
      <c r="AF229">
        <v>0.25</v>
      </c>
      <c r="AG229">
        <v>0.17</v>
      </c>
      <c r="AH229">
        <v>0.42</v>
      </c>
      <c r="AI229">
        <v>0.25</v>
      </c>
      <c r="AJ229">
        <v>0.42</v>
      </c>
      <c r="AK229" s="12">
        <f>Players[[#This Row],[Goal Contributions]]/Players[[#This Row],[Matches Played]]</f>
        <v>0.375</v>
      </c>
      <c r="AL229" s="12">
        <f>IF(Players[[#This Row],[Expected Goals]] &gt; 0, Players[[#This Row],[Goals]] / Players[[#This Row],[Expected Goals]], 0)</f>
        <v>2.5</v>
      </c>
      <c r="AM229" s="12">
        <f>IF(Players[[#This Row],[Expected Assists]] &gt; 0, Players[[#This Row],[Assists]] / Players[[#This Row],[Expected Assists]], 0)</f>
        <v>1.8181818181818181</v>
      </c>
      <c r="AN229" s="12">
        <f>IF(Players[[#This Row],[90s Played]] &gt; 0, (Players[[#This Row],[Y Cards]] + Players[[#This Row],[R Cards]]) / Players[[#This Row],[90s Played]], 0)</f>
        <v>0.15625</v>
      </c>
      <c r="AO229" s="12">
        <f>Players[[#This Row],[Goals]] - Players[[#This Row],[Expected Goals]]</f>
        <v>2.4</v>
      </c>
    </row>
    <row r="230" spans="1:41" x14ac:dyDescent="0.25">
      <c r="A230" t="s">
        <v>146</v>
      </c>
      <c r="B230" t="s">
        <v>712</v>
      </c>
      <c r="C230" t="s">
        <v>17</v>
      </c>
      <c r="D230" t="s">
        <v>699</v>
      </c>
      <c r="E230" t="s">
        <v>67</v>
      </c>
      <c r="F230">
        <v>34</v>
      </c>
      <c r="G230">
        <v>1991</v>
      </c>
      <c r="H230">
        <v>25</v>
      </c>
      <c r="I230">
        <v>3</v>
      </c>
      <c r="J230">
        <v>628</v>
      </c>
      <c r="K230">
        <v>7</v>
      </c>
      <c r="L230">
        <v>2</v>
      </c>
      <c r="M230">
        <v>0</v>
      </c>
      <c r="N230">
        <v>2</v>
      </c>
      <c r="O230">
        <v>2</v>
      </c>
      <c r="P230">
        <v>0</v>
      </c>
      <c r="Q230">
        <v>0</v>
      </c>
      <c r="R230">
        <v>3</v>
      </c>
      <c r="S230">
        <v>1</v>
      </c>
      <c r="T230">
        <v>0.8</v>
      </c>
      <c r="U230">
        <v>0.8</v>
      </c>
      <c r="V230">
        <v>1.1000000000000001</v>
      </c>
      <c r="W230">
        <v>1.8</v>
      </c>
      <c r="X230">
        <v>18</v>
      </c>
      <c r="Y230">
        <v>53</v>
      </c>
      <c r="Z230">
        <v>33</v>
      </c>
      <c r="AA230">
        <v>0.28999999999999998</v>
      </c>
      <c r="AB230">
        <v>0</v>
      </c>
      <c r="AC230">
        <v>0.28999999999999998</v>
      </c>
      <c r="AD230">
        <v>0.28999999999999998</v>
      </c>
      <c r="AE230">
        <v>0.28999999999999998</v>
      </c>
      <c r="AF230">
        <v>0.11</v>
      </c>
      <c r="AG230">
        <v>0.15</v>
      </c>
      <c r="AH230">
        <v>0.26</v>
      </c>
      <c r="AI230">
        <v>0.11</v>
      </c>
      <c r="AJ230">
        <v>0.26</v>
      </c>
      <c r="AK230" s="12">
        <f>Players[[#This Row],[Goal Contributions]]/Players[[#This Row],[Matches Played]]</f>
        <v>0.08</v>
      </c>
      <c r="AL230" s="12">
        <f>IF(Players[[#This Row],[Expected Goals]] &gt; 0, Players[[#This Row],[Goals]] / Players[[#This Row],[Expected Goals]], 0)</f>
        <v>2.5</v>
      </c>
      <c r="AM230" s="12">
        <f>IF(Players[[#This Row],[Expected Assists]] &gt; 0, Players[[#This Row],[Assists]] / Players[[#This Row],[Expected Assists]], 0)</f>
        <v>0</v>
      </c>
      <c r="AN230" s="12">
        <f>IF(Players[[#This Row],[90s Played]] &gt; 0, (Players[[#This Row],[Y Cards]] + Players[[#This Row],[R Cards]]) / Players[[#This Row],[90s Played]], 0)</f>
        <v>0.5714285714285714</v>
      </c>
      <c r="AO230" s="12">
        <f>Players[[#This Row],[Goals]] - Players[[#This Row],[Expected Goals]]</f>
        <v>1.2</v>
      </c>
    </row>
    <row r="231" spans="1:41" x14ac:dyDescent="0.25">
      <c r="A231" t="s">
        <v>333</v>
      </c>
      <c r="B231" t="s">
        <v>730</v>
      </c>
      <c r="C231" t="s">
        <v>17</v>
      </c>
      <c r="D231" t="s">
        <v>51</v>
      </c>
      <c r="E231" t="s">
        <v>67</v>
      </c>
      <c r="F231">
        <v>29</v>
      </c>
      <c r="G231">
        <v>1996</v>
      </c>
      <c r="H231">
        <v>38</v>
      </c>
      <c r="I231">
        <v>35</v>
      </c>
      <c r="J231">
        <v>2981</v>
      </c>
      <c r="K231">
        <v>33.1</v>
      </c>
      <c r="L231">
        <v>9</v>
      </c>
      <c r="M231">
        <v>6</v>
      </c>
      <c r="N231">
        <v>15</v>
      </c>
      <c r="O231">
        <v>9</v>
      </c>
      <c r="P231">
        <v>0</v>
      </c>
      <c r="Q231">
        <v>0</v>
      </c>
      <c r="R231">
        <v>1</v>
      </c>
      <c r="S231">
        <v>0</v>
      </c>
      <c r="T231">
        <v>4.7</v>
      </c>
      <c r="U231">
        <v>4.7</v>
      </c>
      <c r="V231">
        <v>7</v>
      </c>
      <c r="W231">
        <v>11.8</v>
      </c>
      <c r="X231">
        <v>144</v>
      </c>
      <c r="Y231">
        <v>213</v>
      </c>
      <c r="Z231">
        <v>246</v>
      </c>
      <c r="AA231">
        <v>0.27</v>
      </c>
      <c r="AB231">
        <v>0.18</v>
      </c>
      <c r="AC231">
        <v>0.45</v>
      </c>
      <c r="AD231">
        <v>0.27</v>
      </c>
      <c r="AE231">
        <v>0.45</v>
      </c>
      <c r="AF231">
        <v>0.14000000000000001</v>
      </c>
      <c r="AG231">
        <v>0.21</v>
      </c>
      <c r="AH231">
        <v>0.36</v>
      </c>
      <c r="AI231">
        <v>0.14000000000000001</v>
      </c>
      <c r="AJ231">
        <v>0.36</v>
      </c>
      <c r="AK231" s="12">
        <f>Players[[#This Row],[Goal Contributions]]/Players[[#This Row],[Matches Played]]</f>
        <v>0.39473684210526316</v>
      </c>
      <c r="AL231" s="12">
        <f>IF(Players[[#This Row],[Expected Goals]] &gt; 0, Players[[#This Row],[Goals]] / Players[[#This Row],[Expected Goals]], 0)</f>
        <v>1.9148936170212765</v>
      </c>
      <c r="AM231" s="12">
        <f>IF(Players[[#This Row],[Expected Assists]] &gt; 0, Players[[#This Row],[Assists]] / Players[[#This Row],[Expected Assists]], 0)</f>
        <v>0.8571428571428571</v>
      </c>
      <c r="AN231" s="12">
        <f>IF(Players[[#This Row],[90s Played]] &gt; 0, (Players[[#This Row],[Y Cards]] + Players[[#This Row],[R Cards]]) / Players[[#This Row],[90s Played]], 0)</f>
        <v>3.0211480362537763E-2</v>
      </c>
      <c r="AO231" s="12">
        <f>Players[[#This Row],[Goals]] - Players[[#This Row],[Expected Goals]]</f>
        <v>4.3</v>
      </c>
    </row>
    <row r="232" spans="1:41" x14ac:dyDescent="0.25">
      <c r="A232" t="s">
        <v>470</v>
      </c>
      <c r="B232" t="s">
        <v>704</v>
      </c>
      <c r="C232" t="s">
        <v>51</v>
      </c>
      <c r="D232" t="s">
        <v>699</v>
      </c>
      <c r="E232" t="s">
        <v>67</v>
      </c>
      <c r="F232">
        <v>26</v>
      </c>
      <c r="G232">
        <v>1999</v>
      </c>
      <c r="H232">
        <v>11</v>
      </c>
      <c r="I232">
        <v>5</v>
      </c>
      <c r="J232">
        <v>487</v>
      </c>
      <c r="K232">
        <v>5.4</v>
      </c>
      <c r="L232">
        <v>1</v>
      </c>
      <c r="M232">
        <v>1</v>
      </c>
      <c r="N232">
        <v>2</v>
      </c>
      <c r="O232">
        <v>1</v>
      </c>
      <c r="P232">
        <v>0</v>
      </c>
      <c r="Q232">
        <v>0</v>
      </c>
      <c r="R232">
        <v>1</v>
      </c>
      <c r="S232">
        <v>0</v>
      </c>
      <c r="T232">
        <v>1.1000000000000001</v>
      </c>
      <c r="U232">
        <v>1.1000000000000001</v>
      </c>
      <c r="V232">
        <v>1</v>
      </c>
      <c r="W232">
        <v>2.1</v>
      </c>
      <c r="X232">
        <v>45</v>
      </c>
      <c r="Y232">
        <v>35</v>
      </c>
      <c r="Z232">
        <v>63</v>
      </c>
      <c r="AA232">
        <v>0.18</v>
      </c>
      <c r="AB232">
        <v>0.18</v>
      </c>
      <c r="AC232">
        <v>0.37</v>
      </c>
      <c r="AD232">
        <v>0.18</v>
      </c>
      <c r="AE232">
        <v>0.37</v>
      </c>
      <c r="AF232">
        <v>0.2</v>
      </c>
      <c r="AG232">
        <v>0.18</v>
      </c>
      <c r="AH232">
        <v>0.39</v>
      </c>
      <c r="AI232">
        <v>0.2</v>
      </c>
      <c r="AJ232">
        <v>0.39</v>
      </c>
      <c r="AK232" s="12">
        <f>Players[[#This Row],[Goal Contributions]]/Players[[#This Row],[Matches Played]]</f>
        <v>0.18181818181818182</v>
      </c>
      <c r="AL232" s="12">
        <f>IF(Players[[#This Row],[Expected Goals]] &gt; 0, Players[[#This Row],[Goals]] / Players[[#This Row],[Expected Goals]], 0)</f>
        <v>0.90909090909090906</v>
      </c>
      <c r="AM232" s="12">
        <f>IF(Players[[#This Row],[Expected Assists]] &gt; 0, Players[[#This Row],[Assists]] / Players[[#This Row],[Expected Assists]], 0)</f>
        <v>1</v>
      </c>
      <c r="AN232" s="12">
        <f>IF(Players[[#This Row],[90s Played]] &gt; 0, (Players[[#This Row],[Y Cards]] + Players[[#This Row],[R Cards]]) / Players[[#This Row],[90s Played]], 0)</f>
        <v>0.18518518518518517</v>
      </c>
      <c r="AO232" s="12">
        <f>Players[[#This Row],[Goals]] - Players[[#This Row],[Expected Goals]]</f>
        <v>-0.10000000000000009</v>
      </c>
    </row>
    <row r="233" spans="1:41" x14ac:dyDescent="0.25">
      <c r="A233" t="s">
        <v>503</v>
      </c>
      <c r="B233" t="s">
        <v>701</v>
      </c>
      <c r="C233" t="s">
        <v>17</v>
      </c>
      <c r="D233" t="s">
        <v>699</v>
      </c>
      <c r="E233" t="s">
        <v>67</v>
      </c>
      <c r="F233">
        <v>29</v>
      </c>
      <c r="G233">
        <v>1996</v>
      </c>
      <c r="H233">
        <v>33</v>
      </c>
      <c r="I233">
        <v>25</v>
      </c>
      <c r="J233">
        <v>2013</v>
      </c>
      <c r="K233">
        <v>22.4</v>
      </c>
      <c r="L233">
        <v>2</v>
      </c>
      <c r="M233">
        <v>4</v>
      </c>
      <c r="N233">
        <v>6</v>
      </c>
      <c r="O233">
        <v>2</v>
      </c>
      <c r="P233">
        <v>0</v>
      </c>
      <c r="Q233">
        <v>1</v>
      </c>
      <c r="R233">
        <v>7</v>
      </c>
      <c r="S233">
        <v>0</v>
      </c>
      <c r="T233">
        <v>3.8</v>
      </c>
      <c r="U233">
        <v>3</v>
      </c>
      <c r="V233">
        <v>4.5999999999999996</v>
      </c>
      <c r="W233">
        <v>7.6</v>
      </c>
      <c r="X233">
        <v>29</v>
      </c>
      <c r="Y233">
        <v>104</v>
      </c>
      <c r="Z233">
        <v>81</v>
      </c>
      <c r="AA233">
        <v>0.09</v>
      </c>
      <c r="AB233">
        <v>0.18</v>
      </c>
      <c r="AC233">
        <v>0.27</v>
      </c>
      <c r="AD233">
        <v>0.09</v>
      </c>
      <c r="AE233">
        <v>0.27</v>
      </c>
      <c r="AF233">
        <v>0.17</v>
      </c>
      <c r="AG233">
        <v>0.21</v>
      </c>
      <c r="AH233">
        <v>0.38</v>
      </c>
      <c r="AI233">
        <v>0.14000000000000001</v>
      </c>
      <c r="AJ233">
        <v>0.34</v>
      </c>
      <c r="AK233" s="12">
        <f>Players[[#This Row],[Goal Contributions]]/Players[[#This Row],[Matches Played]]</f>
        <v>0.18181818181818182</v>
      </c>
      <c r="AL233" s="12">
        <f>IF(Players[[#This Row],[Expected Goals]] &gt; 0, Players[[#This Row],[Goals]] / Players[[#This Row],[Expected Goals]], 0)</f>
        <v>0.52631578947368418</v>
      </c>
      <c r="AM233" s="12">
        <f>IF(Players[[#This Row],[Expected Assists]] &gt; 0, Players[[#This Row],[Assists]] / Players[[#This Row],[Expected Assists]], 0)</f>
        <v>0.86956521739130443</v>
      </c>
      <c r="AN233" s="12">
        <f>IF(Players[[#This Row],[90s Played]] &gt; 0, (Players[[#This Row],[Y Cards]] + Players[[#This Row],[R Cards]]) / Players[[#This Row],[90s Played]], 0)</f>
        <v>0.3125</v>
      </c>
      <c r="AO233" s="12">
        <f>Players[[#This Row],[Goals]] - Players[[#This Row],[Expected Goals]]</f>
        <v>-1.7999999999999998</v>
      </c>
    </row>
    <row r="234" spans="1:41" x14ac:dyDescent="0.25">
      <c r="A234" t="s">
        <v>186</v>
      </c>
      <c r="B234" t="s">
        <v>705</v>
      </c>
      <c r="C234" t="s">
        <v>11</v>
      </c>
      <c r="D234" t="s">
        <v>699</v>
      </c>
      <c r="E234" t="s">
        <v>67</v>
      </c>
      <c r="F234">
        <v>26</v>
      </c>
      <c r="G234">
        <v>1999</v>
      </c>
      <c r="H234">
        <v>8</v>
      </c>
      <c r="I234">
        <v>4</v>
      </c>
      <c r="J234">
        <v>351</v>
      </c>
      <c r="K234">
        <v>3.9</v>
      </c>
      <c r="L234">
        <v>0</v>
      </c>
      <c r="M234">
        <v>0</v>
      </c>
      <c r="N234">
        <v>0</v>
      </c>
      <c r="O234">
        <v>0</v>
      </c>
      <c r="P234">
        <v>0</v>
      </c>
      <c r="Q234">
        <v>0</v>
      </c>
      <c r="R234">
        <v>0</v>
      </c>
      <c r="S234">
        <v>0</v>
      </c>
      <c r="T234">
        <v>0</v>
      </c>
      <c r="U234">
        <v>0</v>
      </c>
      <c r="V234">
        <v>0</v>
      </c>
      <c r="W234">
        <v>0</v>
      </c>
      <c r="X234">
        <v>0</v>
      </c>
      <c r="Y234">
        <v>10</v>
      </c>
      <c r="Z234">
        <v>0</v>
      </c>
      <c r="AA234">
        <v>0</v>
      </c>
      <c r="AB234">
        <v>0</v>
      </c>
      <c r="AC234">
        <v>0</v>
      </c>
      <c r="AD234">
        <v>0</v>
      </c>
      <c r="AE234">
        <v>0</v>
      </c>
      <c r="AF234">
        <v>0.01</v>
      </c>
      <c r="AG234">
        <v>0</v>
      </c>
      <c r="AH234">
        <v>0.01</v>
      </c>
      <c r="AI234">
        <v>0.01</v>
      </c>
      <c r="AJ234">
        <v>0.01</v>
      </c>
      <c r="AK234" s="12">
        <f>Players[[#This Row],[Goal Contributions]]/Players[[#This Row],[Matches Played]]</f>
        <v>0</v>
      </c>
      <c r="AL234" s="12">
        <f>IF(Players[[#This Row],[Expected Goals]] &gt; 0, Players[[#This Row],[Goals]] / Players[[#This Row],[Expected Goals]], 0)</f>
        <v>0</v>
      </c>
      <c r="AM234" s="12">
        <f>IF(Players[[#This Row],[Expected Assists]] &gt; 0, Players[[#This Row],[Assists]] / Players[[#This Row],[Expected Assists]], 0)</f>
        <v>0</v>
      </c>
      <c r="AN234" s="12">
        <f>IF(Players[[#This Row],[90s Played]] &gt; 0, (Players[[#This Row],[Y Cards]] + Players[[#This Row],[R Cards]]) / Players[[#This Row],[90s Played]], 0)</f>
        <v>0</v>
      </c>
      <c r="AO234" s="12">
        <f>Players[[#This Row],[Goals]] - Players[[#This Row],[Expected Goals]]</f>
        <v>0</v>
      </c>
    </row>
    <row r="235" spans="1:41" x14ac:dyDescent="0.25">
      <c r="A235" t="s">
        <v>65</v>
      </c>
      <c r="B235" t="s">
        <v>724</v>
      </c>
      <c r="C235" t="s">
        <v>11</v>
      </c>
      <c r="D235" t="s">
        <v>699</v>
      </c>
      <c r="E235" t="s">
        <v>67</v>
      </c>
      <c r="F235">
        <v>29</v>
      </c>
      <c r="G235">
        <v>1996</v>
      </c>
      <c r="H235">
        <v>29</v>
      </c>
      <c r="I235">
        <v>29</v>
      </c>
      <c r="J235">
        <v>2583</v>
      </c>
      <c r="K235">
        <v>28.7</v>
      </c>
      <c r="L235">
        <v>0</v>
      </c>
      <c r="M235">
        <v>0</v>
      </c>
      <c r="N235">
        <v>0</v>
      </c>
      <c r="O235">
        <v>0</v>
      </c>
      <c r="P235">
        <v>0</v>
      </c>
      <c r="Q235">
        <v>0</v>
      </c>
      <c r="R235">
        <v>6</v>
      </c>
      <c r="S235">
        <v>1</v>
      </c>
      <c r="T235">
        <v>1</v>
      </c>
      <c r="U235">
        <v>1</v>
      </c>
      <c r="V235">
        <v>0.5</v>
      </c>
      <c r="W235">
        <v>1.5</v>
      </c>
      <c r="X235">
        <v>16</v>
      </c>
      <c r="Y235">
        <v>112</v>
      </c>
      <c r="Z235">
        <v>2</v>
      </c>
      <c r="AA235">
        <v>0</v>
      </c>
      <c r="AB235">
        <v>0</v>
      </c>
      <c r="AC235">
        <v>0</v>
      </c>
      <c r="AD235">
        <v>0</v>
      </c>
      <c r="AE235">
        <v>0</v>
      </c>
      <c r="AF235">
        <v>0.04</v>
      </c>
      <c r="AG235">
        <v>0.02</v>
      </c>
      <c r="AH235">
        <v>0.05</v>
      </c>
      <c r="AI235">
        <v>0.04</v>
      </c>
      <c r="AJ235">
        <v>0.05</v>
      </c>
      <c r="AK235" s="12">
        <f>Players[[#This Row],[Goal Contributions]]/Players[[#This Row],[Matches Played]]</f>
        <v>0</v>
      </c>
      <c r="AL235" s="12">
        <f>IF(Players[[#This Row],[Expected Goals]] &gt; 0, Players[[#This Row],[Goals]] / Players[[#This Row],[Expected Goals]], 0)</f>
        <v>0</v>
      </c>
      <c r="AM235" s="12">
        <f>IF(Players[[#This Row],[Expected Assists]] &gt; 0, Players[[#This Row],[Assists]] / Players[[#This Row],[Expected Assists]], 0)</f>
        <v>0</v>
      </c>
      <c r="AN235" s="12">
        <f>IF(Players[[#This Row],[90s Played]] &gt; 0, (Players[[#This Row],[Y Cards]] + Players[[#This Row],[R Cards]]) / Players[[#This Row],[90s Played]], 0)</f>
        <v>0.24390243902439024</v>
      </c>
      <c r="AO235" s="12">
        <f>Players[[#This Row],[Goals]] - Players[[#This Row],[Expected Goals]]</f>
        <v>-1</v>
      </c>
    </row>
    <row r="236" spans="1:41" x14ac:dyDescent="0.25">
      <c r="A236" t="s">
        <v>647</v>
      </c>
      <c r="B236" t="s">
        <v>701</v>
      </c>
      <c r="C236" t="s">
        <v>17</v>
      </c>
      <c r="D236" t="s">
        <v>51</v>
      </c>
      <c r="E236" t="s">
        <v>67</v>
      </c>
      <c r="F236">
        <v>37</v>
      </c>
      <c r="G236">
        <v>1988</v>
      </c>
      <c r="H236">
        <v>10</v>
      </c>
      <c r="I236">
        <v>2</v>
      </c>
      <c r="J236">
        <v>257</v>
      </c>
      <c r="K236">
        <v>2.9</v>
      </c>
      <c r="L236">
        <v>0</v>
      </c>
      <c r="M236">
        <v>0</v>
      </c>
      <c r="N236">
        <v>0</v>
      </c>
      <c r="O236">
        <v>0</v>
      </c>
      <c r="P236">
        <v>0</v>
      </c>
      <c r="Q236">
        <v>0</v>
      </c>
      <c r="R236">
        <v>0</v>
      </c>
      <c r="S236">
        <v>0</v>
      </c>
      <c r="T236">
        <v>0.3</v>
      </c>
      <c r="U236">
        <v>0.3</v>
      </c>
      <c r="V236">
        <v>0.5</v>
      </c>
      <c r="W236">
        <v>0.8</v>
      </c>
      <c r="X236">
        <v>11</v>
      </c>
      <c r="Y236">
        <v>40</v>
      </c>
      <c r="Z236">
        <v>33</v>
      </c>
      <c r="AA236">
        <v>0</v>
      </c>
      <c r="AB236">
        <v>0</v>
      </c>
      <c r="AC236">
        <v>0</v>
      </c>
      <c r="AD236">
        <v>0</v>
      </c>
      <c r="AE236">
        <v>0</v>
      </c>
      <c r="AF236">
        <v>0.1</v>
      </c>
      <c r="AG236">
        <v>0.18</v>
      </c>
      <c r="AH236">
        <v>0.28000000000000003</v>
      </c>
      <c r="AI236">
        <v>0.1</v>
      </c>
      <c r="AJ236">
        <v>0.28000000000000003</v>
      </c>
      <c r="AK236" s="12">
        <f>Players[[#This Row],[Goal Contributions]]/Players[[#This Row],[Matches Played]]</f>
        <v>0</v>
      </c>
      <c r="AL236" s="12">
        <f>IF(Players[[#This Row],[Expected Goals]] &gt; 0, Players[[#This Row],[Goals]] / Players[[#This Row],[Expected Goals]], 0)</f>
        <v>0</v>
      </c>
      <c r="AM236" s="12">
        <f>IF(Players[[#This Row],[Expected Assists]] &gt; 0, Players[[#This Row],[Assists]] / Players[[#This Row],[Expected Assists]], 0)</f>
        <v>0</v>
      </c>
      <c r="AN236" s="12">
        <f>IF(Players[[#This Row],[90s Played]] &gt; 0, (Players[[#This Row],[Y Cards]] + Players[[#This Row],[R Cards]]) / Players[[#This Row],[90s Played]], 0)</f>
        <v>0</v>
      </c>
      <c r="AO236" s="12">
        <f>Players[[#This Row],[Goals]] - Players[[#This Row],[Expected Goals]]</f>
        <v>-0.3</v>
      </c>
    </row>
    <row r="237" spans="1:41" x14ac:dyDescent="0.25">
      <c r="A237" t="s">
        <v>278</v>
      </c>
      <c r="B237" t="s">
        <v>704</v>
      </c>
      <c r="C237" t="s">
        <v>11</v>
      </c>
      <c r="D237" t="s">
        <v>51</v>
      </c>
      <c r="E237" t="s">
        <v>67</v>
      </c>
      <c r="F237">
        <v>22</v>
      </c>
      <c r="G237">
        <v>2003</v>
      </c>
      <c r="H237">
        <v>2</v>
      </c>
      <c r="I237">
        <v>0</v>
      </c>
      <c r="J237">
        <v>24</v>
      </c>
      <c r="K237">
        <v>0.3</v>
      </c>
      <c r="L237">
        <v>0</v>
      </c>
      <c r="M237">
        <v>0</v>
      </c>
      <c r="N237">
        <v>0</v>
      </c>
      <c r="O237">
        <v>0</v>
      </c>
      <c r="P237">
        <v>0</v>
      </c>
      <c r="Q237">
        <v>0</v>
      </c>
      <c r="R237">
        <v>0</v>
      </c>
      <c r="S237">
        <v>0</v>
      </c>
      <c r="T237">
        <v>0</v>
      </c>
      <c r="U237">
        <v>0</v>
      </c>
      <c r="V237">
        <v>0.1</v>
      </c>
      <c r="W237">
        <v>0.1</v>
      </c>
      <c r="X237">
        <v>2</v>
      </c>
      <c r="Y237">
        <v>3</v>
      </c>
      <c r="Z237">
        <v>6</v>
      </c>
      <c r="AA237">
        <v>0</v>
      </c>
      <c r="AB237">
        <v>0</v>
      </c>
      <c r="AC237">
        <v>0</v>
      </c>
      <c r="AD237">
        <v>0</v>
      </c>
      <c r="AE237">
        <v>0</v>
      </c>
      <c r="AF237">
        <v>0</v>
      </c>
      <c r="AG237">
        <v>0.21</v>
      </c>
      <c r="AH237">
        <v>0.21</v>
      </c>
      <c r="AI237">
        <v>0</v>
      </c>
      <c r="AJ237">
        <v>0.21</v>
      </c>
      <c r="AK237" s="12">
        <f>Players[[#This Row],[Goal Contributions]]/Players[[#This Row],[Matches Played]]</f>
        <v>0</v>
      </c>
      <c r="AL237" s="12">
        <f>IF(Players[[#This Row],[Expected Goals]] &gt; 0, Players[[#This Row],[Goals]] / Players[[#This Row],[Expected Goals]], 0)</f>
        <v>0</v>
      </c>
      <c r="AM237" s="12">
        <f>IF(Players[[#This Row],[Expected Assists]] &gt; 0, Players[[#This Row],[Assists]] / Players[[#This Row],[Expected Assists]], 0)</f>
        <v>0</v>
      </c>
      <c r="AN237" s="12">
        <f>IF(Players[[#This Row],[90s Played]] &gt; 0, (Players[[#This Row],[Y Cards]] + Players[[#This Row],[R Cards]]) / Players[[#This Row],[90s Played]], 0)</f>
        <v>0</v>
      </c>
      <c r="AO237" s="12">
        <f>Players[[#This Row],[Goals]] - Players[[#This Row],[Expected Goals]]</f>
        <v>0</v>
      </c>
    </row>
    <row r="238" spans="1:41" x14ac:dyDescent="0.25">
      <c r="A238" t="s">
        <v>98</v>
      </c>
      <c r="B238" t="s">
        <v>730</v>
      </c>
      <c r="C238" t="s">
        <v>11</v>
      </c>
      <c r="D238" t="s">
        <v>699</v>
      </c>
      <c r="E238" t="s">
        <v>67</v>
      </c>
      <c r="F238">
        <v>26</v>
      </c>
      <c r="G238">
        <v>1999</v>
      </c>
      <c r="H238">
        <v>35</v>
      </c>
      <c r="I238">
        <v>34</v>
      </c>
      <c r="J238">
        <v>3074</v>
      </c>
      <c r="K238">
        <v>34.200000000000003</v>
      </c>
      <c r="L238">
        <v>1</v>
      </c>
      <c r="M238">
        <v>0</v>
      </c>
      <c r="N238">
        <v>1</v>
      </c>
      <c r="O238">
        <v>1</v>
      </c>
      <c r="P238">
        <v>0</v>
      </c>
      <c r="Q238">
        <v>0</v>
      </c>
      <c r="R238">
        <v>7</v>
      </c>
      <c r="S238">
        <v>0</v>
      </c>
      <c r="T238">
        <v>1</v>
      </c>
      <c r="U238">
        <v>1</v>
      </c>
      <c r="V238">
        <v>0.1</v>
      </c>
      <c r="W238">
        <v>1.2</v>
      </c>
      <c r="X238">
        <v>39</v>
      </c>
      <c r="Y238">
        <v>116</v>
      </c>
      <c r="Z238">
        <v>15</v>
      </c>
      <c r="AA238">
        <v>0.03</v>
      </c>
      <c r="AB238">
        <v>0</v>
      </c>
      <c r="AC238">
        <v>0.03</v>
      </c>
      <c r="AD238">
        <v>0.03</v>
      </c>
      <c r="AE238">
        <v>0.03</v>
      </c>
      <c r="AF238">
        <v>0.03</v>
      </c>
      <c r="AG238">
        <v>0</v>
      </c>
      <c r="AH238">
        <v>0.03</v>
      </c>
      <c r="AI238">
        <v>0.03</v>
      </c>
      <c r="AJ238">
        <v>0.03</v>
      </c>
      <c r="AK238" s="12">
        <f>Players[[#This Row],[Goal Contributions]]/Players[[#This Row],[Matches Played]]</f>
        <v>2.8571428571428571E-2</v>
      </c>
      <c r="AL238" s="12">
        <f>IF(Players[[#This Row],[Expected Goals]] &gt; 0, Players[[#This Row],[Goals]] / Players[[#This Row],[Expected Goals]], 0)</f>
        <v>1</v>
      </c>
      <c r="AM238" s="12">
        <f>IF(Players[[#This Row],[Expected Assists]] &gt; 0, Players[[#This Row],[Assists]] / Players[[#This Row],[Expected Assists]], 0)</f>
        <v>0</v>
      </c>
      <c r="AN238" s="12">
        <f>IF(Players[[#This Row],[90s Played]] &gt; 0, (Players[[#This Row],[Y Cards]] + Players[[#This Row],[R Cards]]) / Players[[#This Row],[90s Played]], 0)</f>
        <v>0.2046783625730994</v>
      </c>
      <c r="AO238" s="12">
        <f>Players[[#This Row],[Goals]] - Players[[#This Row],[Expected Goals]]</f>
        <v>0</v>
      </c>
    </row>
    <row r="239" spans="1:41" x14ac:dyDescent="0.25">
      <c r="A239" t="s">
        <v>388</v>
      </c>
      <c r="B239" t="s">
        <v>700</v>
      </c>
      <c r="C239" t="s">
        <v>48</v>
      </c>
      <c r="D239" t="s">
        <v>699</v>
      </c>
      <c r="E239" t="s">
        <v>67</v>
      </c>
      <c r="F239">
        <v>33</v>
      </c>
      <c r="G239">
        <v>1992</v>
      </c>
      <c r="H239">
        <v>38</v>
      </c>
      <c r="I239">
        <v>38</v>
      </c>
      <c r="J239">
        <v>3420</v>
      </c>
      <c r="K239">
        <v>38</v>
      </c>
      <c r="L239">
        <v>0</v>
      </c>
      <c r="M239">
        <v>1</v>
      </c>
      <c r="N239">
        <v>1</v>
      </c>
      <c r="O239">
        <v>0</v>
      </c>
      <c r="P239">
        <v>0</v>
      </c>
      <c r="Q239">
        <v>0</v>
      </c>
      <c r="R239">
        <v>5</v>
      </c>
      <c r="S239">
        <v>0</v>
      </c>
      <c r="T239">
        <v>0</v>
      </c>
      <c r="U239">
        <v>0</v>
      </c>
      <c r="V239">
        <v>0.1</v>
      </c>
      <c r="W239">
        <v>0.1</v>
      </c>
      <c r="X239">
        <v>0</v>
      </c>
      <c r="Y239">
        <v>0</v>
      </c>
      <c r="Z239">
        <v>0</v>
      </c>
      <c r="AA239">
        <v>0</v>
      </c>
      <c r="AB239">
        <v>0.03</v>
      </c>
      <c r="AC239">
        <v>0.03</v>
      </c>
      <c r="AD239">
        <v>0</v>
      </c>
      <c r="AE239">
        <v>0.03</v>
      </c>
      <c r="AF239">
        <v>0</v>
      </c>
      <c r="AG239">
        <v>0</v>
      </c>
      <c r="AH239">
        <v>0</v>
      </c>
      <c r="AI239">
        <v>0</v>
      </c>
      <c r="AJ239">
        <v>0</v>
      </c>
      <c r="AK239" s="12">
        <f>Players[[#This Row],[Goal Contributions]]/Players[[#This Row],[Matches Played]]</f>
        <v>2.6315789473684209E-2</v>
      </c>
      <c r="AL239" s="12">
        <f>IF(Players[[#This Row],[Expected Goals]] &gt; 0, Players[[#This Row],[Goals]] / Players[[#This Row],[Expected Goals]], 0)</f>
        <v>0</v>
      </c>
      <c r="AM239" s="12">
        <f>IF(Players[[#This Row],[Expected Assists]] &gt; 0, Players[[#This Row],[Assists]] / Players[[#This Row],[Expected Assists]], 0)</f>
        <v>10</v>
      </c>
      <c r="AN239" s="12">
        <f>IF(Players[[#This Row],[90s Played]] &gt; 0, (Players[[#This Row],[Y Cards]] + Players[[#This Row],[R Cards]]) / Players[[#This Row],[90s Played]], 0)</f>
        <v>0.13157894736842105</v>
      </c>
      <c r="AO239" s="12">
        <f>Players[[#This Row],[Goals]] - Players[[#This Row],[Expected Goals]]</f>
        <v>0</v>
      </c>
    </row>
    <row r="240" spans="1:41" x14ac:dyDescent="0.25">
      <c r="A240" t="s">
        <v>520</v>
      </c>
      <c r="B240" t="s">
        <v>704</v>
      </c>
      <c r="C240" t="s">
        <v>17</v>
      </c>
      <c r="D240" t="s">
        <v>699</v>
      </c>
      <c r="E240" t="s">
        <v>67</v>
      </c>
      <c r="F240">
        <v>30</v>
      </c>
      <c r="G240">
        <v>1995</v>
      </c>
      <c r="H240">
        <v>12</v>
      </c>
      <c r="I240">
        <v>0</v>
      </c>
      <c r="J240">
        <v>108</v>
      </c>
      <c r="K240">
        <v>1.2</v>
      </c>
      <c r="L240">
        <v>0</v>
      </c>
      <c r="M240">
        <v>0</v>
      </c>
      <c r="N240">
        <v>0</v>
      </c>
      <c r="O240">
        <v>0</v>
      </c>
      <c r="P240">
        <v>0</v>
      </c>
      <c r="Q240">
        <v>0</v>
      </c>
      <c r="R240">
        <v>2</v>
      </c>
      <c r="S240">
        <v>0</v>
      </c>
      <c r="T240">
        <v>0.2</v>
      </c>
      <c r="U240">
        <v>0.2</v>
      </c>
      <c r="V240">
        <v>0.1</v>
      </c>
      <c r="W240">
        <v>0.3</v>
      </c>
      <c r="X240">
        <v>1</v>
      </c>
      <c r="Y240">
        <v>4</v>
      </c>
      <c r="Z240">
        <v>7</v>
      </c>
      <c r="AA240">
        <v>0</v>
      </c>
      <c r="AB240">
        <v>0</v>
      </c>
      <c r="AC240">
        <v>0</v>
      </c>
      <c r="AD240">
        <v>0</v>
      </c>
      <c r="AE240">
        <v>0</v>
      </c>
      <c r="AF240">
        <v>0.21</v>
      </c>
      <c r="AG240">
        <v>7.0000000000000007E-2</v>
      </c>
      <c r="AH240">
        <v>0.27</v>
      </c>
      <c r="AI240">
        <v>0.21</v>
      </c>
      <c r="AJ240">
        <v>0.27</v>
      </c>
      <c r="AK240" s="12">
        <f>Players[[#This Row],[Goal Contributions]]/Players[[#This Row],[Matches Played]]</f>
        <v>0</v>
      </c>
      <c r="AL240" s="12">
        <f>IF(Players[[#This Row],[Expected Goals]] &gt; 0, Players[[#This Row],[Goals]] / Players[[#This Row],[Expected Goals]], 0)</f>
        <v>0</v>
      </c>
      <c r="AM240" s="12">
        <f>IF(Players[[#This Row],[Expected Assists]] &gt; 0, Players[[#This Row],[Assists]] / Players[[#This Row],[Expected Assists]], 0)</f>
        <v>0</v>
      </c>
      <c r="AN240" s="12">
        <f>IF(Players[[#This Row],[90s Played]] &gt; 0, (Players[[#This Row],[Y Cards]] + Players[[#This Row],[R Cards]]) / Players[[#This Row],[90s Played]], 0)</f>
        <v>1.6666666666666667</v>
      </c>
      <c r="AO240" s="12">
        <f>Players[[#This Row],[Goals]] - Players[[#This Row],[Expected Goals]]</f>
        <v>-0.2</v>
      </c>
    </row>
    <row r="241" spans="1:41" x14ac:dyDescent="0.25">
      <c r="A241" t="s">
        <v>342</v>
      </c>
      <c r="B241" t="s">
        <v>727</v>
      </c>
      <c r="C241" t="s">
        <v>51</v>
      </c>
      <c r="D241" t="s">
        <v>699</v>
      </c>
      <c r="E241" t="s">
        <v>67</v>
      </c>
      <c r="F241">
        <v>34</v>
      </c>
      <c r="G241">
        <v>1991</v>
      </c>
      <c r="H241">
        <v>38</v>
      </c>
      <c r="I241">
        <v>30</v>
      </c>
      <c r="J241">
        <v>2494</v>
      </c>
      <c r="K241">
        <v>27.7</v>
      </c>
      <c r="L241">
        <v>12</v>
      </c>
      <c r="M241">
        <v>3</v>
      </c>
      <c r="N241">
        <v>15</v>
      </c>
      <c r="O241">
        <v>9</v>
      </c>
      <c r="P241">
        <v>3</v>
      </c>
      <c r="Q241">
        <v>3</v>
      </c>
      <c r="R241">
        <v>4</v>
      </c>
      <c r="S241">
        <v>0</v>
      </c>
      <c r="T241">
        <v>12</v>
      </c>
      <c r="U241">
        <v>9.6</v>
      </c>
      <c r="V241">
        <v>3.3</v>
      </c>
      <c r="W241">
        <v>12.9</v>
      </c>
      <c r="X241">
        <v>35</v>
      </c>
      <c r="Y241">
        <v>62</v>
      </c>
      <c r="Z241">
        <v>125</v>
      </c>
      <c r="AA241">
        <v>0.43</v>
      </c>
      <c r="AB241">
        <v>0.11</v>
      </c>
      <c r="AC241">
        <v>0.54</v>
      </c>
      <c r="AD241">
        <v>0.32</v>
      </c>
      <c r="AE241">
        <v>0.43</v>
      </c>
      <c r="AF241">
        <v>0.43</v>
      </c>
      <c r="AG241">
        <v>0.12</v>
      </c>
      <c r="AH241">
        <v>0.55000000000000004</v>
      </c>
      <c r="AI241">
        <v>0.35</v>
      </c>
      <c r="AJ241">
        <v>0.47</v>
      </c>
      <c r="AK241" s="12">
        <f>Players[[#This Row],[Goal Contributions]]/Players[[#This Row],[Matches Played]]</f>
        <v>0.39473684210526316</v>
      </c>
      <c r="AL241" s="12">
        <f>IF(Players[[#This Row],[Expected Goals]] &gt; 0, Players[[#This Row],[Goals]] / Players[[#This Row],[Expected Goals]], 0)</f>
        <v>1</v>
      </c>
      <c r="AM241" s="12">
        <f>IF(Players[[#This Row],[Expected Assists]] &gt; 0, Players[[#This Row],[Assists]] / Players[[#This Row],[Expected Assists]], 0)</f>
        <v>0.90909090909090917</v>
      </c>
      <c r="AN241" s="12">
        <f>IF(Players[[#This Row],[90s Played]] &gt; 0, (Players[[#This Row],[Y Cards]] + Players[[#This Row],[R Cards]]) / Players[[#This Row],[90s Played]], 0)</f>
        <v>0.1444043321299639</v>
      </c>
      <c r="AO241" s="12">
        <f>Players[[#This Row],[Goals]] - Players[[#This Row],[Expected Goals]]</f>
        <v>0</v>
      </c>
    </row>
    <row r="242" spans="1:41" x14ac:dyDescent="0.25">
      <c r="A242" t="s">
        <v>609</v>
      </c>
      <c r="B242" t="s">
        <v>705</v>
      </c>
      <c r="C242" t="s">
        <v>17</v>
      </c>
      <c r="D242" t="s">
        <v>51</v>
      </c>
      <c r="E242" t="s">
        <v>67</v>
      </c>
      <c r="F242">
        <v>29</v>
      </c>
      <c r="G242">
        <v>1996</v>
      </c>
      <c r="H242">
        <v>36</v>
      </c>
      <c r="I242">
        <v>18</v>
      </c>
      <c r="J242">
        <v>1772</v>
      </c>
      <c r="K242">
        <v>19.7</v>
      </c>
      <c r="L242">
        <v>2</v>
      </c>
      <c r="M242">
        <v>7</v>
      </c>
      <c r="N242">
        <v>9</v>
      </c>
      <c r="O242">
        <v>2</v>
      </c>
      <c r="P242">
        <v>0</v>
      </c>
      <c r="Q242">
        <v>0</v>
      </c>
      <c r="R242">
        <v>3</v>
      </c>
      <c r="S242">
        <v>0</v>
      </c>
      <c r="T242">
        <v>4</v>
      </c>
      <c r="U242">
        <v>4</v>
      </c>
      <c r="V242">
        <v>4.9000000000000004</v>
      </c>
      <c r="W242">
        <v>8.9</v>
      </c>
      <c r="X242">
        <v>100</v>
      </c>
      <c r="Y242">
        <v>68</v>
      </c>
      <c r="Z242">
        <v>161</v>
      </c>
      <c r="AA242">
        <v>0.1</v>
      </c>
      <c r="AB242">
        <v>0.36</v>
      </c>
      <c r="AC242">
        <v>0.46</v>
      </c>
      <c r="AD242">
        <v>0.1</v>
      </c>
      <c r="AE242">
        <v>0.46</v>
      </c>
      <c r="AF242">
        <v>0.2</v>
      </c>
      <c r="AG242">
        <v>0.25</v>
      </c>
      <c r="AH242">
        <v>0.45</v>
      </c>
      <c r="AI242">
        <v>0.2</v>
      </c>
      <c r="AJ242">
        <v>0.45</v>
      </c>
      <c r="AK242" s="12">
        <f>Players[[#This Row],[Goal Contributions]]/Players[[#This Row],[Matches Played]]</f>
        <v>0.25</v>
      </c>
      <c r="AL242" s="12">
        <f>IF(Players[[#This Row],[Expected Goals]] &gt; 0, Players[[#This Row],[Goals]] / Players[[#This Row],[Expected Goals]], 0)</f>
        <v>0.5</v>
      </c>
      <c r="AM242" s="12">
        <f>IF(Players[[#This Row],[Expected Assists]] &gt; 0, Players[[#This Row],[Assists]] / Players[[#This Row],[Expected Assists]], 0)</f>
        <v>1.4285714285714284</v>
      </c>
      <c r="AN242" s="12">
        <f>IF(Players[[#This Row],[90s Played]] &gt; 0, (Players[[#This Row],[Y Cards]] + Players[[#This Row],[R Cards]]) / Players[[#This Row],[90s Played]], 0)</f>
        <v>0.15228426395939088</v>
      </c>
      <c r="AO242" s="12">
        <f>Players[[#This Row],[Goals]] - Players[[#This Row],[Expected Goals]]</f>
        <v>-2</v>
      </c>
    </row>
    <row r="243" spans="1:41" x14ac:dyDescent="0.25">
      <c r="A243" t="s">
        <v>529</v>
      </c>
      <c r="B243" t="s">
        <v>726</v>
      </c>
      <c r="C243" t="s">
        <v>11</v>
      </c>
      <c r="D243" t="s">
        <v>699</v>
      </c>
      <c r="E243" t="s">
        <v>67</v>
      </c>
      <c r="F243">
        <v>28</v>
      </c>
      <c r="G243">
        <v>1997</v>
      </c>
      <c r="H243">
        <v>36</v>
      </c>
      <c r="I243">
        <v>35</v>
      </c>
      <c r="J243">
        <v>3167</v>
      </c>
      <c r="K243">
        <v>35.200000000000003</v>
      </c>
      <c r="L243">
        <v>0</v>
      </c>
      <c r="M243">
        <v>10</v>
      </c>
      <c r="N243">
        <v>10</v>
      </c>
      <c r="O243">
        <v>0</v>
      </c>
      <c r="P243">
        <v>0</v>
      </c>
      <c r="Q243">
        <v>0</v>
      </c>
      <c r="R243">
        <v>8</v>
      </c>
      <c r="S243">
        <v>0</v>
      </c>
      <c r="T243">
        <v>0.7</v>
      </c>
      <c r="U243">
        <v>0.7</v>
      </c>
      <c r="V243">
        <v>4.2</v>
      </c>
      <c r="W243">
        <v>4.9000000000000004</v>
      </c>
      <c r="X243">
        <v>118</v>
      </c>
      <c r="Y243">
        <v>131</v>
      </c>
      <c r="Z243">
        <v>274</v>
      </c>
      <c r="AA243">
        <v>0</v>
      </c>
      <c r="AB243">
        <v>0.28000000000000003</v>
      </c>
      <c r="AC243">
        <v>0.28000000000000003</v>
      </c>
      <c r="AD243">
        <v>0</v>
      </c>
      <c r="AE243">
        <v>0.28000000000000003</v>
      </c>
      <c r="AF243">
        <v>0.02</v>
      </c>
      <c r="AG243">
        <v>0.12</v>
      </c>
      <c r="AH243">
        <v>0.14000000000000001</v>
      </c>
      <c r="AI243">
        <v>0.02</v>
      </c>
      <c r="AJ243">
        <v>0.14000000000000001</v>
      </c>
      <c r="AK243" s="12">
        <f>Players[[#This Row],[Goal Contributions]]/Players[[#This Row],[Matches Played]]</f>
        <v>0.27777777777777779</v>
      </c>
      <c r="AL243" s="12">
        <f>IF(Players[[#This Row],[Expected Goals]] &gt; 0, Players[[#This Row],[Goals]] / Players[[#This Row],[Expected Goals]], 0)</f>
        <v>0</v>
      </c>
      <c r="AM243" s="12">
        <f>IF(Players[[#This Row],[Expected Assists]] &gt; 0, Players[[#This Row],[Assists]] / Players[[#This Row],[Expected Assists]], 0)</f>
        <v>2.3809523809523809</v>
      </c>
      <c r="AN243" s="12">
        <f>IF(Players[[#This Row],[90s Played]] &gt; 0, (Players[[#This Row],[Y Cards]] + Players[[#This Row],[R Cards]]) / Players[[#This Row],[90s Played]], 0)</f>
        <v>0.22727272727272727</v>
      </c>
      <c r="AO243" s="12">
        <f>Players[[#This Row],[Goals]] - Players[[#This Row],[Expected Goals]]</f>
        <v>-0.7</v>
      </c>
    </row>
    <row r="244" spans="1:41" x14ac:dyDescent="0.25">
      <c r="A244" t="s">
        <v>630</v>
      </c>
      <c r="B244" t="s">
        <v>701</v>
      </c>
      <c r="C244" t="s">
        <v>17</v>
      </c>
      <c r="D244" t="s">
        <v>51</v>
      </c>
      <c r="E244" t="s">
        <v>67</v>
      </c>
      <c r="F244">
        <v>30</v>
      </c>
      <c r="G244">
        <v>1995</v>
      </c>
      <c r="H244">
        <v>3</v>
      </c>
      <c r="I244">
        <v>0</v>
      </c>
      <c r="J244">
        <v>16</v>
      </c>
      <c r="K244">
        <v>0.2</v>
      </c>
      <c r="L244">
        <v>0</v>
      </c>
      <c r="M244">
        <v>0</v>
      </c>
      <c r="N244">
        <v>0</v>
      </c>
      <c r="O244">
        <v>0</v>
      </c>
      <c r="P244">
        <v>0</v>
      </c>
      <c r="Q244">
        <v>0</v>
      </c>
      <c r="R244">
        <v>0</v>
      </c>
      <c r="S244">
        <v>0</v>
      </c>
      <c r="T244">
        <v>0</v>
      </c>
      <c r="U244">
        <v>0</v>
      </c>
      <c r="V244">
        <v>0</v>
      </c>
      <c r="W244">
        <v>0</v>
      </c>
      <c r="X244">
        <v>1</v>
      </c>
      <c r="Y244">
        <v>0</v>
      </c>
      <c r="Z244">
        <v>3</v>
      </c>
      <c r="AA244">
        <v>0</v>
      </c>
      <c r="AB244">
        <v>0</v>
      </c>
      <c r="AC244">
        <v>0</v>
      </c>
      <c r="AD244">
        <v>0</v>
      </c>
      <c r="AE244">
        <v>0</v>
      </c>
      <c r="AF244">
        <v>0.21</v>
      </c>
      <c r="AG244">
        <v>0</v>
      </c>
      <c r="AH244">
        <v>0.21</v>
      </c>
      <c r="AI244">
        <v>0.21</v>
      </c>
      <c r="AJ244">
        <v>0.21</v>
      </c>
      <c r="AK244" s="12">
        <f>Players[[#This Row],[Goal Contributions]]/Players[[#This Row],[Matches Played]]</f>
        <v>0</v>
      </c>
      <c r="AL244" s="12">
        <f>IF(Players[[#This Row],[Expected Goals]] &gt; 0, Players[[#This Row],[Goals]] / Players[[#This Row],[Expected Goals]], 0)</f>
        <v>0</v>
      </c>
      <c r="AM244" s="12">
        <f>IF(Players[[#This Row],[Expected Assists]] &gt; 0, Players[[#This Row],[Assists]] / Players[[#This Row],[Expected Assists]], 0)</f>
        <v>0</v>
      </c>
      <c r="AN244" s="12">
        <f>IF(Players[[#This Row],[90s Played]] &gt; 0, (Players[[#This Row],[Y Cards]] + Players[[#This Row],[R Cards]]) / Players[[#This Row],[90s Played]], 0)</f>
        <v>0</v>
      </c>
      <c r="AO244" s="12">
        <f>Players[[#This Row],[Goals]] - Players[[#This Row],[Expected Goals]]</f>
        <v>0</v>
      </c>
    </row>
    <row r="245" spans="1:41" x14ac:dyDescent="0.25">
      <c r="A245" t="s">
        <v>578</v>
      </c>
      <c r="B245" t="s">
        <v>704</v>
      </c>
      <c r="C245" t="s">
        <v>17</v>
      </c>
      <c r="D245" t="s">
        <v>699</v>
      </c>
      <c r="E245" t="s">
        <v>67</v>
      </c>
      <c r="F245">
        <v>23</v>
      </c>
      <c r="G245">
        <v>2002</v>
      </c>
      <c r="H245">
        <v>1</v>
      </c>
      <c r="I245">
        <v>0</v>
      </c>
      <c r="J245">
        <v>1</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s="12">
        <f>Players[[#This Row],[Goal Contributions]]/Players[[#This Row],[Matches Played]]</f>
        <v>0</v>
      </c>
      <c r="AL245" s="12">
        <f>IF(Players[[#This Row],[Expected Goals]] &gt; 0, Players[[#This Row],[Goals]] / Players[[#This Row],[Expected Goals]], 0)</f>
        <v>0</v>
      </c>
      <c r="AM245" s="12">
        <f>IF(Players[[#This Row],[Expected Assists]] &gt; 0, Players[[#This Row],[Assists]] / Players[[#This Row],[Expected Assists]], 0)</f>
        <v>0</v>
      </c>
      <c r="AN245" s="12">
        <f>IF(Players[[#This Row],[90s Played]] &gt; 0, (Players[[#This Row],[Y Cards]] + Players[[#This Row],[R Cards]]) / Players[[#This Row],[90s Played]], 0)</f>
        <v>0</v>
      </c>
      <c r="AO245" s="12">
        <f>Players[[#This Row],[Goals]] - Players[[#This Row],[Expected Goals]]</f>
        <v>0</v>
      </c>
    </row>
    <row r="246" spans="1:41" x14ac:dyDescent="0.25">
      <c r="A246" t="s">
        <v>110</v>
      </c>
      <c r="B246" t="s">
        <v>698</v>
      </c>
      <c r="C246" t="s">
        <v>17</v>
      </c>
      <c r="D246" t="s">
        <v>699</v>
      </c>
      <c r="E246" t="s">
        <v>67</v>
      </c>
      <c r="F246">
        <v>27</v>
      </c>
      <c r="G246">
        <v>1998</v>
      </c>
      <c r="H246">
        <v>31</v>
      </c>
      <c r="I246">
        <v>26</v>
      </c>
      <c r="J246">
        <v>2224</v>
      </c>
      <c r="K246">
        <v>24.7</v>
      </c>
      <c r="L246">
        <v>0</v>
      </c>
      <c r="M246">
        <v>0</v>
      </c>
      <c r="N246">
        <v>0</v>
      </c>
      <c r="O246">
        <v>0</v>
      </c>
      <c r="P246">
        <v>0</v>
      </c>
      <c r="Q246">
        <v>0</v>
      </c>
      <c r="R246">
        <v>6</v>
      </c>
      <c r="S246">
        <v>0</v>
      </c>
      <c r="T246">
        <v>0.4</v>
      </c>
      <c r="U246">
        <v>0.4</v>
      </c>
      <c r="V246">
        <v>0.6</v>
      </c>
      <c r="W246">
        <v>1</v>
      </c>
      <c r="X246">
        <v>29</v>
      </c>
      <c r="Y246">
        <v>124</v>
      </c>
      <c r="Z246">
        <v>9</v>
      </c>
      <c r="AA246">
        <v>0</v>
      </c>
      <c r="AB246">
        <v>0</v>
      </c>
      <c r="AC246">
        <v>0</v>
      </c>
      <c r="AD246">
        <v>0</v>
      </c>
      <c r="AE246">
        <v>0</v>
      </c>
      <c r="AF246">
        <v>0.01</v>
      </c>
      <c r="AG246">
        <v>0.03</v>
      </c>
      <c r="AH246">
        <v>0.04</v>
      </c>
      <c r="AI246">
        <v>0.01</v>
      </c>
      <c r="AJ246">
        <v>0.04</v>
      </c>
      <c r="AK246" s="12">
        <f>Players[[#This Row],[Goal Contributions]]/Players[[#This Row],[Matches Played]]</f>
        <v>0</v>
      </c>
      <c r="AL246" s="12">
        <f>IF(Players[[#This Row],[Expected Goals]] &gt; 0, Players[[#This Row],[Goals]] / Players[[#This Row],[Expected Goals]], 0)</f>
        <v>0</v>
      </c>
      <c r="AM246" s="12">
        <f>IF(Players[[#This Row],[Expected Assists]] &gt; 0, Players[[#This Row],[Assists]] / Players[[#This Row],[Expected Assists]], 0)</f>
        <v>0</v>
      </c>
      <c r="AN246" s="12">
        <f>IF(Players[[#This Row],[90s Played]] &gt; 0, (Players[[#This Row],[Y Cards]] + Players[[#This Row],[R Cards]]) / Players[[#This Row],[90s Played]], 0)</f>
        <v>0.24291497975708504</v>
      </c>
      <c r="AO246" s="12">
        <f>Players[[#This Row],[Goals]] - Players[[#This Row],[Expected Goals]]</f>
        <v>-0.4</v>
      </c>
    </row>
    <row r="247" spans="1:41" x14ac:dyDescent="0.25">
      <c r="A247" t="s">
        <v>570</v>
      </c>
      <c r="B247" t="s">
        <v>704</v>
      </c>
      <c r="C247" t="s">
        <v>17</v>
      </c>
      <c r="D247" t="s">
        <v>699</v>
      </c>
      <c r="E247" t="s">
        <v>67</v>
      </c>
      <c r="F247">
        <v>25</v>
      </c>
      <c r="G247">
        <v>2000</v>
      </c>
      <c r="H247">
        <v>34</v>
      </c>
      <c r="I247">
        <v>25</v>
      </c>
      <c r="J247">
        <v>2043</v>
      </c>
      <c r="K247">
        <v>22.7</v>
      </c>
      <c r="L247">
        <v>6</v>
      </c>
      <c r="M247">
        <v>3</v>
      </c>
      <c r="N247">
        <v>9</v>
      </c>
      <c r="O247">
        <v>6</v>
      </c>
      <c r="P247">
        <v>0</v>
      </c>
      <c r="Q247">
        <v>0</v>
      </c>
      <c r="R247">
        <v>3</v>
      </c>
      <c r="S247">
        <v>0</v>
      </c>
      <c r="T247">
        <v>4.5</v>
      </c>
      <c r="U247">
        <v>4.5</v>
      </c>
      <c r="V247">
        <v>1.4</v>
      </c>
      <c r="W247">
        <v>6</v>
      </c>
      <c r="X247">
        <v>53</v>
      </c>
      <c r="Y247">
        <v>126</v>
      </c>
      <c r="Z247">
        <v>127</v>
      </c>
      <c r="AA247">
        <v>0.26</v>
      </c>
      <c r="AB247">
        <v>0.13</v>
      </c>
      <c r="AC247">
        <v>0.4</v>
      </c>
      <c r="AD247">
        <v>0.26</v>
      </c>
      <c r="AE247">
        <v>0.4</v>
      </c>
      <c r="AF247">
        <v>0.2</v>
      </c>
      <c r="AG247">
        <v>0.06</v>
      </c>
      <c r="AH247">
        <v>0.26</v>
      </c>
      <c r="AI247">
        <v>0.2</v>
      </c>
      <c r="AJ247">
        <v>0.26</v>
      </c>
      <c r="AK247" s="12">
        <f>Players[[#This Row],[Goal Contributions]]/Players[[#This Row],[Matches Played]]</f>
        <v>0.26470588235294118</v>
      </c>
      <c r="AL247" s="12">
        <f>IF(Players[[#This Row],[Expected Goals]] &gt; 0, Players[[#This Row],[Goals]] / Players[[#This Row],[Expected Goals]], 0)</f>
        <v>1.3333333333333333</v>
      </c>
      <c r="AM247" s="12">
        <f>IF(Players[[#This Row],[Expected Assists]] &gt; 0, Players[[#This Row],[Assists]] / Players[[#This Row],[Expected Assists]], 0)</f>
        <v>2.1428571428571428</v>
      </c>
      <c r="AN247" s="12">
        <f>IF(Players[[#This Row],[90s Played]] &gt; 0, (Players[[#This Row],[Y Cards]] + Players[[#This Row],[R Cards]]) / Players[[#This Row],[90s Played]], 0)</f>
        <v>0.13215859030837004</v>
      </c>
      <c r="AO247" s="12">
        <f>Players[[#This Row],[Goals]] - Players[[#This Row],[Expected Goals]]</f>
        <v>1.5</v>
      </c>
    </row>
    <row r="248" spans="1:41" x14ac:dyDescent="0.25">
      <c r="A248" t="s">
        <v>211</v>
      </c>
      <c r="B248" t="s">
        <v>707</v>
      </c>
      <c r="C248" t="s">
        <v>11</v>
      </c>
      <c r="D248" t="s">
        <v>699</v>
      </c>
      <c r="E248" t="s">
        <v>67</v>
      </c>
      <c r="F248">
        <v>28</v>
      </c>
      <c r="G248">
        <v>1997</v>
      </c>
      <c r="H248">
        <v>21</v>
      </c>
      <c r="I248">
        <v>15</v>
      </c>
      <c r="J248">
        <v>1339</v>
      </c>
      <c r="K248">
        <v>14.9</v>
      </c>
      <c r="L248">
        <v>0</v>
      </c>
      <c r="M248">
        <v>0</v>
      </c>
      <c r="N248">
        <v>0</v>
      </c>
      <c r="O248">
        <v>0</v>
      </c>
      <c r="P248">
        <v>0</v>
      </c>
      <c r="Q248">
        <v>0</v>
      </c>
      <c r="R248">
        <v>2</v>
      </c>
      <c r="S248">
        <v>0</v>
      </c>
      <c r="T248">
        <v>0.5</v>
      </c>
      <c r="U248">
        <v>0.5</v>
      </c>
      <c r="V248">
        <v>0.1</v>
      </c>
      <c r="W248">
        <v>0.6</v>
      </c>
      <c r="X248">
        <v>6</v>
      </c>
      <c r="Y248">
        <v>25</v>
      </c>
      <c r="Z248">
        <v>3</v>
      </c>
      <c r="AA248">
        <v>0</v>
      </c>
      <c r="AB248">
        <v>0</v>
      </c>
      <c r="AC248">
        <v>0</v>
      </c>
      <c r="AD248">
        <v>0</v>
      </c>
      <c r="AE248">
        <v>0</v>
      </c>
      <c r="AF248">
        <v>0.04</v>
      </c>
      <c r="AG248">
        <v>0.01</v>
      </c>
      <c r="AH248">
        <v>0.04</v>
      </c>
      <c r="AI248">
        <v>0.04</v>
      </c>
      <c r="AJ248">
        <v>0.04</v>
      </c>
      <c r="AK248" s="12">
        <f>Players[[#This Row],[Goal Contributions]]/Players[[#This Row],[Matches Played]]</f>
        <v>0</v>
      </c>
      <c r="AL248" s="12">
        <f>IF(Players[[#This Row],[Expected Goals]] &gt; 0, Players[[#This Row],[Goals]] / Players[[#This Row],[Expected Goals]], 0)</f>
        <v>0</v>
      </c>
      <c r="AM248" s="12">
        <f>IF(Players[[#This Row],[Expected Assists]] &gt; 0, Players[[#This Row],[Assists]] / Players[[#This Row],[Expected Assists]], 0)</f>
        <v>0</v>
      </c>
      <c r="AN248" s="12">
        <f>IF(Players[[#This Row],[90s Played]] &gt; 0, (Players[[#This Row],[Y Cards]] + Players[[#This Row],[R Cards]]) / Players[[#This Row],[90s Played]], 0)</f>
        <v>0.13422818791946309</v>
      </c>
      <c r="AO248" s="12">
        <f>Players[[#This Row],[Goals]] - Players[[#This Row],[Expected Goals]]</f>
        <v>-0.5</v>
      </c>
    </row>
    <row r="249" spans="1:41" x14ac:dyDescent="0.25">
      <c r="A249" t="s">
        <v>399</v>
      </c>
      <c r="B249" t="s">
        <v>716</v>
      </c>
      <c r="C249" t="s">
        <v>17</v>
      </c>
      <c r="D249" t="s">
        <v>699</v>
      </c>
      <c r="E249" t="s">
        <v>67</v>
      </c>
      <c r="F249">
        <v>29</v>
      </c>
      <c r="G249">
        <v>1996</v>
      </c>
      <c r="H249">
        <v>30</v>
      </c>
      <c r="I249">
        <v>28</v>
      </c>
      <c r="J249">
        <v>2344</v>
      </c>
      <c r="K249">
        <v>26</v>
      </c>
      <c r="L249">
        <v>0</v>
      </c>
      <c r="M249">
        <v>2</v>
      </c>
      <c r="N249">
        <v>2</v>
      </c>
      <c r="O249">
        <v>0</v>
      </c>
      <c r="P249">
        <v>0</v>
      </c>
      <c r="Q249">
        <v>0</v>
      </c>
      <c r="R249">
        <v>12</v>
      </c>
      <c r="S249">
        <v>0</v>
      </c>
      <c r="T249">
        <v>1.2</v>
      </c>
      <c r="U249">
        <v>1.2</v>
      </c>
      <c r="V249">
        <v>2.7</v>
      </c>
      <c r="W249">
        <v>3.9</v>
      </c>
      <c r="X249">
        <v>39</v>
      </c>
      <c r="Y249">
        <v>98</v>
      </c>
      <c r="Z249">
        <v>33</v>
      </c>
      <c r="AA249">
        <v>0</v>
      </c>
      <c r="AB249">
        <v>0.08</v>
      </c>
      <c r="AC249">
        <v>0.08</v>
      </c>
      <c r="AD249">
        <v>0</v>
      </c>
      <c r="AE249">
        <v>0.08</v>
      </c>
      <c r="AF249">
        <v>0.04</v>
      </c>
      <c r="AG249">
        <v>0.11</v>
      </c>
      <c r="AH249">
        <v>0.15</v>
      </c>
      <c r="AI249">
        <v>0.04</v>
      </c>
      <c r="AJ249">
        <v>0.15</v>
      </c>
      <c r="AK249" s="12">
        <f>Players[[#This Row],[Goal Contributions]]/Players[[#This Row],[Matches Played]]</f>
        <v>6.6666666666666666E-2</v>
      </c>
      <c r="AL249" s="12">
        <f>IF(Players[[#This Row],[Expected Goals]] &gt; 0, Players[[#This Row],[Goals]] / Players[[#This Row],[Expected Goals]], 0)</f>
        <v>0</v>
      </c>
      <c r="AM249" s="12">
        <f>IF(Players[[#This Row],[Expected Assists]] &gt; 0, Players[[#This Row],[Assists]] / Players[[#This Row],[Expected Assists]], 0)</f>
        <v>0.7407407407407407</v>
      </c>
      <c r="AN249" s="12">
        <f>IF(Players[[#This Row],[90s Played]] &gt; 0, (Players[[#This Row],[Y Cards]] + Players[[#This Row],[R Cards]]) / Players[[#This Row],[90s Played]], 0)</f>
        <v>0.46153846153846156</v>
      </c>
      <c r="AO249" s="12">
        <f>Players[[#This Row],[Goals]] - Players[[#This Row],[Expected Goals]]</f>
        <v>-1.2</v>
      </c>
    </row>
    <row r="250" spans="1:41" x14ac:dyDescent="0.25">
      <c r="A250" t="s">
        <v>369</v>
      </c>
      <c r="B250" t="s">
        <v>704</v>
      </c>
      <c r="C250" t="s">
        <v>17</v>
      </c>
      <c r="D250" t="s">
        <v>699</v>
      </c>
      <c r="E250" t="s">
        <v>67</v>
      </c>
      <c r="F250">
        <v>18</v>
      </c>
      <c r="G250">
        <v>2007</v>
      </c>
      <c r="H250">
        <v>8</v>
      </c>
      <c r="I250">
        <v>1</v>
      </c>
      <c r="J250">
        <v>130</v>
      </c>
      <c r="K250">
        <v>1.4</v>
      </c>
      <c r="L250">
        <v>0</v>
      </c>
      <c r="M250">
        <v>0</v>
      </c>
      <c r="N250">
        <v>0</v>
      </c>
      <c r="O250">
        <v>0</v>
      </c>
      <c r="P250">
        <v>0</v>
      </c>
      <c r="Q250">
        <v>0</v>
      </c>
      <c r="R250">
        <v>0</v>
      </c>
      <c r="S250">
        <v>0</v>
      </c>
      <c r="T250">
        <v>0.3</v>
      </c>
      <c r="U250">
        <v>0.3</v>
      </c>
      <c r="V250">
        <v>0.4</v>
      </c>
      <c r="W250">
        <v>0.7</v>
      </c>
      <c r="X250">
        <v>3</v>
      </c>
      <c r="Y250">
        <v>9</v>
      </c>
      <c r="Z250">
        <v>16</v>
      </c>
      <c r="AA250">
        <v>0</v>
      </c>
      <c r="AB250">
        <v>0</v>
      </c>
      <c r="AC250">
        <v>0</v>
      </c>
      <c r="AD250">
        <v>0</v>
      </c>
      <c r="AE250">
        <v>0</v>
      </c>
      <c r="AF250">
        <v>0.22</v>
      </c>
      <c r="AG250">
        <v>0.3</v>
      </c>
      <c r="AH250">
        <v>0.51</v>
      </c>
      <c r="AI250">
        <v>0.22</v>
      </c>
      <c r="AJ250">
        <v>0.51</v>
      </c>
      <c r="AK250" s="12">
        <f>Players[[#This Row],[Goal Contributions]]/Players[[#This Row],[Matches Played]]</f>
        <v>0</v>
      </c>
      <c r="AL250" s="12">
        <f>IF(Players[[#This Row],[Expected Goals]] &gt; 0, Players[[#This Row],[Goals]] / Players[[#This Row],[Expected Goals]], 0)</f>
        <v>0</v>
      </c>
      <c r="AM250" s="12">
        <f>IF(Players[[#This Row],[Expected Assists]] &gt; 0, Players[[#This Row],[Assists]] / Players[[#This Row],[Expected Assists]], 0)</f>
        <v>0</v>
      </c>
      <c r="AN250" s="12">
        <f>IF(Players[[#This Row],[90s Played]] &gt; 0, (Players[[#This Row],[Y Cards]] + Players[[#This Row],[R Cards]]) / Players[[#This Row],[90s Played]], 0)</f>
        <v>0</v>
      </c>
      <c r="AO250" s="12">
        <f>Players[[#This Row],[Goals]] - Players[[#This Row],[Expected Goals]]</f>
        <v>-0.3</v>
      </c>
    </row>
    <row r="251" spans="1:41" x14ac:dyDescent="0.25">
      <c r="A251" t="s">
        <v>597</v>
      </c>
      <c r="B251" t="s">
        <v>710</v>
      </c>
      <c r="C251" t="s">
        <v>11</v>
      </c>
      <c r="D251" t="s">
        <v>699</v>
      </c>
      <c r="E251" t="s">
        <v>67</v>
      </c>
      <c r="F251">
        <v>30</v>
      </c>
      <c r="G251">
        <v>1995</v>
      </c>
      <c r="H251">
        <v>22</v>
      </c>
      <c r="I251">
        <v>21</v>
      </c>
      <c r="J251">
        <v>1774</v>
      </c>
      <c r="K251">
        <v>19.7</v>
      </c>
      <c r="L251">
        <v>0</v>
      </c>
      <c r="M251">
        <v>2</v>
      </c>
      <c r="N251">
        <v>2</v>
      </c>
      <c r="O251">
        <v>0</v>
      </c>
      <c r="P251">
        <v>0</v>
      </c>
      <c r="Q251">
        <v>0</v>
      </c>
      <c r="R251">
        <v>5</v>
      </c>
      <c r="S251">
        <v>0</v>
      </c>
      <c r="T251">
        <v>1.4</v>
      </c>
      <c r="U251">
        <v>1.4</v>
      </c>
      <c r="V251">
        <v>0.9</v>
      </c>
      <c r="W251">
        <v>2.2999999999999998</v>
      </c>
      <c r="X251">
        <v>34</v>
      </c>
      <c r="Y251">
        <v>63</v>
      </c>
      <c r="Z251">
        <v>54</v>
      </c>
      <c r="AA251">
        <v>0</v>
      </c>
      <c r="AB251">
        <v>0.1</v>
      </c>
      <c r="AC251">
        <v>0.1</v>
      </c>
      <c r="AD251">
        <v>0</v>
      </c>
      <c r="AE251">
        <v>0.1</v>
      </c>
      <c r="AF251">
        <v>7.0000000000000007E-2</v>
      </c>
      <c r="AG251">
        <v>0.05</v>
      </c>
      <c r="AH251">
        <v>0.12</v>
      </c>
      <c r="AI251">
        <v>7.0000000000000007E-2</v>
      </c>
      <c r="AJ251">
        <v>0.12</v>
      </c>
      <c r="AK251" s="12">
        <f>Players[[#This Row],[Goal Contributions]]/Players[[#This Row],[Matches Played]]</f>
        <v>9.0909090909090912E-2</v>
      </c>
      <c r="AL251" s="12">
        <f>IF(Players[[#This Row],[Expected Goals]] &gt; 0, Players[[#This Row],[Goals]] / Players[[#This Row],[Expected Goals]], 0)</f>
        <v>0</v>
      </c>
      <c r="AM251" s="12">
        <f>IF(Players[[#This Row],[Expected Assists]] &gt; 0, Players[[#This Row],[Assists]] / Players[[#This Row],[Expected Assists]], 0)</f>
        <v>2.2222222222222223</v>
      </c>
      <c r="AN251" s="12">
        <f>IF(Players[[#This Row],[90s Played]] &gt; 0, (Players[[#This Row],[Y Cards]] + Players[[#This Row],[R Cards]]) / Players[[#This Row],[90s Played]], 0)</f>
        <v>0.25380710659898476</v>
      </c>
      <c r="AO251" s="12">
        <f>Players[[#This Row],[Goals]] - Players[[#This Row],[Expected Goals]]</f>
        <v>-1.4</v>
      </c>
    </row>
    <row r="252" spans="1:41" x14ac:dyDescent="0.25">
      <c r="A252" t="s">
        <v>650</v>
      </c>
      <c r="B252" t="s">
        <v>725</v>
      </c>
      <c r="C252" t="s">
        <v>17</v>
      </c>
      <c r="D252" t="s">
        <v>51</v>
      </c>
      <c r="E252" t="s">
        <v>67</v>
      </c>
      <c r="F252">
        <v>28</v>
      </c>
      <c r="G252">
        <v>1997</v>
      </c>
      <c r="H252">
        <v>25</v>
      </c>
      <c r="I252">
        <v>12</v>
      </c>
      <c r="J252">
        <v>1162</v>
      </c>
      <c r="K252">
        <v>12.9</v>
      </c>
      <c r="L252">
        <v>6</v>
      </c>
      <c r="M252">
        <v>1</v>
      </c>
      <c r="N252">
        <v>7</v>
      </c>
      <c r="O252">
        <v>6</v>
      </c>
      <c r="P252">
        <v>0</v>
      </c>
      <c r="Q252">
        <v>0</v>
      </c>
      <c r="R252">
        <v>2</v>
      </c>
      <c r="S252">
        <v>0</v>
      </c>
      <c r="T252">
        <v>4.2</v>
      </c>
      <c r="U252">
        <v>4.2</v>
      </c>
      <c r="V252">
        <v>1.1000000000000001</v>
      </c>
      <c r="W252">
        <v>5.3</v>
      </c>
      <c r="X252">
        <v>22</v>
      </c>
      <c r="Y252">
        <v>51</v>
      </c>
      <c r="Z252">
        <v>96</v>
      </c>
      <c r="AA252">
        <v>0.46</v>
      </c>
      <c r="AB252">
        <v>0.08</v>
      </c>
      <c r="AC252">
        <v>0.54</v>
      </c>
      <c r="AD252">
        <v>0.46</v>
      </c>
      <c r="AE252">
        <v>0.54</v>
      </c>
      <c r="AF252">
        <v>0.33</v>
      </c>
      <c r="AG252">
        <v>0.09</v>
      </c>
      <c r="AH252">
        <v>0.41</v>
      </c>
      <c r="AI252">
        <v>0.33</v>
      </c>
      <c r="AJ252">
        <v>0.41</v>
      </c>
      <c r="AK252" s="12">
        <f>Players[[#This Row],[Goal Contributions]]/Players[[#This Row],[Matches Played]]</f>
        <v>0.28000000000000003</v>
      </c>
      <c r="AL252" s="12">
        <f>IF(Players[[#This Row],[Expected Goals]] &gt; 0, Players[[#This Row],[Goals]] / Players[[#This Row],[Expected Goals]], 0)</f>
        <v>1.4285714285714286</v>
      </c>
      <c r="AM252" s="12">
        <f>IF(Players[[#This Row],[Expected Assists]] &gt; 0, Players[[#This Row],[Assists]] / Players[[#This Row],[Expected Assists]], 0)</f>
        <v>0.90909090909090906</v>
      </c>
      <c r="AN252" s="12">
        <f>IF(Players[[#This Row],[90s Played]] &gt; 0, (Players[[#This Row],[Y Cards]] + Players[[#This Row],[R Cards]]) / Players[[#This Row],[90s Played]], 0)</f>
        <v>0.15503875968992248</v>
      </c>
      <c r="AO252" s="12">
        <f>Players[[#This Row],[Goals]] - Players[[#This Row],[Expected Goals]]</f>
        <v>1.7999999999999998</v>
      </c>
    </row>
    <row r="253" spans="1:41" x14ac:dyDescent="0.25">
      <c r="A253" t="s">
        <v>160</v>
      </c>
      <c r="B253" t="s">
        <v>709</v>
      </c>
      <c r="C253" t="s">
        <v>11</v>
      </c>
      <c r="D253" t="s">
        <v>699</v>
      </c>
      <c r="E253" t="s">
        <v>67</v>
      </c>
      <c r="F253">
        <v>30</v>
      </c>
      <c r="G253">
        <v>1995</v>
      </c>
      <c r="H253">
        <v>24</v>
      </c>
      <c r="I253">
        <v>17</v>
      </c>
      <c r="J253">
        <v>1649</v>
      </c>
      <c r="K253">
        <v>18.3</v>
      </c>
      <c r="L253">
        <v>0</v>
      </c>
      <c r="M253">
        <v>1</v>
      </c>
      <c r="N253">
        <v>1</v>
      </c>
      <c r="O253">
        <v>0</v>
      </c>
      <c r="P253">
        <v>0</v>
      </c>
      <c r="Q253">
        <v>0</v>
      </c>
      <c r="R253">
        <v>1</v>
      </c>
      <c r="S253">
        <v>0</v>
      </c>
      <c r="T253">
        <v>0.4</v>
      </c>
      <c r="U253">
        <v>0.4</v>
      </c>
      <c r="V253">
        <v>1.2</v>
      </c>
      <c r="W253">
        <v>1.6</v>
      </c>
      <c r="X253">
        <v>17</v>
      </c>
      <c r="Y253">
        <v>62</v>
      </c>
      <c r="Z253">
        <v>67</v>
      </c>
      <c r="AA253">
        <v>0</v>
      </c>
      <c r="AB253">
        <v>0.05</v>
      </c>
      <c r="AC253">
        <v>0.05</v>
      </c>
      <c r="AD253">
        <v>0</v>
      </c>
      <c r="AE253">
        <v>0.05</v>
      </c>
      <c r="AF253">
        <v>0.02</v>
      </c>
      <c r="AG253">
        <v>7.0000000000000007E-2</v>
      </c>
      <c r="AH253">
        <v>0.09</v>
      </c>
      <c r="AI253">
        <v>0.02</v>
      </c>
      <c r="AJ253">
        <v>0.09</v>
      </c>
      <c r="AK253" s="12">
        <f>Players[[#This Row],[Goal Contributions]]/Players[[#This Row],[Matches Played]]</f>
        <v>4.1666666666666664E-2</v>
      </c>
      <c r="AL253" s="12">
        <f>IF(Players[[#This Row],[Expected Goals]] &gt; 0, Players[[#This Row],[Goals]] / Players[[#This Row],[Expected Goals]], 0)</f>
        <v>0</v>
      </c>
      <c r="AM253" s="12">
        <f>IF(Players[[#This Row],[Expected Assists]] &gt; 0, Players[[#This Row],[Assists]] / Players[[#This Row],[Expected Assists]], 0)</f>
        <v>0.83333333333333337</v>
      </c>
      <c r="AN253" s="12">
        <f>IF(Players[[#This Row],[90s Played]] &gt; 0, (Players[[#This Row],[Y Cards]] + Players[[#This Row],[R Cards]]) / Players[[#This Row],[90s Played]], 0)</f>
        <v>5.4644808743169397E-2</v>
      </c>
      <c r="AO253" s="12">
        <f>Players[[#This Row],[Goals]] - Players[[#This Row],[Expected Goals]]</f>
        <v>-0.4</v>
      </c>
    </row>
    <row r="254" spans="1:41" x14ac:dyDescent="0.25">
      <c r="A254" t="s">
        <v>497</v>
      </c>
      <c r="B254" t="s">
        <v>704</v>
      </c>
      <c r="C254" t="s">
        <v>48</v>
      </c>
      <c r="D254" t="s">
        <v>699</v>
      </c>
      <c r="E254" t="s">
        <v>131</v>
      </c>
      <c r="F254">
        <v>29</v>
      </c>
      <c r="G254">
        <v>1996</v>
      </c>
      <c r="H254">
        <v>13</v>
      </c>
      <c r="I254">
        <v>13</v>
      </c>
      <c r="J254">
        <v>1170</v>
      </c>
      <c r="K254">
        <v>13</v>
      </c>
      <c r="L254">
        <v>0</v>
      </c>
      <c r="M254">
        <v>0</v>
      </c>
      <c r="N254">
        <v>0</v>
      </c>
      <c r="O254">
        <v>0</v>
      </c>
      <c r="P254">
        <v>0</v>
      </c>
      <c r="Q254">
        <v>0</v>
      </c>
      <c r="R254">
        <v>2</v>
      </c>
      <c r="S254">
        <v>0</v>
      </c>
      <c r="T254">
        <v>0</v>
      </c>
      <c r="U254">
        <v>0</v>
      </c>
      <c r="V254">
        <v>0</v>
      </c>
      <c r="W254">
        <v>0</v>
      </c>
      <c r="X254">
        <v>0</v>
      </c>
      <c r="Y254">
        <v>1</v>
      </c>
      <c r="Z254">
        <v>0</v>
      </c>
      <c r="AA254">
        <v>0</v>
      </c>
      <c r="AB254">
        <v>0</v>
      </c>
      <c r="AC254">
        <v>0</v>
      </c>
      <c r="AD254">
        <v>0</v>
      </c>
      <c r="AE254">
        <v>0</v>
      </c>
      <c r="AF254">
        <v>0</v>
      </c>
      <c r="AG254">
        <v>0</v>
      </c>
      <c r="AH254">
        <v>0</v>
      </c>
      <c r="AI254">
        <v>0</v>
      </c>
      <c r="AJ254">
        <v>0</v>
      </c>
      <c r="AK254" s="12">
        <f>Players[[#This Row],[Goal Contributions]]/Players[[#This Row],[Matches Played]]</f>
        <v>0</v>
      </c>
      <c r="AL254" s="12">
        <f>IF(Players[[#This Row],[Expected Goals]] &gt; 0, Players[[#This Row],[Goals]] / Players[[#This Row],[Expected Goals]], 0)</f>
        <v>0</v>
      </c>
      <c r="AM254" s="12">
        <f>IF(Players[[#This Row],[Expected Assists]] &gt; 0, Players[[#This Row],[Assists]] / Players[[#This Row],[Expected Assists]], 0)</f>
        <v>0</v>
      </c>
      <c r="AN254" s="12">
        <f>IF(Players[[#This Row],[90s Played]] &gt; 0, (Players[[#This Row],[Y Cards]] + Players[[#This Row],[R Cards]]) / Players[[#This Row],[90s Played]], 0)</f>
        <v>0.15384615384615385</v>
      </c>
      <c r="AO254" s="12">
        <f>Players[[#This Row],[Goals]] - Players[[#This Row],[Expected Goals]]</f>
        <v>0</v>
      </c>
    </row>
    <row r="255" spans="1:41" x14ac:dyDescent="0.25">
      <c r="A255" t="s">
        <v>462</v>
      </c>
      <c r="B255" t="s">
        <v>744</v>
      </c>
      <c r="C255" t="s">
        <v>48</v>
      </c>
      <c r="D255" t="s">
        <v>699</v>
      </c>
      <c r="E255" t="s">
        <v>131</v>
      </c>
      <c r="F255">
        <v>27</v>
      </c>
      <c r="G255">
        <v>1998</v>
      </c>
      <c r="H255">
        <v>18</v>
      </c>
      <c r="I255">
        <v>18</v>
      </c>
      <c r="J255">
        <v>1620</v>
      </c>
      <c r="K255">
        <v>18</v>
      </c>
      <c r="L255">
        <v>0</v>
      </c>
      <c r="M255">
        <v>0</v>
      </c>
      <c r="N255">
        <v>0</v>
      </c>
      <c r="O255">
        <v>0</v>
      </c>
      <c r="P255">
        <v>0</v>
      </c>
      <c r="Q255">
        <v>0</v>
      </c>
      <c r="R255">
        <v>1</v>
      </c>
      <c r="S255">
        <v>0</v>
      </c>
      <c r="T255">
        <v>0</v>
      </c>
      <c r="U255">
        <v>0</v>
      </c>
      <c r="V255">
        <v>0</v>
      </c>
      <c r="W255">
        <v>0</v>
      </c>
      <c r="X255">
        <v>0</v>
      </c>
      <c r="Y255">
        <v>1</v>
      </c>
      <c r="Z255">
        <v>0</v>
      </c>
      <c r="AA255">
        <v>0</v>
      </c>
      <c r="AB255">
        <v>0</v>
      </c>
      <c r="AC255">
        <v>0</v>
      </c>
      <c r="AD255">
        <v>0</v>
      </c>
      <c r="AE255">
        <v>0</v>
      </c>
      <c r="AF255">
        <v>0</v>
      </c>
      <c r="AG255">
        <v>0</v>
      </c>
      <c r="AH255">
        <v>0</v>
      </c>
      <c r="AI255">
        <v>0</v>
      </c>
      <c r="AJ255">
        <v>0</v>
      </c>
      <c r="AK255" s="12">
        <f>Players[[#This Row],[Goal Contributions]]/Players[[#This Row],[Matches Played]]</f>
        <v>0</v>
      </c>
      <c r="AL255" s="12">
        <f>IF(Players[[#This Row],[Expected Goals]] &gt; 0, Players[[#This Row],[Goals]] / Players[[#This Row],[Expected Goals]], 0)</f>
        <v>0</v>
      </c>
      <c r="AM255" s="12">
        <f>IF(Players[[#This Row],[Expected Assists]] &gt; 0, Players[[#This Row],[Assists]] / Players[[#This Row],[Expected Assists]], 0)</f>
        <v>0</v>
      </c>
      <c r="AN255" s="12">
        <f>IF(Players[[#This Row],[90s Played]] &gt; 0, (Players[[#This Row],[Y Cards]] + Players[[#This Row],[R Cards]]) / Players[[#This Row],[90s Played]], 0)</f>
        <v>5.5555555555555552E-2</v>
      </c>
      <c r="AO255" s="12">
        <f>Players[[#This Row],[Goals]] - Players[[#This Row],[Expected Goals]]</f>
        <v>0</v>
      </c>
    </row>
    <row r="256" spans="1:41" x14ac:dyDescent="0.25">
      <c r="A256" t="s">
        <v>402</v>
      </c>
      <c r="B256" t="s">
        <v>745</v>
      </c>
      <c r="C256" t="s">
        <v>17</v>
      </c>
      <c r="D256" t="s">
        <v>699</v>
      </c>
      <c r="E256" t="s">
        <v>131</v>
      </c>
      <c r="F256">
        <v>33</v>
      </c>
      <c r="G256">
        <v>1992</v>
      </c>
      <c r="H256">
        <v>11</v>
      </c>
      <c r="I256">
        <v>2</v>
      </c>
      <c r="J256">
        <v>201</v>
      </c>
      <c r="K256">
        <v>2.2000000000000002</v>
      </c>
      <c r="L256">
        <v>0</v>
      </c>
      <c r="M256">
        <v>0</v>
      </c>
      <c r="N256">
        <v>0</v>
      </c>
      <c r="O256">
        <v>0</v>
      </c>
      <c r="P256">
        <v>0</v>
      </c>
      <c r="Q256">
        <v>0</v>
      </c>
      <c r="R256">
        <v>0</v>
      </c>
      <c r="S256">
        <v>0</v>
      </c>
      <c r="T256">
        <v>0</v>
      </c>
      <c r="U256">
        <v>0</v>
      </c>
      <c r="V256">
        <v>0</v>
      </c>
      <c r="W256">
        <v>0</v>
      </c>
      <c r="X256">
        <v>0</v>
      </c>
      <c r="Y256">
        <v>6</v>
      </c>
      <c r="Z256">
        <v>1</v>
      </c>
      <c r="AA256">
        <v>0</v>
      </c>
      <c r="AB256">
        <v>0</v>
      </c>
      <c r="AC256">
        <v>0</v>
      </c>
      <c r="AD256">
        <v>0</v>
      </c>
      <c r="AE256">
        <v>0</v>
      </c>
      <c r="AF256">
        <v>0</v>
      </c>
      <c r="AG256">
        <v>0</v>
      </c>
      <c r="AH256">
        <v>0</v>
      </c>
      <c r="AI256">
        <v>0</v>
      </c>
      <c r="AJ256">
        <v>0</v>
      </c>
      <c r="AK256" s="12">
        <f>Players[[#This Row],[Goal Contributions]]/Players[[#This Row],[Matches Played]]</f>
        <v>0</v>
      </c>
      <c r="AL256" s="12">
        <f>IF(Players[[#This Row],[Expected Goals]] &gt; 0, Players[[#This Row],[Goals]] / Players[[#This Row],[Expected Goals]], 0)</f>
        <v>0</v>
      </c>
      <c r="AM256" s="12">
        <f>IF(Players[[#This Row],[Expected Assists]] &gt; 0, Players[[#This Row],[Assists]] / Players[[#This Row],[Expected Assists]], 0)</f>
        <v>0</v>
      </c>
      <c r="AN256" s="12">
        <f>IF(Players[[#This Row],[90s Played]] &gt; 0, (Players[[#This Row],[Y Cards]] + Players[[#This Row],[R Cards]]) / Players[[#This Row],[90s Played]], 0)</f>
        <v>0</v>
      </c>
      <c r="AO256" s="12">
        <f>Players[[#This Row],[Goals]] - Players[[#This Row],[Expected Goals]]</f>
        <v>0</v>
      </c>
    </row>
    <row r="257" spans="1:41" x14ac:dyDescent="0.25">
      <c r="A257" t="s">
        <v>346</v>
      </c>
      <c r="B257" t="s">
        <v>704</v>
      </c>
      <c r="C257" t="s">
        <v>11</v>
      </c>
      <c r="D257" t="s">
        <v>51</v>
      </c>
      <c r="E257" t="s">
        <v>131</v>
      </c>
      <c r="F257">
        <v>25</v>
      </c>
      <c r="G257">
        <v>2000</v>
      </c>
      <c r="H257">
        <v>23</v>
      </c>
      <c r="I257">
        <v>14</v>
      </c>
      <c r="J257">
        <v>1354</v>
      </c>
      <c r="K257">
        <v>15</v>
      </c>
      <c r="L257">
        <v>1</v>
      </c>
      <c r="M257">
        <v>2</v>
      </c>
      <c r="N257">
        <v>3</v>
      </c>
      <c r="O257">
        <v>1</v>
      </c>
      <c r="P257">
        <v>0</v>
      </c>
      <c r="Q257">
        <v>0</v>
      </c>
      <c r="R257">
        <v>5</v>
      </c>
      <c r="S257">
        <v>1</v>
      </c>
      <c r="T257">
        <v>1.1000000000000001</v>
      </c>
      <c r="U257">
        <v>1.1000000000000001</v>
      </c>
      <c r="V257">
        <v>1.3</v>
      </c>
      <c r="W257">
        <v>2.2999999999999998</v>
      </c>
      <c r="X257">
        <v>16</v>
      </c>
      <c r="Y257">
        <v>27</v>
      </c>
      <c r="Z257">
        <v>33</v>
      </c>
      <c r="AA257">
        <v>7.0000000000000007E-2</v>
      </c>
      <c r="AB257">
        <v>0.13</v>
      </c>
      <c r="AC257">
        <v>0.2</v>
      </c>
      <c r="AD257">
        <v>7.0000000000000007E-2</v>
      </c>
      <c r="AE257">
        <v>0.2</v>
      </c>
      <c r="AF257">
        <v>7.0000000000000007E-2</v>
      </c>
      <c r="AG257">
        <v>0.09</v>
      </c>
      <c r="AH257">
        <v>0.16</v>
      </c>
      <c r="AI257">
        <v>7.0000000000000007E-2</v>
      </c>
      <c r="AJ257">
        <v>0.16</v>
      </c>
      <c r="AK257" s="12">
        <f>Players[[#This Row],[Goal Contributions]]/Players[[#This Row],[Matches Played]]</f>
        <v>0.13043478260869565</v>
      </c>
      <c r="AL257" s="12">
        <f>IF(Players[[#This Row],[Expected Goals]] &gt; 0, Players[[#This Row],[Goals]] / Players[[#This Row],[Expected Goals]], 0)</f>
        <v>0.90909090909090906</v>
      </c>
      <c r="AM257" s="12">
        <f>IF(Players[[#This Row],[Expected Assists]] &gt; 0, Players[[#This Row],[Assists]] / Players[[#This Row],[Expected Assists]], 0)</f>
        <v>1.5384615384615383</v>
      </c>
      <c r="AN257" s="12">
        <f>IF(Players[[#This Row],[90s Played]] &gt; 0, (Players[[#This Row],[Y Cards]] + Players[[#This Row],[R Cards]]) / Players[[#This Row],[90s Played]], 0)</f>
        <v>0.4</v>
      </c>
      <c r="AO257" s="12">
        <f>Players[[#This Row],[Goals]] - Players[[#This Row],[Expected Goals]]</f>
        <v>-0.10000000000000009</v>
      </c>
    </row>
    <row r="258" spans="1:41" x14ac:dyDescent="0.25">
      <c r="A258" t="s">
        <v>452</v>
      </c>
      <c r="B258" t="s">
        <v>746</v>
      </c>
      <c r="C258" t="s">
        <v>17</v>
      </c>
      <c r="D258" t="s">
        <v>699</v>
      </c>
      <c r="E258" t="s">
        <v>131</v>
      </c>
      <c r="F258">
        <v>34</v>
      </c>
      <c r="G258">
        <v>1991</v>
      </c>
      <c r="H258">
        <v>33</v>
      </c>
      <c r="I258">
        <v>31</v>
      </c>
      <c r="J258">
        <v>2751</v>
      </c>
      <c r="K258">
        <v>30.6</v>
      </c>
      <c r="L258">
        <v>1</v>
      </c>
      <c r="M258">
        <v>1</v>
      </c>
      <c r="N258">
        <v>2</v>
      </c>
      <c r="O258">
        <v>1</v>
      </c>
      <c r="P258">
        <v>0</v>
      </c>
      <c r="Q258">
        <v>0</v>
      </c>
      <c r="R258">
        <v>10</v>
      </c>
      <c r="S258">
        <v>0</v>
      </c>
      <c r="T258">
        <v>0.4</v>
      </c>
      <c r="U258">
        <v>0.4</v>
      </c>
      <c r="V258">
        <v>1.2</v>
      </c>
      <c r="W258">
        <v>1.6</v>
      </c>
      <c r="X258">
        <v>22</v>
      </c>
      <c r="Y258">
        <v>120</v>
      </c>
      <c r="Z258">
        <v>13</v>
      </c>
      <c r="AA258">
        <v>0.03</v>
      </c>
      <c r="AB258">
        <v>0.03</v>
      </c>
      <c r="AC258">
        <v>7.0000000000000007E-2</v>
      </c>
      <c r="AD258">
        <v>0.03</v>
      </c>
      <c r="AE258">
        <v>7.0000000000000007E-2</v>
      </c>
      <c r="AF258">
        <v>0.01</v>
      </c>
      <c r="AG258">
        <v>0.04</v>
      </c>
      <c r="AH258">
        <v>0.05</v>
      </c>
      <c r="AI258">
        <v>0.01</v>
      </c>
      <c r="AJ258">
        <v>0.05</v>
      </c>
      <c r="AK258" s="12">
        <f>Players[[#This Row],[Goal Contributions]]/Players[[#This Row],[Matches Played]]</f>
        <v>6.0606060606060608E-2</v>
      </c>
      <c r="AL258" s="12">
        <f>IF(Players[[#This Row],[Expected Goals]] &gt; 0, Players[[#This Row],[Goals]] / Players[[#This Row],[Expected Goals]], 0)</f>
        <v>2.5</v>
      </c>
      <c r="AM258" s="12">
        <f>IF(Players[[#This Row],[Expected Assists]] &gt; 0, Players[[#This Row],[Assists]] / Players[[#This Row],[Expected Assists]], 0)</f>
        <v>0.83333333333333337</v>
      </c>
      <c r="AN258" s="12">
        <f>IF(Players[[#This Row],[90s Played]] &gt; 0, (Players[[#This Row],[Y Cards]] + Players[[#This Row],[R Cards]]) / Players[[#This Row],[90s Played]], 0)</f>
        <v>0.32679738562091504</v>
      </c>
      <c r="AO258" s="12">
        <f>Players[[#This Row],[Goals]] - Players[[#This Row],[Expected Goals]]</f>
        <v>0.6</v>
      </c>
    </row>
    <row r="259" spans="1:41" x14ac:dyDescent="0.25">
      <c r="A259" t="s">
        <v>482</v>
      </c>
      <c r="B259" t="s">
        <v>719</v>
      </c>
      <c r="C259" t="s">
        <v>11</v>
      </c>
      <c r="D259" t="s">
        <v>699</v>
      </c>
      <c r="E259" t="s">
        <v>131</v>
      </c>
      <c r="F259">
        <v>26</v>
      </c>
      <c r="G259">
        <v>1999</v>
      </c>
      <c r="H259">
        <v>35</v>
      </c>
      <c r="I259">
        <v>35</v>
      </c>
      <c r="J259">
        <v>3122</v>
      </c>
      <c r="K259">
        <v>34.700000000000003</v>
      </c>
      <c r="L259">
        <v>0</v>
      </c>
      <c r="M259">
        <v>2</v>
      </c>
      <c r="N259">
        <v>2</v>
      </c>
      <c r="O259">
        <v>0</v>
      </c>
      <c r="P259">
        <v>0</v>
      </c>
      <c r="Q259">
        <v>0</v>
      </c>
      <c r="R259">
        <v>6</v>
      </c>
      <c r="S259">
        <v>0</v>
      </c>
      <c r="T259">
        <v>1.3</v>
      </c>
      <c r="U259">
        <v>1.3</v>
      </c>
      <c r="V259">
        <v>0.5</v>
      </c>
      <c r="W259">
        <v>1.8</v>
      </c>
      <c r="X259">
        <v>3</v>
      </c>
      <c r="Y259">
        <v>80</v>
      </c>
      <c r="Z259">
        <v>8</v>
      </c>
      <c r="AA259">
        <v>0</v>
      </c>
      <c r="AB259">
        <v>0.06</v>
      </c>
      <c r="AC259">
        <v>0.06</v>
      </c>
      <c r="AD259">
        <v>0</v>
      </c>
      <c r="AE259">
        <v>0.06</v>
      </c>
      <c r="AF259">
        <v>0.04</v>
      </c>
      <c r="AG259">
        <v>0.01</v>
      </c>
      <c r="AH259">
        <v>0.05</v>
      </c>
      <c r="AI259">
        <v>0.04</v>
      </c>
      <c r="AJ259">
        <v>0.05</v>
      </c>
      <c r="AK259" s="12">
        <f>Players[[#This Row],[Goal Contributions]]/Players[[#This Row],[Matches Played]]</f>
        <v>5.7142857142857141E-2</v>
      </c>
      <c r="AL259" s="12">
        <f>IF(Players[[#This Row],[Expected Goals]] &gt; 0, Players[[#This Row],[Goals]] / Players[[#This Row],[Expected Goals]], 0)</f>
        <v>0</v>
      </c>
      <c r="AM259" s="12">
        <f>IF(Players[[#This Row],[Expected Assists]] &gt; 0, Players[[#This Row],[Assists]] / Players[[#This Row],[Expected Assists]], 0)</f>
        <v>4</v>
      </c>
      <c r="AN259" s="12">
        <f>IF(Players[[#This Row],[90s Played]] &gt; 0, (Players[[#This Row],[Y Cards]] + Players[[#This Row],[R Cards]]) / Players[[#This Row],[90s Played]], 0)</f>
        <v>0.17291066282420747</v>
      </c>
      <c r="AO259" s="12">
        <f>Players[[#This Row],[Goals]] - Players[[#This Row],[Expected Goals]]</f>
        <v>-1.3</v>
      </c>
    </row>
    <row r="260" spans="1:41" x14ac:dyDescent="0.25">
      <c r="A260" t="s">
        <v>485</v>
      </c>
      <c r="B260" t="s">
        <v>719</v>
      </c>
      <c r="C260" t="s">
        <v>51</v>
      </c>
      <c r="D260" t="s">
        <v>699</v>
      </c>
      <c r="E260" t="s">
        <v>131</v>
      </c>
      <c r="F260">
        <v>28</v>
      </c>
      <c r="G260">
        <v>1997</v>
      </c>
      <c r="H260">
        <v>5</v>
      </c>
      <c r="I260">
        <v>3</v>
      </c>
      <c r="J260">
        <v>238</v>
      </c>
      <c r="K260">
        <v>2.6</v>
      </c>
      <c r="L260">
        <v>0</v>
      </c>
      <c r="M260">
        <v>0</v>
      </c>
      <c r="N260">
        <v>0</v>
      </c>
      <c r="O260">
        <v>0</v>
      </c>
      <c r="P260">
        <v>0</v>
      </c>
      <c r="Q260">
        <v>0</v>
      </c>
      <c r="R260">
        <v>0</v>
      </c>
      <c r="S260">
        <v>0</v>
      </c>
      <c r="T260">
        <v>0</v>
      </c>
      <c r="U260">
        <v>0</v>
      </c>
      <c r="V260">
        <v>0.1</v>
      </c>
      <c r="W260">
        <v>0.1</v>
      </c>
      <c r="X260">
        <v>7</v>
      </c>
      <c r="Y260">
        <v>0</v>
      </c>
      <c r="Z260">
        <v>15</v>
      </c>
      <c r="AA260">
        <v>0</v>
      </c>
      <c r="AB260">
        <v>0</v>
      </c>
      <c r="AC260">
        <v>0</v>
      </c>
      <c r="AD260">
        <v>0</v>
      </c>
      <c r="AE260">
        <v>0</v>
      </c>
      <c r="AF260">
        <v>0</v>
      </c>
      <c r="AG260">
        <v>0.03</v>
      </c>
      <c r="AH260">
        <v>0.03</v>
      </c>
      <c r="AI260">
        <v>0</v>
      </c>
      <c r="AJ260">
        <v>0.03</v>
      </c>
      <c r="AK260" s="12">
        <f>Players[[#This Row],[Goal Contributions]]/Players[[#This Row],[Matches Played]]</f>
        <v>0</v>
      </c>
      <c r="AL260" s="12">
        <f>IF(Players[[#This Row],[Expected Goals]] &gt; 0, Players[[#This Row],[Goals]] / Players[[#This Row],[Expected Goals]], 0)</f>
        <v>0</v>
      </c>
      <c r="AM260" s="12">
        <f>IF(Players[[#This Row],[Expected Assists]] &gt; 0, Players[[#This Row],[Assists]] / Players[[#This Row],[Expected Assists]], 0)</f>
        <v>0</v>
      </c>
      <c r="AN260" s="12">
        <f>IF(Players[[#This Row],[90s Played]] &gt; 0, (Players[[#This Row],[Y Cards]] + Players[[#This Row],[R Cards]]) / Players[[#This Row],[90s Played]], 0)</f>
        <v>0</v>
      </c>
      <c r="AO260" s="12">
        <f>Players[[#This Row],[Goals]] - Players[[#This Row],[Expected Goals]]</f>
        <v>0</v>
      </c>
    </row>
    <row r="261" spans="1:41" x14ac:dyDescent="0.25">
      <c r="A261" t="s">
        <v>506</v>
      </c>
      <c r="B261" t="s">
        <v>704</v>
      </c>
      <c r="C261" t="s">
        <v>11</v>
      </c>
      <c r="D261" t="s">
        <v>51</v>
      </c>
      <c r="E261" t="s">
        <v>131</v>
      </c>
      <c r="F261">
        <v>23</v>
      </c>
      <c r="G261">
        <v>2002</v>
      </c>
      <c r="H261">
        <v>10</v>
      </c>
      <c r="I261">
        <v>5</v>
      </c>
      <c r="J261">
        <v>474</v>
      </c>
      <c r="K261">
        <v>5.3</v>
      </c>
      <c r="L261">
        <v>2</v>
      </c>
      <c r="M261">
        <v>0</v>
      </c>
      <c r="N261">
        <v>2</v>
      </c>
      <c r="O261">
        <v>2</v>
      </c>
      <c r="P261">
        <v>0</v>
      </c>
      <c r="Q261">
        <v>0</v>
      </c>
      <c r="R261">
        <v>1</v>
      </c>
      <c r="S261">
        <v>0</v>
      </c>
      <c r="T261">
        <v>2</v>
      </c>
      <c r="U261">
        <v>2</v>
      </c>
      <c r="V261">
        <v>0.2</v>
      </c>
      <c r="W261">
        <v>2.2000000000000002</v>
      </c>
      <c r="X261">
        <v>13</v>
      </c>
      <c r="Y261">
        <v>10</v>
      </c>
      <c r="Z261">
        <v>36</v>
      </c>
      <c r="AA261">
        <v>0.38</v>
      </c>
      <c r="AB261">
        <v>0</v>
      </c>
      <c r="AC261">
        <v>0.38</v>
      </c>
      <c r="AD261">
        <v>0.38</v>
      </c>
      <c r="AE261">
        <v>0.38</v>
      </c>
      <c r="AF261">
        <v>0.37</v>
      </c>
      <c r="AG261">
        <v>0.05</v>
      </c>
      <c r="AH261">
        <v>0.42</v>
      </c>
      <c r="AI261">
        <v>0.37</v>
      </c>
      <c r="AJ261">
        <v>0.42</v>
      </c>
      <c r="AK261" s="12">
        <f>Players[[#This Row],[Goal Contributions]]/Players[[#This Row],[Matches Played]]</f>
        <v>0.2</v>
      </c>
      <c r="AL261" s="12">
        <f>IF(Players[[#This Row],[Expected Goals]] &gt; 0, Players[[#This Row],[Goals]] / Players[[#This Row],[Expected Goals]], 0)</f>
        <v>1</v>
      </c>
      <c r="AM261" s="12">
        <f>IF(Players[[#This Row],[Expected Assists]] &gt; 0, Players[[#This Row],[Assists]] / Players[[#This Row],[Expected Assists]], 0)</f>
        <v>0</v>
      </c>
      <c r="AN261" s="12">
        <f>IF(Players[[#This Row],[90s Played]] &gt; 0, (Players[[#This Row],[Y Cards]] + Players[[#This Row],[R Cards]]) / Players[[#This Row],[90s Played]], 0)</f>
        <v>0.18867924528301888</v>
      </c>
      <c r="AO261" s="12">
        <f>Players[[#This Row],[Goals]] - Players[[#This Row],[Expected Goals]]</f>
        <v>0</v>
      </c>
    </row>
    <row r="262" spans="1:41" x14ac:dyDescent="0.25">
      <c r="A262" t="s">
        <v>505</v>
      </c>
      <c r="B262" t="s">
        <v>704</v>
      </c>
      <c r="C262" t="s">
        <v>17</v>
      </c>
      <c r="D262" t="s">
        <v>699</v>
      </c>
      <c r="E262" t="s">
        <v>131</v>
      </c>
      <c r="F262">
        <v>30</v>
      </c>
      <c r="G262">
        <v>1995</v>
      </c>
      <c r="H262">
        <v>19</v>
      </c>
      <c r="I262">
        <v>14</v>
      </c>
      <c r="J262">
        <v>1237</v>
      </c>
      <c r="K262">
        <v>13.7</v>
      </c>
      <c r="L262">
        <v>0</v>
      </c>
      <c r="M262">
        <v>0</v>
      </c>
      <c r="N262">
        <v>0</v>
      </c>
      <c r="O262">
        <v>0</v>
      </c>
      <c r="P262">
        <v>0</v>
      </c>
      <c r="Q262">
        <v>0</v>
      </c>
      <c r="R262">
        <v>6</v>
      </c>
      <c r="S262">
        <v>1</v>
      </c>
      <c r="T262">
        <v>0.4</v>
      </c>
      <c r="U262">
        <v>0.4</v>
      </c>
      <c r="V262">
        <v>0.2</v>
      </c>
      <c r="W262">
        <v>0.7</v>
      </c>
      <c r="X262">
        <v>4</v>
      </c>
      <c r="Y262">
        <v>51</v>
      </c>
      <c r="Z262">
        <v>4</v>
      </c>
      <c r="AA262">
        <v>0</v>
      </c>
      <c r="AB262">
        <v>0</v>
      </c>
      <c r="AC262">
        <v>0</v>
      </c>
      <c r="AD262">
        <v>0</v>
      </c>
      <c r="AE262">
        <v>0</v>
      </c>
      <c r="AF262">
        <v>0.03</v>
      </c>
      <c r="AG262">
        <v>0.02</v>
      </c>
      <c r="AH262">
        <v>0.05</v>
      </c>
      <c r="AI262">
        <v>0.03</v>
      </c>
      <c r="AJ262">
        <v>0.05</v>
      </c>
      <c r="AK262" s="12">
        <f>Players[[#This Row],[Goal Contributions]]/Players[[#This Row],[Matches Played]]</f>
        <v>0</v>
      </c>
      <c r="AL262" s="12">
        <f>IF(Players[[#This Row],[Expected Goals]] &gt; 0, Players[[#This Row],[Goals]] / Players[[#This Row],[Expected Goals]], 0)</f>
        <v>0</v>
      </c>
      <c r="AM262" s="12">
        <f>IF(Players[[#This Row],[Expected Assists]] &gt; 0, Players[[#This Row],[Assists]] / Players[[#This Row],[Expected Assists]], 0)</f>
        <v>0</v>
      </c>
      <c r="AN262" s="12">
        <f>IF(Players[[#This Row],[90s Played]] &gt; 0, (Players[[#This Row],[Y Cards]] + Players[[#This Row],[R Cards]]) / Players[[#This Row],[90s Played]], 0)</f>
        <v>0.51094890510948909</v>
      </c>
      <c r="AO262" s="12">
        <f>Players[[#This Row],[Goals]] - Players[[#This Row],[Expected Goals]]</f>
        <v>-0.4</v>
      </c>
    </row>
    <row r="263" spans="1:41" x14ac:dyDescent="0.25">
      <c r="A263" t="s">
        <v>306</v>
      </c>
      <c r="B263" t="s">
        <v>704</v>
      </c>
      <c r="C263" t="s">
        <v>17</v>
      </c>
      <c r="D263" t="s">
        <v>699</v>
      </c>
      <c r="E263" t="s">
        <v>131</v>
      </c>
      <c r="F263">
        <v>29</v>
      </c>
      <c r="G263">
        <v>1996</v>
      </c>
      <c r="H263">
        <v>2</v>
      </c>
      <c r="I263">
        <v>0</v>
      </c>
      <c r="J263">
        <v>45</v>
      </c>
      <c r="K263">
        <v>0.5</v>
      </c>
      <c r="L263">
        <v>0</v>
      </c>
      <c r="M263">
        <v>0</v>
      </c>
      <c r="N263">
        <v>0</v>
      </c>
      <c r="O263">
        <v>0</v>
      </c>
      <c r="P263">
        <v>0</v>
      </c>
      <c r="Q263">
        <v>0</v>
      </c>
      <c r="R263">
        <v>0</v>
      </c>
      <c r="S263">
        <v>0</v>
      </c>
      <c r="T263">
        <v>0</v>
      </c>
      <c r="U263">
        <v>0</v>
      </c>
      <c r="V263">
        <v>0</v>
      </c>
      <c r="W263">
        <v>0</v>
      </c>
      <c r="X263">
        <v>0</v>
      </c>
      <c r="Y263">
        <v>2</v>
      </c>
      <c r="Z263">
        <v>1</v>
      </c>
      <c r="AA263">
        <v>0</v>
      </c>
      <c r="AB263">
        <v>0</v>
      </c>
      <c r="AC263">
        <v>0</v>
      </c>
      <c r="AD263">
        <v>0</v>
      </c>
      <c r="AE263">
        <v>0</v>
      </c>
      <c r="AF263">
        <v>0</v>
      </c>
      <c r="AG263">
        <v>0</v>
      </c>
      <c r="AH263">
        <v>0</v>
      </c>
      <c r="AI263">
        <v>0</v>
      </c>
      <c r="AJ263">
        <v>0</v>
      </c>
      <c r="AK263" s="12">
        <f>Players[[#This Row],[Goal Contributions]]/Players[[#This Row],[Matches Played]]</f>
        <v>0</v>
      </c>
      <c r="AL263" s="12">
        <f>IF(Players[[#This Row],[Expected Goals]] &gt; 0, Players[[#This Row],[Goals]] / Players[[#This Row],[Expected Goals]], 0)</f>
        <v>0</v>
      </c>
      <c r="AM263" s="12">
        <f>IF(Players[[#This Row],[Expected Assists]] &gt; 0, Players[[#This Row],[Assists]] / Players[[#This Row],[Expected Assists]], 0)</f>
        <v>0</v>
      </c>
      <c r="AN263" s="12">
        <f>IF(Players[[#This Row],[90s Played]] &gt; 0, (Players[[#This Row],[Y Cards]] + Players[[#This Row],[R Cards]]) / Players[[#This Row],[90s Played]], 0)</f>
        <v>0</v>
      </c>
      <c r="AO263" s="12">
        <f>Players[[#This Row],[Goals]] - Players[[#This Row],[Expected Goals]]</f>
        <v>0</v>
      </c>
    </row>
    <row r="264" spans="1:41" x14ac:dyDescent="0.25">
      <c r="A264" t="s">
        <v>141</v>
      </c>
      <c r="B264" t="s">
        <v>725</v>
      </c>
      <c r="C264" t="s">
        <v>11</v>
      </c>
      <c r="D264" t="s">
        <v>51</v>
      </c>
      <c r="E264" t="s">
        <v>131</v>
      </c>
      <c r="F264">
        <v>31</v>
      </c>
      <c r="G264">
        <v>1994</v>
      </c>
      <c r="H264">
        <v>18</v>
      </c>
      <c r="I264">
        <v>12</v>
      </c>
      <c r="J264">
        <v>926</v>
      </c>
      <c r="K264">
        <v>10.3</v>
      </c>
      <c r="L264">
        <v>0</v>
      </c>
      <c r="M264">
        <v>1</v>
      </c>
      <c r="N264">
        <v>1</v>
      </c>
      <c r="O264">
        <v>0</v>
      </c>
      <c r="P264">
        <v>0</v>
      </c>
      <c r="Q264">
        <v>0</v>
      </c>
      <c r="R264">
        <v>1</v>
      </c>
      <c r="S264">
        <v>0</v>
      </c>
      <c r="T264">
        <v>0.5</v>
      </c>
      <c r="U264">
        <v>0.5</v>
      </c>
      <c r="V264">
        <v>1.6</v>
      </c>
      <c r="W264">
        <v>2.2000000000000002</v>
      </c>
      <c r="X264">
        <v>38</v>
      </c>
      <c r="Y264">
        <v>8</v>
      </c>
      <c r="Z264">
        <v>65</v>
      </c>
      <c r="AA264">
        <v>0</v>
      </c>
      <c r="AB264">
        <v>0.1</v>
      </c>
      <c r="AC264">
        <v>0.1</v>
      </c>
      <c r="AD264">
        <v>0</v>
      </c>
      <c r="AE264">
        <v>0.1</v>
      </c>
      <c r="AF264">
        <v>0.05</v>
      </c>
      <c r="AG264">
        <v>0.16</v>
      </c>
      <c r="AH264">
        <v>0.21</v>
      </c>
      <c r="AI264">
        <v>0.05</v>
      </c>
      <c r="AJ264">
        <v>0.21</v>
      </c>
      <c r="AK264" s="12">
        <f>Players[[#This Row],[Goal Contributions]]/Players[[#This Row],[Matches Played]]</f>
        <v>5.5555555555555552E-2</v>
      </c>
      <c r="AL264" s="12">
        <f>IF(Players[[#This Row],[Expected Goals]] &gt; 0, Players[[#This Row],[Goals]] / Players[[#This Row],[Expected Goals]], 0)</f>
        <v>0</v>
      </c>
      <c r="AM264" s="12">
        <f>IF(Players[[#This Row],[Expected Assists]] &gt; 0, Players[[#This Row],[Assists]] / Players[[#This Row],[Expected Assists]], 0)</f>
        <v>0.625</v>
      </c>
      <c r="AN264" s="12">
        <f>IF(Players[[#This Row],[90s Played]] &gt; 0, (Players[[#This Row],[Y Cards]] + Players[[#This Row],[R Cards]]) / Players[[#This Row],[90s Played]], 0)</f>
        <v>9.7087378640776698E-2</v>
      </c>
      <c r="AO264" s="12">
        <f>Players[[#This Row],[Goals]] - Players[[#This Row],[Expected Goals]]</f>
        <v>-0.5</v>
      </c>
    </row>
    <row r="265" spans="1:41" x14ac:dyDescent="0.25">
      <c r="A265" t="s">
        <v>595</v>
      </c>
      <c r="B265" t="s">
        <v>719</v>
      </c>
      <c r="C265" t="s">
        <v>17</v>
      </c>
      <c r="D265" t="s">
        <v>699</v>
      </c>
      <c r="E265" t="s">
        <v>131</v>
      </c>
      <c r="F265">
        <v>27</v>
      </c>
      <c r="G265">
        <v>1998</v>
      </c>
      <c r="H265">
        <v>32</v>
      </c>
      <c r="I265">
        <v>4</v>
      </c>
      <c r="J265">
        <v>860</v>
      </c>
      <c r="K265">
        <v>9.6</v>
      </c>
      <c r="L265">
        <v>1</v>
      </c>
      <c r="M265">
        <v>0</v>
      </c>
      <c r="N265">
        <v>1</v>
      </c>
      <c r="O265">
        <v>1</v>
      </c>
      <c r="P265">
        <v>0</v>
      </c>
      <c r="Q265">
        <v>0</v>
      </c>
      <c r="R265">
        <v>4</v>
      </c>
      <c r="S265">
        <v>0</v>
      </c>
      <c r="T265">
        <v>0.7</v>
      </c>
      <c r="U265">
        <v>0.7</v>
      </c>
      <c r="V265">
        <v>0.5</v>
      </c>
      <c r="W265">
        <v>1.3</v>
      </c>
      <c r="X265">
        <v>11</v>
      </c>
      <c r="Y265">
        <v>43</v>
      </c>
      <c r="Z265">
        <v>23</v>
      </c>
      <c r="AA265">
        <v>0.1</v>
      </c>
      <c r="AB265">
        <v>0</v>
      </c>
      <c r="AC265">
        <v>0.1</v>
      </c>
      <c r="AD265">
        <v>0.1</v>
      </c>
      <c r="AE265">
        <v>0.1</v>
      </c>
      <c r="AF265">
        <v>0.08</v>
      </c>
      <c r="AG265">
        <v>0.06</v>
      </c>
      <c r="AH265">
        <v>0.13</v>
      </c>
      <c r="AI265">
        <v>0.08</v>
      </c>
      <c r="AJ265">
        <v>0.13</v>
      </c>
      <c r="AK265" s="12">
        <f>Players[[#This Row],[Goal Contributions]]/Players[[#This Row],[Matches Played]]</f>
        <v>3.125E-2</v>
      </c>
      <c r="AL265" s="12">
        <f>IF(Players[[#This Row],[Expected Goals]] &gt; 0, Players[[#This Row],[Goals]] / Players[[#This Row],[Expected Goals]], 0)</f>
        <v>1.4285714285714286</v>
      </c>
      <c r="AM265" s="12">
        <f>IF(Players[[#This Row],[Expected Assists]] &gt; 0, Players[[#This Row],[Assists]] / Players[[#This Row],[Expected Assists]], 0)</f>
        <v>0</v>
      </c>
      <c r="AN265" s="12">
        <f>IF(Players[[#This Row],[90s Played]] &gt; 0, (Players[[#This Row],[Y Cards]] + Players[[#This Row],[R Cards]]) / Players[[#This Row],[90s Played]], 0)</f>
        <v>0.41666666666666669</v>
      </c>
      <c r="AO265" s="12">
        <f>Players[[#This Row],[Goals]] - Players[[#This Row],[Expected Goals]]</f>
        <v>0.30000000000000004</v>
      </c>
    </row>
    <row r="266" spans="1:41" x14ac:dyDescent="0.25">
      <c r="A266" t="s">
        <v>608</v>
      </c>
      <c r="B266" t="s">
        <v>704</v>
      </c>
      <c r="C266" t="s">
        <v>11</v>
      </c>
      <c r="D266" t="s">
        <v>699</v>
      </c>
      <c r="E266" t="s">
        <v>131</v>
      </c>
      <c r="F266">
        <v>32</v>
      </c>
      <c r="G266">
        <v>1993</v>
      </c>
      <c r="H266">
        <v>6</v>
      </c>
      <c r="I266">
        <v>3</v>
      </c>
      <c r="J266">
        <v>335</v>
      </c>
      <c r="K266">
        <v>3.7</v>
      </c>
      <c r="L266">
        <v>0</v>
      </c>
      <c r="M266">
        <v>1</v>
      </c>
      <c r="N266">
        <v>1</v>
      </c>
      <c r="O266">
        <v>0</v>
      </c>
      <c r="P266">
        <v>0</v>
      </c>
      <c r="Q266">
        <v>0</v>
      </c>
      <c r="R266">
        <v>1</v>
      </c>
      <c r="S266">
        <v>0</v>
      </c>
      <c r="T266">
        <v>0</v>
      </c>
      <c r="U266">
        <v>0</v>
      </c>
      <c r="V266">
        <v>0.7</v>
      </c>
      <c r="W266">
        <v>0.7</v>
      </c>
      <c r="X266">
        <v>2</v>
      </c>
      <c r="Y266">
        <v>8</v>
      </c>
      <c r="Z266">
        <v>13</v>
      </c>
      <c r="AA266">
        <v>0</v>
      </c>
      <c r="AB266">
        <v>0.27</v>
      </c>
      <c r="AC266">
        <v>0.27</v>
      </c>
      <c r="AD266">
        <v>0</v>
      </c>
      <c r="AE266">
        <v>0.27</v>
      </c>
      <c r="AF266">
        <v>0.01</v>
      </c>
      <c r="AG266">
        <v>0.18</v>
      </c>
      <c r="AH266">
        <v>0.18</v>
      </c>
      <c r="AI266">
        <v>0.01</v>
      </c>
      <c r="AJ266">
        <v>0.18</v>
      </c>
      <c r="AK266" s="12">
        <f>Players[[#This Row],[Goal Contributions]]/Players[[#This Row],[Matches Played]]</f>
        <v>0.16666666666666666</v>
      </c>
      <c r="AL266" s="12">
        <f>IF(Players[[#This Row],[Expected Goals]] &gt; 0, Players[[#This Row],[Goals]] / Players[[#This Row],[Expected Goals]], 0)</f>
        <v>0</v>
      </c>
      <c r="AM266" s="12">
        <f>IF(Players[[#This Row],[Expected Assists]] &gt; 0, Players[[#This Row],[Assists]] / Players[[#This Row],[Expected Assists]], 0)</f>
        <v>1.4285714285714286</v>
      </c>
      <c r="AN266" s="12">
        <f>IF(Players[[#This Row],[90s Played]] &gt; 0, (Players[[#This Row],[Y Cards]] + Players[[#This Row],[R Cards]]) / Players[[#This Row],[90s Played]], 0)</f>
        <v>0.27027027027027023</v>
      </c>
      <c r="AO266" s="12">
        <f>Players[[#This Row],[Goals]] - Players[[#This Row],[Expected Goals]]</f>
        <v>0</v>
      </c>
    </row>
    <row r="267" spans="1:41" x14ac:dyDescent="0.25">
      <c r="A267" t="s">
        <v>241</v>
      </c>
      <c r="B267" t="s">
        <v>734</v>
      </c>
      <c r="C267" t="s">
        <v>17</v>
      </c>
      <c r="D267" t="s">
        <v>51</v>
      </c>
      <c r="E267" t="s">
        <v>131</v>
      </c>
      <c r="F267">
        <v>21</v>
      </c>
      <c r="G267">
        <v>2004</v>
      </c>
      <c r="H267">
        <v>13</v>
      </c>
      <c r="I267">
        <v>12</v>
      </c>
      <c r="J267">
        <v>869</v>
      </c>
      <c r="K267">
        <v>9.6999999999999993</v>
      </c>
      <c r="L267">
        <v>2</v>
      </c>
      <c r="M267">
        <v>3</v>
      </c>
      <c r="N267">
        <v>5</v>
      </c>
      <c r="O267">
        <v>2</v>
      </c>
      <c r="P267">
        <v>0</v>
      </c>
      <c r="Q267">
        <v>0</v>
      </c>
      <c r="R267">
        <v>3</v>
      </c>
      <c r="S267">
        <v>0</v>
      </c>
      <c r="T267">
        <v>1.7</v>
      </c>
      <c r="U267">
        <v>1.7</v>
      </c>
      <c r="V267">
        <v>1.4</v>
      </c>
      <c r="W267">
        <v>3.1</v>
      </c>
      <c r="X267">
        <v>23</v>
      </c>
      <c r="Y267">
        <v>28</v>
      </c>
      <c r="Z267">
        <v>44</v>
      </c>
      <c r="AA267">
        <v>0.21</v>
      </c>
      <c r="AB267">
        <v>0.31</v>
      </c>
      <c r="AC267">
        <v>0.52</v>
      </c>
      <c r="AD267">
        <v>0.21</v>
      </c>
      <c r="AE267">
        <v>0.52</v>
      </c>
      <c r="AF267">
        <v>0.18</v>
      </c>
      <c r="AG267">
        <v>0.14000000000000001</v>
      </c>
      <c r="AH267">
        <v>0.32</v>
      </c>
      <c r="AI267">
        <v>0.18</v>
      </c>
      <c r="AJ267">
        <v>0.32</v>
      </c>
      <c r="AK267" s="12">
        <f>Players[[#This Row],[Goal Contributions]]/Players[[#This Row],[Matches Played]]</f>
        <v>0.38461538461538464</v>
      </c>
      <c r="AL267" s="12">
        <f>IF(Players[[#This Row],[Expected Goals]] &gt; 0, Players[[#This Row],[Goals]] / Players[[#This Row],[Expected Goals]], 0)</f>
        <v>1.1764705882352942</v>
      </c>
      <c r="AM267" s="12">
        <f>IF(Players[[#This Row],[Expected Assists]] &gt; 0, Players[[#This Row],[Assists]] / Players[[#This Row],[Expected Assists]], 0)</f>
        <v>2.1428571428571428</v>
      </c>
      <c r="AN267" s="12">
        <f>IF(Players[[#This Row],[90s Played]] &gt; 0, (Players[[#This Row],[Y Cards]] + Players[[#This Row],[R Cards]]) / Players[[#This Row],[90s Played]], 0)</f>
        <v>0.30927835051546393</v>
      </c>
      <c r="AO267" s="12">
        <f>Players[[#This Row],[Goals]] - Players[[#This Row],[Expected Goals]]</f>
        <v>0.30000000000000004</v>
      </c>
    </row>
    <row r="268" spans="1:41" x14ac:dyDescent="0.25">
      <c r="A268" t="s">
        <v>616</v>
      </c>
      <c r="B268" t="s">
        <v>728</v>
      </c>
      <c r="C268" t="s">
        <v>11</v>
      </c>
      <c r="D268" t="s">
        <v>699</v>
      </c>
      <c r="E268" t="s">
        <v>131</v>
      </c>
      <c r="F268">
        <v>28</v>
      </c>
      <c r="G268">
        <v>1997</v>
      </c>
      <c r="H268">
        <v>22</v>
      </c>
      <c r="I268">
        <v>20</v>
      </c>
      <c r="J268">
        <v>1710</v>
      </c>
      <c r="K268">
        <v>19</v>
      </c>
      <c r="L268">
        <v>0</v>
      </c>
      <c r="M268">
        <v>1</v>
      </c>
      <c r="N268">
        <v>1</v>
      </c>
      <c r="O268">
        <v>0</v>
      </c>
      <c r="P268">
        <v>0</v>
      </c>
      <c r="Q268">
        <v>0</v>
      </c>
      <c r="R268">
        <v>5</v>
      </c>
      <c r="S268">
        <v>1</v>
      </c>
      <c r="T268">
        <v>0.2</v>
      </c>
      <c r="U268">
        <v>0.2</v>
      </c>
      <c r="V268">
        <v>0.3</v>
      </c>
      <c r="W268">
        <v>0.5</v>
      </c>
      <c r="X268">
        <v>10</v>
      </c>
      <c r="Y268">
        <v>61</v>
      </c>
      <c r="Z268">
        <v>15</v>
      </c>
      <c r="AA268">
        <v>0</v>
      </c>
      <c r="AB268">
        <v>0.05</v>
      </c>
      <c r="AC268">
        <v>0.05</v>
      </c>
      <c r="AD268">
        <v>0</v>
      </c>
      <c r="AE268">
        <v>0.05</v>
      </c>
      <c r="AF268">
        <v>0.01</v>
      </c>
      <c r="AG268">
        <v>0.02</v>
      </c>
      <c r="AH268">
        <v>0.03</v>
      </c>
      <c r="AI268">
        <v>0.01</v>
      </c>
      <c r="AJ268">
        <v>0.03</v>
      </c>
      <c r="AK268" s="12">
        <f>Players[[#This Row],[Goal Contributions]]/Players[[#This Row],[Matches Played]]</f>
        <v>4.5454545454545456E-2</v>
      </c>
      <c r="AL268" s="12">
        <f>IF(Players[[#This Row],[Expected Goals]] &gt; 0, Players[[#This Row],[Goals]] / Players[[#This Row],[Expected Goals]], 0)</f>
        <v>0</v>
      </c>
      <c r="AM268" s="12">
        <f>IF(Players[[#This Row],[Expected Assists]] &gt; 0, Players[[#This Row],[Assists]] / Players[[#This Row],[Expected Assists]], 0)</f>
        <v>3.3333333333333335</v>
      </c>
      <c r="AN268" s="12">
        <f>IF(Players[[#This Row],[90s Played]] &gt; 0, (Players[[#This Row],[Y Cards]] + Players[[#This Row],[R Cards]]) / Players[[#This Row],[90s Played]], 0)</f>
        <v>0.31578947368421051</v>
      </c>
      <c r="AO268" s="12">
        <f>Players[[#This Row],[Goals]] - Players[[#This Row],[Expected Goals]]</f>
        <v>-0.2</v>
      </c>
    </row>
    <row r="269" spans="1:41" x14ac:dyDescent="0.25">
      <c r="A269" t="s">
        <v>233</v>
      </c>
      <c r="B269" t="s">
        <v>704</v>
      </c>
      <c r="C269" t="s">
        <v>11</v>
      </c>
      <c r="D269" t="s">
        <v>699</v>
      </c>
      <c r="E269" t="s">
        <v>131</v>
      </c>
      <c r="F269">
        <v>28</v>
      </c>
      <c r="G269">
        <v>1997</v>
      </c>
      <c r="H269">
        <v>1</v>
      </c>
      <c r="I269">
        <v>0</v>
      </c>
      <c r="J269">
        <v>2</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s="12">
        <f>Players[[#This Row],[Goal Contributions]]/Players[[#This Row],[Matches Played]]</f>
        <v>0</v>
      </c>
      <c r="AL269" s="12">
        <f>IF(Players[[#This Row],[Expected Goals]] &gt; 0, Players[[#This Row],[Goals]] / Players[[#This Row],[Expected Goals]], 0)</f>
        <v>0</v>
      </c>
      <c r="AM269" s="12">
        <f>IF(Players[[#This Row],[Expected Assists]] &gt; 0, Players[[#This Row],[Assists]] / Players[[#This Row],[Expected Assists]], 0)</f>
        <v>0</v>
      </c>
      <c r="AN269" s="12">
        <f>IF(Players[[#This Row],[90s Played]] &gt; 0, (Players[[#This Row],[Y Cards]] + Players[[#This Row],[R Cards]]) / Players[[#This Row],[90s Played]], 0)</f>
        <v>0</v>
      </c>
      <c r="AO269" s="12">
        <f>Players[[#This Row],[Goals]] - Players[[#This Row],[Expected Goals]]</f>
        <v>0</v>
      </c>
    </row>
    <row r="270" spans="1:41" x14ac:dyDescent="0.25">
      <c r="A270" t="s">
        <v>290</v>
      </c>
      <c r="B270" t="s">
        <v>704</v>
      </c>
      <c r="C270" t="s">
        <v>11</v>
      </c>
      <c r="D270" t="s">
        <v>699</v>
      </c>
      <c r="E270" t="s">
        <v>131</v>
      </c>
      <c r="F270">
        <v>25</v>
      </c>
      <c r="G270">
        <v>2000</v>
      </c>
      <c r="H270">
        <v>25</v>
      </c>
      <c r="I270">
        <v>25</v>
      </c>
      <c r="J270">
        <v>2205</v>
      </c>
      <c r="K270">
        <v>24.5</v>
      </c>
      <c r="L270">
        <v>1</v>
      </c>
      <c r="M270">
        <v>0</v>
      </c>
      <c r="N270">
        <v>1</v>
      </c>
      <c r="O270">
        <v>1</v>
      </c>
      <c r="P270">
        <v>0</v>
      </c>
      <c r="Q270">
        <v>0</v>
      </c>
      <c r="R270">
        <v>5</v>
      </c>
      <c r="S270">
        <v>0</v>
      </c>
      <c r="T270">
        <v>1.3</v>
      </c>
      <c r="U270">
        <v>1.3</v>
      </c>
      <c r="V270">
        <v>0.3</v>
      </c>
      <c r="W270">
        <v>1.6</v>
      </c>
      <c r="X270">
        <v>11</v>
      </c>
      <c r="Y270">
        <v>69</v>
      </c>
      <c r="Z270">
        <v>11</v>
      </c>
      <c r="AA270">
        <v>0.04</v>
      </c>
      <c r="AB270">
        <v>0</v>
      </c>
      <c r="AC270">
        <v>0.04</v>
      </c>
      <c r="AD270">
        <v>0.04</v>
      </c>
      <c r="AE270">
        <v>0.04</v>
      </c>
      <c r="AF270">
        <v>0.05</v>
      </c>
      <c r="AG270">
        <v>0.01</v>
      </c>
      <c r="AH270">
        <v>0.06</v>
      </c>
      <c r="AI270">
        <v>0.05</v>
      </c>
      <c r="AJ270">
        <v>0.06</v>
      </c>
      <c r="AK270" s="12">
        <f>Players[[#This Row],[Goal Contributions]]/Players[[#This Row],[Matches Played]]</f>
        <v>0.04</v>
      </c>
      <c r="AL270" s="12">
        <f>IF(Players[[#This Row],[Expected Goals]] &gt; 0, Players[[#This Row],[Goals]] / Players[[#This Row],[Expected Goals]], 0)</f>
        <v>0.76923076923076916</v>
      </c>
      <c r="AM270" s="12">
        <f>IF(Players[[#This Row],[Expected Assists]] &gt; 0, Players[[#This Row],[Assists]] / Players[[#This Row],[Expected Assists]], 0)</f>
        <v>0</v>
      </c>
      <c r="AN270" s="12">
        <f>IF(Players[[#This Row],[90s Played]] &gt; 0, (Players[[#This Row],[Y Cards]] + Players[[#This Row],[R Cards]]) / Players[[#This Row],[90s Played]], 0)</f>
        <v>0.20408163265306123</v>
      </c>
      <c r="AO270" s="12">
        <f>Players[[#This Row],[Goals]] - Players[[#This Row],[Expected Goals]]</f>
        <v>-0.30000000000000004</v>
      </c>
    </row>
    <row r="271" spans="1:41" x14ac:dyDescent="0.25">
      <c r="A271" t="s">
        <v>633</v>
      </c>
      <c r="B271" t="s">
        <v>704</v>
      </c>
      <c r="C271" t="s">
        <v>48</v>
      </c>
      <c r="D271" t="s">
        <v>699</v>
      </c>
      <c r="E271" t="s">
        <v>131</v>
      </c>
      <c r="F271">
        <v>30</v>
      </c>
      <c r="G271">
        <v>1995</v>
      </c>
      <c r="H271">
        <v>7</v>
      </c>
      <c r="I271">
        <v>7</v>
      </c>
      <c r="J271">
        <v>630</v>
      </c>
      <c r="K271">
        <v>7</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s="12">
        <f>Players[[#This Row],[Goal Contributions]]/Players[[#This Row],[Matches Played]]</f>
        <v>0</v>
      </c>
      <c r="AL271" s="12">
        <f>IF(Players[[#This Row],[Expected Goals]] &gt; 0, Players[[#This Row],[Goals]] / Players[[#This Row],[Expected Goals]], 0)</f>
        <v>0</v>
      </c>
      <c r="AM271" s="12">
        <f>IF(Players[[#This Row],[Expected Assists]] &gt; 0, Players[[#This Row],[Assists]] / Players[[#This Row],[Expected Assists]], 0)</f>
        <v>0</v>
      </c>
      <c r="AN271" s="12">
        <f>IF(Players[[#This Row],[90s Played]] &gt; 0, (Players[[#This Row],[Y Cards]] + Players[[#This Row],[R Cards]]) / Players[[#This Row],[90s Played]], 0)</f>
        <v>0</v>
      </c>
      <c r="AO271" s="12">
        <f>Players[[#This Row],[Goals]] - Players[[#This Row],[Expected Goals]]</f>
        <v>0</v>
      </c>
    </row>
    <row r="272" spans="1:41" x14ac:dyDescent="0.25">
      <c r="A272" t="s">
        <v>201</v>
      </c>
      <c r="B272" t="s">
        <v>704</v>
      </c>
      <c r="C272" t="s">
        <v>51</v>
      </c>
      <c r="D272" t="s">
        <v>699</v>
      </c>
      <c r="E272" t="s">
        <v>131</v>
      </c>
      <c r="F272">
        <v>22</v>
      </c>
      <c r="G272">
        <v>2003</v>
      </c>
      <c r="H272">
        <v>37</v>
      </c>
      <c r="I272">
        <v>32</v>
      </c>
      <c r="J272">
        <v>2593</v>
      </c>
      <c r="K272">
        <v>28.8</v>
      </c>
      <c r="L272">
        <v>12</v>
      </c>
      <c r="M272">
        <v>2</v>
      </c>
      <c r="N272">
        <v>14</v>
      </c>
      <c r="O272">
        <v>10</v>
      </c>
      <c r="P272">
        <v>2</v>
      </c>
      <c r="Q272">
        <v>2</v>
      </c>
      <c r="R272">
        <v>12</v>
      </c>
      <c r="S272">
        <v>0</v>
      </c>
      <c r="T272">
        <v>9.3000000000000007</v>
      </c>
      <c r="U272">
        <v>7.8</v>
      </c>
      <c r="V272">
        <v>1.9</v>
      </c>
      <c r="W272">
        <v>9.6999999999999993</v>
      </c>
      <c r="X272">
        <v>61</v>
      </c>
      <c r="Y272">
        <v>30</v>
      </c>
      <c r="Z272">
        <v>110</v>
      </c>
      <c r="AA272">
        <v>0.42</v>
      </c>
      <c r="AB272">
        <v>7.0000000000000007E-2</v>
      </c>
      <c r="AC272">
        <v>0.49</v>
      </c>
      <c r="AD272">
        <v>0.35</v>
      </c>
      <c r="AE272">
        <v>0.42</v>
      </c>
      <c r="AF272">
        <v>0.32</v>
      </c>
      <c r="AG272">
        <v>7.0000000000000007E-2</v>
      </c>
      <c r="AH272">
        <v>0.39</v>
      </c>
      <c r="AI272">
        <v>0.27</v>
      </c>
      <c r="AJ272">
        <v>0.34</v>
      </c>
      <c r="AK272" s="12">
        <f>Players[[#This Row],[Goal Contributions]]/Players[[#This Row],[Matches Played]]</f>
        <v>0.3783783783783784</v>
      </c>
      <c r="AL272" s="12">
        <f>IF(Players[[#This Row],[Expected Goals]] &gt; 0, Players[[#This Row],[Goals]] / Players[[#This Row],[Expected Goals]], 0)</f>
        <v>1.2903225806451613</v>
      </c>
      <c r="AM272" s="12">
        <f>IF(Players[[#This Row],[Expected Assists]] &gt; 0, Players[[#This Row],[Assists]] / Players[[#This Row],[Expected Assists]], 0)</f>
        <v>1.0526315789473684</v>
      </c>
      <c r="AN272" s="12">
        <f>IF(Players[[#This Row],[90s Played]] &gt; 0, (Players[[#This Row],[Y Cards]] + Players[[#This Row],[R Cards]]) / Players[[#This Row],[90s Played]], 0)</f>
        <v>0.41666666666666663</v>
      </c>
      <c r="AO272" s="12">
        <f>Players[[#This Row],[Goals]] - Players[[#This Row],[Expected Goals]]</f>
        <v>2.6999999999999993</v>
      </c>
    </row>
    <row r="273" spans="1:41" x14ac:dyDescent="0.25">
      <c r="A273" t="s">
        <v>589</v>
      </c>
      <c r="B273" t="s">
        <v>719</v>
      </c>
      <c r="C273" t="s">
        <v>17</v>
      </c>
      <c r="D273" t="s">
        <v>51</v>
      </c>
      <c r="E273" t="s">
        <v>131</v>
      </c>
      <c r="F273">
        <v>30</v>
      </c>
      <c r="G273">
        <v>1995</v>
      </c>
      <c r="H273">
        <v>20</v>
      </c>
      <c r="I273">
        <v>13</v>
      </c>
      <c r="J273">
        <v>992</v>
      </c>
      <c r="K273">
        <v>11</v>
      </c>
      <c r="L273">
        <v>4</v>
      </c>
      <c r="M273">
        <v>0</v>
      </c>
      <c r="N273">
        <v>4</v>
      </c>
      <c r="O273">
        <v>4</v>
      </c>
      <c r="P273">
        <v>0</v>
      </c>
      <c r="Q273">
        <v>0</v>
      </c>
      <c r="R273">
        <v>2</v>
      </c>
      <c r="S273">
        <v>0</v>
      </c>
      <c r="T273">
        <v>3.4</v>
      </c>
      <c r="U273">
        <v>3.4</v>
      </c>
      <c r="V273">
        <v>0.2</v>
      </c>
      <c r="W273">
        <v>3.6</v>
      </c>
      <c r="X273">
        <v>16</v>
      </c>
      <c r="Y273">
        <v>19</v>
      </c>
      <c r="Z273">
        <v>47</v>
      </c>
      <c r="AA273">
        <v>0.36</v>
      </c>
      <c r="AB273">
        <v>0</v>
      </c>
      <c r="AC273">
        <v>0.36</v>
      </c>
      <c r="AD273">
        <v>0.36</v>
      </c>
      <c r="AE273">
        <v>0.36</v>
      </c>
      <c r="AF273">
        <v>0.31</v>
      </c>
      <c r="AG273">
        <v>0.02</v>
      </c>
      <c r="AH273">
        <v>0.33</v>
      </c>
      <c r="AI273">
        <v>0.31</v>
      </c>
      <c r="AJ273">
        <v>0.33</v>
      </c>
      <c r="AK273" s="12">
        <f>Players[[#This Row],[Goal Contributions]]/Players[[#This Row],[Matches Played]]</f>
        <v>0.2</v>
      </c>
      <c r="AL273" s="12">
        <f>IF(Players[[#This Row],[Expected Goals]] &gt; 0, Players[[#This Row],[Goals]] / Players[[#This Row],[Expected Goals]], 0)</f>
        <v>1.1764705882352942</v>
      </c>
      <c r="AM273" s="12">
        <f>IF(Players[[#This Row],[Expected Assists]] &gt; 0, Players[[#This Row],[Assists]] / Players[[#This Row],[Expected Assists]], 0)</f>
        <v>0</v>
      </c>
      <c r="AN273" s="12">
        <f>IF(Players[[#This Row],[90s Played]] &gt; 0, (Players[[#This Row],[Y Cards]] + Players[[#This Row],[R Cards]]) / Players[[#This Row],[90s Played]], 0)</f>
        <v>0.18181818181818182</v>
      </c>
      <c r="AO273" s="12">
        <f>Players[[#This Row],[Goals]] - Players[[#This Row],[Expected Goals]]</f>
        <v>0.60000000000000009</v>
      </c>
    </row>
    <row r="274" spans="1:41" x14ac:dyDescent="0.25">
      <c r="A274" t="s">
        <v>197</v>
      </c>
      <c r="B274" t="s">
        <v>704</v>
      </c>
      <c r="C274" t="s">
        <v>11</v>
      </c>
      <c r="D274" t="s">
        <v>699</v>
      </c>
      <c r="E274" t="s">
        <v>131</v>
      </c>
      <c r="F274">
        <v>25</v>
      </c>
      <c r="G274">
        <v>2000</v>
      </c>
      <c r="H274">
        <v>33</v>
      </c>
      <c r="I274">
        <v>32</v>
      </c>
      <c r="J274">
        <v>2743</v>
      </c>
      <c r="K274">
        <v>30.5</v>
      </c>
      <c r="L274">
        <v>1</v>
      </c>
      <c r="M274">
        <v>2</v>
      </c>
      <c r="N274">
        <v>3</v>
      </c>
      <c r="O274">
        <v>1</v>
      </c>
      <c r="P274">
        <v>0</v>
      </c>
      <c r="Q274">
        <v>0</v>
      </c>
      <c r="R274">
        <v>5</v>
      </c>
      <c r="S274">
        <v>1</v>
      </c>
      <c r="T274">
        <v>1</v>
      </c>
      <c r="U274">
        <v>1</v>
      </c>
      <c r="V274">
        <v>4.9000000000000004</v>
      </c>
      <c r="W274">
        <v>5.8</v>
      </c>
      <c r="X274">
        <v>52</v>
      </c>
      <c r="Y274">
        <v>59</v>
      </c>
      <c r="Z274">
        <v>137</v>
      </c>
      <c r="AA274">
        <v>0.03</v>
      </c>
      <c r="AB274">
        <v>7.0000000000000007E-2</v>
      </c>
      <c r="AC274">
        <v>0.1</v>
      </c>
      <c r="AD274">
        <v>0.03</v>
      </c>
      <c r="AE274">
        <v>0.1</v>
      </c>
      <c r="AF274">
        <v>0.03</v>
      </c>
      <c r="AG274">
        <v>0.16</v>
      </c>
      <c r="AH274">
        <v>0.19</v>
      </c>
      <c r="AI274">
        <v>0.03</v>
      </c>
      <c r="AJ274">
        <v>0.19</v>
      </c>
      <c r="AK274" s="12">
        <f>Players[[#This Row],[Goal Contributions]]/Players[[#This Row],[Matches Played]]</f>
        <v>9.0909090909090912E-2</v>
      </c>
      <c r="AL274" s="12">
        <f>IF(Players[[#This Row],[Expected Goals]] &gt; 0, Players[[#This Row],[Goals]] / Players[[#This Row],[Expected Goals]], 0)</f>
        <v>1</v>
      </c>
      <c r="AM274" s="12">
        <f>IF(Players[[#This Row],[Expected Assists]] &gt; 0, Players[[#This Row],[Assists]] / Players[[#This Row],[Expected Assists]], 0)</f>
        <v>0.4081632653061224</v>
      </c>
      <c r="AN274" s="12">
        <f>IF(Players[[#This Row],[90s Played]] &gt; 0, (Players[[#This Row],[Y Cards]] + Players[[#This Row],[R Cards]]) / Players[[#This Row],[90s Played]], 0)</f>
        <v>0.19672131147540983</v>
      </c>
      <c r="AO274" s="12">
        <f>Players[[#This Row],[Goals]] - Players[[#This Row],[Expected Goals]]</f>
        <v>0</v>
      </c>
    </row>
    <row r="275" spans="1:41" x14ac:dyDescent="0.25">
      <c r="A275" t="s">
        <v>304</v>
      </c>
      <c r="B275" t="s">
        <v>747</v>
      </c>
      <c r="C275" t="s">
        <v>51</v>
      </c>
      <c r="D275" t="s">
        <v>699</v>
      </c>
      <c r="E275" t="s">
        <v>131</v>
      </c>
      <c r="F275">
        <v>23</v>
      </c>
      <c r="G275">
        <v>2002</v>
      </c>
      <c r="H275">
        <v>11</v>
      </c>
      <c r="I275">
        <v>0</v>
      </c>
      <c r="J275">
        <v>134</v>
      </c>
      <c r="K275">
        <v>1.5</v>
      </c>
      <c r="L275">
        <v>0</v>
      </c>
      <c r="M275">
        <v>0</v>
      </c>
      <c r="N275">
        <v>0</v>
      </c>
      <c r="O275">
        <v>0</v>
      </c>
      <c r="P275">
        <v>0</v>
      </c>
      <c r="Q275">
        <v>0</v>
      </c>
      <c r="R275">
        <v>3</v>
      </c>
      <c r="S275">
        <v>0</v>
      </c>
      <c r="T275">
        <v>0.4</v>
      </c>
      <c r="U275">
        <v>0.4</v>
      </c>
      <c r="V275">
        <v>0.1</v>
      </c>
      <c r="W275">
        <v>0.4</v>
      </c>
      <c r="X275">
        <v>4</v>
      </c>
      <c r="Y275">
        <v>3</v>
      </c>
      <c r="Z275">
        <v>14</v>
      </c>
      <c r="AA275">
        <v>0</v>
      </c>
      <c r="AB275">
        <v>0</v>
      </c>
      <c r="AC275">
        <v>0</v>
      </c>
      <c r="AD275">
        <v>0</v>
      </c>
      <c r="AE275">
        <v>0</v>
      </c>
      <c r="AF275">
        <v>0.24</v>
      </c>
      <c r="AG275">
        <v>0.05</v>
      </c>
      <c r="AH275">
        <v>0.28000000000000003</v>
      </c>
      <c r="AI275">
        <v>0.24</v>
      </c>
      <c r="AJ275">
        <v>0.28000000000000003</v>
      </c>
      <c r="AK275" s="12">
        <f>Players[[#This Row],[Goal Contributions]]/Players[[#This Row],[Matches Played]]</f>
        <v>0</v>
      </c>
      <c r="AL275" s="12">
        <f>IF(Players[[#This Row],[Expected Goals]] &gt; 0, Players[[#This Row],[Goals]] / Players[[#This Row],[Expected Goals]], 0)</f>
        <v>0</v>
      </c>
      <c r="AM275" s="12">
        <f>IF(Players[[#This Row],[Expected Assists]] &gt; 0, Players[[#This Row],[Assists]] / Players[[#This Row],[Expected Assists]], 0)</f>
        <v>0</v>
      </c>
      <c r="AN275" s="12">
        <f>IF(Players[[#This Row],[90s Played]] &gt; 0, (Players[[#This Row],[Y Cards]] + Players[[#This Row],[R Cards]]) / Players[[#This Row],[90s Played]], 0)</f>
        <v>2</v>
      </c>
      <c r="AO275" s="12">
        <f>Players[[#This Row],[Goals]] - Players[[#This Row],[Expected Goals]]</f>
        <v>-0.4</v>
      </c>
    </row>
    <row r="276" spans="1:41" x14ac:dyDescent="0.25">
      <c r="A276" t="s">
        <v>277</v>
      </c>
      <c r="B276" t="s">
        <v>704</v>
      </c>
      <c r="C276" t="s">
        <v>11</v>
      </c>
      <c r="D276" t="s">
        <v>699</v>
      </c>
      <c r="E276" t="s">
        <v>131</v>
      </c>
      <c r="F276">
        <v>27</v>
      </c>
      <c r="G276">
        <v>1998</v>
      </c>
      <c r="H276">
        <v>3</v>
      </c>
      <c r="I276">
        <v>2</v>
      </c>
      <c r="J276">
        <v>159</v>
      </c>
      <c r="K276">
        <v>1.8</v>
      </c>
      <c r="L276">
        <v>0</v>
      </c>
      <c r="M276">
        <v>0</v>
      </c>
      <c r="N276">
        <v>0</v>
      </c>
      <c r="O276">
        <v>0</v>
      </c>
      <c r="P276">
        <v>0</v>
      </c>
      <c r="Q276">
        <v>0</v>
      </c>
      <c r="R276">
        <v>1</v>
      </c>
      <c r="S276">
        <v>0</v>
      </c>
      <c r="T276">
        <v>0</v>
      </c>
      <c r="U276">
        <v>0</v>
      </c>
      <c r="V276">
        <v>0</v>
      </c>
      <c r="W276">
        <v>0</v>
      </c>
      <c r="X276">
        <v>2</v>
      </c>
      <c r="Y276">
        <v>4</v>
      </c>
      <c r="Z276">
        <v>1</v>
      </c>
      <c r="AA276">
        <v>0</v>
      </c>
      <c r="AB276">
        <v>0</v>
      </c>
      <c r="AC276">
        <v>0</v>
      </c>
      <c r="AD276">
        <v>0</v>
      </c>
      <c r="AE276">
        <v>0</v>
      </c>
      <c r="AF276">
        <v>0</v>
      </c>
      <c r="AG276">
        <v>0</v>
      </c>
      <c r="AH276">
        <v>0</v>
      </c>
      <c r="AI276">
        <v>0</v>
      </c>
      <c r="AJ276">
        <v>0</v>
      </c>
      <c r="AK276" s="12">
        <f>Players[[#This Row],[Goal Contributions]]/Players[[#This Row],[Matches Played]]</f>
        <v>0</v>
      </c>
      <c r="AL276" s="12">
        <f>IF(Players[[#This Row],[Expected Goals]] &gt; 0, Players[[#This Row],[Goals]] / Players[[#This Row],[Expected Goals]], 0)</f>
        <v>0</v>
      </c>
      <c r="AM276" s="12">
        <f>IF(Players[[#This Row],[Expected Assists]] &gt; 0, Players[[#This Row],[Assists]] / Players[[#This Row],[Expected Assists]], 0)</f>
        <v>0</v>
      </c>
      <c r="AN276" s="12">
        <f>IF(Players[[#This Row],[90s Played]] &gt; 0, (Players[[#This Row],[Y Cards]] + Players[[#This Row],[R Cards]]) / Players[[#This Row],[90s Played]], 0)</f>
        <v>0.55555555555555558</v>
      </c>
      <c r="AO276" s="12">
        <f>Players[[#This Row],[Goals]] - Players[[#This Row],[Expected Goals]]</f>
        <v>0</v>
      </c>
    </row>
    <row r="277" spans="1:41" x14ac:dyDescent="0.25">
      <c r="A277" t="s">
        <v>163</v>
      </c>
      <c r="B277" t="s">
        <v>704</v>
      </c>
      <c r="C277" t="s">
        <v>17</v>
      </c>
      <c r="D277" t="s">
        <v>51</v>
      </c>
      <c r="E277" t="s">
        <v>131</v>
      </c>
      <c r="F277">
        <v>28</v>
      </c>
      <c r="G277">
        <v>1997</v>
      </c>
      <c r="H277">
        <v>22</v>
      </c>
      <c r="I277">
        <v>10</v>
      </c>
      <c r="J277">
        <v>857</v>
      </c>
      <c r="K277">
        <v>9.5</v>
      </c>
      <c r="L277">
        <v>1</v>
      </c>
      <c r="M277">
        <v>1</v>
      </c>
      <c r="N277">
        <v>2</v>
      </c>
      <c r="O277">
        <v>1</v>
      </c>
      <c r="P277">
        <v>0</v>
      </c>
      <c r="Q277">
        <v>0</v>
      </c>
      <c r="R277">
        <v>2</v>
      </c>
      <c r="S277">
        <v>0</v>
      </c>
      <c r="T277">
        <v>1.5</v>
      </c>
      <c r="U277">
        <v>1.5</v>
      </c>
      <c r="V277">
        <v>0.7</v>
      </c>
      <c r="W277">
        <v>2.2000000000000002</v>
      </c>
      <c r="X277">
        <v>13</v>
      </c>
      <c r="Y277">
        <v>29</v>
      </c>
      <c r="Z277">
        <v>23</v>
      </c>
      <c r="AA277">
        <v>0.11</v>
      </c>
      <c r="AB277">
        <v>0.11</v>
      </c>
      <c r="AC277">
        <v>0.21</v>
      </c>
      <c r="AD277">
        <v>0.11</v>
      </c>
      <c r="AE277">
        <v>0.21</v>
      </c>
      <c r="AF277">
        <v>0.16</v>
      </c>
      <c r="AG277">
        <v>7.0000000000000007E-2</v>
      </c>
      <c r="AH277">
        <v>0.23</v>
      </c>
      <c r="AI277">
        <v>0.16</v>
      </c>
      <c r="AJ277">
        <v>0.23</v>
      </c>
      <c r="AK277" s="12">
        <f>Players[[#This Row],[Goal Contributions]]/Players[[#This Row],[Matches Played]]</f>
        <v>9.0909090909090912E-2</v>
      </c>
      <c r="AL277" s="12">
        <f>IF(Players[[#This Row],[Expected Goals]] &gt; 0, Players[[#This Row],[Goals]] / Players[[#This Row],[Expected Goals]], 0)</f>
        <v>0.66666666666666663</v>
      </c>
      <c r="AM277" s="12">
        <f>IF(Players[[#This Row],[Expected Assists]] &gt; 0, Players[[#This Row],[Assists]] / Players[[#This Row],[Expected Assists]], 0)</f>
        <v>1.4285714285714286</v>
      </c>
      <c r="AN277" s="12">
        <f>IF(Players[[#This Row],[90s Played]] &gt; 0, (Players[[#This Row],[Y Cards]] + Players[[#This Row],[R Cards]]) / Players[[#This Row],[90s Played]], 0)</f>
        <v>0.21052631578947367</v>
      </c>
      <c r="AO277" s="12">
        <f>Players[[#This Row],[Goals]] - Players[[#This Row],[Expected Goals]]</f>
        <v>-0.5</v>
      </c>
    </row>
    <row r="278" spans="1:41" x14ac:dyDescent="0.25">
      <c r="A278" t="s">
        <v>326</v>
      </c>
      <c r="B278" t="s">
        <v>704</v>
      </c>
      <c r="C278" t="s">
        <v>17</v>
      </c>
      <c r="D278" t="s">
        <v>51</v>
      </c>
      <c r="E278" t="s">
        <v>131</v>
      </c>
      <c r="F278">
        <v>22</v>
      </c>
      <c r="G278">
        <v>2003</v>
      </c>
      <c r="H278">
        <v>31</v>
      </c>
      <c r="I278">
        <v>30</v>
      </c>
      <c r="J278">
        <v>2583</v>
      </c>
      <c r="K278">
        <v>28.7</v>
      </c>
      <c r="L278">
        <v>3</v>
      </c>
      <c r="M278">
        <v>2</v>
      </c>
      <c r="N278">
        <v>5</v>
      </c>
      <c r="O278">
        <v>3</v>
      </c>
      <c r="P278">
        <v>0</v>
      </c>
      <c r="Q278">
        <v>0</v>
      </c>
      <c r="R278">
        <v>5</v>
      </c>
      <c r="S278">
        <v>0</v>
      </c>
      <c r="T278">
        <v>2.9</v>
      </c>
      <c r="U278">
        <v>2.9</v>
      </c>
      <c r="V278">
        <v>3.5</v>
      </c>
      <c r="W278">
        <v>6.4</v>
      </c>
      <c r="X278">
        <v>97</v>
      </c>
      <c r="Y278">
        <v>75</v>
      </c>
      <c r="Z278">
        <v>159</v>
      </c>
      <c r="AA278">
        <v>0.1</v>
      </c>
      <c r="AB278">
        <v>7.0000000000000007E-2</v>
      </c>
      <c r="AC278">
        <v>0.17</v>
      </c>
      <c r="AD278">
        <v>0.1</v>
      </c>
      <c r="AE278">
        <v>0.17</v>
      </c>
      <c r="AF278">
        <v>0.1</v>
      </c>
      <c r="AG278">
        <v>0.12</v>
      </c>
      <c r="AH278">
        <v>0.22</v>
      </c>
      <c r="AI278">
        <v>0.1</v>
      </c>
      <c r="AJ278">
        <v>0.22</v>
      </c>
      <c r="AK278" s="12">
        <f>Players[[#This Row],[Goal Contributions]]/Players[[#This Row],[Matches Played]]</f>
        <v>0.16129032258064516</v>
      </c>
      <c r="AL278" s="12">
        <f>IF(Players[[#This Row],[Expected Goals]] &gt; 0, Players[[#This Row],[Goals]] / Players[[#This Row],[Expected Goals]], 0)</f>
        <v>1.0344827586206897</v>
      </c>
      <c r="AM278" s="12">
        <f>IF(Players[[#This Row],[Expected Assists]] &gt; 0, Players[[#This Row],[Assists]] / Players[[#This Row],[Expected Assists]], 0)</f>
        <v>0.5714285714285714</v>
      </c>
      <c r="AN278" s="12">
        <f>IF(Players[[#This Row],[90s Played]] &gt; 0, (Players[[#This Row],[Y Cards]] + Players[[#This Row],[R Cards]]) / Players[[#This Row],[90s Played]], 0)</f>
        <v>0.17421602787456447</v>
      </c>
      <c r="AO278" s="12">
        <f>Players[[#This Row],[Goals]] - Players[[#This Row],[Expected Goals]]</f>
        <v>0.10000000000000009</v>
      </c>
    </row>
    <row r="279" spans="1:41" x14ac:dyDescent="0.25">
      <c r="A279" t="s">
        <v>129</v>
      </c>
      <c r="B279" t="s">
        <v>725</v>
      </c>
      <c r="C279" t="s">
        <v>17</v>
      </c>
      <c r="D279" t="s">
        <v>51</v>
      </c>
      <c r="E279" t="s">
        <v>131</v>
      </c>
      <c r="F279">
        <v>27</v>
      </c>
      <c r="G279">
        <v>1998</v>
      </c>
      <c r="H279">
        <v>18</v>
      </c>
      <c r="I279">
        <v>7</v>
      </c>
      <c r="J279">
        <v>702</v>
      </c>
      <c r="K279">
        <v>7.8</v>
      </c>
      <c r="L279">
        <v>2</v>
      </c>
      <c r="M279">
        <v>0</v>
      </c>
      <c r="N279">
        <v>2</v>
      </c>
      <c r="O279">
        <v>2</v>
      </c>
      <c r="P279">
        <v>0</v>
      </c>
      <c r="Q279">
        <v>0</v>
      </c>
      <c r="R279">
        <v>1</v>
      </c>
      <c r="S279">
        <v>0</v>
      </c>
      <c r="T279">
        <v>1.7</v>
      </c>
      <c r="U279">
        <v>1.7</v>
      </c>
      <c r="V279">
        <v>0.7</v>
      </c>
      <c r="W279">
        <v>2.4</v>
      </c>
      <c r="X279">
        <v>20</v>
      </c>
      <c r="Y279">
        <v>14</v>
      </c>
      <c r="Z279">
        <v>33</v>
      </c>
      <c r="AA279">
        <v>0.26</v>
      </c>
      <c r="AB279">
        <v>0</v>
      </c>
      <c r="AC279">
        <v>0.26</v>
      </c>
      <c r="AD279">
        <v>0.26</v>
      </c>
      <c r="AE279">
        <v>0.26</v>
      </c>
      <c r="AF279">
        <v>0.22</v>
      </c>
      <c r="AG279">
        <v>0.09</v>
      </c>
      <c r="AH279">
        <v>0.31</v>
      </c>
      <c r="AI279">
        <v>0.22</v>
      </c>
      <c r="AJ279">
        <v>0.31</v>
      </c>
      <c r="AK279" s="12">
        <f>Players[[#This Row],[Goal Contributions]]/Players[[#This Row],[Matches Played]]</f>
        <v>0.1111111111111111</v>
      </c>
      <c r="AL279" s="12">
        <f>IF(Players[[#This Row],[Expected Goals]] &gt; 0, Players[[#This Row],[Goals]] / Players[[#This Row],[Expected Goals]], 0)</f>
        <v>1.1764705882352942</v>
      </c>
      <c r="AM279" s="12">
        <f>IF(Players[[#This Row],[Expected Assists]] &gt; 0, Players[[#This Row],[Assists]] / Players[[#This Row],[Expected Assists]], 0)</f>
        <v>0</v>
      </c>
      <c r="AN279" s="12">
        <f>IF(Players[[#This Row],[90s Played]] &gt; 0, (Players[[#This Row],[Y Cards]] + Players[[#This Row],[R Cards]]) / Players[[#This Row],[90s Played]], 0)</f>
        <v>0.12820512820512822</v>
      </c>
      <c r="AO279" s="12">
        <f>Players[[#This Row],[Goals]] - Players[[#This Row],[Expected Goals]]</f>
        <v>0.30000000000000004</v>
      </c>
    </row>
    <row r="280" spans="1:41" x14ac:dyDescent="0.25">
      <c r="A280" t="s">
        <v>138</v>
      </c>
      <c r="B280" t="s">
        <v>745</v>
      </c>
      <c r="C280" t="s">
        <v>11</v>
      </c>
      <c r="D280" t="s">
        <v>699</v>
      </c>
      <c r="E280" t="s">
        <v>131</v>
      </c>
      <c r="F280">
        <v>30</v>
      </c>
      <c r="G280">
        <v>1995</v>
      </c>
      <c r="H280">
        <v>18</v>
      </c>
      <c r="I280">
        <v>16</v>
      </c>
      <c r="J280">
        <v>1541</v>
      </c>
      <c r="K280">
        <v>17.100000000000001</v>
      </c>
      <c r="L280">
        <v>0</v>
      </c>
      <c r="M280">
        <v>2</v>
      </c>
      <c r="N280">
        <v>2</v>
      </c>
      <c r="O280">
        <v>0</v>
      </c>
      <c r="P280">
        <v>0</v>
      </c>
      <c r="Q280">
        <v>0</v>
      </c>
      <c r="R280">
        <v>0</v>
      </c>
      <c r="S280">
        <v>0</v>
      </c>
      <c r="T280">
        <v>1.1000000000000001</v>
      </c>
      <c r="U280">
        <v>1.1000000000000001</v>
      </c>
      <c r="V280">
        <v>0.5</v>
      </c>
      <c r="W280">
        <v>1.6</v>
      </c>
      <c r="X280">
        <v>2</v>
      </c>
      <c r="Y280">
        <v>42</v>
      </c>
      <c r="Z280">
        <v>4</v>
      </c>
      <c r="AA280">
        <v>0</v>
      </c>
      <c r="AB280">
        <v>0.12</v>
      </c>
      <c r="AC280">
        <v>0.12</v>
      </c>
      <c r="AD280">
        <v>0</v>
      </c>
      <c r="AE280">
        <v>0.12</v>
      </c>
      <c r="AF280">
        <v>0.06</v>
      </c>
      <c r="AG280">
        <v>0.03</v>
      </c>
      <c r="AH280">
        <v>0.09</v>
      </c>
      <c r="AI280">
        <v>0.06</v>
      </c>
      <c r="AJ280">
        <v>0.09</v>
      </c>
      <c r="AK280" s="12">
        <f>Players[[#This Row],[Goal Contributions]]/Players[[#This Row],[Matches Played]]</f>
        <v>0.1111111111111111</v>
      </c>
      <c r="AL280" s="12">
        <f>IF(Players[[#This Row],[Expected Goals]] &gt; 0, Players[[#This Row],[Goals]] / Players[[#This Row],[Expected Goals]], 0)</f>
        <v>0</v>
      </c>
      <c r="AM280" s="12">
        <f>IF(Players[[#This Row],[Expected Assists]] &gt; 0, Players[[#This Row],[Assists]] / Players[[#This Row],[Expected Assists]], 0)</f>
        <v>4</v>
      </c>
      <c r="AN280" s="12">
        <f>IF(Players[[#This Row],[90s Played]] &gt; 0, (Players[[#This Row],[Y Cards]] + Players[[#This Row],[R Cards]]) / Players[[#This Row],[90s Played]], 0)</f>
        <v>0</v>
      </c>
      <c r="AO280" s="12">
        <f>Players[[#This Row],[Goals]] - Players[[#This Row],[Expected Goals]]</f>
        <v>-1.1000000000000001</v>
      </c>
    </row>
    <row r="281" spans="1:41" x14ac:dyDescent="0.25">
      <c r="A281" t="s">
        <v>172</v>
      </c>
      <c r="B281" t="s">
        <v>704</v>
      </c>
      <c r="C281" t="s">
        <v>17</v>
      </c>
      <c r="D281" t="s">
        <v>51</v>
      </c>
      <c r="E281" t="s">
        <v>131</v>
      </c>
      <c r="F281">
        <v>25</v>
      </c>
      <c r="G281">
        <v>2000</v>
      </c>
      <c r="H281">
        <v>32</v>
      </c>
      <c r="I281">
        <v>12</v>
      </c>
      <c r="J281">
        <v>1181</v>
      </c>
      <c r="K281">
        <v>13.1</v>
      </c>
      <c r="L281">
        <v>0</v>
      </c>
      <c r="M281">
        <v>4</v>
      </c>
      <c r="N281">
        <v>4</v>
      </c>
      <c r="O281">
        <v>0</v>
      </c>
      <c r="P281">
        <v>0</v>
      </c>
      <c r="Q281">
        <v>0</v>
      </c>
      <c r="R281">
        <v>2</v>
      </c>
      <c r="S281">
        <v>0</v>
      </c>
      <c r="T281">
        <v>1.2</v>
      </c>
      <c r="U281">
        <v>1.2</v>
      </c>
      <c r="V281">
        <v>2.2999999999999998</v>
      </c>
      <c r="W281">
        <v>3.5</v>
      </c>
      <c r="X281">
        <v>39</v>
      </c>
      <c r="Y281">
        <v>44</v>
      </c>
      <c r="Z281">
        <v>57</v>
      </c>
      <c r="AA281">
        <v>0</v>
      </c>
      <c r="AB281">
        <v>0.3</v>
      </c>
      <c r="AC281">
        <v>0.3</v>
      </c>
      <c r="AD281">
        <v>0</v>
      </c>
      <c r="AE281">
        <v>0.3</v>
      </c>
      <c r="AF281">
        <v>0.09</v>
      </c>
      <c r="AG281">
        <v>0.17</v>
      </c>
      <c r="AH281">
        <v>0.26</v>
      </c>
      <c r="AI281">
        <v>0.09</v>
      </c>
      <c r="AJ281">
        <v>0.26</v>
      </c>
      <c r="AK281" s="12">
        <f>Players[[#This Row],[Goal Contributions]]/Players[[#This Row],[Matches Played]]</f>
        <v>0.125</v>
      </c>
      <c r="AL281" s="12">
        <f>IF(Players[[#This Row],[Expected Goals]] &gt; 0, Players[[#This Row],[Goals]] / Players[[#This Row],[Expected Goals]], 0)</f>
        <v>0</v>
      </c>
      <c r="AM281" s="12">
        <f>IF(Players[[#This Row],[Expected Assists]] &gt; 0, Players[[#This Row],[Assists]] / Players[[#This Row],[Expected Assists]], 0)</f>
        <v>1.7391304347826089</v>
      </c>
      <c r="AN281" s="12">
        <f>IF(Players[[#This Row],[90s Played]] &gt; 0, (Players[[#This Row],[Y Cards]] + Players[[#This Row],[R Cards]]) / Players[[#This Row],[90s Played]], 0)</f>
        <v>0.15267175572519084</v>
      </c>
      <c r="AO281" s="12">
        <f>Players[[#This Row],[Goals]] - Players[[#This Row],[Expected Goals]]</f>
        <v>-1.2</v>
      </c>
    </row>
    <row r="282" spans="1:41" x14ac:dyDescent="0.25">
      <c r="A282" t="s">
        <v>171</v>
      </c>
      <c r="B282" t="s">
        <v>704</v>
      </c>
      <c r="C282" t="s">
        <v>11</v>
      </c>
      <c r="D282" t="s">
        <v>699</v>
      </c>
      <c r="E282" t="s">
        <v>131</v>
      </c>
      <c r="F282">
        <v>24</v>
      </c>
      <c r="G282">
        <v>2001</v>
      </c>
      <c r="H282">
        <v>7</v>
      </c>
      <c r="I282">
        <v>4</v>
      </c>
      <c r="J282">
        <v>379</v>
      </c>
      <c r="K282">
        <v>4.2</v>
      </c>
      <c r="L282">
        <v>0</v>
      </c>
      <c r="M282">
        <v>0</v>
      </c>
      <c r="N282">
        <v>0</v>
      </c>
      <c r="O282">
        <v>0</v>
      </c>
      <c r="P282">
        <v>0</v>
      </c>
      <c r="Q282">
        <v>0</v>
      </c>
      <c r="R282">
        <v>3</v>
      </c>
      <c r="S282">
        <v>1</v>
      </c>
      <c r="T282">
        <v>0.1</v>
      </c>
      <c r="U282">
        <v>0.1</v>
      </c>
      <c r="V282">
        <v>0</v>
      </c>
      <c r="W282">
        <v>0.1</v>
      </c>
      <c r="X282">
        <v>5</v>
      </c>
      <c r="Y282">
        <v>14</v>
      </c>
      <c r="Z282">
        <v>2</v>
      </c>
      <c r="AA282">
        <v>0</v>
      </c>
      <c r="AB282">
        <v>0</v>
      </c>
      <c r="AC282">
        <v>0</v>
      </c>
      <c r="AD282">
        <v>0</v>
      </c>
      <c r="AE282">
        <v>0</v>
      </c>
      <c r="AF282">
        <v>0.02</v>
      </c>
      <c r="AG282">
        <v>0.01</v>
      </c>
      <c r="AH282">
        <v>0.03</v>
      </c>
      <c r="AI282">
        <v>0.02</v>
      </c>
      <c r="AJ282">
        <v>0.03</v>
      </c>
      <c r="AK282" s="12">
        <f>Players[[#This Row],[Goal Contributions]]/Players[[#This Row],[Matches Played]]</f>
        <v>0</v>
      </c>
      <c r="AL282" s="12">
        <f>IF(Players[[#This Row],[Expected Goals]] &gt; 0, Players[[#This Row],[Goals]] / Players[[#This Row],[Expected Goals]], 0)</f>
        <v>0</v>
      </c>
      <c r="AM282" s="12">
        <f>IF(Players[[#This Row],[Expected Assists]] &gt; 0, Players[[#This Row],[Assists]] / Players[[#This Row],[Expected Assists]], 0)</f>
        <v>0</v>
      </c>
      <c r="AN282" s="12">
        <f>IF(Players[[#This Row],[90s Played]] &gt; 0, (Players[[#This Row],[Y Cards]] + Players[[#This Row],[R Cards]]) / Players[[#This Row],[90s Played]], 0)</f>
        <v>0.95238095238095233</v>
      </c>
      <c r="AO282" s="12">
        <f>Players[[#This Row],[Goals]] - Players[[#This Row],[Expected Goals]]</f>
        <v>-0.1</v>
      </c>
    </row>
    <row r="283" spans="1:41" x14ac:dyDescent="0.25">
      <c r="A283" t="s">
        <v>148</v>
      </c>
      <c r="B283" t="s">
        <v>717</v>
      </c>
      <c r="C283" t="s">
        <v>17</v>
      </c>
      <c r="D283" t="s">
        <v>699</v>
      </c>
      <c r="E283" t="s">
        <v>131</v>
      </c>
      <c r="F283">
        <v>26</v>
      </c>
      <c r="G283">
        <v>1999</v>
      </c>
      <c r="H283">
        <v>30</v>
      </c>
      <c r="I283">
        <v>25</v>
      </c>
      <c r="J283">
        <v>1959</v>
      </c>
      <c r="K283">
        <v>21.8</v>
      </c>
      <c r="L283">
        <v>1</v>
      </c>
      <c r="M283">
        <v>1</v>
      </c>
      <c r="N283">
        <v>2</v>
      </c>
      <c r="O283">
        <v>1</v>
      </c>
      <c r="P283">
        <v>0</v>
      </c>
      <c r="Q283">
        <v>0</v>
      </c>
      <c r="R283">
        <v>2</v>
      </c>
      <c r="S283">
        <v>0</v>
      </c>
      <c r="T283">
        <v>0.7</v>
      </c>
      <c r="U283">
        <v>0.7</v>
      </c>
      <c r="V283">
        <v>0.8</v>
      </c>
      <c r="W283">
        <v>1.5</v>
      </c>
      <c r="X283">
        <v>26</v>
      </c>
      <c r="Y283">
        <v>59</v>
      </c>
      <c r="Z283">
        <v>20</v>
      </c>
      <c r="AA283">
        <v>0.05</v>
      </c>
      <c r="AB283">
        <v>0.05</v>
      </c>
      <c r="AC283">
        <v>0.09</v>
      </c>
      <c r="AD283">
        <v>0.05</v>
      </c>
      <c r="AE283">
        <v>0.09</v>
      </c>
      <c r="AF283">
        <v>0.03</v>
      </c>
      <c r="AG283">
        <v>0.04</v>
      </c>
      <c r="AH283">
        <v>7.0000000000000007E-2</v>
      </c>
      <c r="AI283">
        <v>0.03</v>
      </c>
      <c r="AJ283">
        <v>7.0000000000000007E-2</v>
      </c>
      <c r="AK283" s="12">
        <f>Players[[#This Row],[Goal Contributions]]/Players[[#This Row],[Matches Played]]</f>
        <v>6.6666666666666666E-2</v>
      </c>
      <c r="AL283" s="12">
        <f>IF(Players[[#This Row],[Expected Goals]] &gt; 0, Players[[#This Row],[Goals]] / Players[[#This Row],[Expected Goals]], 0)</f>
        <v>1.4285714285714286</v>
      </c>
      <c r="AM283" s="12">
        <f>IF(Players[[#This Row],[Expected Assists]] &gt; 0, Players[[#This Row],[Assists]] / Players[[#This Row],[Expected Assists]], 0)</f>
        <v>1.25</v>
      </c>
      <c r="AN283" s="12">
        <f>IF(Players[[#This Row],[90s Played]] &gt; 0, (Players[[#This Row],[Y Cards]] + Players[[#This Row],[R Cards]]) / Players[[#This Row],[90s Played]], 0)</f>
        <v>9.1743119266055037E-2</v>
      </c>
      <c r="AO283" s="12">
        <f>Players[[#This Row],[Goals]] - Players[[#This Row],[Expected Goals]]</f>
        <v>0.30000000000000004</v>
      </c>
    </row>
    <row r="284" spans="1:41" x14ac:dyDescent="0.25">
      <c r="A284" t="s">
        <v>320</v>
      </c>
      <c r="B284" t="s">
        <v>712</v>
      </c>
      <c r="C284" t="s">
        <v>51</v>
      </c>
      <c r="D284" t="s">
        <v>699</v>
      </c>
      <c r="E284" t="s">
        <v>131</v>
      </c>
      <c r="F284">
        <v>26</v>
      </c>
      <c r="G284">
        <v>1999</v>
      </c>
      <c r="H284">
        <v>26</v>
      </c>
      <c r="I284">
        <v>5</v>
      </c>
      <c r="J284">
        <v>661</v>
      </c>
      <c r="K284">
        <v>7.3</v>
      </c>
      <c r="L284">
        <v>3</v>
      </c>
      <c r="M284">
        <v>1</v>
      </c>
      <c r="N284">
        <v>4</v>
      </c>
      <c r="O284">
        <v>3</v>
      </c>
      <c r="P284">
        <v>0</v>
      </c>
      <c r="Q284">
        <v>0</v>
      </c>
      <c r="R284">
        <v>3</v>
      </c>
      <c r="S284">
        <v>0</v>
      </c>
      <c r="T284">
        <v>2.1</v>
      </c>
      <c r="U284">
        <v>2.1</v>
      </c>
      <c r="V284">
        <v>0.3</v>
      </c>
      <c r="W284">
        <v>2.5</v>
      </c>
      <c r="X284">
        <v>9</v>
      </c>
      <c r="Y284">
        <v>13</v>
      </c>
      <c r="Z284">
        <v>31</v>
      </c>
      <c r="AA284">
        <v>0.41</v>
      </c>
      <c r="AB284">
        <v>0.14000000000000001</v>
      </c>
      <c r="AC284">
        <v>0.54</v>
      </c>
      <c r="AD284">
        <v>0.41</v>
      </c>
      <c r="AE284">
        <v>0.54</v>
      </c>
      <c r="AF284">
        <v>0.28999999999999998</v>
      </c>
      <c r="AG284">
        <v>0.05</v>
      </c>
      <c r="AH284">
        <v>0.34</v>
      </c>
      <c r="AI284">
        <v>0.28999999999999998</v>
      </c>
      <c r="AJ284">
        <v>0.34</v>
      </c>
      <c r="AK284" s="12">
        <f>Players[[#This Row],[Goal Contributions]]/Players[[#This Row],[Matches Played]]</f>
        <v>0.15384615384615385</v>
      </c>
      <c r="AL284" s="12">
        <f>IF(Players[[#This Row],[Expected Goals]] &gt; 0, Players[[#This Row],[Goals]] / Players[[#This Row],[Expected Goals]], 0)</f>
        <v>1.4285714285714286</v>
      </c>
      <c r="AM284" s="12">
        <f>IF(Players[[#This Row],[Expected Assists]] &gt; 0, Players[[#This Row],[Assists]] / Players[[#This Row],[Expected Assists]], 0)</f>
        <v>3.3333333333333335</v>
      </c>
      <c r="AN284" s="12">
        <f>IF(Players[[#This Row],[90s Played]] &gt; 0, (Players[[#This Row],[Y Cards]] + Players[[#This Row],[R Cards]]) / Players[[#This Row],[90s Played]], 0)</f>
        <v>0.41095890410958907</v>
      </c>
      <c r="AO284" s="12">
        <f>Players[[#This Row],[Goals]] - Players[[#This Row],[Expected Goals]]</f>
        <v>0.89999999999999991</v>
      </c>
    </row>
    <row r="285" spans="1:41" x14ac:dyDescent="0.25">
      <c r="A285" t="s">
        <v>657</v>
      </c>
      <c r="B285" t="s">
        <v>704</v>
      </c>
      <c r="C285" t="s">
        <v>11</v>
      </c>
      <c r="D285" t="s">
        <v>699</v>
      </c>
      <c r="E285" t="s">
        <v>131</v>
      </c>
      <c r="F285">
        <v>27</v>
      </c>
      <c r="G285">
        <v>1998</v>
      </c>
      <c r="H285">
        <v>15</v>
      </c>
      <c r="I285">
        <v>12</v>
      </c>
      <c r="J285">
        <v>1187</v>
      </c>
      <c r="K285">
        <v>13.2</v>
      </c>
      <c r="L285">
        <v>0</v>
      </c>
      <c r="M285">
        <v>0</v>
      </c>
      <c r="N285">
        <v>0</v>
      </c>
      <c r="O285">
        <v>0</v>
      </c>
      <c r="P285">
        <v>0</v>
      </c>
      <c r="Q285">
        <v>0</v>
      </c>
      <c r="R285">
        <v>2</v>
      </c>
      <c r="S285">
        <v>0</v>
      </c>
      <c r="T285">
        <v>0</v>
      </c>
      <c r="U285">
        <v>0</v>
      </c>
      <c r="V285">
        <v>0</v>
      </c>
      <c r="W285">
        <v>0</v>
      </c>
      <c r="X285">
        <v>7</v>
      </c>
      <c r="Y285">
        <v>15</v>
      </c>
      <c r="Z285">
        <v>0</v>
      </c>
      <c r="AA285">
        <v>0</v>
      </c>
      <c r="AB285">
        <v>0</v>
      </c>
      <c r="AC285">
        <v>0</v>
      </c>
      <c r="AD285">
        <v>0</v>
      </c>
      <c r="AE285">
        <v>0</v>
      </c>
      <c r="AF285">
        <v>0</v>
      </c>
      <c r="AG285">
        <v>0</v>
      </c>
      <c r="AH285">
        <v>0</v>
      </c>
      <c r="AI285">
        <v>0</v>
      </c>
      <c r="AJ285">
        <v>0</v>
      </c>
      <c r="AK285" s="12">
        <f>Players[[#This Row],[Goal Contributions]]/Players[[#This Row],[Matches Played]]</f>
        <v>0</v>
      </c>
      <c r="AL285" s="12">
        <f>IF(Players[[#This Row],[Expected Goals]] &gt; 0, Players[[#This Row],[Goals]] / Players[[#This Row],[Expected Goals]], 0)</f>
        <v>0</v>
      </c>
      <c r="AM285" s="12">
        <f>IF(Players[[#This Row],[Expected Assists]] &gt; 0, Players[[#This Row],[Assists]] / Players[[#This Row],[Expected Assists]], 0)</f>
        <v>0</v>
      </c>
      <c r="AN285" s="12">
        <f>IF(Players[[#This Row],[90s Played]] &gt; 0, (Players[[#This Row],[Y Cards]] + Players[[#This Row],[R Cards]]) / Players[[#This Row],[90s Played]], 0)</f>
        <v>0.15151515151515152</v>
      </c>
      <c r="AO285" s="12">
        <f>Players[[#This Row],[Goals]] - Players[[#This Row],[Expected Goals]]</f>
        <v>0</v>
      </c>
    </row>
    <row r="286" spans="1:41" x14ac:dyDescent="0.25">
      <c r="A286" t="s">
        <v>599</v>
      </c>
      <c r="B286" t="s">
        <v>704</v>
      </c>
      <c r="C286" t="s">
        <v>11</v>
      </c>
      <c r="D286" t="s">
        <v>699</v>
      </c>
      <c r="E286" t="s">
        <v>54</v>
      </c>
      <c r="F286">
        <v>24</v>
      </c>
      <c r="G286">
        <v>2001</v>
      </c>
      <c r="H286">
        <v>14</v>
      </c>
      <c r="I286">
        <v>13</v>
      </c>
      <c r="J286">
        <v>1110</v>
      </c>
      <c r="K286">
        <v>12.3</v>
      </c>
      <c r="L286">
        <v>0</v>
      </c>
      <c r="M286">
        <v>0</v>
      </c>
      <c r="N286">
        <v>0</v>
      </c>
      <c r="O286">
        <v>0</v>
      </c>
      <c r="P286">
        <v>0</v>
      </c>
      <c r="Q286">
        <v>0</v>
      </c>
      <c r="R286">
        <v>3</v>
      </c>
      <c r="S286">
        <v>0</v>
      </c>
      <c r="T286">
        <v>0.4</v>
      </c>
      <c r="U286">
        <v>0.4</v>
      </c>
      <c r="V286">
        <v>0.5</v>
      </c>
      <c r="W286">
        <v>0.9</v>
      </c>
      <c r="X286">
        <v>5</v>
      </c>
      <c r="Y286">
        <v>37</v>
      </c>
      <c r="Z286">
        <v>16</v>
      </c>
      <c r="AA286">
        <v>0</v>
      </c>
      <c r="AB286">
        <v>0</v>
      </c>
      <c r="AC286">
        <v>0</v>
      </c>
      <c r="AD286">
        <v>0</v>
      </c>
      <c r="AE286">
        <v>0</v>
      </c>
      <c r="AF286">
        <v>0.03</v>
      </c>
      <c r="AG286">
        <v>0.04</v>
      </c>
      <c r="AH286">
        <v>7.0000000000000007E-2</v>
      </c>
      <c r="AI286">
        <v>0.03</v>
      </c>
      <c r="AJ286">
        <v>7.0000000000000007E-2</v>
      </c>
      <c r="AK286" s="12">
        <f>Players[[#This Row],[Goal Contributions]]/Players[[#This Row],[Matches Played]]</f>
        <v>0</v>
      </c>
      <c r="AL286" s="12">
        <f>IF(Players[[#This Row],[Expected Goals]] &gt; 0, Players[[#This Row],[Goals]] / Players[[#This Row],[Expected Goals]], 0)</f>
        <v>0</v>
      </c>
      <c r="AM286" s="12">
        <f>IF(Players[[#This Row],[Expected Assists]] &gt; 0, Players[[#This Row],[Assists]] / Players[[#This Row],[Expected Assists]], 0)</f>
        <v>0</v>
      </c>
      <c r="AN286" s="12">
        <f>IF(Players[[#This Row],[90s Played]] &gt; 0, (Players[[#This Row],[Y Cards]] + Players[[#This Row],[R Cards]]) / Players[[#This Row],[90s Played]], 0)</f>
        <v>0.24390243902439024</v>
      </c>
      <c r="AO286" s="12">
        <f>Players[[#This Row],[Goals]] - Players[[#This Row],[Expected Goals]]</f>
        <v>-0.4</v>
      </c>
    </row>
    <row r="287" spans="1:41" x14ac:dyDescent="0.25">
      <c r="A287" t="s">
        <v>504</v>
      </c>
      <c r="B287" t="s">
        <v>732</v>
      </c>
      <c r="C287" t="s">
        <v>11</v>
      </c>
      <c r="D287" t="s">
        <v>699</v>
      </c>
      <c r="E287" t="s">
        <v>54</v>
      </c>
      <c r="F287">
        <v>32</v>
      </c>
      <c r="G287">
        <v>1993</v>
      </c>
      <c r="H287">
        <v>10</v>
      </c>
      <c r="I287">
        <v>4</v>
      </c>
      <c r="J287">
        <v>388</v>
      </c>
      <c r="K287">
        <v>4.3</v>
      </c>
      <c r="L287">
        <v>0</v>
      </c>
      <c r="M287">
        <v>0</v>
      </c>
      <c r="N287">
        <v>0</v>
      </c>
      <c r="O287">
        <v>0</v>
      </c>
      <c r="P287">
        <v>0</v>
      </c>
      <c r="Q287">
        <v>0</v>
      </c>
      <c r="R287">
        <v>1</v>
      </c>
      <c r="S287">
        <v>0</v>
      </c>
      <c r="T287">
        <v>0.1</v>
      </c>
      <c r="U287">
        <v>0.1</v>
      </c>
      <c r="V287">
        <v>0</v>
      </c>
      <c r="W287">
        <v>0.1</v>
      </c>
      <c r="X287">
        <v>3</v>
      </c>
      <c r="Y287">
        <v>18</v>
      </c>
      <c r="Z287">
        <v>5</v>
      </c>
      <c r="AA287">
        <v>0</v>
      </c>
      <c r="AB287">
        <v>0</v>
      </c>
      <c r="AC287">
        <v>0</v>
      </c>
      <c r="AD287">
        <v>0</v>
      </c>
      <c r="AE287">
        <v>0</v>
      </c>
      <c r="AF287">
        <v>0.02</v>
      </c>
      <c r="AG287">
        <v>0</v>
      </c>
      <c r="AH287">
        <v>0.02</v>
      </c>
      <c r="AI287">
        <v>0.02</v>
      </c>
      <c r="AJ287">
        <v>0.02</v>
      </c>
      <c r="AK287" s="12">
        <f>Players[[#This Row],[Goal Contributions]]/Players[[#This Row],[Matches Played]]</f>
        <v>0</v>
      </c>
      <c r="AL287" s="12">
        <f>IF(Players[[#This Row],[Expected Goals]] &gt; 0, Players[[#This Row],[Goals]] / Players[[#This Row],[Expected Goals]], 0)</f>
        <v>0</v>
      </c>
      <c r="AM287" s="12">
        <f>IF(Players[[#This Row],[Expected Assists]] &gt; 0, Players[[#This Row],[Assists]] / Players[[#This Row],[Expected Assists]], 0)</f>
        <v>0</v>
      </c>
      <c r="AN287" s="12">
        <f>IF(Players[[#This Row],[90s Played]] &gt; 0, (Players[[#This Row],[Y Cards]] + Players[[#This Row],[R Cards]]) / Players[[#This Row],[90s Played]], 0)</f>
        <v>0.23255813953488372</v>
      </c>
      <c r="AO287" s="12">
        <f>Players[[#This Row],[Goals]] - Players[[#This Row],[Expected Goals]]</f>
        <v>-0.1</v>
      </c>
    </row>
    <row r="288" spans="1:41" x14ac:dyDescent="0.25">
      <c r="A288" t="s">
        <v>252</v>
      </c>
      <c r="B288" t="s">
        <v>709</v>
      </c>
      <c r="C288" t="s">
        <v>11</v>
      </c>
      <c r="D288" t="s">
        <v>699</v>
      </c>
      <c r="E288" t="s">
        <v>54</v>
      </c>
      <c r="F288">
        <v>27</v>
      </c>
      <c r="G288">
        <v>1998</v>
      </c>
      <c r="H288">
        <v>34</v>
      </c>
      <c r="I288">
        <v>30</v>
      </c>
      <c r="J288">
        <v>2815</v>
      </c>
      <c r="K288">
        <v>31.3</v>
      </c>
      <c r="L288">
        <v>1</v>
      </c>
      <c r="M288">
        <v>0</v>
      </c>
      <c r="N288">
        <v>1</v>
      </c>
      <c r="O288">
        <v>1</v>
      </c>
      <c r="P288">
        <v>0</v>
      </c>
      <c r="Q288">
        <v>0</v>
      </c>
      <c r="R288">
        <v>4</v>
      </c>
      <c r="S288">
        <v>0</v>
      </c>
      <c r="T288">
        <v>1.5</v>
      </c>
      <c r="U288">
        <v>1.5</v>
      </c>
      <c r="V288">
        <v>0.1</v>
      </c>
      <c r="W288">
        <v>1.6</v>
      </c>
      <c r="X288">
        <v>12</v>
      </c>
      <c r="Y288">
        <v>86</v>
      </c>
      <c r="Z288">
        <v>1</v>
      </c>
      <c r="AA288">
        <v>0.03</v>
      </c>
      <c r="AB288">
        <v>0</v>
      </c>
      <c r="AC288">
        <v>0.03</v>
      </c>
      <c r="AD288">
        <v>0.03</v>
      </c>
      <c r="AE288">
        <v>0.03</v>
      </c>
      <c r="AF288">
        <v>0.05</v>
      </c>
      <c r="AG288">
        <v>0</v>
      </c>
      <c r="AH288">
        <v>0.05</v>
      </c>
      <c r="AI288">
        <v>0.05</v>
      </c>
      <c r="AJ288">
        <v>0.05</v>
      </c>
      <c r="AK288" s="12">
        <f>Players[[#This Row],[Goal Contributions]]/Players[[#This Row],[Matches Played]]</f>
        <v>2.9411764705882353E-2</v>
      </c>
      <c r="AL288" s="12">
        <f>IF(Players[[#This Row],[Expected Goals]] &gt; 0, Players[[#This Row],[Goals]] / Players[[#This Row],[Expected Goals]], 0)</f>
        <v>0.66666666666666663</v>
      </c>
      <c r="AM288" s="12">
        <f>IF(Players[[#This Row],[Expected Assists]] &gt; 0, Players[[#This Row],[Assists]] / Players[[#This Row],[Expected Assists]], 0)</f>
        <v>0</v>
      </c>
      <c r="AN288" s="12">
        <f>IF(Players[[#This Row],[90s Played]] &gt; 0, (Players[[#This Row],[Y Cards]] + Players[[#This Row],[R Cards]]) / Players[[#This Row],[90s Played]], 0)</f>
        <v>0.12779552715654952</v>
      </c>
      <c r="AO288" s="12">
        <f>Players[[#This Row],[Goals]] - Players[[#This Row],[Expected Goals]]</f>
        <v>-0.5</v>
      </c>
    </row>
    <row r="289" spans="1:41" x14ac:dyDescent="0.25">
      <c r="A289" t="s">
        <v>248</v>
      </c>
      <c r="B289" t="s">
        <v>704</v>
      </c>
      <c r="C289" t="s">
        <v>51</v>
      </c>
      <c r="D289" t="s">
        <v>699</v>
      </c>
      <c r="E289" t="s">
        <v>54</v>
      </c>
      <c r="F289">
        <v>17</v>
      </c>
      <c r="G289">
        <v>2008</v>
      </c>
      <c r="H289">
        <v>4</v>
      </c>
      <c r="I289">
        <v>0</v>
      </c>
      <c r="J289">
        <v>24</v>
      </c>
      <c r="K289">
        <v>0.3</v>
      </c>
      <c r="L289">
        <v>0</v>
      </c>
      <c r="M289">
        <v>0</v>
      </c>
      <c r="N289">
        <v>0</v>
      </c>
      <c r="O289">
        <v>0</v>
      </c>
      <c r="P289">
        <v>0</v>
      </c>
      <c r="Q289">
        <v>0</v>
      </c>
      <c r="R289">
        <v>0</v>
      </c>
      <c r="S289">
        <v>0</v>
      </c>
      <c r="T289">
        <v>0</v>
      </c>
      <c r="U289">
        <v>0</v>
      </c>
      <c r="V289">
        <v>0</v>
      </c>
      <c r="W289">
        <v>0</v>
      </c>
      <c r="X289">
        <v>0</v>
      </c>
      <c r="Y289">
        <v>0</v>
      </c>
      <c r="Z289">
        <v>1</v>
      </c>
      <c r="AA289">
        <v>0</v>
      </c>
      <c r="AB289">
        <v>0</v>
      </c>
      <c r="AC289">
        <v>0</v>
      </c>
      <c r="AD289">
        <v>0</v>
      </c>
      <c r="AE289">
        <v>0</v>
      </c>
      <c r="AF289">
        <v>0</v>
      </c>
      <c r="AG289">
        <v>0</v>
      </c>
      <c r="AH289">
        <v>0</v>
      </c>
      <c r="AI289">
        <v>0</v>
      </c>
      <c r="AJ289">
        <v>0</v>
      </c>
      <c r="AK289" s="12">
        <f>Players[[#This Row],[Goal Contributions]]/Players[[#This Row],[Matches Played]]</f>
        <v>0</v>
      </c>
      <c r="AL289" s="12">
        <f>IF(Players[[#This Row],[Expected Goals]] &gt; 0, Players[[#This Row],[Goals]] / Players[[#This Row],[Expected Goals]], 0)</f>
        <v>0</v>
      </c>
      <c r="AM289" s="12">
        <f>IF(Players[[#This Row],[Expected Assists]] &gt; 0, Players[[#This Row],[Assists]] / Players[[#This Row],[Expected Assists]], 0)</f>
        <v>0</v>
      </c>
      <c r="AN289" s="12">
        <f>IF(Players[[#This Row],[90s Played]] &gt; 0, (Players[[#This Row],[Y Cards]] + Players[[#This Row],[R Cards]]) / Players[[#This Row],[90s Played]], 0)</f>
        <v>0</v>
      </c>
      <c r="AO289" s="12">
        <f>Players[[#This Row],[Goals]] - Players[[#This Row],[Expected Goals]]</f>
        <v>0</v>
      </c>
    </row>
    <row r="290" spans="1:41" x14ac:dyDescent="0.25">
      <c r="A290" t="s">
        <v>234</v>
      </c>
      <c r="B290" t="s">
        <v>707</v>
      </c>
      <c r="C290" t="s">
        <v>51</v>
      </c>
      <c r="D290" t="s">
        <v>699</v>
      </c>
      <c r="E290" t="s">
        <v>54</v>
      </c>
      <c r="F290">
        <v>27</v>
      </c>
      <c r="G290">
        <v>1998</v>
      </c>
      <c r="H290">
        <v>4</v>
      </c>
      <c r="I290">
        <v>0</v>
      </c>
      <c r="J290">
        <v>29</v>
      </c>
      <c r="K290">
        <v>0.3</v>
      </c>
      <c r="L290">
        <v>0</v>
      </c>
      <c r="M290">
        <v>0</v>
      </c>
      <c r="N290">
        <v>0</v>
      </c>
      <c r="O290">
        <v>0</v>
      </c>
      <c r="P290">
        <v>0</v>
      </c>
      <c r="Q290">
        <v>0</v>
      </c>
      <c r="R290">
        <v>0</v>
      </c>
      <c r="S290">
        <v>0</v>
      </c>
      <c r="T290">
        <v>0</v>
      </c>
      <c r="U290">
        <v>0</v>
      </c>
      <c r="V290">
        <v>0</v>
      </c>
      <c r="W290">
        <v>0</v>
      </c>
      <c r="X290">
        <v>0</v>
      </c>
      <c r="Y290">
        <v>1</v>
      </c>
      <c r="Z290">
        <v>2</v>
      </c>
      <c r="AA290">
        <v>0</v>
      </c>
      <c r="AB290">
        <v>0</v>
      </c>
      <c r="AC290">
        <v>0</v>
      </c>
      <c r="AD290">
        <v>0</v>
      </c>
      <c r="AE290">
        <v>0</v>
      </c>
      <c r="AF290">
        <v>0</v>
      </c>
      <c r="AG290">
        <v>0.13</v>
      </c>
      <c r="AH290">
        <v>0.13</v>
      </c>
      <c r="AI290">
        <v>0</v>
      </c>
      <c r="AJ290">
        <v>0.13</v>
      </c>
      <c r="AK290" s="12">
        <f>Players[[#This Row],[Goal Contributions]]/Players[[#This Row],[Matches Played]]</f>
        <v>0</v>
      </c>
      <c r="AL290" s="12">
        <f>IF(Players[[#This Row],[Expected Goals]] &gt; 0, Players[[#This Row],[Goals]] / Players[[#This Row],[Expected Goals]], 0)</f>
        <v>0</v>
      </c>
      <c r="AM290" s="12">
        <f>IF(Players[[#This Row],[Expected Assists]] &gt; 0, Players[[#This Row],[Assists]] / Players[[#This Row],[Expected Assists]], 0)</f>
        <v>0</v>
      </c>
      <c r="AN290" s="12">
        <f>IF(Players[[#This Row],[90s Played]] &gt; 0, (Players[[#This Row],[Y Cards]] + Players[[#This Row],[R Cards]]) / Players[[#This Row],[90s Played]], 0)</f>
        <v>0</v>
      </c>
      <c r="AO290" s="12">
        <f>Players[[#This Row],[Goals]] - Players[[#This Row],[Expected Goals]]</f>
        <v>0</v>
      </c>
    </row>
    <row r="291" spans="1:41" x14ac:dyDescent="0.25">
      <c r="A291" t="s">
        <v>137</v>
      </c>
      <c r="B291" t="s">
        <v>714</v>
      </c>
      <c r="C291" t="s">
        <v>17</v>
      </c>
      <c r="D291" t="s">
        <v>51</v>
      </c>
      <c r="E291" t="s">
        <v>54</v>
      </c>
      <c r="F291">
        <v>21</v>
      </c>
      <c r="G291">
        <v>2004</v>
      </c>
      <c r="H291">
        <v>31</v>
      </c>
      <c r="I291">
        <v>14</v>
      </c>
      <c r="J291">
        <v>1523</v>
      </c>
      <c r="K291">
        <v>16.899999999999999</v>
      </c>
      <c r="L291">
        <v>5</v>
      </c>
      <c r="M291">
        <v>2</v>
      </c>
      <c r="N291">
        <v>7</v>
      </c>
      <c r="O291">
        <v>5</v>
      </c>
      <c r="P291">
        <v>0</v>
      </c>
      <c r="Q291">
        <v>0</v>
      </c>
      <c r="R291">
        <v>8</v>
      </c>
      <c r="S291">
        <v>0</v>
      </c>
      <c r="T291">
        <v>3.9</v>
      </c>
      <c r="U291">
        <v>3.9</v>
      </c>
      <c r="V291">
        <v>3.1</v>
      </c>
      <c r="W291">
        <v>7</v>
      </c>
      <c r="X291">
        <v>39</v>
      </c>
      <c r="Y291">
        <v>54</v>
      </c>
      <c r="Z291">
        <v>74</v>
      </c>
      <c r="AA291">
        <v>0.3</v>
      </c>
      <c r="AB291">
        <v>0.12</v>
      </c>
      <c r="AC291">
        <v>0.41</v>
      </c>
      <c r="AD291">
        <v>0.3</v>
      </c>
      <c r="AE291">
        <v>0.41</v>
      </c>
      <c r="AF291">
        <v>0.23</v>
      </c>
      <c r="AG291">
        <v>0.18</v>
      </c>
      <c r="AH291">
        <v>0.41</v>
      </c>
      <c r="AI291">
        <v>0.23</v>
      </c>
      <c r="AJ291">
        <v>0.41</v>
      </c>
      <c r="AK291" s="12">
        <f>Players[[#This Row],[Goal Contributions]]/Players[[#This Row],[Matches Played]]</f>
        <v>0.22580645161290322</v>
      </c>
      <c r="AL291" s="12">
        <f>IF(Players[[#This Row],[Expected Goals]] &gt; 0, Players[[#This Row],[Goals]] / Players[[#This Row],[Expected Goals]], 0)</f>
        <v>1.2820512820512822</v>
      </c>
      <c r="AM291" s="12">
        <f>IF(Players[[#This Row],[Expected Assists]] &gt; 0, Players[[#This Row],[Assists]] / Players[[#This Row],[Expected Assists]], 0)</f>
        <v>0.64516129032258063</v>
      </c>
      <c r="AN291" s="12">
        <f>IF(Players[[#This Row],[90s Played]] &gt; 0, (Players[[#This Row],[Y Cards]] + Players[[#This Row],[R Cards]]) / Players[[#This Row],[90s Played]], 0)</f>
        <v>0.47337278106508879</v>
      </c>
      <c r="AO291" s="12">
        <f>Players[[#This Row],[Goals]] - Players[[#This Row],[Expected Goals]]</f>
        <v>1.1000000000000001</v>
      </c>
    </row>
    <row r="292" spans="1:41" x14ac:dyDescent="0.25">
      <c r="A292" t="s">
        <v>486</v>
      </c>
      <c r="B292" t="s">
        <v>702</v>
      </c>
      <c r="C292" t="s">
        <v>11</v>
      </c>
      <c r="D292" t="s">
        <v>699</v>
      </c>
      <c r="E292" t="s">
        <v>54</v>
      </c>
      <c r="F292">
        <v>24</v>
      </c>
      <c r="G292">
        <v>2001</v>
      </c>
      <c r="H292">
        <v>19</v>
      </c>
      <c r="I292">
        <v>12</v>
      </c>
      <c r="J292">
        <v>1125</v>
      </c>
      <c r="K292">
        <v>12.5</v>
      </c>
      <c r="L292">
        <v>1</v>
      </c>
      <c r="M292">
        <v>0</v>
      </c>
      <c r="N292">
        <v>1</v>
      </c>
      <c r="O292">
        <v>1</v>
      </c>
      <c r="P292">
        <v>0</v>
      </c>
      <c r="Q292">
        <v>0</v>
      </c>
      <c r="R292">
        <v>4</v>
      </c>
      <c r="S292">
        <v>0</v>
      </c>
      <c r="T292">
        <v>0.6</v>
      </c>
      <c r="U292">
        <v>0.6</v>
      </c>
      <c r="V292">
        <v>0</v>
      </c>
      <c r="W292">
        <v>0.6</v>
      </c>
      <c r="X292">
        <v>3</v>
      </c>
      <c r="Y292">
        <v>32</v>
      </c>
      <c r="Z292">
        <v>2</v>
      </c>
      <c r="AA292">
        <v>0.08</v>
      </c>
      <c r="AB292">
        <v>0</v>
      </c>
      <c r="AC292">
        <v>0.08</v>
      </c>
      <c r="AD292">
        <v>0.08</v>
      </c>
      <c r="AE292">
        <v>0.08</v>
      </c>
      <c r="AF292">
        <v>0.05</v>
      </c>
      <c r="AG292">
        <v>0</v>
      </c>
      <c r="AH292">
        <v>0.05</v>
      </c>
      <c r="AI292">
        <v>0.05</v>
      </c>
      <c r="AJ292">
        <v>0.05</v>
      </c>
      <c r="AK292" s="12">
        <f>Players[[#This Row],[Goal Contributions]]/Players[[#This Row],[Matches Played]]</f>
        <v>5.2631578947368418E-2</v>
      </c>
      <c r="AL292" s="12">
        <f>IF(Players[[#This Row],[Expected Goals]] &gt; 0, Players[[#This Row],[Goals]] / Players[[#This Row],[Expected Goals]], 0)</f>
        <v>1.6666666666666667</v>
      </c>
      <c r="AM292" s="12">
        <f>IF(Players[[#This Row],[Expected Assists]] &gt; 0, Players[[#This Row],[Assists]] / Players[[#This Row],[Expected Assists]], 0)</f>
        <v>0</v>
      </c>
      <c r="AN292" s="12">
        <f>IF(Players[[#This Row],[90s Played]] &gt; 0, (Players[[#This Row],[Y Cards]] + Players[[#This Row],[R Cards]]) / Players[[#This Row],[90s Played]], 0)</f>
        <v>0.32</v>
      </c>
      <c r="AO292" s="12">
        <f>Players[[#This Row],[Goals]] - Players[[#This Row],[Expected Goals]]</f>
        <v>0.4</v>
      </c>
    </row>
    <row r="293" spans="1:41" x14ac:dyDescent="0.25">
      <c r="A293" t="s">
        <v>183</v>
      </c>
      <c r="B293" t="s">
        <v>741</v>
      </c>
      <c r="C293" t="s">
        <v>11</v>
      </c>
      <c r="D293" t="s">
        <v>699</v>
      </c>
      <c r="E293" t="s">
        <v>54</v>
      </c>
      <c r="F293">
        <v>26</v>
      </c>
      <c r="G293">
        <v>1999</v>
      </c>
      <c r="H293">
        <v>4</v>
      </c>
      <c r="I293">
        <v>1</v>
      </c>
      <c r="J293">
        <v>109</v>
      </c>
      <c r="K293">
        <v>1.2</v>
      </c>
      <c r="L293">
        <v>0</v>
      </c>
      <c r="M293">
        <v>0</v>
      </c>
      <c r="N293">
        <v>0</v>
      </c>
      <c r="O293">
        <v>0</v>
      </c>
      <c r="P293">
        <v>0</v>
      </c>
      <c r="Q293">
        <v>0</v>
      </c>
      <c r="R293">
        <v>1</v>
      </c>
      <c r="S293">
        <v>0</v>
      </c>
      <c r="T293">
        <v>0</v>
      </c>
      <c r="U293">
        <v>0</v>
      </c>
      <c r="V293">
        <v>0</v>
      </c>
      <c r="W293">
        <v>0</v>
      </c>
      <c r="X293">
        <v>4</v>
      </c>
      <c r="Y293">
        <v>3</v>
      </c>
      <c r="Z293">
        <v>2</v>
      </c>
      <c r="AA293">
        <v>0</v>
      </c>
      <c r="AB293">
        <v>0</v>
      </c>
      <c r="AC293">
        <v>0</v>
      </c>
      <c r="AD293">
        <v>0</v>
      </c>
      <c r="AE293">
        <v>0</v>
      </c>
      <c r="AF293">
        <v>0.04</v>
      </c>
      <c r="AG293">
        <v>0</v>
      </c>
      <c r="AH293">
        <v>0.04</v>
      </c>
      <c r="AI293">
        <v>0.04</v>
      </c>
      <c r="AJ293">
        <v>0.04</v>
      </c>
      <c r="AK293" s="12">
        <f>Players[[#This Row],[Goal Contributions]]/Players[[#This Row],[Matches Played]]</f>
        <v>0</v>
      </c>
      <c r="AL293" s="12">
        <f>IF(Players[[#This Row],[Expected Goals]] &gt; 0, Players[[#This Row],[Goals]] / Players[[#This Row],[Expected Goals]], 0)</f>
        <v>0</v>
      </c>
      <c r="AM293" s="12">
        <f>IF(Players[[#This Row],[Expected Assists]] &gt; 0, Players[[#This Row],[Assists]] / Players[[#This Row],[Expected Assists]], 0)</f>
        <v>0</v>
      </c>
      <c r="AN293" s="12">
        <f>IF(Players[[#This Row],[90s Played]] &gt; 0, (Players[[#This Row],[Y Cards]] + Players[[#This Row],[R Cards]]) / Players[[#This Row],[90s Played]], 0)</f>
        <v>0.83333333333333337</v>
      </c>
      <c r="AO293" s="12">
        <f>Players[[#This Row],[Goals]] - Players[[#This Row],[Expected Goals]]</f>
        <v>0</v>
      </c>
    </row>
    <row r="294" spans="1:41" x14ac:dyDescent="0.25">
      <c r="A294" t="s">
        <v>430</v>
      </c>
      <c r="B294" t="s">
        <v>719</v>
      </c>
      <c r="C294" t="s">
        <v>51</v>
      </c>
      <c r="D294" t="s">
        <v>699</v>
      </c>
      <c r="E294" t="s">
        <v>54</v>
      </c>
      <c r="F294">
        <v>24</v>
      </c>
      <c r="G294">
        <v>2001</v>
      </c>
      <c r="H294">
        <v>18</v>
      </c>
      <c r="I294">
        <v>9</v>
      </c>
      <c r="J294">
        <v>852</v>
      </c>
      <c r="K294">
        <v>9.5</v>
      </c>
      <c r="L294">
        <v>1</v>
      </c>
      <c r="M294">
        <v>1</v>
      </c>
      <c r="N294">
        <v>2</v>
      </c>
      <c r="O294">
        <v>1</v>
      </c>
      <c r="P294">
        <v>0</v>
      </c>
      <c r="Q294">
        <v>0</v>
      </c>
      <c r="R294">
        <v>3</v>
      </c>
      <c r="S294">
        <v>0</v>
      </c>
      <c r="T294">
        <v>1</v>
      </c>
      <c r="U294">
        <v>1</v>
      </c>
      <c r="V294">
        <v>0.7</v>
      </c>
      <c r="W294">
        <v>1.7</v>
      </c>
      <c r="X294">
        <v>19</v>
      </c>
      <c r="Y294">
        <v>14</v>
      </c>
      <c r="Z294">
        <v>71</v>
      </c>
      <c r="AA294">
        <v>0.11</v>
      </c>
      <c r="AB294">
        <v>0.11</v>
      </c>
      <c r="AC294">
        <v>0.21</v>
      </c>
      <c r="AD294">
        <v>0.11</v>
      </c>
      <c r="AE294">
        <v>0.21</v>
      </c>
      <c r="AF294">
        <v>0.11</v>
      </c>
      <c r="AG294">
        <v>0.08</v>
      </c>
      <c r="AH294">
        <v>0.18</v>
      </c>
      <c r="AI294">
        <v>0.11</v>
      </c>
      <c r="AJ294">
        <v>0.18</v>
      </c>
      <c r="AK294" s="12">
        <f>Players[[#This Row],[Goal Contributions]]/Players[[#This Row],[Matches Played]]</f>
        <v>0.1111111111111111</v>
      </c>
      <c r="AL294" s="12">
        <f>IF(Players[[#This Row],[Expected Goals]] &gt; 0, Players[[#This Row],[Goals]] / Players[[#This Row],[Expected Goals]], 0)</f>
        <v>1</v>
      </c>
      <c r="AM294" s="12">
        <f>IF(Players[[#This Row],[Expected Assists]] &gt; 0, Players[[#This Row],[Assists]] / Players[[#This Row],[Expected Assists]], 0)</f>
        <v>1.4285714285714286</v>
      </c>
      <c r="AN294" s="12">
        <f>IF(Players[[#This Row],[90s Played]] &gt; 0, (Players[[#This Row],[Y Cards]] + Players[[#This Row],[R Cards]]) / Players[[#This Row],[90s Played]], 0)</f>
        <v>0.31578947368421051</v>
      </c>
      <c r="AO294" s="12">
        <f>Players[[#This Row],[Goals]] - Players[[#This Row],[Expected Goals]]</f>
        <v>0</v>
      </c>
    </row>
    <row r="295" spans="1:41" x14ac:dyDescent="0.25">
      <c r="A295" t="s">
        <v>623</v>
      </c>
      <c r="B295" t="s">
        <v>704</v>
      </c>
      <c r="C295" t="s">
        <v>51</v>
      </c>
      <c r="D295" t="s">
        <v>699</v>
      </c>
      <c r="E295" t="s">
        <v>54</v>
      </c>
      <c r="F295">
        <v>38</v>
      </c>
      <c r="G295">
        <v>1987</v>
      </c>
      <c r="H295">
        <v>35</v>
      </c>
      <c r="I295">
        <v>35</v>
      </c>
      <c r="J295">
        <v>2823</v>
      </c>
      <c r="K295">
        <v>31.4</v>
      </c>
      <c r="L295">
        <v>9</v>
      </c>
      <c r="M295">
        <v>4</v>
      </c>
      <c r="N295">
        <v>13</v>
      </c>
      <c r="O295">
        <v>8</v>
      </c>
      <c r="P295">
        <v>1</v>
      </c>
      <c r="Q295">
        <v>2</v>
      </c>
      <c r="R295">
        <v>5</v>
      </c>
      <c r="S295">
        <v>0</v>
      </c>
      <c r="T295">
        <v>11.2</v>
      </c>
      <c r="U295">
        <v>9.6</v>
      </c>
      <c r="V295">
        <v>3</v>
      </c>
      <c r="W295">
        <v>12.6</v>
      </c>
      <c r="X295">
        <v>29</v>
      </c>
      <c r="Y295">
        <v>22</v>
      </c>
      <c r="Z295">
        <v>120</v>
      </c>
      <c r="AA295">
        <v>0.28999999999999998</v>
      </c>
      <c r="AB295">
        <v>0.13</v>
      </c>
      <c r="AC295">
        <v>0.41</v>
      </c>
      <c r="AD295">
        <v>0.26</v>
      </c>
      <c r="AE295">
        <v>0.38</v>
      </c>
      <c r="AF295">
        <v>0.36</v>
      </c>
      <c r="AG295">
        <v>0.1</v>
      </c>
      <c r="AH295">
        <v>0.45</v>
      </c>
      <c r="AI295">
        <v>0.31</v>
      </c>
      <c r="AJ295">
        <v>0.4</v>
      </c>
      <c r="AK295" s="12">
        <f>Players[[#This Row],[Goal Contributions]]/Players[[#This Row],[Matches Played]]</f>
        <v>0.37142857142857144</v>
      </c>
      <c r="AL295" s="12">
        <f>IF(Players[[#This Row],[Expected Goals]] &gt; 0, Players[[#This Row],[Goals]] / Players[[#This Row],[Expected Goals]], 0)</f>
        <v>0.8035714285714286</v>
      </c>
      <c r="AM295" s="12">
        <f>IF(Players[[#This Row],[Expected Assists]] &gt; 0, Players[[#This Row],[Assists]] / Players[[#This Row],[Expected Assists]], 0)</f>
        <v>1.3333333333333333</v>
      </c>
      <c r="AN295" s="12">
        <f>IF(Players[[#This Row],[90s Played]] &gt; 0, (Players[[#This Row],[Y Cards]] + Players[[#This Row],[R Cards]]) / Players[[#This Row],[90s Played]], 0)</f>
        <v>0.15923566878980894</v>
      </c>
      <c r="AO295" s="12">
        <f>Players[[#This Row],[Goals]] - Players[[#This Row],[Expected Goals]]</f>
        <v>-2.1999999999999993</v>
      </c>
    </row>
    <row r="296" spans="1:41" x14ac:dyDescent="0.25">
      <c r="A296" t="s">
        <v>628</v>
      </c>
      <c r="B296" t="s">
        <v>724</v>
      </c>
      <c r="C296" t="s">
        <v>11</v>
      </c>
      <c r="D296" t="s">
        <v>699</v>
      </c>
      <c r="E296" t="s">
        <v>54</v>
      </c>
      <c r="F296">
        <v>33</v>
      </c>
      <c r="G296">
        <v>1992</v>
      </c>
      <c r="H296">
        <v>18</v>
      </c>
      <c r="I296">
        <v>16</v>
      </c>
      <c r="J296">
        <v>1391</v>
      </c>
      <c r="K296">
        <v>15.5</v>
      </c>
      <c r="L296">
        <v>0</v>
      </c>
      <c r="M296">
        <v>0</v>
      </c>
      <c r="N296">
        <v>0</v>
      </c>
      <c r="O296">
        <v>0</v>
      </c>
      <c r="P296">
        <v>0</v>
      </c>
      <c r="Q296">
        <v>0</v>
      </c>
      <c r="R296">
        <v>5</v>
      </c>
      <c r="S296">
        <v>0</v>
      </c>
      <c r="T296">
        <v>0.1</v>
      </c>
      <c r="U296">
        <v>0.1</v>
      </c>
      <c r="V296">
        <v>0.1</v>
      </c>
      <c r="W296">
        <v>0.2</v>
      </c>
      <c r="X296">
        <v>3</v>
      </c>
      <c r="Y296">
        <v>32</v>
      </c>
      <c r="Z296">
        <v>2</v>
      </c>
      <c r="AA296">
        <v>0</v>
      </c>
      <c r="AB296">
        <v>0</v>
      </c>
      <c r="AC296">
        <v>0</v>
      </c>
      <c r="AD296">
        <v>0</v>
      </c>
      <c r="AE296">
        <v>0</v>
      </c>
      <c r="AF296">
        <v>0.01</v>
      </c>
      <c r="AG296">
        <v>0.01</v>
      </c>
      <c r="AH296">
        <v>0.01</v>
      </c>
      <c r="AI296">
        <v>0.01</v>
      </c>
      <c r="AJ296">
        <v>0.01</v>
      </c>
      <c r="AK296" s="12">
        <f>Players[[#This Row],[Goal Contributions]]/Players[[#This Row],[Matches Played]]</f>
        <v>0</v>
      </c>
      <c r="AL296" s="12">
        <f>IF(Players[[#This Row],[Expected Goals]] &gt; 0, Players[[#This Row],[Goals]] / Players[[#This Row],[Expected Goals]], 0)</f>
        <v>0</v>
      </c>
      <c r="AM296" s="12">
        <f>IF(Players[[#This Row],[Expected Assists]] &gt; 0, Players[[#This Row],[Assists]] / Players[[#This Row],[Expected Assists]], 0)</f>
        <v>0</v>
      </c>
      <c r="AN296" s="12">
        <f>IF(Players[[#This Row],[90s Played]] &gt; 0, (Players[[#This Row],[Y Cards]] + Players[[#This Row],[R Cards]]) / Players[[#This Row],[90s Played]], 0)</f>
        <v>0.32258064516129031</v>
      </c>
      <c r="AO296" s="12">
        <f>Players[[#This Row],[Goals]] - Players[[#This Row],[Expected Goals]]</f>
        <v>-0.1</v>
      </c>
    </row>
    <row r="297" spans="1:41" x14ac:dyDescent="0.25">
      <c r="A297" t="s">
        <v>168</v>
      </c>
      <c r="B297" t="s">
        <v>748</v>
      </c>
      <c r="C297" t="s">
        <v>17</v>
      </c>
      <c r="D297" t="s">
        <v>11</v>
      </c>
      <c r="E297" t="s">
        <v>54</v>
      </c>
      <c r="F297">
        <v>28</v>
      </c>
      <c r="G297">
        <v>1997</v>
      </c>
      <c r="H297">
        <v>4</v>
      </c>
      <c r="I297">
        <v>1</v>
      </c>
      <c r="J297">
        <v>131</v>
      </c>
      <c r="K297">
        <v>1.5</v>
      </c>
      <c r="L297">
        <v>0</v>
      </c>
      <c r="M297">
        <v>0</v>
      </c>
      <c r="N297">
        <v>0</v>
      </c>
      <c r="O297">
        <v>0</v>
      </c>
      <c r="P297">
        <v>0</v>
      </c>
      <c r="Q297">
        <v>0</v>
      </c>
      <c r="R297">
        <v>0</v>
      </c>
      <c r="S297">
        <v>0</v>
      </c>
      <c r="T297">
        <v>0</v>
      </c>
      <c r="U297">
        <v>0</v>
      </c>
      <c r="V297">
        <v>0.4</v>
      </c>
      <c r="W297">
        <v>0.4</v>
      </c>
      <c r="X297">
        <v>4</v>
      </c>
      <c r="Y297">
        <v>3</v>
      </c>
      <c r="Z297">
        <v>6</v>
      </c>
      <c r="AA297">
        <v>0</v>
      </c>
      <c r="AB297">
        <v>0</v>
      </c>
      <c r="AC297">
        <v>0</v>
      </c>
      <c r="AD297">
        <v>0</v>
      </c>
      <c r="AE297">
        <v>0</v>
      </c>
      <c r="AF297">
        <v>0</v>
      </c>
      <c r="AG297">
        <v>0.27</v>
      </c>
      <c r="AH297">
        <v>0.27</v>
      </c>
      <c r="AI297">
        <v>0</v>
      </c>
      <c r="AJ297">
        <v>0.27</v>
      </c>
      <c r="AK297" s="12">
        <f>Players[[#This Row],[Goal Contributions]]/Players[[#This Row],[Matches Played]]</f>
        <v>0</v>
      </c>
      <c r="AL297" s="12">
        <f>IF(Players[[#This Row],[Expected Goals]] &gt; 0, Players[[#This Row],[Goals]] / Players[[#This Row],[Expected Goals]], 0)</f>
        <v>0</v>
      </c>
      <c r="AM297" s="12">
        <f>IF(Players[[#This Row],[Expected Assists]] &gt; 0, Players[[#This Row],[Assists]] / Players[[#This Row],[Expected Assists]], 0)</f>
        <v>0</v>
      </c>
      <c r="AN297" s="12">
        <f>IF(Players[[#This Row],[90s Played]] &gt; 0, (Players[[#This Row],[Y Cards]] + Players[[#This Row],[R Cards]]) / Players[[#This Row],[90s Played]], 0)</f>
        <v>0</v>
      </c>
      <c r="AO297" s="12">
        <f>Players[[#This Row],[Goals]] - Players[[#This Row],[Expected Goals]]</f>
        <v>0</v>
      </c>
    </row>
    <row r="298" spans="1:41" x14ac:dyDescent="0.25">
      <c r="A298" t="s">
        <v>635</v>
      </c>
      <c r="B298" t="s">
        <v>725</v>
      </c>
      <c r="C298" t="s">
        <v>48</v>
      </c>
      <c r="D298" t="s">
        <v>699</v>
      </c>
      <c r="E298" t="s">
        <v>54</v>
      </c>
      <c r="F298">
        <v>32</v>
      </c>
      <c r="G298">
        <v>1993</v>
      </c>
      <c r="H298">
        <v>2</v>
      </c>
      <c r="I298">
        <v>1</v>
      </c>
      <c r="J298">
        <v>135</v>
      </c>
      <c r="K298">
        <v>1.5</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s="12">
        <f>Players[[#This Row],[Goal Contributions]]/Players[[#This Row],[Matches Played]]</f>
        <v>0</v>
      </c>
      <c r="AL298" s="12">
        <f>IF(Players[[#This Row],[Expected Goals]] &gt; 0, Players[[#This Row],[Goals]] / Players[[#This Row],[Expected Goals]], 0)</f>
        <v>0</v>
      </c>
      <c r="AM298" s="12">
        <f>IF(Players[[#This Row],[Expected Assists]] &gt; 0, Players[[#This Row],[Assists]] / Players[[#This Row],[Expected Assists]], 0)</f>
        <v>0</v>
      </c>
      <c r="AN298" s="12">
        <f>IF(Players[[#This Row],[90s Played]] &gt; 0, (Players[[#This Row],[Y Cards]] + Players[[#This Row],[R Cards]]) / Players[[#This Row],[90s Played]], 0)</f>
        <v>0</v>
      </c>
      <c r="AO298" s="12">
        <f>Players[[#This Row],[Goals]] - Players[[#This Row],[Expected Goals]]</f>
        <v>0</v>
      </c>
    </row>
    <row r="299" spans="1:41" x14ac:dyDescent="0.25">
      <c r="A299" t="s">
        <v>90</v>
      </c>
      <c r="B299" t="s">
        <v>706</v>
      </c>
      <c r="C299" t="s">
        <v>17</v>
      </c>
      <c r="D299" t="s">
        <v>51</v>
      </c>
      <c r="E299" t="s">
        <v>54</v>
      </c>
      <c r="F299">
        <v>34</v>
      </c>
      <c r="G299">
        <v>1991</v>
      </c>
      <c r="H299">
        <v>30</v>
      </c>
      <c r="I299">
        <v>19</v>
      </c>
      <c r="J299">
        <v>1638</v>
      </c>
      <c r="K299">
        <v>18.2</v>
      </c>
      <c r="L299">
        <v>5</v>
      </c>
      <c r="M299">
        <v>0</v>
      </c>
      <c r="N299">
        <v>5</v>
      </c>
      <c r="O299">
        <v>4</v>
      </c>
      <c r="P299">
        <v>1</v>
      </c>
      <c r="Q299">
        <v>1</v>
      </c>
      <c r="R299">
        <v>5</v>
      </c>
      <c r="S299">
        <v>0</v>
      </c>
      <c r="T299">
        <v>3.2</v>
      </c>
      <c r="U299">
        <v>2.4</v>
      </c>
      <c r="V299">
        <v>1.1000000000000001</v>
      </c>
      <c r="W299">
        <v>3.5</v>
      </c>
      <c r="X299">
        <v>49</v>
      </c>
      <c r="Y299">
        <v>46</v>
      </c>
      <c r="Z299">
        <v>86</v>
      </c>
      <c r="AA299">
        <v>0.27</v>
      </c>
      <c r="AB299">
        <v>0</v>
      </c>
      <c r="AC299">
        <v>0.27</v>
      </c>
      <c r="AD299">
        <v>0.22</v>
      </c>
      <c r="AE299">
        <v>0.22</v>
      </c>
      <c r="AF299">
        <v>0.17</v>
      </c>
      <c r="AG299">
        <v>0.06</v>
      </c>
      <c r="AH299">
        <v>0.24</v>
      </c>
      <c r="AI299">
        <v>0.13</v>
      </c>
      <c r="AJ299">
        <v>0.19</v>
      </c>
      <c r="AK299" s="12">
        <f>Players[[#This Row],[Goal Contributions]]/Players[[#This Row],[Matches Played]]</f>
        <v>0.16666666666666666</v>
      </c>
      <c r="AL299" s="12">
        <f>IF(Players[[#This Row],[Expected Goals]] &gt; 0, Players[[#This Row],[Goals]] / Players[[#This Row],[Expected Goals]], 0)</f>
        <v>1.5625</v>
      </c>
      <c r="AM299" s="12">
        <f>IF(Players[[#This Row],[Expected Assists]] &gt; 0, Players[[#This Row],[Assists]] / Players[[#This Row],[Expected Assists]], 0)</f>
        <v>0</v>
      </c>
      <c r="AN299" s="12">
        <f>IF(Players[[#This Row],[90s Played]] &gt; 0, (Players[[#This Row],[Y Cards]] + Players[[#This Row],[R Cards]]) / Players[[#This Row],[90s Played]], 0)</f>
        <v>0.27472527472527475</v>
      </c>
      <c r="AO299" s="12">
        <f>Players[[#This Row],[Goals]] - Players[[#This Row],[Expected Goals]]</f>
        <v>1.7999999999999998</v>
      </c>
    </row>
    <row r="300" spans="1:41" x14ac:dyDescent="0.25">
      <c r="A300" t="s">
        <v>174</v>
      </c>
      <c r="B300" t="s">
        <v>704</v>
      </c>
      <c r="C300" t="s">
        <v>11</v>
      </c>
      <c r="D300" t="s">
        <v>699</v>
      </c>
      <c r="E300" t="s">
        <v>54</v>
      </c>
      <c r="F300">
        <v>32</v>
      </c>
      <c r="G300">
        <v>1993</v>
      </c>
      <c r="H300">
        <v>22</v>
      </c>
      <c r="I300">
        <v>19</v>
      </c>
      <c r="J300">
        <v>1714</v>
      </c>
      <c r="K300">
        <v>19</v>
      </c>
      <c r="L300">
        <v>1</v>
      </c>
      <c r="M300">
        <v>0</v>
      </c>
      <c r="N300">
        <v>1</v>
      </c>
      <c r="O300">
        <v>1</v>
      </c>
      <c r="P300">
        <v>0</v>
      </c>
      <c r="Q300">
        <v>0</v>
      </c>
      <c r="R300">
        <v>3</v>
      </c>
      <c r="S300">
        <v>0</v>
      </c>
      <c r="T300">
        <v>0.4</v>
      </c>
      <c r="U300">
        <v>0.4</v>
      </c>
      <c r="V300">
        <v>0.1</v>
      </c>
      <c r="W300">
        <v>0.5</v>
      </c>
      <c r="X300">
        <v>3</v>
      </c>
      <c r="Y300">
        <v>32</v>
      </c>
      <c r="Z300">
        <v>0</v>
      </c>
      <c r="AA300">
        <v>0.05</v>
      </c>
      <c r="AB300">
        <v>0</v>
      </c>
      <c r="AC300">
        <v>0.05</v>
      </c>
      <c r="AD300">
        <v>0.05</v>
      </c>
      <c r="AE300">
        <v>0.05</v>
      </c>
      <c r="AF300">
        <v>0.02</v>
      </c>
      <c r="AG300">
        <v>0</v>
      </c>
      <c r="AH300">
        <v>0.03</v>
      </c>
      <c r="AI300">
        <v>0.02</v>
      </c>
      <c r="AJ300">
        <v>0.03</v>
      </c>
      <c r="AK300" s="12">
        <f>Players[[#This Row],[Goal Contributions]]/Players[[#This Row],[Matches Played]]</f>
        <v>4.5454545454545456E-2</v>
      </c>
      <c r="AL300" s="12">
        <f>IF(Players[[#This Row],[Expected Goals]] &gt; 0, Players[[#This Row],[Goals]] / Players[[#This Row],[Expected Goals]], 0)</f>
        <v>2.5</v>
      </c>
      <c r="AM300" s="12">
        <f>IF(Players[[#This Row],[Expected Assists]] &gt; 0, Players[[#This Row],[Assists]] / Players[[#This Row],[Expected Assists]], 0)</f>
        <v>0</v>
      </c>
      <c r="AN300" s="12">
        <f>IF(Players[[#This Row],[90s Played]] &gt; 0, (Players[[#This Row],[Y Cards]] + Players[[#This Row],[R Cards]]) / Players[[#This Row],[90s Played]], 0)</f>
        <v>0.15789473684210525</v>
      </c>
      <c r="AO300" s="12">
        <f>Players[[#This Row],[Goals]] - Players[[#This Row],[Expected Goals]]</f>
        <v>0.6</v>
      </c>
    </row>
    <row r="301" spans="1:41" x14ac:dyDescent="0.25">
      <c r="A301" t="s">
        <v>188</v>
      </c>
      <c r="B301" t="s">
        <v>749</v>
      </c>
      <c r="C301" t="s">
        <v>17</v>
      </c>
      <c r="D301" t="s">
        <v>51</v>
      </c>
      <c r="E301" t="s">
        <v>54</v>
      </c>
      <c r="F301">
        <v>27</v>
      </c>
      <c r="G301">
        <v>1998</v>
      </c>
      <c r="H301">
        <v>23</v>
      </c>
      <c r="I301">
        <v>6</v>
      </c>
      <c r="J301">
        <v>736</v>
      </c>
      <c r="K301">
        <v>8.1999999999999993</v>
      </c>
      <c r="L301">
        <v>1</v>
      </c>
      <c r="M301">
        <v>0</v>
      </c>
      <c r="N301">
        <v>1</v>
      </c>
      <c r="O301">
        <v>1</v>
      </c>
      <c r="P301">
        <v>0</v>
      </c>
      <c r="Q301">
        <v>0</v>
      </c>
      <c r="R301">
        <v>0</v>
      </c>
      <c r="S301">
        <v>0</v>
      </c>
      <c r="T301">
        <v>1.3</v>
      </c>
      <c r="U301">
        <v>1.3</v>
      </c>
      <c r="V301">
        <v>0.1</v>
      </c>
      <c r="W301">
        <v>1.3</v>
      </c>
      <c r="X301">
        <v>11</v>
      </c>
      <c r="Y301">
        <v>8</v>
      </c>
      <c r="Z301">
        <v>36</v>
      </c>
      <c r="AA301">
        <v>0.12</v>
      </c>
      <c r="AB301">
        <v>0</v>
      </c>
      <c r="AC301">
        <v>0.12</v>
      </c>
      <c r="AD301">
        <v>0.12</v>
      </c>
      <c r="AE301">
        <v>0.12</v>
      </c>
      <c r="AF301">
        <v>0.15</v>
      </c>
      <c r="AG301">
        <v>0.01</v>
      </c>
      <c r="AH301">
        <v>0.16</v>
      </c>
      <c r="AI301">
        <v>0.15</v>
      </c>
      <c r="AJ301">
        <v>0.16</v>
      </c>
      <c r="AK301" s="12">
        <f>Players[[#This Row],[Goal Contributions]]/Players[[#This Row],[Matches Played]]</f>
        <v>4.3478260869565216E-2</v>
      </c>
      <c r="AL301" s="12">
        <f>IF(Players[[#This Row],[Expected Goals]] &gt; 0, Players[[#This Row],[Goals]] / Players[[#This Row],[Expected Goals]], 0)</f>
        <v>0.76923076923076916</v>
      </c>
      <c r="AM301" s="12">
        <f>IF(Players[[#This Row],[Expected Assists]] &gt; 0, Players[[#This Row],[Assists]] / Players[[#This Row],[Expected Assists]], 0)</f>
        <v>0</v>
      </c>
      <c r="AN301" s="12">
        <f>IF(Players[[#This Row],[90s Played]] &gt; 0, (Players[[#This Row],[Y Cards]] + Players[[#This Row],[R Cards]]) / Players[[#This Row],[90s Played]], 0)</f>
        <v>0</v>
      </c>
      <c r="AO301" s="12">
        <f>Players[[#This Row],[Goals]] - Players[[#This Row],[Expected Goals]]</f>
        <v>-0.30000000000000004</v>
      </c>
    </row>
    <row r="302" spans="1:41" x14ac:dyDescent="0.25">
      <c r="A302" t="s">
        <v>651</v>
      </c>
      <c r="B302" t="s">
        <v>704</v>
      </c>
      <c r="C302" t="s">
        <v>17</v>
      </c>
      <c r="D302" t="s">
        <v>699</v>
      </c>
      <c r="E302" t="s">
        <v>54</v>
      </c>
      <c r="F302">
        <v>29</v>
      </c>
      <c r="G302">
        <v>1996</v>
      </c>
      <c r="H302">
        <v>22</v>
      </c>
      <c r="I302">
        <v>17</v>
      </c>
      <c r="J302">
        <v>1538</v>
      </c>
      <c r="K302">
        <v>17.100000000000001</v>
      </c>
      <c r="L302">
        <v>0</v>
      </c>
      <c r="M302">
        <v>2</v>
      </c>
      <c r="N302">
        <v>2</v>
      </c>
      <c r="O302">
        <v>0</v>
      </c>
      <c r="P302">
        <v>0</v>
      </c>
      <c r="Q302">
        <v>0</v>
      </c>
      <c r="R302">
        <v>4</v>
      </c>
      <c r="S302">
        <v>0</v>
      </c>
      <c r="T302">
        <v>0.2</v>
      </c>
      <c r="U302">
        <v>0.2</v>
      </c>
      <c r="V302">
        <v>1.2</v>
      </c>
      <c r="W302">
        <v>1.5</v>
      </c>
      <c r="X302">
        <v>19</v>
      </c>
      <c r="Y302">
        <v>101</v>
      </c>
      <c r="Z302">
        <v>11</v>
      </c>
      <c r="AA302">
        <v>0</v>
      </c>
      <c r="AB302">
        <v>0.12</v>
      </c>
      <c r="AC302">
        <v>0.12</v>
      </c>
      <c r="AD302">
        <v>0</v>
      </c>
      <c r="AE302">
        <v>0.12</v>
      </c>
      <c r="AF302">
        <v>0.01</v>
      </c>
      <c r="AG302">
        <v>7.0000000000000007E-2</v>
      </c>
      <c r="AH302">
        <v>0.09</v>
      </c>
      <c r="AI302">
        <v>0.01</v>
      </c>
      <c r="AJ302">
        <v>0.09</v>
      </c>
      <c r="AK302" s="12">
        <f>Players[[#This Row],[Goal Contributions]]/Players[[#This Row],[Matches Played]]</f>
        <v>9.0909090909090912E-2</v>
      </c>
      <c r="AL302" s="12">
        <f>IF(Players[[#This Row],[Expected Goals]] &gt; 0, Players[[#This Row],[Goals]] / Players[[#This Row],[Expected Goals]], 0)</f>
        <v>0</v>
      </c>
      <c r="AM302" s="12">
        <f>IF(Players[[#This Row],[Expected Assists]] &gt; 0, Players[[#This Row],[Assists]] / Players[[#This Row],[Expected Assists]], 0)</f>
        <v>1.6666666666666667</v>
      </c>
      <c r="AN302" s="12">
        <f>IF(Players[[#This Row],[90s Played]] &gt; 0, (Players[[#This Row],[Y Cards]] + Players[[#This Row],[R Cards]]) / Players[[#This Row],[90s Played]], 0)</f>
        <v>0.23391812865497075</v>
      </c>
      <c r="AO302" s="12">
        <f>Players[[#This Row],[Goals]] - Players[[#This Row],[Expected Goals]]</f>
        <v>-0.2</v>
      </c>
    </row>
    <row r="303" spans="1:41" x14ac:dyDescent="0.25">
      <c r="A303" t="s">
        <v>448</v>
      </c>
      <c r="B303" t="s">
        <v>704</v>
      </c>
      <c r="C303" t="s">
        <v>17</v>
      </c>
      <c r="D303" t="s">
        <v>51</v>
      </c>
      <c r="E303" t="s">
        <v>54</v>
      </c>
      <c r="F303">
        <v>16</v>
      </c>
      <c r="G303">
        <v>2009</v>
      </c>
      <c r="H303">
        <v>7</v>
      </c>
      <c r="I303">
        <v>0</v>
      </c>
      <c r="J303">
        <v>112</v>
      </c>
      <c r="K303">
        <v>1.2</v>
      </c>
      <c r="L303">
        <v>0</v>
      </c>
      <c r="M303">
        <v>0</v>
      </c>
      <c r="N303">
        <v>0</v>
      </c>
      <c r="O303">
        <v>0</v>
      </c>
      <c r="P303">
        <v>0</v>
      </c>
      <c r="Q303">
        <v>0</v>
      </c>
      <c r="R303">
        <v>0</v>
      </c>
      <c r="S303">
        <v>0</v>
      </c>
      <c r="T303">
        <v>0.2</v>
      </c>
      <c r="U303">
        <v>0.2</v>
      </c>
      <c r="V303">
        <v>0</v>
      </c>
      <c r="W303">
        <v>0.2</v>
      </c>
      <c r="X303">
        <v>6</v>
      </c>
      <c r="Y303">
        <v>3</v>
      </c>
      <c r="Z303">
        <v>10</v>
      </c>
      <c r="AA303">
        <v>0</v>
      </c>
      <c r="AB303">
        <v>0</v>
      </c>
      <c r="AC303">
        <v>0</v>
      </c>
      <c r="AD303">
        <v>0</v>
      </c>
      <c r="AE303">
        <v>0</v>
      </c>
      <c r="AF303">
        <v>0.13</v>
      </c>
      <c r="AG303">
        <v>0.01</v>
      </c>
      <c r="AH303">
        <v>0.14000000000000001</v>
      </c>
      <c r="AI303">
        <v>0.13</v>
      </c>
      <c r="AJ303">
        <v>0.14000000000000001</v>
      </c>
      <c r="AK303" s="12">
        <f>Players[[#This Row],[Goal Contributions]]/Players[[#This Row],[Matches Played]]</f>
        <v>0</v>
      </c>
      <c r="AL303" s="12">
        <f>IF(Players[[#This Row],[Expected Goals]] &gt; 0, Players[[#This Row],[Goals]] / Players[[#This Row],[Expected Goals]], 0)</f>
        <v>0</v>
      </c>
      <c r="AM303" s="12">
        <f>IF(Players[[#This Row],[Expected Assists]] &gt; 0, Players[[#This Row],[Assists]] / Players[[#This Row],[Expected Assists]], 0)</f>
        <v>0</v>
      </c>
      <c r="AN303" s="12">
        <f>IF(Players[[#This Row],[90s Played]] &gt; 0, (Players[[#This Row],[Y Cards]] + Players[[#This Row],[R Cards]]) / Players[[#This Row],[90s Played]], 0)</f>
        <v>0</v>
      </c>
      <c r="AO303" s="12">
        <f>Players[[#This Row],[Goals]] - Players[[#This Row],[Expected Goals]]</f>
        <v>-0.2</v>
      </c>
    </row>
    <row r="304" spans="1:41" x14ac:dyDescent="0.25">
      <c r="A304" t="s">
        <v>424</v>
      </c>
      <c r="B304" t="s">
        <v>704</v>
      </c>
      <c r="C304" t="s">
        <v>51</v>
      </c>
      <c r="D304" t="s">
        <v>699</v>
      </c>
      <c r="E304" t="s">
        <v>54</v>
      </c>
      <c r="F304">
        <v>27</v>
      </c>
      <c r="G304">
        <v>1998</v>
      </c>
      <c r="H304">
        <v>30</v>
      </c>
      <c r="I304">
        <v>16</v>
      </c>
      <c r="J304">
        <v>1615</v>
      </c>
      <c r="K304">
        <v>17.899999999999999</v>
      </c>
      <c r="L304">
        <v>4</v>
      </c>
      <c r="M304">
        <v>1</v>
      </c>
      <c r="N304">
        <v>5</v>
      </c>
      <c r="O304">
        <v>4</v>
      </c>
      <c r="P304">
        <v>0</v>
      </c>
      <c r="Q304">
        <v>0</v>
      </c>
      <c r="R304">
        <v>2</v>
      </c>
      <c r="S304">
        <v>0</v>
      </c>
      <c r="T304">
        <v>1.8</v>
      </c>
      <c r="U304">
        <v>1.8</v>
      </c>
      <c r="V304">
        <v>2.6</v>
      </c>
      <c r="W304">
        <v>4.4000000000000004</v>
      </c>
      <c r="X304">
        <v>91</v>
      </c>
      <c r="Y304">
        <v>57</v>
      </c>
      <c r="Z304">
        <v>138</v>
      </c>
      <c r="AA304">
        <v>0.22</v>
      </c>
      <c r="AB304">
        <v>0.06</v>
      </c>
      <c r="AC304">
        <v>0.28000000000000003</v>
      </c>
      <c r="AD304">
        <v>0.22</v>
      </c>
      <c r="AE304">
        <v>0.28000000000000003</v>
      </c>
      <c r="AF304">
        <v>0.1</v>
      </c>
      <c r="AG304">
        <v>0.15</v>
      </c>
      <c r="AH304">
        <v>0.25</v>
      </c>
      <c r="AI304">
        <v>0.1</v>
      </c>
      <c r="AJ304">
        <v>0.25</v>
      </c>
      <c r="AK304" s="12">
        <f>Players[[#This Row],[Goal Contributions]]/Players[[#This Row],[Matches Played]]</f>
        <v>0.16666666666666666</v>
      </c>
      <c r="AL304" s="12">
        <f>IF(Players[[#This Row],[Expected Goals]] &gt; 0, Players[[#This Row],[Goals]] / Players[[#This Row],[Expected Goals]], 0)</f>
        <v>2.2222222222222223</v>
      </c>
      <c r="AM304" s="12">
        <f>IF(Players[[#This Row],[Expected Assists]] &gt; 0, Players[[#This Row],[Assists]] / Players[[#This Row],[Expected Assists]], 0)</f>
        <v>0.38461538461538458</v>
      </c>
      <c r="AN304" s="12">
        <f>IF(Players[[#This Row],[90s Played]] &gt; 0, (Players[[#This Row],[Y Cards]] + Players[[#This Row],[R Cards]]) / Players[[#This Row],[90s Played]], 0)</f>
        <v>0.111731843575419</v>
      </c>
      <c r="AO304" s="12">
        <f>Players[[#This Row],[Goals]] - Players[[#This Row],[Expected Goals]]</f>
        <v>2.2000000000000002</v>
      </c>
    </row>
    <row r="305" spans="1:41" x14ac:dyDescent="0.25">
      <c r="A305" t="s">
        <v>200</v>
      </c>
      <c r="B305" t="s">
        <v>715</v>
      </c>
      <c r="C305" t="s">
        <v>51</v>
      </c>
      <c r="D305" t="s">
        <v>699</v>
      </c>
      <c r="E305" t="s">
        <v>54</v>
      </c>
      <c r="F305">
        <v>32</v>
      </c>
      <c r="G305">
        <v>1993</v>
      </c>
      <c r="H305">
        <v>23</v>
      </c>
      <c r="I305">
        <v>9</v>
      </c>
      <c r="J305">
        <v>744</v>
      </c>
      <c r="K305">
        <v>8.3000000000000007</v>
      </c>
      <c r="L305">
        <v>1</v>
      </c>
      <c r="M305">
        <v>2</v>
      </c>
      <c r="N305">
        <v>3</v>
      </c>
      <c r="O305">
        <v>1</v>
      </c>
      <c r="P305">
        <v>0</v>
      </c>
      <c r="Q305">
        <v>0</v>
      </c>
      <c r="R305">
        <v>2</v>
      </c>
      <c r="S305">
        <v>0</v>
      </c>
      <c r="T305">
        <v>0.8</v>
      </c>
      <c r="U305">
        <v>0.8</v>
      </c>
      <c r="V305">
        <v>1.2</v>
      </c>
      <c r="W305">
        <v>2</v>
      </c>
      <c r="X305">
        <v>14</v>
      </c>
      <c r="Y305">
        <v>15</v>
      </c>
      <c r="Z305">
        <v>48</v>
      </c>
      <c r="AA305">
        <v>0.12</v>
      </c>
      <c r="AB305">
        <v>0.24</v>
      </c>
      <c r="AC305">
        <v>0.36</v>
      </c>
      <c r="AD305">
        <v>0.12</v>
      </c>
      <c r="AE305">
        <v>0.36</v>
      </c>
      <c r="AF305">
        <v>0.1</v>
      </c>
      <c r="AG305">
        <v>0.15</v>
      </c>
      <c r="AH305">
        <v>0.24</v>
      </c>
      <c r="AI305">
        <v>0.1</v>
      </c>
      <c r="AJ305">
        <v>0.24</v>
      </c>
      <c r="AK305" s="12">
        <f>Players[[#This Row],[Goal Contributions]]/Players[[#This Row],[Matches Played]]</f>
        <v>0.13043478260869565</v>
      </c>
      <c r="AL305" s="12">
        <f>IF(Players[[#This Row],[Expected Goals]] &gt; 0, Players[[#This Row],[Goals]] / Players[[#This Row],[Expected Goals]], 0)</f>
        <v>1.25</v>
      </c>
      <c r="AM305" s="12">
        <f>IF(Players[[#This Row],[Expected Assists]] &gt; 0, Players[[#This Row],[Assists]] / Players[[#This Row],[Expected Assists]], 0)</f>
        <v>1.6666666666666667</v>
      </c>
      <c r="AN305" s="12">
        <f>IF(Players[[#This Row],[90s Played]] &gt; 0, (Players[[#This Row],[Y Cards]] + Players[[#This Row],[R Cards]]) / Players[[#This Row],[90s Played]], 0)</f>
        <v>0.24096385542168672</v>
      </c>
      <c r="AO305" s="12">
        <f>Players[[#This Row],[Goals]] - Players[[#This Row],[Expected Goals]]</f>
        <v>0.19999999999999996</v>
      </c>
    </row>
    <row r="306" spans="1:41" x14ac:dyDescent="0.25">
      <c r="A306" t="s">
        <v>253</v>
      </c>
      <c r="B306" t="s">
        <v>706</v>
      </c>
      <c r="C306" t="s">
        <v>51</v>
      </c>
      <c r="D306" t="s">
        <v>699</v>
      </c>
      <c r="E306" t="s">
        <v>54</v>
      </c>
      <c r="F306">
        <v>21</v>
      </c>
      <c r="G306">
        <v>2004</v>
      </c>
      <c r="H306">
        <v>11</v>
      </c>
      <c r="I306">
        <v>6</v>
      </c>
      <c r="J306">
        <v>579</v>
      </c>
      <c r="K306">
        <v>6.4</v>
      </c>
      <c r="L306">
        <v>0</v>
      </c>
      <c r="M306">
        <v>2</v>
      </c>
      <c r="N306">
        <v>2</v>
      </c>
      <c r="O306">
        <v>0</v>
      </c>
      <c r="P306">
        <v>0</v>
      </c>
      <c r="Q306">
        <v>0</v>
      </c>
      <c r="R306">
        <v>0</v>
      </c>
      <c r="S306">
        <v>0</v>
      </c>
      <c r="T306">
        <v>0.4</v>
      </c>
      <c r="U306">
        <v>0.4</v>
      </c>
      <c r="V306">
        <v>1.6</v>
      </c>
      <c r="W306">
        <v>2</v>
      </c>
      <c r="X306">
        <v>42</v>
      </c>
      <c r="Y306">
        <v>17</v>
      </c>
      <c r="Z306">
        <v>60</v>
      </c>
      <c r="AA306">
        <v>0</v>
      </c>
      <c r="AB306">
        <v>0.31</v>
      </c>
      <c r="AC306">
        <v>0.31</v>
      </c>
      <c r="AD306">
        <v>0</v>
      </c>
      <c r="AE306">
        <v>0.31</v>
      </c>
      <c r="AF306">
        <v>0.06</v>
      </c>
      <c r="AG306">
        <v>0.24</v>
      </c>
      <c r="AH306">
        <v>0.31</v>
      </c>
      <c r="AI306">
        <v>0.06</v>
      </c>
      <c r="AJ306">
        <v>0.31</v>
      </c>
      <c r="AK306" s="12">
        <f>Players[[#This Row],[Goal Contributions]]/Players[[#This Row],[Matches Played]]</f>
        <v>0.18181818181818182</v>
      </c>
      <c r="AL306" s="12">
        <f>IF(Players[[#This Row],[Expected Goals]] &gt; 0, Players[[#This Row],[Goals]] / Players[[#This Row],[Expected Goals]], 0)</f>
        <v>0</v>
      </c>
      <c r="AM306" s="12">
        <f>IF(Players[[#This Row],[Expected Assists]] &gt; 0, Players[[#This Row],[Assists]] / Players[[#This Row],[Expected Assists]], 0)</f>
        <v>1.25</v>
      </c>
      <c r="AN306" s="12">
        <f>IF(Players[[#This Row],[90s Played]] &gt; 0, (Players[[#This Row],[Y Cards]] + Players[[#This Row],[R Cards]]) / Players[[#This Row],[90s Played]], 0)</f>
        <v>0</v>
      </c>
      <c r="AO306" s="12">
        <f>Players[[#This Row],[Goals]] - Players[[#This Row],[Expected Goals]]</f>
        <v>-0.4</v>
      </c>
    </row>
    <row r="307" spans="1:41" x14ac:dyDescent="0.25">
      <c r="A307" t="s">
        <v>279</v>
      </c>
      <c r="B307" t="s">
        <v>704</v>
      </c>
      <c r="C307" t="s">
        <v>17</v>
      </c>
      <c r="D307" t="s">
        <v>699</v>
      </c>
      <c r="E307" t="s">
        <v>54</v>
      </c>
      <c r="F307">
        <v>19</v>
      </c>
      <c r="G307">
        <v>2006</v>
      </c>
      <c r="H307">
        <v>1</v>
      </c>
      <c r="I307">
        <v>0</v>
      </c>
      <c r="J307">
        <v>1</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s="12">
        <f>Players[[#This Row],[Goal Contributions]]/Players[[#This Row],[Matches Played]]</f>
        <v>0</v>
      </c>
      <c r="AL307" s="12">
        <f>IF(Players[[#This Row],[Expected Goals]] &gt; 0, Players[[#This Row],[Goals]] / Players[[#This Row],[Expected Goals]], 0)</f>
        <v>0</v>
      </c>
      <c r="AM307" s="12">
        <f>IF(Players[[#This Row],[Expected Assists]] &gt; 0, Players[[#This Row],[Assists]] / Players[[#This Row],[Expected Assists]], 0)</f>
        <v>0</v>
      </c>
      <c r="AN307" s="12">
        <f>IF(Players[[#This Row],[90s Played]] &gt; 0, (Players[[#This Row],[Y Cards]] + Players[[#This Row],[R Cards]]) / Players[[#This Row],[90s Played]], 0)</f>
        <v>0</v>
      </c>
      <c r="AO307" s="12">
        <f>Players[[#This Row],[Goals]] - Players[[#This Row],[Expected Goals]]</f>
        <v>0</v>
      </c>
    </row>
    <row r="308" spans="1:41" x14ac:dyDescent="0.25">
      <c r="A308" t="s">
        <v>58</v>
      </c>
      <c r="B308" t="s">
        <v>704</v>
      </c>
      <c r="C308" t="s">
        <v>51</v>
      </c>
      <c r="D308" t="s">
        <v>699</v>
      </c>
      <c r="E308" t="s">
        <v>54</v>
      </c>
      <c r="F308">
        <v>20</v>
      </c>
      <c r="G308">
        <v>2005</v>
      </c>
      <c r="H308">
        <v>1</v>
      </c>
      <c r="I308">
        <v>0</v>
      </c>
      <c r="J308">
        <v>1</v>
      </c>
      <c r="K308">
        <v>0</v>
      </c>
      <c r="L308">
        <v>0</v>
      </c>
      <c r="M308">
        <v>0</v>
      </c>
      <c r="N308">
        <v>0</v>
      </c>
      <c r="O308">
        <v>0</v>
      </c>
      <c r="P308">
        <v>0</v>
      </c>
      <c r="Q308">
        <v>0</v>
      </c>
      <c r="R308">
        <v>0</v>
      </c>
      <c r="S308">
        <v>0</v>
      </c>
      <c r="T308">
        <v>0</v>
      </c>
      <c r="U308">
        <v>0</v>
      </c>
      <c r="V308">
        <v>0</v>
      </c>
      <c r="W308">
        <v>0</v>
      </c>
      <c r="X308">
        <v>0</v>
      </c>
      <c r="Y308">
        <v>0</v>
      </c>
      <c r="Z308">
        <v>1</v>
      </c>
      <c r="AA308">
        <v>0</v>
      </c>
      <c r="AB308">
        <v>0</v>
      </c>
      <c r="AC308">
        <v>0</v>
      </c>
      <c r="AD308">
        <v>0</v>
      </c>
      <c r="AE308">
        <v>0</v>
      </c>
      <c r="AF308">
        <v>0</v>
      </c>
      <c r="AG308">
        <v>0</v>
      </c>
      <c r="AH308">
        <v>0</v>
      </c>
      <c r="AI308">
        <v>0</v>
      </c>
      <c r="AJ308">
        <v>0</v>
      </c>
      <c r="AK308" s="12">
        <f>Players[[#This Row],[Goal Contributions]]/Players[[#This Row],[Matches Played]]</f>
        <v>0</v>
      </c>
      <c r="AL308" s="12">
        <f>IF(Players[[#This Row],[Expected Goals]] &gt; 0, Players[[#This Row],[Goals]] / Players[[#This Row],[Expected Goals]], 0)</f>
        <v>0</v>
      </c>
      <c r="AM308" s="12">
        <f>IF(Players[[#This Row],[Expected Assists]] &gt; 0, Players[[#This Row],[Assists]] / Players[[#This Row],[Expected Assists]], 0)</f>
        <v>0</v>
      </c>
      <c r="AN308" s="12">
        <f>IF(Players[[#This Row],[90s Played]] &gt; 0, (Players[[#This Row],[Y Cards]] + Players[[#This Row],[R Cards]]) / Players[[#This Row],[90s Played]], 0)</f>
        <v>0</v>
      </c>
      <c r="AO308" s="12">
        <f>Players[[#This Row],[Goals]] - Players[[#This Row],[Expected Goals]]</f>
        <v>0</v>
      </c>
    </row>
    <row r="309" spans="1:41" x14ac:dyDescent="0.25">
      <c r="A309" t="s">
        <v>583</v>
      </c>
      <c r="B309" t="s">
        <v>703</v>
      </c>
      <c r="C309" t="s">
        <v>48</v>
      </c>
      <c r="D309" t="s">
        <v>699</v>
      </c>
      <c r="E309" t="s">
        <v>54</v>
      </c>
      <c r="F309">
        <v>25</v>
      </c>
      <c r="G309">
        <v>2000</v>
      </c>
      <c r="H309">
        <v>10</v>
      </c>
      <c r="I309">
        <v>10</v>
      </c>
      <c r="J309">
        <v>900</v>
      </c>
      <c r="K309">
        <v>10</v>
      </c>
      <c r="L309">
        <v>0</v>
      </c>
      <c r="M309">
        <v>0</v>
      </c>
      <c r="N309">
        <v>0</v>
      </c>
      <c r="O309">
        <v>0</v>
      </c>
      <c r="P309">
        <v>0</v>
      </c>
      <c r="Q309">
        <v>0</v>
      </c>
      <c r="R309">
        <v>1</v>
      </c>
      <c r="S309">
        <v>0</v>
      </c>
      <c r="T309">
        <v>0</v>
      </c>
      <c r="U309">
        <v>0</v>
      </c>
      <c r="V309">
        <v>0</v>
      </c>
      <c r="W309">
        <v>0</v>
      </c>
      <c r="X309">
        <v>0</v>
      </c>
      <c r="Y309">
        <v>1</v>
      </c>
      <c r="Z309">
        <v>0</v>
      </c>
      <c r="AA309">
        <v>0</v>
      </c>
      <c r="AB309">
        <v>0</v>
      </c>
      <c r="AC309">
        <v>0</v>
      </c>
      <c r="AD309">
        <v>0</v>
      </c>
      <c r="AE309">
        <v>0</v>
      </c>
      <c r="AF309">
        <v>0</v>
      </c>
      <c r="AG309">
        <v>0</v>
      </c>
      <c r="AH309">
        <v>0</v>
      </c>
      <c r="AI309">
        <v>0</v>
      </c>
      <c r="AJ309">
        <v>0</v>
      </c>
      <c r="AK309" s="12">
        <f>Players[[#This Row],[Goal Contributions]]/Players[[#This Row],[Matches Played]]</f>
        <v>0</v>
      </c>
      <c r="AL309" s="12">
        <f>IF(Players[[#This Row],[Expected Goals]] &gt; 0, Players[[#This Row],[Goals]] / Players[[#This Row],[Expected Goals]], 0)</f>
        <v>0</v>
      </c>
      <c r="AM309" s="12">
        <f>IF(Players[[#This Row],[Expected Assists]] &gt; 0, Players[[#This Row],[Assists]] / Players[[#This Row],[Expected Assists]], 0)</f>
        <v>0</v>
      </c>
      <c r="AN309" s="12">
        <f>IF(Players[[#This Row],[90s Played]] &gt; 0, (Players[[#This Row],[Y Cards]] + Players[[#This Row],[R Cards]]) / Players[[#This Row],[90s Played]], 0)</f>
        <v>0.1</v>
      </c>
      <c r="AO309" s="12">
        <f>Players[[#This Row],[Goals]] - Players[[#This Row],[Expected Goals]]</f>
        <v>0</v>
      </c>
    </row>
    <row r="310" spans="1:41" x14ac:dyDescent="0.25">
      <c r="A310" t="s">
        <v>112</v>
      </c>
      <c r="B310" t="s">
        <v>724</v>
      </c>
      <c r="C310" t="s">
        <v>11</v>
      </c>
      <c r="D310" t="s">
        <v>699</v>
      </c>
      <c r="E310" t="s">
        <v>54</v>
      </c>
      <c r="F310">
        <v>23</v>
      </c>
      <c r="G310">
        <v>2002</v>
      </c>
      <c r="H310">
        <v>30</v>
      </c>
      <c r="I310">
        <v>29</v>
      </c>
      <c r="J310">
        <v>2482</v>
      </c>
      <c r="K310">
        <v>27.6</v>
      </c>
      <c r="L310">
        <v>0</v>
      </c>
      <c r="M310">
        <v>1</v>
      </c>
      <c r="N310">
        <v>1</v>
      </c>
      <c r="O310">
        <v>0</v>
      </c>
      <c r="P310">
        <v>0</v>
      </c>
      <c r="Q310">
        <v>0</v>
      </c>
      <c r="R310">
        <v>1</v>
      </c>
      <c r="S310">
        <v>0</v>
      </c>
      <c r="T310">
        <v>0.3</v>
      </c>
      <c r="U310">
        <v>0.3</v>
      </c>
      <c r="V310">
        <v>1.4</v>
      </c>
      <c r="W310">
        <v>1.7</v>
      </c>
      <c r="X310">
        <v>40</v>
      </c>
      <c r="Y310">
        <v>70</v>
      </c>
      <c r="Z310">
        <v>78</v>
      </c>
      <c r="AA310">
        <v>0</v>
      </c>
      <c r="AB310">
        <v>0.04</v>
      </c>
      <c r="AC310">
        <v>0.04</v>
      </c>
      <c r="AD310">
        <v>0</v>
      </c>
      <c r="AE310">
        <v>0.04</v>
      </c>
      <c r="AF310">
        <v>0.01</v>
      </c>
      <c r="AG310">
        <v>0.05</v>
      </c>
      <c r="AH310">
        <v>0.06</v>
      </c>
      <c r="AI310">
        <v>0.01</v>
      </c>
      <c r="AJ310">
        <v>0.06</v>
      </c>
      <c r="AK310" s="12">
        <f>Players[[#This Row],[Goal Contributions]]/Players[[#This Row],[Matches Played]]</f>
        <v>3.3333333333333333E-2</v>
      </c>
      <c r="AL310" s="12">
        <f>IF(Players[[#This Row],[Expected Goals]] &gt; 0, Players[[#This Row],[Goals]] / Players[[#This Row],[Expected Goals]], 0)</f>
        <v>0</v>
      </c>
      <c r="AM310" s="12">
        <f>IF(Players[[#This Row],[Expected Assists]] &gt; 0, Players[[#This Row],[Assists]] / Players[[#This Row],[Expected Assists]], 0)</f>
        <v>0.7142857142857143</v>
      </c>
      <c r="AN310" s="12">
        <f>IF(Players[[#This Row],[90s Played]] &gt; 0, (Players[[#This Row],[Y Cards]] + Players[[#This Row],[R Cards]]) / Players[[#This Row],[90s Played]], 0)</f>
        <v>3.6231884057971016E-2</v>
      </c>
      <c r="AO310" s="12">
        <f>Players[[#This Row],[Goals]] - Players[[#This Row],[Expected Goals]]</f>
        <v>-0.3</v>
      </c>
    </row>
    <row r="311" spans="1:41" x14ac:dyDescent="0.25">
      <c r="A311" t="s">
        <v>364</v>
      </c>
      <c r="B311" t="s">
        <v>739</v>
      </c>
      <c r="C311" t="s">
        <v>17</v>
      </c>
      <c r="D311" t="s">
        <v>51</v>
      </c>
      <c r="E311" t="s">
        <v>54</v>
      </c>
      <c r="F311">
        <v>21</v>
      </c>
      <c r="G311">
        <v>2004</v>
      </c>
      <c r="H311">
        <v>32</v>
      </c>
      <c r="I311">
        <v>27</v>
      </c>
      <c r="J311">
        <v>2182</v>
      </c>
      <c r="K311">
        <v>24.2</v>
      </c>
      <c r="L311">
        <v>2</v>
      </c>
      <c r="M311">
        <v>3</v>
      </c>
      <c r="N311">
        <v>5</v>
      </c>
      <c r="O311">
        <v>2</v>
      </c>
      <c r="P311">
        <v>0</v>
      </c>
      <c r="Q311">
        <v>0</v>
      </c>
      <c r="R311">
        <v>4</v>
      </c>
      <c r="S311">
        <v>0</v>
      </c>
      <c r="T311">
        <v>1.3</v>
      </c>
      <c r="U311">
        <v>1.3</v>
      </c>
      <c r="V311">
        <v>4.5999999999999996</v>
      </c>
      <c r="W311">
        <v>5.8</v>
      </c>
      <c r="X311">
        <v>73</v>
      </c>
      <c r="Y311">
        <v>128</v>
      </c>
      <c r="Z311">
        <v>89</v>
      </c>
      <c r="AA311">
        <v>0.08</v>
      </c>
      <c r="AB311">
        <v>0.12</v>
      </c>
      <c r="AC311">
        <v>0.21</v>
      </c>
      <c r="AD311">
        <v>0.08</v>
      </c>
      <c r="AE311">
        <v>0.21</v>
      </c>
      <c r="AF311">
        <v>0.05</v>
      </c>
      <c r="AG311">
        <v>0.19</v>
      </c>
      <c r="AH311">
        <v>0.24</v>
      </c>
      <c r="AI311">
        <v>0.05</v>
      </c>
      <c r="AJ311">
        <v>0.24</v>
      </c>
      <c r="AK311" s="12">
        <f>Players[[#This Row],[Goal Contributions]]/Players[[#This Row],[Matches Played]]</f>
        <v>0.15625</v>
      </c>
      <c r="AL311" s="12">
        <f>IF(Players[[#This Row],[Expected Goals]] &gt; 0, Players[[#This Row],[Goals]] / Players[[#This Row],[Expected Goals]], 0)</f>
        <v>1.5384615384615383</v>
      </c>
      <c r="AM311" s="12">
        <f>IF(Players[[#This Row],[Expected Assists]] &gt; 0, Players[[#This Row],[Assists]] / Players[[#This Row],[Expected Assists]], 0)</f>
        <v>0.65217391304347827</v>
      </c>
      <c r="AN311" s="12">
        <f>IF(Players[[#This Row],[90s Played]] &gt; 0, (Players[[#This Row],[Y Cards]] + Players[[#This Row],[R Cards]]) / Players[[#This Row],[90s Played]], 0)</f>
        <v>0.16528925619834711</v>
      </c>
      <c r="AO311" s="12">
        <f>Players[[#This Row],[Goals]] - Players[[#This Row],[Expected Goals]]</f>
        <v>0.7</v>
      </c>
    </row>
    <row r="312" spans="1:41" x14ac:dyDescent="0.25">
      <c r="A312" t="s">
        <v>576</v>
      </c>
      <c r="B312" t="s">
        <v>707</v>
      </c>
      <c r="C312" t="s">
        <v>17</v>
      </c>
      <c r="D312" t="s">
        <v>699</v>
      </c>
      <c r="E312" t="s">
        <v>54</v>
      </c>
      <c r="F312">
        <v>26</v>
      </c>
      <c r="G312">
        <v>1999</v>
      </c>
      <c r="H312">
        <v>31</v>
      </c>
      <c r="I312">
        <v>25</v>
      </c>
      <c r="J312">
        <v>2171</v>
      </c>
      <c r="K312">
        <v>24.1</v>
      </c>
      <c r="L312">
        <v>0</v>
      </c>
      <c r="M312">
        <v>0</v>
      </c>
      <c r="N312">
        <v>0</v>
      </c>
      <c r="O312">
        <v>0</v>
      </c>
      <c r="P312">
        <v>0</v>
      </c>
      <c r="Q312">
        <v>0</v>
      </c>
      <c r="R312">
        <v>8</v>
      </c>
      <c r="S312">
        <v>0</v>
      </c>
      <c r="T312">
        <v>0.3</v>
      </c>
      <c r="U312">
        <v>0.3</v>
      </c>
      <c r="V312">
        <v>0.4</v>
      </c>
      <c r="W312">
        <v>0.7</v>
      </c>
      <c r="X312">
        <v>34</v>
      </c>
      <c r="Y312">
        <v>105</v>
      </c>
      <c r="Z312">
        <v>23</v>
      </c>
      <c r="AA312">
        <v>0</v>
      </c>
      <c r="AB312">
        <v>0</v>
      </c>
      <c r="AC312">
        <v>0</v>
      </c>
      <c r="AD312">
        <v>0</v>
      </c>
      <c r="AE312">
        <v>0</v>
      </c>
      <c r="AF312">
        <v>0.01</v>
      </c>
      <c r="AG312">
        <v>0.02</v>
      </c>
      <c r="AH312">
        <v>0.03</v>
      </c>
      <c r="AI312">
        <v>0.01</v>
      </c>
      <c r="AJ312">
        <v>0.03</v>
      </c>
      <c r="AK312" s="12">
        <f>Players[[#This Row],[Goal Contributions]]/Players[[#This Row],[Matches Played]]</f>
        <v>0</v>
      </c>
      <c r="AL312" s="12">
        <f>IF(Players[[#This Row],[Expected Goals]] &gt; 0, Players[[#This Row],[Goals]] / Players[[#This Row],[Expected Goals]], 0)</f>
        <v>0</v>
      </c>
      <c r="AM312" s="12">
        <f>IF(Players[[#This Row],[Expected Assists]] &gt; 0, Players[[#This Row],[Assists]] / Players[[#This Row],[Expected Assists]], 0)</f>
        <v>0</v>
      </c>
      <c r="AN312" s="12">
        <f>IF(Players[[#This Row],[90s Played]] &gt; 0, (Players[[#This Row],[Y Cards]] + Players[[#This Row],[R Cards]]) / Players[[#This Row],[90s Played]], 0)</f>
        <v>0.33195020746887965</v>
      </c>
      <c r="AO312" s="12">
        <f>Players[[#This Row],[Goals]] - Players[[#This Row],[Expected Goals]]</f>
        <v>-0.3</v>
      </c>
    </row>
    <row r="313" spans="1:41" x14ac:dyDescent="0.25">
      <c r="A313" t="s">
        <v>352</v>
      </c>
      <c r="B313" t="s">
        <v>704</v>
      </c>
      <c r="C313" t="s">
        <v>11</v>
      </c>
      <c r="D313" t="s">
        <v>699</v>
      </c>
      <c r="E313" t="s">
        <v>54</v>
      </c>
      <c r="F313">
        <v>27</v>
      </c>
      <c r="G313">
        <v>1998</v>
      </c>
      <c r="H313">
        <v>36</v>
      </c>
      <c r="I313">
        <v>34</v>
      </c>
      <c r="J313">
        <v>2912</v>
      </c>
      <c r="K313">
        <v>32.4</v>
      </c>
      <c r="L313">
        <v>2</v>
      </c>
      <c r="M313">
        <v>2</v>
      </c>
      <c r="N313">
        <v>4</v>
      </c>
      <c r="O313">
        <v>2</v>
      </c>
      <c r="P313">
        <v>0</v>
      </c>
      <c r="Q313">
        <v>0</v>
      </c>
      <c r="R313">
        <v>6</v>
      </c>
      <c r="S313">
        <v>0</v>
      </c>
      <c r="T313">
        <v>1.5</v>
      </c>
      <c r="U313">
        <v>1.5</v>
      </c>
      <c r="V313">
        <v>0.8</v>
      </c>
      <c r="W313">
        <v>2.2999999999999998</v>
      </c>
      <c r="X313">
        <v>39</v>
      </c>
      <c r="Y313">
        <v>91</v>
      </c>
      <c r="Z313">
        <v>96</v>
      </c>
      <c r="AA313">
        <v>0.06</v>
      </c>
      <c r="AB313">
        <v>0.06</v>
      </c>
      <c r="AC313">
        <v>0.12</v>
      </c>
      <c r="AD313">
        <v>0.06</v>
      </c>
      <c r="AE313">
        <v>0.12</v>
      </c>
      <c r="AF313">
        <v>0.05</v>
      </c>
      <c r="AG313">
        <v>0.03</v>
      </c>
      <c r="AH313">
        <v>7.0000000000000007E-2</v>
      </c>
      <c r="AI313">
        <v>0.05</v>
      </c>
      <c r="AJ313">
        <v>7.0000000000000007E-2</v>
      </c>
      <c r="AK313" s="12">
        <f>Players[[#This Row],[Goal Contributions]]/Players[[#This Row],[Matches Played]]</f>
        <v>0.1111111111111111</v>
      </c>
      <c r="AL313" s="12">
        <f>IF(Players[[#This Row],[Expected Goals]] &gt; 0, Players[[#This Row],[Goals]] / Players[[#This Row],[Expected Goals]], 0)</f>
        <v>1.3333333333333333</v>
      </c>
      <c r="AM313" s="12">
        <f>IF(Players[[#This Row],[Expected Assists]] &gt; 0, Players[[#This Row],[Assists]] / Players[[#This Row],[Expected Assists]], 0)</f>
        <v>2.5</v>
      </c>
      <c r="AN313" s="12">
        <f>IF(Players[[#This Row],[90s Played]] &gt; 0, (Players[[#This Row],[Y Cards]] + Players[[#This Row],[R Cards]]) / Players[[#This Row],[90s Played]], 0)</f>
        <v>0.1851851851851852</v>
      </c>
      <c r="AO313" s="12">
        <f>Players[[#This Row],[Goals]] - Players[[#This Row],[Expected Goals]]</f>
        <v>0.5</v>
      </c>
    </row>
    <row r="314" spans="1:41" x14ac:dyDescent="0.25">
      <c r="A314" t="s">
        <v>316</v>
      </c>
      <c r="B314" t="s">
        <v>724</v>
      </c>
      <c r="C314" t="s">
        <v>48</v>
      </c>
      <c r="D314" t="s">
        <v>699</v>
      </c>
      <c r="E314" t="s">
        <v>54</v>
      </c>
      <c r="F314">
        <v>25</v>
      </c>
      <c r="G314">
        <v>2000</v>
      </c>
      <c r="H314">
        <v>27</v>
      </c>
      <c r="I314">
        <v>27</v>
      </c>
      <c r="J314">
        <v>2385</v>
      </c>
      <c r="K314">
        <v>26.5</v>
      </c>
      <c r="L314">
        <v>0</v>
      </c>
      <c r="M314">
        <v>0</v>
      </c>
      <c r="N314">
        <v>0</v>
      </c>
      <c r="O314">
        <v>0</v>
      </c>
      <c r="P314">
        <v>0</v>
      </c>
      <c r="Q314">
        <v>0</v>
      </c>
      <c r="R314">
        <v>1</v>
      </c>
      <c r="S314">
        <v>0</v>
      </c>
      <c r="T314">
        <v>0</v>
      </c>
      <c r="U314">
        <v>0</v>
      </c>
      <c r="V314">
        <v>0</v>
      </c>
      <c r="W314">
        <v>0</v>
      </c>
      <c r="X314">
        <v>0</v>
      </c>
      <c r="Y314">
        <v>1</v>
      </c>
      <c r="Z314">
        <v>0</v>
      </c>
      <c r="AA314">
        <v>0</v>
      </c>
      <c r="AB314">
        <v>0</v>
      </c>
      <c r="AC314">
        <v>0</v>
      </c>
      <c r="AD314">
        <v>0</v>
      </c>
      <c r="AE314">
        <v>0</v>
      </c>
      <c r="AF314">
        <v>0</v>
      </c>
      <c r="AG314">
        <v>0</v>
      </c>
      <c r="AH314">
        <v>0</v>
      </c>
      <c r="AI314">
        <v>0</v>
      </c>
      <c r="AJ314">
        <v>0</v>
      </c>
      <c r="AK314" s="12">
        <f>Players[[#This Row],[Goal Contributions]]/Players[[#This Row],[Matches Played]]</f>
        <v>0</v>
      </c>
      <c r="AL314" s="12">
        <f>IF(Players[[#This Row],[Expected Goals]] &gt; 0, Players[[#This Row],[Goals]] / Players[[#This Row],[Expected Goals]], 0)</f>
        <v>0</v>
      </c>
      <c r="AM314" s="12">
        <f>IF(Players[[#This Row],[Expected Assists]] &gt; 0, Players[[#This Row],[Assists]] / Players[[#This Row],[Expected Assists]], 0)</f>
        <v>0</v>
      </c>
      <c r="AN314" s="12">
        <f>IF(Players[[#This Row],[90s Played]] &gt; 0, (Players[[#This Row],[Y Cards]] + Players[[#This Row],[R Cards]]) / Players[[#This Row],[90s Played]], 0)</f>
        <v>3.7735849056603772E-2</v>
      </c>
      <c r="AO314" s="12">
        <f>Players[[#This Row],[Goals]] - Players[[#This Row],[Expected Goals]]</f>
        <v>0</v>
      </c>
    </row>
    <row r="315" spans="1:41" x14ac:dyDescent="0.25">
      <c r="A315" t="s">
        <v>53</v>
      </c>
      <c r="B315" t="s">
        <v>704</v>
      </c>
      <c r="C315" t="s">
        <v>11</v>
      </c>
      <c r="D315" t="s">
        <v>699</v>
      </c>
      <c r="E315" t="s">
        <v>54</v>
      </c>
      <c r="F315">
        <v>19</v>
      </c>
      <c r="G315">
        <v>2006</v>
      </c>
      <c r="H315">
        <v>1</v>
      </c>
      <c r="I315">
        <v>0</v>
      </c>
      <c r="J315">
        <v>2</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s="12">
        <f>Players[[#This Row],[Goal Contributions]]/Players[[#This Row],[Matches Played]]</f>
        <v>0</v>
      </c>
      <c r="AL315" s="12">
        <f>IF(Players[[#This Row],[Expected Goals]] &gt; 0, Players[[#This Row],[Goals]] / Players[[#This Row],[Expected Goals]], 0)</f>
        <v>0</v>
      </c>
      <c r="AM315" s="12">
        <f>IF(Players[[#This Row],[Expected Assists]] &gt; 0, Players[[#This Row],[Assists]] / Players[[#This Row],[Expected Assists]], 0)</f>
        <v>0</v>
      </c>
      <c r="AN315" s="12">
        <f>IF(Players[[#This Row],[90s Played]] &gt; 0, (Players[[#This Row],[Y Cards]] + Players[[#This Row],[R Cards]]) / Players[[#This Row],[90s Played]], 0)</f>
        <v>0</v>
      </c>
      <c r="AO315" s="12">
        <f>Players[[#This Row],[Goals]] - Players[[#This Row],[Expected Goals]]</f>
        <v>0</v>
      </c>
    </row>
    <row r="316" spans="1:41" x14ac:dyDescent="0.25">
      <c r="A316" t="s">
        <v>468</v>
      </c>
      <c r="B316" t="s">
        <v>730</v>
      </c>
      <c r="C316" t="s">
        <v>17</v>
      </c>
      <c r="D316" t="s">
        <v>699</v>
      </c>
      <c r="E316" t="s">
        <v>54</v>
      </c>
      <c r="F316">
        <v>29</v>
      </c>
      <c r="G316">
        <v>1996</v>
      </c>
      <c r="H316">
        <v>28</v>
      </c>
      <c r="I316">
        <v>28</v>
      </c>
      <c r="J316">
        <v>2324</v>
      </c>
      <c r="K316">
        <v>25.8</v>
      </c>
      <c r="L316">
        <v>0</v>
      </c>
      <c r="M316">
        <v>5</v>
      </c>
      <c r="N316">
        <v>5</v>
      </c>
      <c r="O316">
        <v>0</v>
      </c>
      <c r="P316">
        <v>0</v>
      </c>
      <c r="Q316">
        <v>0</v>
      </c>
      <c r="R316">
        <v>8</v>
      </c>
      <c r="S316">
        <v>0</v>
      </c>
      <c r="T316">
        <v>2</v>
      </c>
      <c r="U316">
        <v>2</v>
      </c>
      <c r="V316">
        <v>1.9</v>
      </c>
      <c r="W316">
        <v>3.9</v>
      </c>
      <c r="X316">
        <v>18</v>
      </c>
      <c r="Y316">
        <v>70</v>
      </c>
      <c r="Z316">
        <v>75</v>
      </c>
      <c r="AA316">
        <v>0</v>
      </c>
      <c r="AB316">
        <v>0.19</v>
      </c>
      <c r="AC316">
        <v>0.19</v>
      </c>
      <c r="AD316">
        <v>0</v>
      </c>
      <c r="AE316">
        <v>0.19</v>
      </c>
      <c r="AF316">
        <v>0.08</v>
      </c>
      <c r="AG316">
        <v>7.0000000000000007E-2</v>
      </c>
      <c r="AH316">
        <v>0.15</v>
      </c>
      <c r="AI316">
        <v>0.08</v>
      </c>
      <c r="AJ316">
        <v>0.15</v>
      </c>
      <c r="AK316" s="12">
        <f>Players[[#This Row],[Goal Contributions]]/Players[[#This Row],[Matches Played]]</f>
        <v>0.17857142857142858</v>
      </c>
      <c r="AL316" s="12">
        <f>IF(Players[[#This Row],[Expected Goals]] &gt; 0, Players[[#This Row],[Goals]] / Players[[#This Row],[Expected Goals]], 0)</f>
        <v>0</v>
      </c>
      <c r="AM316" s="12">
        <f>IF(Players[[#This Row],[Expected Assists]] &gt; 0, Players[[#This Row],[Assists]] / Players[[#This Row],[Expected Assists]], 0)</f>
        <v>2.6315789473684212</v>
      </c>
      <c r="AN316" s="12">
        <f>IF(Players[[#This Row],[90s Played]] &gt; 0, (Players[[#This Row],[Y Cards]] + Players[[#This Row],[R Cards]]) / Players[[#This Row],[90s Played]], 0)</f>
        <v>0.31007751937984496</v>
      </c>
      <c r="AO316" s="12">
        <f>Players[[#This Row],[Goals]] - Players[[#This Row],[Expected Goals]]</f>
        <v>-2</v>
      </c>
    </row>
    <row r="317" spans="1:41" x14ac:dyDescent="0.25">
      <c r="A317" t="s">
        <v>567</v>
      </c>
      <c r="B317" t="s">
        <v>704</v>
      </c>
      <c r="C317" t="s">
        <v>17</v>
      </c>
      <c r="D317" t="s">
        <v>699</v>
      </c>
      <c r="E317" t="s">
        <v>54</v>
      </c>
      <c r="F317">
        <v>25</v>
      </c>
      <c r="G317">
        <v>2000</v>
      </c>
      <c r="H317">
        <v>24</v>
      </c>
      <c r="I317">
        <v>10</v>
      </c>
      <c r="J317">
        <v>1129</v>
      </c>
      <c r="K317">
        <v>12.5</v>
      </c>
      <c r="L317">
        <v>0</v>
      </c>
      <c r="M317">
        <v>0</v>
      </c>
      <c r="N317">
        <v>0</v>
      </c>
      <c r="O317">
        <v>0</v>
      </c>
      <c r="P317">
        <v>0</v>
      </c>
      <c r="Q317">
        <v>0</v>
      </c>
      <c r="R317">
        <v>8</v>
      </c>
      <c r="S317">
        <v>0</v>
      </c>
      <c r="T317">
        <v>0.4</v>
      </c>
      <c r="U317">
        <v>0.4</v>
      </c>
      <c r="V317">
        <v>0.3</v>
      </c>
      <c r="W317">
        <v>0.6</v>
      </c>
      <c r="X317">
        <v>16</v>
      </c>
      <c r="Y317">
        <v>35</v>
      </c>
      <c r="Z317">
        <v>19</v>
      </c>
      <c r="AA317">
        <v>0</v>
      </c>
      <c r="AB317">
        <v>0</v>
      </c>
      <c r="AC317">
        <v>0</v>
      </c>
      <c r="AD317">
        <v>0</v>
      </c>
      <c r="AE317">
        <v>0</v>
      </c>
      <c r="AF317">
        <v>0.03</v>
      </c>
      <c r="AG317">
        <v>0.02</v>
      </c>
      <c r="AH317">
        <v>0.05</v>
      </c>
      <c r="AI317">
        <v>0.03</v>
      </c>
      <c r="AJ317">
        <v>0.05</v>
      </c>
      <c r="AK317" s="12">
        <f>Players[[#This Row],[Goal Contributions]]/Players[[#This Row],[Matches Played]]</f>
        <v>0</v>
      </c>
      <c r="AL317" s="12">
        <f>IF(Players[[#This Row],[Expected Goals]] &gt; 0, Players[[#This Row],[Goals]] / Players[[#This Row],[Expected Goals]], 0)</f>
        <v>0</v>
      </c>
      <c r="AM317" s="12">
        <f>IF(Players[[#This Row],[Expected Assists]] &gt; 0, Players[[#This Row],[Assists]] / Players[[#This Row],[Expected Assists]], 0)</f>
        <v>0</v>
      </c>
      <c r="AN317" s="12">
        <f>IF(Players[[#This Row],[90s Played]] &gt; 0, (Players[[#This Row],[Y Cards]] + Players[[#This Row],[R Cards]]) / Players[[#This Row],[90s Played]], 0)</f>
        <v>0.64</v>
      </c>
      <c r="AO317" s="12">
        <f>Players[[#This Row],[Goals]] - Players[[#This Row],[Expected Goals]]</f>
        <v>-0.4</v>
      </c>
    </row>
    <row r="318" spans="1:41" x14ac:dyDescent="0.25">
      <c r="A318" t="s">
        <v>287</v>
      </c>
      <c r="B318" t="s">
        <v>710</v>
      </c>
      <c r="C318" t="s">
        <v>17</v>
      </c>
      <c r="D318" t="s">
        <v>699</v>
      </c>
      <c r="E318" t="s">
        <v>45</v>
      </c>
      <c r="F318">
        <v>23</v>
      </c>
      <c r="G318">
        <v>2002</v>
      </c>
      <c r="H318">
        <v>37</v>
      </c>
      <c r="I318">
        <v>37</v>
      </c>
      <c r="J318">
        <v>3160</v>
      </c>
      <c r="K318">
        <v>35.1</v>
      </c>
      <c r="L318">
        <v>0</v>
      </c>
      <c r="M318">
        <v>4</v>
      </c>
      <c r="N318">
        <v>4</v>
      </c>
      <c r="O318">
        <v>0</v>
      </c>
      <c r="P318">
        <v>0</v>
      </c>
      <c r="Q318">
        <v>0</v>
      </c>
      <c r="R318">
        <v>6</v>
      </c>
      <c r="S318">
        <v>1</v>
      </c>
      <c r="T318">
        <v>1.1000000000000001</v>
      </c>
      <c r="U318">
        <v>1.1000000000000001</v>
      </c>
      <c r="V318">
        <v>3.1</v>
      </c>
      <c r="W318">
        <v>4.2</v>
      </c>
      <c r="X318">
        <v>70</v>
      </c>
      <c r="Y318">
        <v>181</v>
      </c>
      <c r="Z318">
        <v>55</v>
      </c>
      <c r="AA318">
        <v>0</v>
      </c>
      <c r="AB318">
        <v>0.11</v>
      </c>
      <c r="AC318">
        <v>0.11</v>
      </c>
      <c r="AD318">
        <v>0</v>
      </c>
      <c r="AE318">
        <v>0.11</v>
      </c>
      <c r="AF318">
        <v>0.03</v>
      </c>
      <c r="AG318">
        <v>0.09</v>
      </c>
      <c r="AH318">
        <v>0.12</v>
      </c>
      <c r="AI318">
        <v>0.03</v>
      </c>
      <c r="AJ318">
        <v>0.12</v>
      </c>
      <c r="AK318" s="12">
        <f>Players[[#This Row],[Goal Contributions]]/Players[[#This Row],[Matches Played]]</f>
        <v>0.10810810810810811</v>
      </c>
      <c r="AL318" s="12">
        <f>IF(Players[[#This Row],[Expected Goals]] &gt; 0, Players[[#This Row],[Goals]] / Players[[#This Row],[Expected Goals]], 0)</f>
        <v>0</v>
      </c>
      <c r="AM318" s="12">
        <f>IF(Players[[#This Row],[Expected Assists]] &gt; 0, Players[[#This Row],[Assists]] / Players[[#This Row],[Expected Assists]], 0)</f>
        <v>1.2903225806451613</v>
      </c>
      <c r="AN318" s="12">
        <f>IF(Players[[#This Row],[90s Played]] &gt; 0, (Players[[#This Row],[Y Cards]] + Players[[#This Row],[R Cards]]) / Players[[#This Row],[90s Played]], 0)</f>
        <v>0.19943019943019943</v>
      </c>
      <c r="AO318" s="12">
        <f>Players[[#This Row],[Goals]] - Players[[#This Row],[Expected Goals]]</f>
        <v>-1.1000000000000001</v>
      </c>
    </row>
    <row r="319" spans="1:41" x14ac:dyDescent="0.25">
      <c r="A319" t="s">
        <v>528</v>
      </c>
      <c r="B319" t="s">
        <v>712</v>
      </c>
      <c r="C319" t="s">
        <v>11</v>
      </c>
      <c r="D319" t="s">
        <v>699</v>
      </c>
      <c r="E319" t="s">
        <v>45</v>
      </c>
      <c r="F319">
        <v>31</v>
      </c>
      <c r="G319">
        <v>1994</v>
      </c>
      <c r="H319">
        <v>33</v>
      </c>
      <c r="I319">
        <v>29</v>
      </c>
      <c r="J319">
        <v>2482</v>
      </c>
      <c r="K319">
        <v>27.6</v>
      </c>
      <c r="L319">
        <v>0</v>
      </c>
      <c r="M319">
        <v>1</v>
      </c>
      <c r="N319">
        <v>1</v>
      </c>
      <c r="O319">
        <v>0</v>
      </c>
      <c r="P319">
        <v>0</v>
      </c>
      <c r="Q319">
        <v>0</v>
      </c>
      <c r="R319">
        <v>3</v>
      </c>
      <c r="S319">
        <v>1</v>
      </c>
      <c r="T319">
        <v>1.2</v>
      </c>
      <c r="U319">
        <v>1.2</v>
      </c>
      <c r="V319">
        <v>4.5999999999999996</v>
      </c>
      <c r="W319">
        <v>5.8</v>
      </c>
      <c r="X319">
        <v>64</v>
      </c>
      <c r="Y319">
        <v>176</v>
      </c>
      <c r="Z319">
        <v>108</v>
      </c>
      <c r="AA319">
        <v>0</v>
      </c>
      <c r="AB319">
        <v>0.04</v>
      </c>
      <c r="AC319">
        <v>0.04</v>
      </c>
      <c r="AD319">
        <v>0</v>
      </c>
      <c r="AE319">
        <v>0.04</v>
      </c>
      <c r="AF319">
        <v>0.04</v>
      </c>
      <c r="AG319">
        <v>0.17</v>
      </c>
      <c r="AH319">
        <v>0.21</v>
      </c>
      <c r="AI319">
        <v>0.04</v>
      </c>
      <c r="AJ319">
        <v>0.21</v>
      </c>
      <c r="AK319" s="12">
        <f>Players[[#This Row],[Goal Contributions]]/Players[[#This Row],[Matches Played]]</f>
        <v>3.0303030303030304E-2</v>
      </c>
      <c r="AL319" s="12">
        <f>IF(Players[[#This Row],[Expected Goals]] &gt; 0, Players[[#This Row],[Goals]] / Players[[#This Row],[Expected Goals]], 0)</f>
        <v>0</v>
      </c>
      <c r="AM319" s="12">
        <f>IF(Players[[#This Row],[Expected Assists]] &gt; 0, Players[[#This Row],[Assists]] / Players[[#This Row],[Expected Assists]], 0)</f>
        <v>0.21739130434782611</v>
      </c>
      <c r="AN319" s="12">
        <f>IF(Players[[#This Row],[90s Played]] &gt; 0, (Players[[#This Row],[Y Cards]] + Players[[#This Row],[R Cards]]) / Players[[#This Row],[90s Played]], 0)</f>
        <v>0.14492753623188406</v>
      </c>
      <c r="AO319" s="12">
        <f>Players[[#This Row],[Goals]] - Players[[#This Row],[Expected Goals]]</f>
        <v>-1.2</v>
      </c>
    </row>
    <row r="320" spans="1:41" x14ac:dyDescent="0.25">
      <c r="A320" t="s">
        <v>360</v>
      </c>
      <c r="B320" t="s">
        <v>719</v>
      </c>
      <c r="C320" t="s">
        <v>48</v>
      </c>
      <c r="D320" t="s">
        <v>699</v>
      </c>
      <c r="E320" t="s">
        <v>45</v>
      </c>
      <c r="F320">
        <v>27</v>
      </c>
      <c r="G320">
        <v>1998</v>
      </c>
      <c r="H320">
        <v>10</v>
      </c>
      <c r="I320">
        <v>10</v>
      </c>
      <c r="J320">
        <v>900</v>
      </c>
      <c r="K320">
        <v>10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s="12">
        <f>Players[[#This Row],[Goal Contributions]]/Players[[#This Row],[Matches Played]]</f>
        <v>0</v>
      </c>
      <c r="AL320" s="12">
        <f>IF(Players[[#This Row],[Expected Goals]] &gt; 0, Players[[#This Row],[Goals]] / Players[[#This Row],[Expected Goals]], 0)</f>
        <v>0</v>
      </c>
      <c r="AM320" s="12">
        <f>IF(Players[[#This Row],[Expected Assists]] &gt; 0, Players[[#This Row],[Assists]] / Players[[#This Row],[Expected Assists]], 0)</f>
        <v>0</v>
      </c>
      <c r="AN320" s="12">
        <f>IF(Players[[#This Row],[90s Played]] &gt; 0, (Players[[#This Row],[Y Cards]] + Players[[#This Row],[R Cards]]) / Players[[#This Row],[90s Played]], 0)</f>
        <v>0</v>
      </c>
      <c r="AO320" s="12">
        <f>Players[[#This Row],[Goals]] - Players[[#This Row],[Expected Goals]]</f>
        <v>0</v>
      </c>
    </row>
    <row r="321" spans="1:41" x14ac:dyDescent="0.25">
      <c r="A321" t="s">
        <v>46</v>
      </c>
      <c r="B321" t="s">
        <v>701</v>
      </c>
      <c r="C321" t="s">
        <v>48</v>
      </c>
      <c r="D321" t="s">
        <v>699</v>
      </c>
      <c r="E321" t="s">
        <v>45</v>
      </c>
      <c r="F321">
        <v>33</v>
      </c>
      <c r="G321">
        <v>1992</v>
      </c>
      <c r="H321">
        <v>28</v>
      </c>
      <c r="I321">
        <v>28</v>
      </c>
      <c r="J321">
        <v>2508</v>
      </c>
      <c r="K321">
        <v>27.9</v>
      </c>
      <c r="L321">
        <v>0</v>
      </c>
      <c r="M321">
        <v>0</v>
      </c>
      <c r="N321">
        <v>0</v>
      </c>
      <c r="O321">
        <v>0</v>
      </c>
      <c r="P321">
        <v>0</v>
      </c>
      <c r="Q321">
        <v>0</v>
      </c>
      <c r="R321">
        <v>0</v>
      </c>
      <c r="S321">
        <v>0</v>
      </c>
      <c r="T321">
        <v>0</v>
      </c>
      <c r="U321">
        <v>0</v>
      </c>
      <c r="V321">
        <v>0.6</v>
      </c>
      <c r="W321">
        <v>0.6</v>
      </c>
      <c r="X321">
        <v>0</v>
      </c>
      <c r="Y321">
        <v>1</v>
      </c>
      <c r="Z321">
        <v>0</v>
      </c>
      <c r="AA321">
        <v>0</v>
      </c>
      <c r="AB321">
        <v>0</v>
      </c>
      <c r="AC321">
        <v>0</v>
      </c>
      <c r="AD321">
        <v>0</v>
      </c>
      <c r="AE321">
        <v>0</v>
      </c>
      <c r="AF321">
        <v>0</v>
      </c>
      <c r="AG321">
        <v>0.02</v>
      </c>
      <c r="AH321">
        <v>0.02</v>
      </c>
      <c r="AI321">
        <v>0</v>
      </c>
      <c r="AJ321">
        <v>0.02</v>
      </c>
      <c r="AK321" s="12">
        <f>Players[[#This Row],[Goal Contributions]]/Players[[#This Row],[Matches Played]]</f>
        <v>0</v>
      </c>
      <c r="AL321" s="12">
        <f>IF(Players[[#This Row],[Expected Goals]] &gt; 0, Players[[#This Row],[Goals]] / Players[[#This Row],[Expected Goals]], 0)</f>
        <v>0</v>
      </c>
      <c r="AM321" s="12">
        <f>IF(Players[[#This Row],[Expected Assists]] &gt; 0, Players[[#This Row],[Assists]] / Players[[#This Row],[Expected Assists]], 0)</f>
        <v>0</v>
      </c>
      <c r="AN321" s="12">
        <f>IF(Players[[#This Row],[90s Played]] &gt; 0, (Players[[#This Row],[Y Cards]] + Players[[#This Row],[R Cards]]) / Players[[#This Row],[90s Played]], 0)</f>
        <v>0</v>
      </c>
      <c r="AO321" s="12">
        <f>Players[[#This Row],[Goals]] - Players[[#This Row],[Expected Goals]]</f>
        <v>0</v>
      </c>
    </row>
    <row r="322" spans="1:41" x14ac:dyDescent="0.25">
      <c r="A322" t="s">
        <v>374</v>
      </c>
      <c r="B322" t="s">
        <v>707</v>
      </c>
      <c r="C322" t="s">
        <v>11</v>
      </c>
      <c r="D322" t="s">
        <v>699</v>
      </c>
      <c r="E322" t="s">
        <v>45</v>
      </c>
      <c r="F322">
        <v>26</v>
      </c>
      <c r="G322">
        <v>1999</v>
      </c>
      <c r="H322">
        <v>31</v>
      </c>
      <c r="I322">
        <v>30</v>
      </c>
      <c r="J322">
        <v>2560</v>
      </c>
      <c r="K322">
        <v>28.4</v>
      </c>
      <c r="L322">
        <v>1</v>
      </c>
      <c r="M322">
        <v>2</v>
      </c>
      <c r="N322">
        <v>3</v>
      </c>
      <c r="O322">
        <v>1</v>
      </c>
      <c r="P322">
        <v>0</v>
      </c>
      <c r="Q322">
        <v>0</v>
      </c>
      <c r="R322">
        <v>5</v>
      </c>
      <c r="S322">
        <v>0</v>
      </c>
      <c r="T322">
        <v>1.7</v>
      </c>
      <c r="U322">
        <v>1.7</v>
      </c>
      <c r="V322">
        <v>1</v>
      </c>
      <c r="W322">
        <v>2.7</v>
      </c>
      <c r="X322">
        <v>25</v>
      </c>
      <c r="Y322">
        <v>115</v>
      </c>
      <c r="Z322">
        <v>3</v>
      </c>
      <c r="AA322">
        <v>0.04</v>
      </c>
      <c r="AB322">
        <v>7.0000000000000007E-2</v>
      </c>
      <c r="AC322">
        <v>0.11</v>
      </c>
      <c r="AD322">
        <v>0.04</v>
      </c>
      <c r="AE322">
        <v>0.11</v>
      </c>
      <c r="AF322">
        <v>0.06</v>
      </c>
      <c r="AG322">
        <v>0.03</v>
      </c>
      <c r="AH322">
        <v>0.1</v>
      </c>
      <c r="AI322">
        <v>0.06</v>
      </c>
      <c r="AJ322">
        <v>0.1</v>
      </c>
      <c r="AK322" s="12">
        <f>Players[[#This Row],[Goal Contributions]]/Players[[#This Row],[Matches Played]]</f>
        <v>9.6774193548387094E-2</v>
      </c>
      <c r="AL322" s="12">
        <f>IF(Players[[#This Row],[Expected Goals]] &gt; 0, Players[[#This Row],[Goals]] / Players[[#This Row],[Expected Goals]], 0)</f>
        <v>0.58823529411764708</v>
      </c>
      <c r="AM322" s="12">
        <f>IF(Players[[#This Row],[Expected Assists]] &gt; 0, Players[[#This Row],[Assists]] / Players[[#This Row],[Expected Assists]], 0)</f>
        <v>2</v>
      </c>
      <c r="AN322" s="12">
        <f>IF(Players[[#This Row],[90s Played]] &gt; 0, (Players[[#This Row],[Y Cards]] + Players[[#This Row],[R Cards]]) / Players[[#This Row],[90s Played]], 0)</f>
        <v>0.17605633802816903</v>
      </c>
      <c r="AO322" s="12">
        <f>Players[[#This Row],[Goals]] - Players[[#This Row],[Expected Goals]]</f>
        <v>-0.7</v>
      </c>
    </row>
    <row r="323" spans="1:41" x14ac:dyDescent="0.25">
      <c r="A323" t="s">
        <v>193</v>
      </c>
      <c r="B323" t="s">
        <v>704</v>
      </c>
      <c r="C323" t="s">
        <v>17</v>
      </c>
      <c r="D323" t="s">
        <v>699</v>
      </c>
      <c r="E323" t="s">
        <v>45</v>
      </c>
      <c r="F323">
        <v>19</v>
      </c>
      <c r="G323">
        <v>2006</v>
      </c>
      <c r="H323">
        <v>1</v>
      </c>
      <c r="I323">
        <v>0</v>
      </c>
      <c r="J323">
        <v>11</v>
      </c>
      <c r="K323">
        <v>0.1</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s="12">
        <f>Players[[#This Row],[Goal Contributions]]/Players[[#This Row],[Matches Played]]</f>
        <v>0</v>
      </c>
      <c r="AL323" s="12">
        <f>IF(Players[[#This Row],[Expected Goals]] &gt; 0, Players[[#This Row],[Goals]] / Players[[#This Row],[Expected Goals]], 0)</f>
        <v>0</v>
      </c>
      <c r="AM323" s="12">
        <f>IF(Players[[#This Row],[Expected Assists]] &gt; 0, Players[[#This Row],[Assists]] / Players[[#This Row],[Expected Assists]], 0)</f>
        <v>0</v>
      </c>
      <c r="AN323" s="12">
        <f>IF(Players[[#This Row],[90s Played]] &gt; 0, (Players[[#This Row],[Y Cards]] + Players[[#This Row],[R Cards]]) / Players[[#This Row],[90s Played]], 0)</f>
        <v>0</v>
      </c>
      <c r="AO323" s="12">
        <f>Players[[#This Row],[Goals]] - Players[[#This Row],[Expected Goals]]</f>
        <v>0</v>
      </c>
    </row>
    <row r="324" spans="1:41" x14ac:dyDescent="0.25">
      <c r="A324" t="s">
        <v>539</v>
      </c>
      <c r="B324" t="s">
        <v>746</v>
      </c>
      <c r="C324" t="s">
        <v>51</v>
      </c>
      <c r="D324" t="s">
        <v>699</v>
      </c>
      <c r="E324" t="s">
        <v>45</v>
      </c>
      <c r="F324">
        <v>33</v>
      </c>
      <c r="G324">
        <v>1992</v>
      </c>
      <c r="H324">
        <v>38</v>
      </c>
      <c r="I324">
        <v>38</v>
      </c>
      <c r="J324">
        <v>3371</v>
      </c>
      <c r="K324">
        <v>37.5</v>
      </c>
      <c r="L324">
        <v>29</v>
      </c>
      <c r="M324">
        <v>18</v>
      </c>
      <c r="N324">
        <v>47</v>
      </c>
      <c r="O324">
        <v>20</v>
      </c>
      <c r="P324">
        <v>9</v>
      </c>
      <c r="Q324">
        <v>9</v>
      </c>
      <c r="R324">
        <v>1</v>
      </c>
      <c r="S324">
        <v>0</v>
      </c>
      <c r="T324">
        <v>25.2</v>
      </c>
      <c r="U324">
        <v>18.2</v>
      </c>
      <c r="V324">
        <v>14.2</v>
      </c>
      <c r="W324">
        <v>32.4</v>
      </c>
      <c r="X324">
        <v>155</v>
      </c>
      <c r="Y324">
        <v>144</v>
      </c>
      <c r="Z324">
        <v>488</v>
      </c>
      <c r="AA324">
        <v>0.77</v>
      </c>
      <c r="AB324">
        <v>0.48</v>
      </c>
      <c r="AC324">
        <v>1.25</v>
      </c>
      <c r="AD324">
        <v>0.53</v>
      </c>
      <c r="AE324">
        <v>1.01</v>
      </c>
      <c r="AF324">
        <v>0.67</v>
      </c>
      <c r="AG324">
        <v>0.38</v>
      </c>
      <c r="AH324">
        <v>1.05</v>
      </c>
      <c r="AI324">
        <v>0.49</v>
      </c>
      <c r="AJ324">
        <v>0.87</v>
      </c>
      <c r="AK324" s="12">
        <f>Players[[#This Row],[Goal Contributions]]/Players[[#This Row],[Matches Played]]</f>
        <v>1.236842105263158</v>
      </c>
      <c r="AL324" s="12">
        <f>IF(Players[[#This Row],[Expected Goals]] &gt; 0, Players[[#This Row],[Goals]] / Players[[#This Row],[Expected Goals]], 0)</f>
        <v>1.1507936507936509</v>
      </c>
      <c r="AM324" s="12">
        <f>IF(Players[[#This Row],[Expected Assists]] &gt; 0, Players[[#This Row],[Assists]] / Players[[#This Row],[Expected Assists]], 0)</f>
        <v>1.267605633802817</v>
      </c>
      <c r="AN324" s="12">
        <f>IF(Players[[#This Row],[90s Played]] &gt; 0, (Players[[#This Row],[Y Cards]] + Players[[#This Row],[R Cards]]) / Players[[#This Row],[90s Played]], 0)</f>
        <v>2.6666666666666668E-2</v>
      </c>
      <c r="AO324" s="12">
        <f>Players[[#This Row],[Goals]] - Players[[#This Row],[Expected Goals]]</f>
        <v>3.8000000000000007</v>
      </c>
    </row>
    <row r="325" spans="1:41" x14ac:dyDescent="0.25">
      <c r="A325" t="s">
        <v>239</v>
      </c>
      <c r="B325" t="s">
        <v>704</v>
      </c>
      <c r="C325" t="s">
        <v>17</v>
      </c>
      <c r="D325" t="s">
        <v>699</v>
      </c>
      <c r="E325" t="s">
        <v>45</v>
      </c>
      <c r="F325">
        <v>22</v>
      </c>
      <c r="G325">
        <v>2003</v>
      </c>
      <c r="H325">
        <v>18</v>
      </c>
      <c r="I325">
        <v>2</v>
      </c>
      <c r="J325">
        <v>371</v>
      </c>
      <c r="K325">
        <v>4.0999999999999996</v>
      </c>
      <c r="L325">
        <v>1</v>
      </c>
      <c r="M325">
        <v>2</v>
      </c>
      <c r="N325">
        <v>3</v>
      </c>
      <c r="O325">
        <v>1</v>
      </c>
      <c r="P325">
        <v>0</v>
      </c>
      <c r="Q325">
        <v>0</v>
      </c>
      <c r="R325">
        <v>1</v>
      </c>
      <c r="S325">
        <v>0</v>
      </c>
      <c r="T325">
        <v>1.8</v>
      </c>
      <c r="U325">
        <v>1.8</v>
      </c>
      <c r="V325">
        <v>1.1000000000000001</v>
      </c>
      <c r="W325">
        <v>2.8</v>
      </c>
      <c r="X325">
        <v>10</v>
      </c>
      <c r="Y325">
        <v>44</v>
      </c>
      <c r="Z325">
        <v>30</v>
      </c>
      <c r="AA325">
        <v>0.24</v>
      </c>
      <c r="AB325">
        <v>0.49</v>
      </c>
      <c r="AC325">
        <v>0.73</v>
      </c>
      <c r="AD325">
        <v>0.24</v>
      </c>
      <c r="AE325">
        <v>0.73</v>
      </c>
      <c r="AF325">
        <v>0.43</v>
      </c>
      <c r="AG325">
        <v>0.26</v>
      </c>
      <c r="AH325">
        <v>0.69</v>
      </c>
      <c r="AI325">
        <v>0.43</v>
      </c>
      <c r="AJ325">
        <v>0.69</v>
      </c>
      <c r="AK325" s="12">
        <f>Players[[#This Row],[Goal Contributions]]/Players[[#This Row],[Matches Played]]</f>
        <v>0.16666666666666666</v>
      </c>
      <c r="AL325" s="12">
        <f>IF(Players[[#This Row],[Expected Goals]] &gt; 0, Players[[#This Row],[Goals]] / Players[[#This Row],[Expected Goals]], 0)</f>
        <v>0.55555555555555558</v>
      </c>
      <c r="AM325" s="12">
        <f>IF(Players[[#This Row],[Expected Assists]] &gt; 0, Players[[#This Row],[Assists]] / Players[[#This Row],[Expected Assists]], 0)</f>
        <v>1.8181818181818181</v>
      </c>
      <c r="AN325" s="12">
        <f>IF(Players[[#This Row],[90s Played]] &gt; 0, (Players[[#This Row],[Y Cards]] + Players[[#This Row],[R Cards]]) / Players[[#This Row],[90s Played]], 0)</f>
        <v>0.24390243902439027</v>
      </c>
      <c r="AO325" s="12">
        <f>Players[[#This Row],[Goals]] - Players[[#This Row],[Expected Goals]]</f>
        <v>-0.8</v>
      </c>
    </row>
    <row r="326" spans="1:41" x14ac:dyDescent="0.25">
      <c r="A326" t="s">
        <v>477</v>
      </c>
      <c r="B326" t="s">
        <v>750</v>
      </c>
      <c r="C326" t="s">
        <v>51</v>
      </c>
      <c r="D326" t="s">
        <v>699</v>
      </c>
      <c r="E326" t="s">
        <v>45</v>
      </c>
      <c r="F326">
        <v>26</v>
      </c>
      <c r="G326">
        <v>1999</v>
      </c>
      <c r="H326">
        <v>30</v>
      </c>
      <c r="I326">
        <v>8</v>
      </c>
      <c r="J326">
        <v>1133</v>
      </c>
      <c r="K326">
        <v>12.6</v>
      </c>
      <c r="L326">
        <v>5</v>
      </c>
      <c r="M326">
        <v>2</v>
      </c>
      <c r="N326">
        <v>7</v>
      </c>
      <c r="O326">
        <v>5</v>
      </c>
      <c r="P326">
        <v>0</v>
      </c>
      <c r="Q326">
        <v>0</v>
      </c>
      <c r="R326">
        <v>8</v>
      </c>
      <c r="S326">
        <v>0</v>
      </c>
      <c r="T326">
        <v>5.8</v>
      </c>
      <c r="U326">
        <v>5.8</v>
      </c>
      <c r="V326">
        <v>1.3</v>
      </c>
      <c r="W326">
        <v>7.1</v>
      </c>
      <c r="X326">
        <v>23</v>
      </c>
      <c r="Y326">
        <v>27</v>
      </c>
      <c r="Z326">
        <v>78</v>
      </c>
      <c r="AA326">
        <v>0.4</v>
      </c>
      <c r="AB326">
        <v>0.16</v>
      </c>
      <c r="AC326">
        <v>0.56000000000000005</v>
      </c>
      <c r="AD326">
        <v>0.4</v>
      </c>
      <c r="AE326">
        <v>0.56000000000000005</v>
      </c>
      <c r="AF326">
        <v>0.46</v>
      </c>
      <c r="AG326">
        <v>0.1</v>
      </c>
      <c r="AH326">
        <v>0.56999999999999995</v>
      </c>
      <c r="AI326">
        <v>0.46</v>
      </c>
      <c r="AJ326">
        <v>0.56999999999999995</v>
      </c>
      <c r="AK326" s="12">
        <f>Players[[#This Row],[Goal Contributions]]/Players[[#This Row],[Matches Played]]</f>
        <v>0.23333333333333334</v>
      </c>
      <c r="AL326" s="12">
        <f>IF(Players[[#This Row],[Expected Goals]] &gt; 0, Players[[#This Row],[Goals]] / Players[[#This Row],[Expected Goals]], 0)</f>
        <v>0.86206896551724144</v>
      </c>
      <c r="AM326" s="12">
        <f>IF(Players[[#This Row],[Expected Assists]] &gt; 0, Players[[#This Row],[Assists]] / Players[[#This Row],[Expected Assists]], 0)</f>
        <v>1.5384615384615383</v>
      </c>
      <c r="AN326" s="12">
        <f>IF(Players[[#This Row],[90s Played]] &gt; 0, (Players[[#This Row],[Y Cards]] + Players[[#This Row],[R Cards]]) / Players[[#This Row],[90s Played]], 0)</f>
        <v>0.63492063492063489</v>
      </c>
      <c r="AO326" s="12">
        <f>Players[[#This Row],[Goals]] - Players[[#This Row],[Expected Goals]]</f>
        <v>-0.79999999999999982</v>
      </c>
    </row>
    <row r="327" spans="1:41" x14ac:dyDescent="0.25">
      <c r="A327" t="s">
        <v>615</v>
      </c>
      <c r="B327" t="s">
        <v>751</v>
      </c>
      <c r="C327" t="s">
        <v>11</v>
      </c>
      <c r="D327" t="s">
        <v>699</v>
      </c>
      <c r="E327" t="s">
        <v>45</v>
      </c>
      <c r="F327">
        <v>29</v>
      </c>
      <c r="G327">
        <v>1996</v>
      </c>
      <c r="H327">
        <v>18</v>
      </c>
      <c r="I327">
        <v>9</v>
      </c>
      <c r="J327">
        <v>837</v>
      </c>
      <c r="K327">
        <v>9.3000000000000007</v>
      </c>
      <c r="L327">
        <v>0</v>
      </c>
      <c r="M327">
        <v>1</v>
      </c>
      <c r="N327">
        <v>1</v>
      </c>
      <c r="O327">
        <v>0</v>
      </c>
      <c r="P327">
        <v>0</v>
      </c>
      <c r="Q327">
        <v>0</v>
      </c>
      <c r="R327">
        <v>2</v>
      </c>
      <c r="S327">
        <v>0</v>
      </c>
      <c r="T327">
        <v>0.4</v>
      </c>
      <c r="U327">
        <v>0.4</v>
      </c>
      <c r="V327">
        <v>2.1</v>
      </c>
      <c r="W327">
        <v>2.5</v>
      </c>
      <c r="X327">
        <v>17</v>
      </c>
      <c r="Y327">
        <v>76</v>
      </c>
      <c r="Z327">
        <v>43</v>
      </c>
      <c r="AA327">
        <v>0</v>
      </c>
      <c r="AB327">
        <v>0.11</v>
      </c>
      <c r="AC327">
        <v>0.11</v>
      </c>
      <c r="AD327">
        <v>0</v>
      </c>
      <c r="AE327">
        <v>0.11</v>
      </c>
      <c r="AF327">
        <v>0.04</v>
      </c>
      <c r="AG327">
        <v>0.23</v>
      </c>
      <c r="AH327">
        <v>0.27</v>
      </c>
      <c r="AI327">
        <v>0.04</v>
      </c>
      <c r="AJ327">
        <v>0.27</v>
      </c>
      <c r="AK327" s="12">
        <f>Players[[#This Row],[Goal Contributions]]/Players[[#This Row],[Matches Played]]</f>
        <v>5.5555555555555552E-2</v>
      </c>
      <c r="AL327" s="12">
        <f>IF(Players[[#This Row],[Expected Goals]] &gt; 0, Players[[#This Row],[Goals]] / Players[[#This Row],[Expected Goals]], 0)</f>
        <v>0</v>
      </c>
      <c r="AM327" s="12">
        <f>IF(Players[[#This Row],[Expected Assists]] &gt; 0, Players[[#This Row],[Assists]] / Players[[#This Row],[Expected Assists]], 0)</f>
        <v>0.47619047619047616</v>
      </c>
      <c r="AN327" s="12">
        <f>IF(Players[[#This Row],[90s Played]] &gt; 0, (Players[[#This Row],[Y Cards]] + Players[[#This Row],[R Cards]]) / Players[[#This Row],[90s Played]], 0)</f>
        <v>0.21505376344086019</v>
      </c>
      <c r="AO327" s="12">
        <f>Players[[#This Row],[Goals]] - Players[[#This Row],[Expected Goals]]</f>
        <v>-0.4</v>
      </c>
    </row>
    <row r="328" spans="1:41" x14ac:dyDescent="0.25">
      <c r="A328" t="s">
        <v>242</v>
      </c>
      <c r="B328" t="s">
        <v>708</v>
      </c>
      <c r="C328" t="s">
        <v>17</v>
      </c>
      <c r="D328" t="s">
        <v>11</v>
      </c>
      <c r="E328" t="s">
        <v>45</v>
      </c>
      <c r="F328">
        <v>32</v>
      </c>
      <c r="G328">
        <v>1993</v>
      </c>
      <c r="H328">
        <v>20</v>
      </c>
      <c r="I328">
        <v>1</v>
      </c>
      <c r="J328">
        <v>273</v>
      </c>
      <c r="K328">
        <v>3</v>
      </c>
      <c r="L328">
        <v>0</v>
      </c>
      <c r="M328">
        <v>0</v>
      </c>
      <c r="N328">
        <v>0</v>
      </c>
      <c r="O328">
        <v>0</v>
      </c>
      <c r="P328">
        <v>0</v>
      </c>
      <c r="Q328">
        <v>0</v>
      </c>
      <c r="R328">
        <v>0</v>
      </c>
      <c r="S328">
        <v>0</v>
      </c>
      <c r="T328">
        <v>0</v>
      </c>
      <c r="U328">
        <v>0</v>
      </c>
      <c r="V328">
        <v>0.1</v>
      </c>
      <c r="W328">
        <v>0.1</v>
      </c>
      <c r="X328">
        <v>1</v>
      </c>
      <c r="Y328">
        <v>19</v>
      </c>
      <c r="Z328">
        <v>8</v>
      </c>
      <c r="AA328">
        <v>0</v>
      </c>
      <c r="AB328">
        <v>0</v>
      </c>
      <c r="AC328">
        <v>0</v>
      </c>
      <c r="AD328">
        <v>0</v>
      </c>
      <c r="AE328">
        <v>0</v>
      </c>
      <c r="AF328">
        <v>0</v>
      </c>
      <c r="AG328">
        <v>0.02</v>
      </c>
      <c r="AH328">
        <v>0.02</v>
      </c>
      <c r="AI328">
        <v>0</v>
      </c>
      <c r="AJ328">
        <v>0.02</v>
      </c>
      <c r="AK328" s="12">
        <f>Players[[#This Row],[Goal Contributions]]/Players[[#This Row],[Matches Played]]</f>
        <v>0</v>
      </c>
      <c r="AL328" s="12">
        <f>IF(Players[[#This Row],[Expected Goals]] &gt; 0, Players[[#This Row],[Goals]] / Players[[#This Row],[Expected Goals]], 0)</f>
        <v>0</v>
      </c>
      <c r="AM328" s="12">
        <f>IF(Players[[#This Row],[Expected Assists]] &gt; 0, Players[[#This Row],[Assists]] / Players[[#This Row],[Expected Assists]], 0)</f>
        <v>0</v>
      </c>
      <c r="AN328" s="12">
        <f>IF(Players[[#This Row],[90s Played]] &gt; 0, (Players[[#This Row],[Y Cards]] + Players[[#This Row],[R Cards]]) / Players[[#This Row],[90s Played]], 0)</f>
        <v>0</v>
      </c>
      <c r="AO328" s="12">
        <f>Players[[#This Row],[Goals]] - Players[[#This Row],[Expected Goals]]</f>
        <v>0</v>
      </c>
    </row>
    <row r="329" spans="1:41" x14ac:dyDescent="0.25">
      <c r="A329" t="s">
        <v>622</v>
      </c>
      <c r="B329" t="s">
        <v>710</v>
      </c>
      <c r="C329" t="s">
        <v>11</v>
      </c>
      <c r="D329" t="s">
        <v>699</v>
      </c>
      <c r="E329" t="s">
        <v>45</v>
      </c>
      <c r="F329">
        <v>34</v>
      </c>
      <c r="G329">
        <v>1991</v>
      </c>
      <c r="H329">
        <v>37</v>
      </c>
      <c r="I329">
        <v>37</v>
      </c>
      <c r="J329">
        <v>3330</v>
      </c>
      <c r="K329">
        <v>37</v>
      </c>
      <c r="L329">
        <v>3</v>
      </c>
      <c r="M329">
        <v>1</v>
      </c>
      <c r="N329">
        <v>4</v>
      </c>
      <c r="O329">
        <v>3</v>
      </c>
      <c r="P329">
        <v>0</v>
      </c>
      <c r="Q329">
        <v>0</v>
      </c>
      <c r="R329">
        <v>5</v>
      </c>
      <c r="S329">
        <v>0</v>
      </c>
      <c r="T329">
        <v>2.2000000000000002</v>
      </c>
      <c r="U329">
        <v>2.2000000000000002</v>
      </c>
      <c r="V329">
        <v>0.7</v>
      </c>
      <c r="W329">
        <v>3</v>
      </c>
      <c r="X329">
        <v>22</v>
      </c>
      <c r="Y329">
        <v>198</v>
      </c>
      <c r="Z329">
        <v>6</v>
      </c>
      <c r="AA329">
        <v>0.08</v>
      </c>
      <c r="AB329">
        <v>0.03</v>
      </c>
      <c r="AC329">
        <v>0.11</v>
      </c>
      <c r="AD329">
        <v>0.08</v>
      </c>
      <c r="AE329">
        <v>0.11</v>
      </c>
      <c r="AF329">
        <v>0.06</v>
      </c>
      <c r="AG329">
        <v>0.02</v>
      </c>
      <c r="AH329">
        <v>0.08</v>
      </c>
      <c r="AI329">
        <v>0.06</v>
      </c>
      <c r="AJ329">
        <v>0.08</v>
      </c>
      <c r="AK329" s="12">
        <f>Players[[#This Row],[Goal Contributions]]/Players[[#This Row],[Matches Played]]</f>
        <v>0.10810810810810811</v>
      </c>
      <c r="AL329" s="12">
        <f>IF(Players[[#This Row],[Expected Goals]] &gt; 0, Players[[#This Row],[Goals]] / Players[[#This Row],[Expected Goals]], 0)</f>
        <v>1.3636363636363635</v>
      </c>
      <c r="AM329" s="12">
        <f>IF(Players[[#This Row],[Expected Assists]] &gt; 0, Players[[#This Row],[Assists]] / Players[[#This Row],[Expected Assists]], 0)</f>
        <v>1.4285714285714286</v>
      </c>
      <c r="AN329" s="12">
        <f>IF(Players[[#This Row],[90s Played]] &gt; 0, (Players[[#This Row],[Y Cards]] + Players[[#This Row],[R Cards]]) / Players[[#This Row],[90s Played]], 0)</f>
        <v>0.13513513513513514</v>
      </c>
      <c r="AO329" s="12">
        <f>Players[[#This Row],[Goals]] - Players[[#This Row],[Expected Goals]]</f>
        <v>0.79999999999999982</v>
      </c>
    </row>
    <row r="330" spans="1:41" x14ac:dyDescent="0.25">
      <c r="A330" t="s">
        <v>123</v>
      </c>
      <c r="B330" t="s">
        <v>740</v>
      </c>
      <c r="C330" t="s">
        <v>11</v>
      </c>
      <c r="D330" t="s">
        <v>699</v>
      </c>
      <c r="E330" t="s">
        <v>45</v>
      </c>
      <c r="F330">
        <v>22</v>
      </c>
      <c r="G330">
        <v>2003</v>
      </c>
      <c r="H330">
        <v>19</v>
      </c>
      <c r="I330">
        <v>7</v>
      </c>
      <c r="J330">
        <v>754</v>
      </c>
      <c r="K330">
        <v>8.4</v>
      </c>
      <c r="L330">
        <v>0</v>
      </c>
      <c r="M330">
        <v>2</v>
      </c>
      <c r="N330">
        <v>2</v>
      </c>
      <c r="O330">
        <v>0</v>
      </c>
      <c r="P330">
        <v>0</v>
      </c>
      <c r="Q330">
        <v>0</v>
      </c>
      <c r="R330">
        <v>4</v>
      </c>
      <c r="S330">
        <v>0</v>
      </c>
      <c r="T330">
        <v>0.7</v>
      </c>
      <c r="U330">
        <v>0.7</v>
      </c>
      <c r="V330">
        <v>1.4</v>
      </c>
      <c r="W330">
        <v>2.1</v>
      </c>
      <c r="X330">
        <v>35</v>
      </c>
      <c r="Y330">
        <v>33</v>
      </c>
      <c r="Z330">
        <v>39</v>
      </c>
      <c r="AA330">
        <v>0</v>
      </c>
      <c r="AB330">
        <v>0.24</v>
      </c>
      <c r="AC330">
        <v>0.24</v>
      </c>
      <c r="AD330">
        <v>0</v>
      </c>
      <c r="AE330">
        <v>0.24</v>
      </c>
      <c r="AF330">
        <v>0.08</v>
      </c>
      <c r="AG330">
        <v>0.17</v>
      </c>
      <c r="AH330">
        <v>0.25</v>
      </c>
      <c r="AI330">
        <v>0.08</v>
      </c>
      <c r="AJ330">
        <v>0.25</v>
      </c>
      <c r="AK330" s="12">
        <f>Players[[#This Row],[Goal Contributions]]/Players[[#This Row],[Matches Played]]</f>
        <v>0.10526315789473684</v>
      </c>
      <c r="AL330" s="12">
        <f>IF(Players[[#This Row],[Expected Goals]] &gt; 0, Players[[#This Row],[Goals]] / Players[[#This Row],[Expected Goals]], 0)</f>
        <v>0</v>
      </c>
      <c r="AM330" s="12">
        <f>IF(Players[[#This Row],[Expected Assists]] &gt; 0, Players[[#This Row],[Assists]] / Players[[#This Row],[Expected Assists]], 0)</f>
        <v>1.4285714285714286</v>
      </c>
      <c r="AN330" s="12">
        <f>IF(Players[[#This Row],[90s Played]] &gt; 0, (Players[[#This Row],[Y Cards]] + Players[[#This Row],[R Cards]]) / Players[[#This Row],[90s Played]], 0)</f>
        <v>0.47619047619047616</v>
      </c>
      <c r="AO330" s="12">
        <f>Players[[#This Row],[Goals]] - Players[[#This Row],[Expected Goals]]</f>
        <v>-0.7</v>
      </c>
    </row>
    <row r="331" spans="1:41" x14ac:dyDescent="0.25">
      <c r="A331" t="s">
        <v>337</v>
      </c>
      <c r="B331" t="s">
        <v>752</v>
      </c>
      <c r="C331" t="s">
        <v>48</v>
      </c>
      <c r="D331" t="s">
        <v>699</v>
      </c>
      <c r="E331" t="s">
        <v>45</v>
      </c>
      <c r="F331">
        <v>24</v>
      </c>
      <c r="G331">
        <v>2001</v>
      </c>
      <c r="H331">
        <v>1</v>
      </c>
      <c r="I331">
        <v>0</v>
      </c>
      <c r="J331">
        <v>12</v>
      </c>
      <c r="K331">
        <v>0.1</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s="12">
        <f>Players[[#This Row],[Goal Contributions]]/Players[[#This Row],[Matches Played]]</f>
        <v>0</v>
      </c>
      <c r="AL331" s="12">
        <f>IF(Players[[#This Row],[Expected Goals]] &gt; 0, Players[[#This Row],[Goals]] / Players[[#This Row],[Expected Goals]], 0)</f>
        <v>0</v>
      </c>
      <c r="AM331" s="12">
        <f>IF(Players[[#This Row],[Expected Assists]] &gt; 0, Players[[#This Row],[Assists]] / Players[[#This Row],[Expected Assists]], 0)</f>
        <v>0</v>
      </c>
      <c r="AN331" s="12">
        <f>IF(Players[[#This Row],[90s Played]] &gt; 0, (Players[[#This Row],[Y Cards]] + Players[[#This Row],[R Cards]]) / Players[[#This Row],[90s Played]], 0)</f>
        <v>0</v>
      </c>
      <c r="AO331" s="12">
        <f>Players[[#This Row],[Goals]] - Players[[#This Row],[Expected Goals]]</f>
        <v>0</v>
      </c>
    </row>
    <row r="332" spans="1:41" x14ac:dyDescent="0.25">
      <c r="A332" t="s">
        <v>404</v>
      </c>
      <c r="B332" t="s">
        <v>714</v>
      </c>
      <c r="C332" t="s">
        <v>17</v>
      </c>
      <c r="D332" t="s">
        <v>699</v>
      </c>
      <c r="E332" t="s">
        <v>45</v>
      </c>
      <c r="F332">
        <v>27</v>
      </c>
      <c r="G332">
        <v>1998</v>
      </c>
      <c r="H332">
        <v>35</v>
      </c>
      <c r="I332">
        <v>30</v>
      </c>
      <c r="J332">
        <v>2599</v>
      </c>
      <c r="K332">
        <v>28.9</v>
      </c>
      <c r="L332">
        <v>5</v>
      </c>
      <c r="M332">
        <v>5</v>
      </c>
      <c r="N332">
        <v>10</v>
      </c>
      <c r="O332">
        <v>5</v>
      </c>
      <c r="P332">
        <v>0</v>
      </c>
      <c r="Q332">
        <v>0</v>
      </c>
      <c r="R332">
        <v>6</v>
      </c>
      <c r="S332">
        <v>0</v>
      </c>
      <c r="T332">
        <v>2.8</v>
      </c>
      <c r="U332">
        <v>2.8</v>
      </c>
      <c r="V332">
        <v>4.7</v>
      </c>
      <c r="W332">
        <v>7.5</v>
      </c>
      <c r="X332">
        <v>36</v>
      </c>
      <c r="Y332">
        <v>177</v>
      </c>
      <c r="Z332">
        <v>80</v>
      </c>
      <c r="AA332">
        <v>0.17</v>
      </c>
      <c r="AB332">
        <v>0.17</v>
      </c>
      <c r="AC332">
        <v>0.35</v>
      </c>
      <c r="AD332">
        <v>0.17</v>
      </c>
      <c r="AE332">
        <v>0.35</v>
      </c>
      <c r="AF332">
        <v>0.1</v>
      </c>
      <c r="AG332">
        <v>0.16</v>
      </c>
      <c r="AH332">
        <v>0.26</v>
      </c>
      <c r="AI332">
        <v>0.1</v>
      </c>
      <c r="AJ332">
        <v>0.26</v>
      </c>
      <c r="AK332" s="12">
        <f>Players[[#This Row],[Goal Contributions]]/Players[[#This Row],[Matches Played]]</f>
        <v>0.2857142857142857</v>
      </c>
      <c r="AL332" s="12">
        <f>IF(Players[[#This Row],[Expected Goals]] &gt; 0, Players[[#This Row],[Goals]] / Players[[#This Row],[Expected Goals]], 0)</f>
        <v>1.7857142857142858</v>
      </c>
      <c r="AM332" s="12">
        <f>IF(Players[[#This Row],[Expected Assists]] &gt; 0, Players[[#This Row],[Assists]] / Players[[#This Row],[Expected Assists]], 0)</f>
        <v>1.0638297872340425</v>
      </c>
      <c r="AN332" s="12">
        <f>IF(Players[[#This Row],[90s Played]] &gt; 0, (Players[[#This Row],[Y Cards]] + Players[[#This Row],[R Cards]]) / Players[[#This Row],[90s Played]], 0)</f>
        <v>0.20761245674740486</v>
      </c>
      <c r="AO332" s="12">
        <f>Players[[#This Row],[Goals]] - Players[[#This Row],[Expected Goals]]</f>
        <v>2.2000000000000002</v>
      </c>
    </row>
    <row r="333" spans="1:41" x14ac:dyDescent="0.25">
      <c r="A333" t="s">
        <v>284</v>
      </c>
      <c r="B333" t="s">
        <v>704</v>
      </c>
      <c r="C333" t="s">
        <v>11</v>
      </c>
      <c r="D333" t="s">
        <v>699</v>
      </c>
      <c r="E333" t="s">
        <v>45</v>
      </c>
      <c r="F333">
        <v>28</v>
      </c>
      <c r="G333">
        <v>1997</v>
      </c>
      <c r="H333">
        <v>9</v>
      </c>
      <c r="I333">
        <v>6</v>
      </c>
      <c r="J333">
        <v>519</v>
      </c>
      <c r="K333">
        <v>5.8</v>
      </c>
      <c r="L333">
        <v>0</v>
      </c>
      <c r="M333">
        <v>0</v>
      </c>
      <c r="N333">
        <v>0</v>
      </c>
      <c r="O333">
        <v>0</v>
      </c>
      <c r="P333">
        <v>0</v>
      </c>
      <c r="Q333">
        <v>0</v>
      </c>
      <c r="R333">
        <v>1</v>
      </c>
      <c r="S333">
        <v>0</v>
      </c>
      <c r="T333">
        <v>0.3</v>
      </c>
      <c r="U333">
        <v>0.3</v>
      </c>
      <c r="V333">
        <v>0.1</v>
      </c>
      <c r="W333">
        <v>0.4</v>
      </c>
      <c r="X333">
        <v>5</v>
      </c>
      <c r="Y333">
        <v>35</v>
      </c>
      <c r="Z333">
        <v>2</v>
      </c>
      <c r="AA333">
        <v>0</v>
      </c>
      <c r="AB333">
        <v>0</v>
      </c>
      <c r="AC333">
        <v>0</v>
      </c>
      <c r="AD333">
        <v>0</v>
      </c>
      <c r="AE333">
        <v>0</v>
      </c>
      <c r="AF333">
        <v>0.06</v>
      </c>
      <c r="AG333">
        <v>0.02</v>
      </c>
      <c r="AH333">
        <v>0.08</v>
      </c>
      <c r="AI333">
        <v>0.06</v>
      </c>
      <c r="AJ333">
        <v>0.08</v>
      </c>
      <c r="AK333" s="12">
        <f>Players[[#This Row],[Goal Contributions]]/Players[[#This Row],[Matches Played]]</f>
        <v>0</v>
      </c>
      <c r="AL333" s="12">
        <f>IF(Players[[#This Row],[Expected Goals]] &gt; 0, Players[[#This Row],[Goals]] / Players[[#This Row],[Expected Goals]], 0)</f>
        <v>0</v>
      </c>
      <c r="AM333" s="12">
        <f>IF(Players[[#This Row],[Expected Assists]] &gt; 0, Players[[#This Row],[Assists]] / Players[[#This Row],[Expected Assists]], 0)</f>
        <v>0</v>
      </c>
      <c r="AN333" s="12">
        <f>IF(Players[[#This Row],[90s Played]] &gt; 0, (Players[[#This Row],[Y Cards]] + Players[[#This Row],[R Cards]]) / Players[[#This Row],[90s Played]], 0)</f>
        <v>0.17241379310344829</v>
      </c>
      <c r="AO333" s="12">
        <f>Players[[#This Row],[Goals]] - Players[[#This Row],[Expected Goals]]</f>
        <v>-0.3</v>
      </c>
    </row>
    <row r="334" spans="1:41" x14ac:dyDescent="0.25">
      <c r="A334" t="s">
        <v>351</v>
      </c>
      <c r="B334" t="s">
        <v>732</v>
      </c>
      <c r="C334" t="s">
        <v>51</v>
      </c>
      <c r="D334" t="s">
        <v>699</v>
      </c>
      <c r="E334" t="s">
        <v>45</v>
      </c>
      <c r="F334">
        <v>29</v>
      </c>
      <c r="G334">
        <v>1996</v>
      </c>
      <c r="H334">
        <v>26</v>
      </c>
      <c r="I334">
        <v>14</v>
      </c>
      <c r="J334">
        <v>1196</v>
      </c>
      <c r="K334">
        <v>13.3</v>
      </c>
      <c r="L334">
        <v>6</v>
      </c>
      <c r="M334">
        <v>3</v>
      </c>
      <c r="N334">
        <v>9</v>
      </c>
      <c r="O334">
        <v>6</v>
      </c>
      <c r="P334">
        <v>0</v>
      </c>
      <c r="Q334">
        <v>0</v>
      </c>
      <c r="R334">
        <v>2</v>
      </c>
      <c r="S334">
        <v>0</v>
      </c>
      <c r="T334">
        <v>7.9</v>
      </c>
      <c r="U334">
        <v>7.9</v>
      </c>
      <c r="V334">
        <v>1.8</v>
      </c>
      <c r="W334">
        <v>9.8000000000000007</v>
      </c>
      <c r="X334">
        <v>37</v>
      </c>
      <c r="Y334">
        <v>34</v>
      </c>
      <c r="Z334">
        <v>88</v>
      </c>
      <c r="AA334">
        <v>0.45</v>
      </c>
      <c r="AB334">
        <v>0.23</v>
      </c>
      <c r="AC334">
        <v>0.68</v>
      </c>
      <c r="AD334">
        <v>0.45</v>
      </c>
      <c r="AE334">
        <v>0.68</v>
      </c>
      <c r="AF334">
        <v>0.6</v>
      </c>
      <c r="AG334">
        <v>0.14000000000000001</v>
      </c>
      <c r="AH334">
        <v>0.74</v>
      </c>
      <c r="AI334">
        <v>0.6</v>
      </c>
      <c r="AJ334">
        <v>0.74</v>
      </c>
      <c r="AK334" s="12">
        <f>Players[[#This Row],[Goal Contributions]]/Players[[#This Row],[Matches Played]]</f>
        <v>0.34615384615384615</v>
      </c>
      <c r="AL334" s="12">
        <f>IF(Players[[#This Row],[Expected Goals]] &gt; 0, Players[[#This Row],[Goals]] / Players[[#This Row],[Expected Goals]], 0)</f>
        <v>0.75949367088607589</v>
      </c>
      <c r="AM334" s="12">
        <f>IF(Players[[#This Row],[Expected Assists]] &gt; 0, Players[[#This Row],[Assists]] / Players[[#This Row],[Expected Assists]], 0)</f>
        <v>1.6666666666666665</v>
      </c>
      <c r="AN334" s="12">
        <f>IF(Players[[#This Row],[90s Played]] &gt; 0, (Players[[#This Row],[Y Cards]] + Players[[#This Row],[R Cards]]) / Players[[#This Row],[90s Played]], 0)</f>
        <v>0.15037593984962405</v>
      </c>
      <c r="AO334" s="12">
        <f>Players[[#This Row],[Goals]] - Players[[#This Row],[Expected Goals]]</f>
        <v>-1.9000000000000004</v>
      </c>
    </row>
    <row r="335" spans="1:41" x14ac:dyDescent="0.25">
      <c r="A335" t="s">
        <v>165</v>
      </c>
      <c r="B335" t="s">
        <v>702</v>
      </c>
      <c r="C335" t="s">
        <v>51</v>
      </c>
      <c r="D335" t="s">
        <v>699</v>
      </c>
      <c r="E335" t="s">
        <v>45</v>
      </c>
      <c r="F335">
        <v>28</v>
      </c>
      <c r="G335">
        <v>1997</v>
      </c>
      <c r="H335">
        <v>6</v>
      </c>
      <c r="I335">
        <v>1</v>
      </c>
      <c r="J335">
        <v>108</v>
      </c>
      <c r="K335">
        <v>1.2</v>
      </c>
      <c r="L335">
        <v>0</v>
      </c>
      <c r="M335">
        <v>0</v>
      </c>
      <c r="N335">
        <v>0</v>
      </c>
      <c r="O335">
        <v>0</v>
      </c>
      <c r="P335">
        <v>0</v>
      </c>
      <c r="Q335">
        <v>0</v>
      </c>
      <c r="R335">
        <v>0</v>
      </c>
      <c r="S335">
        <v>0</v>
      </c>
      <c r="T335">
        <v>0.3</v>
      </c>
      <c r="U335">
        <v>0.3</v>
      </c>
      <c r="V335">
        <v>0.2</v>
      </c>
      <c r="W335">
        <v>0.5</v>
      </c>
      <c r="X335">
        <v>3</v>
      </c>
      <c r="Y335">
        <v>3</v>
      </c>
      <c r="Z335">
        <v>7</v>
      </c>
      <c r="AA335">
        <v>0</v>
      </c>
      <c r="AB335">
        <v>0</v>
      </c>
      <c r="AC335">
        <v>0</v>
      </c>
      <c r="AD335">
        <v>0</v>
      </c>
      <c r="AE335">
        <v>0</v>
      </c>
      <c r="AF335">
        <v>0.28000000000000003</v>
      </c>
      <c r="AG335">
        <v>0.15</v>
      </c>
      <c r="AH335">
        <v>0.43</v>
      </c>
      <c r="AI335">
        <v>0.28000000000000003</v>
      </c>
      <c r="AJ335">
        <v>0.43</v>
      </c>
      <c r="AK335" s="12">
        <f>Players[[#This Row],[Goal Contributions]]/Players[[#This Row],[Matches Played]]</f>
        <v>0</v>
      </c>
      <c r="AL335" s="12">
        <f>IF(Players[[#This Row],[Expected Goals]] &gt; 0, Players[[#This Row],[Goals]] / Players[[#This Row],[Expected Goals]], 0)</f>
        <v>0</v>
      </c>
      <c r="AM335" s="12">
        <f>IF(Players[[#This Row],[Expected Assists]] &gt; 0, Players[[#This Row],[Assists]] / Players[[#This Row],[Expected Assists]], 0)</f>
        <v>0</v>
      </c>
      <c r="AN335" s="12">
        <f>IF(Players[[#This Row],[90s Played]] &gt; 0, (Players[[#This Row],[Y Cards]] + Players[[#This Row],[R Cards]]) / Players[[#This Row],[90s Played]], 0)</f>
        <v>0</v>
      </c>
      <c r="AO335" s="12">
        <f>Players[[#This Row],[Goals]] - Players[[#This Row],[Expected Goals]]</f>
        <v>-0.3</v>
      </c>
    </row>
    <row r="336" spans="1:41" x14ac:dyDescent="0.25">
      <c r="A336" t="s">
        <v>268</v>
      </c>
      <c r="B336" t="s">
        <v>710</v>
      </c>
      <c r="C336" t="s">
        <v>51</v>
      </c>
      <c r="D336" t="s">
        <v>699</v>
      </c>
      <c r="E336" t="s">
        <v>45</v>
      </c>
      <c r="F336">
        <v>26</v>
      </c>
      <c r="G336">
        <v>1999</v>
      </c>
      <c r="H336">
        <v>35</v>
      </c>
      <c r="I336">
        <v>23</v>
      </c>
      <c r="J336">
        <v>1935</v>
      </c>
      <c r="K336">
        <v>21.5</v>
      </c>
      <c r="L336">
        <v>10</v>
      </c>
      <c r="M336">
        <v>4</v>
      </c>
      <c r="N336">
        <v>14</v>
      </c>
      <c r="O336">
        <v>10</v>
      </c>
      <c r="P336">
        <v>0</v>
      </c>
      <c r="Q336">
        <v>0</v>
      </c>
      <c r="R336">
        <v>5</v>
      </c>
      <c r="S336">
        <v>0</v>
      </c>
      <c r="T336">
        <v>7.1</v>
      </c>
      <c r="U336">
        <v>7.1</v>
      </c>
      <c r="V336">
        <v>4.4000000000000004</v>
      </c>
      <c r="W336">
        <v>11.5</v>
      </c>
      <c r="X336">
        <v>59</v>
      </c>
      <c r="Y336">
        <v>52</v>
      </c>
      <c r="Z336">
        <v>278</v>
      </c>
      <c r="AA336">
        <v>0.47</v>
      </c>
      <c r="AB336">
        <v>0.19</v>
      </c>
      <c r="AC336">
        <v>0.65</v>
      </c>
      <c r="AD336">
        <v>0.47</v>
      </c>
      <c r="AE336">
        <v>0.65</v>
      </c>
      <c r="AF336">
        <v>0.33</v>
      </c>
      <c r="AG336">
        <v>0.2</v>
      </c>
      <c r="AH336">
        <v>0.53</v>
      </c>
      <c r="AI336">
        <v>0.33</v>
      </c>
      <c r="AJ336">
        <v>0.53</v>
      </c>
      <c r="AK336" s="12">
        <f>Players[[#This Row],[Goal Contributions]]/Players[[#This Row],[Matches Played]]</f>
        <v>0.4</v>
      </c>
      <c r="AL336" s="12">
        <f>IF(Players[[#This Row],[Expected Goals]] &gt; 0, Players[[#This Row],[Goals]] / Players[[#This Row],[Expected Goals]], 0)</f>
        <v>1.4084507042253522</v>
      </c>
      <c r="AM336" s="12">
        <f>IF(Players[[#This Row],[Expected Assists]] &gt; 0, Players[[#This Row],[Assists]] / Players[[#This Row],[Expected Assists]], 0)</f>
        <v>0.90909090909090906</v>
      </c>
      <c r="AN336" s="12">
        <f>IF(Players[[#This Row],[90s Played]] &gt; 0, (Players[[#This Row],[Y Cards]] + Players[[#This Row],[R Cards]]) / Players[[#This Row],[90s Played]], 0)</f>
        <v>0.23255813953488372</v>
      </c>
      <c r="AO336" s="12">
        <f>Players[[#This Row],[Goals]] - Players[[#This Row],[Expected Goals]]</f>
        <v>2.9000000000000004</v>
      </c>
    </row>
    <row r="337" spans="1:41" x14ac:dyDescent="0.25">
      <c r="A337" t="s">
        <v>349</v>
      </c>
      <c r="B337" t="s">
        <v>704</v>
      </c>
      <c r="C337" t="s">
        <v>17</v>
      </c>
      <c r="D337" t="s">
        <v>11</v>
      </c>
      <c r="E337" t="s">
        <v>45</v>
      </c>
      <c r="F337">
        <v>24</v>
      </c>
      <c r="G337">
        <v>2001</v>
      </c>
      <c r="H337">
        <v>33</v>
      </c>
      <c r="I337">
        <v>19</v>
      </c>
      <c r="J337">
        <v>1712</v>
      </c>
      <c r="K337">
        <v>19</v>
      </c>
      <c r="L337">
        <v>3</v>
      </c>
      <c r="M337">
        <v>3</v>
      </c>
      <c r="N337">
        <v>6</v>
      </c>
      <c r="O337">
        <v>3</v>
      </c>
      <c r="P337">
        <v>0</v>
      </c>
      <c r="Q337">
        <v>0</v>
      </c>
      <c r="R337">
        <v>3</v>
      </c>
      <c r="S337">
        <v>1</v>
      </c>
      <c r="T337">
        <v>4.3</v>
      </c>
      <c r="U337">
        <v>4.3</v>
      </c>
      <c r="V337">
        <v>1.1000000000000001</v>
      </c>
      <c r="W337">
        <v>5.4</v>
      </c>
      <c r="X337">
        <v>30</v>
      </c>
      <c r="Y337">
        <v>117</v>
      </c>
      <c r="Z337">
        <v>79</v>
      </c>
      <c r="AA337">
        <v>0.16</v>
      </c>
      <c r="AB337">
        <v>0.16</v>
      </c>
      <c r="AC337">
        <v>0.32</v>
      </c>
      <c r="AD337">
        <v>0.16</v>
      </c>
      <c r="AE337">
        <v>0.32</v>
      </c>
      <c r="AF337">
        <v>0.23</v>
      </c>
      <c r="AG337">
        <v>0.06</v>
      </c>
      <c r="AH337">
        <v>0.28999999999999998</v>
      </c>
      <c r="AI337">
        <v>0.23</v>
      </c>
      <c r="AJ337">
        <v>0.28999999999999998</v>
      </c>
      <c r="AK337" s="12">
        <f>Players[[#This Row],[Goal Contributions]]/Players[[#This Row],[Matches Played]]</f>
        <v>0.18181818181818182</v>
      </c>
      <c r="AL337" s="12">
        <f>IF(Players[[#This Row],[Expected Goals]] &gt; 0, Players[[#This Row],[Goals]] / Players[[#This Row],[Expected Goals]], 0)</f>
        <v>0.69767441860465118</v>
      </c>
      <c r="AM337" s="12">
        <f>IF(Players[[#This Row],[Expected Assists]] &gt; 0, Players[[#This Row],[Assists]] / Players[[#This Row],[Expected Assists]], 0)</f>
        <v>2.7272727272727271</v>
      </c>
      <c r="AN337" s="12">
        <f>IF(Players[[#This Row],[90s Played]] &gt; 0, (Players[[#This Row],[Y Cards]] + Players[[#This Row],[R Cards]]) / Players[[#This Row],[90s Played]], 0)</f>
        <v>0.21052631578947367</v>
      </c>
      <c r="AO337" s="12">
        <f>Players[[#This Row],[Goals]] - Players[[#This Row],[Expected Goals]]</f>
        <v>-1.2999999999999998</v>
      </c>
    </row>
    <row r="338" spans="1:41" x14ac:dyDescent="0.25">
      <c r="A338" t="s">
        <v>513</v>
      </c>
      <c r="B338" t="s">
        <v>704</v>
      </c>
      <c r="C338" t="s">
        <v>11</v>
      </c>
      <c r="D338" t="s">
        <v>699</v>
      </c>
      <c r="E338" t="s">
        <v>45</v>
      </c>
      <c r="F338">
        <v>22</v>
      </c>
      <c r="G338">
        <v>2003</v>
      </c>
      <c r="H338">
        <v>13</v>
      </c>
      <c r="I338">
        <v>4</v>
      </c>
      <c r="J338">
        <v>495</v>
      </c>
      <c r="K338">
        <v>5.5</v>
      </c>
      <c r="L338">
        <v>0</v>
      </c>
      <c r="M338">
        <v>0</v>
      </c>
      <c r="N338">
        <v>0</v>
      </c>
      <c r="O338">
        <v>0</v>
      </c>
      <c r="P338">
        <v>0</v>
      </c>
      <c r="Q338">
        <v>0</v>
      </c>
      <c r="R338">
        <v>2</v>
      </c>
      <c r="S338">
        <v>0</v>
      </c>
      <c r="T338">
        <v>0.1</v>
      </c>
      <c r="U338">
        <v>0.1</v>
      </c>
      <c r="V338">
        <v>0.1</v>
      </c>
      <c r="W338">
        <v>0.2</v>
      </c>
      <c r="X338">
        <v>3</v>
      </c>
      <c r="Y338">
        <v>19</v>
      </c>
      <c r="Z338">
        <v>4</v>
      </c>
      <c r="AA338">
        <v>0</v>
      </c>
      <c r="AB338">
        <v>0</v>
      </c>
      <c r="AC338">
        <v>0</v>
      </c>
      <c r="AD338">
        <v>0</v>
      </c>
      <c r="AE338">
        <v>0</v>
      </c>
      <c r="AF338">
        <v>0.02</v>
      </c>
      <c r="AG338">
        <v>0.02</v>
      </c>
      <c r="AH338">
        <v>0.04</v>
      </c>
      <c r="AI338">
        <v>0.02</v>
      </c>
      <c r="AJ338">
        <v>0.04</v>
      </c>
      <c r="AK338" s="12">
        <f>Players[[#This Row],[Goal Contributions]]/Players[[#This Row],[Matches Played]]</f>
        <v>0</v>
      </c>
      <c r="AL338" s="12">
        <f>IF(Players[[#This Row],[Expected Goals]] &gt; 0, Players[[#This Row],[Goals]] / Players[[#This Row],[Expected Goals]], 0)</f>
        <v>0</v>
      </c>
      <c r="AM338" s="12">
        <f>IF(Players[[#This Row],[Expected Assists]] &gt; 0, Players[[#This Row],[Assists]] / Players[[#This Row],[Expected Assists]], 0)</f>
        <v>0</v>
      </c>
      <c r="AN338" s="12">
        <f>IF(Players[[#This Row],[90s Played]] &gt; 0, (Players[[#This Row],[Y Cards]] + Players[[#This Row],[R Cards]]) / Players[[#This Row],[90s Played]], 0)</f>
        <v>0.36363636363636365</v>
      </c>
      <c r="AO338" s="12">
        <f>Players[[#This Row],[Goals]] - Players[[#This Row],[Expected Goals]]</f>
        <v>-0.1</v>
      </c>
    </row>
    <row r="339" spans="1:41" x14ac:dyDescent="0.25">
      <c r="A339" t="s">
        <v>44</v>
      </c>
      <c r="B339" t="s">
        <v>704</v>
      </c>
      <c r="C339" t="s">
        <v>11</v>
      </c>
      <c r="D339" t="s">
        <v>699</v>
      </c>
      <c r="E339" t="s">
        <v>45</v>
      </c>
      <c r="F339">
        <v>27</v>
      </c>
      <c r="G339">
        <v>1998</v>
      </c>
      <c r="H339">
        <v>33</v>
      </c>
      <c r="I339">
        <v>28</v>
      </c>
      <c r="J339">
        <v>2365</v>
      </c>
      <c r="K339">
        <v>26.3</v>
      </c>
      <c r="L339">
        <v>3</v>
      </c>
      <c r="M339">
        <v>6</v>
      </c>
      <c r="N339">
        <v>9</v>
      </c>
      <c r="O339">
        <v>3</v>
      </c>
      <c r="P339">
        <v>0</v>
      </c>
      <c r="Q339">
        <v>0</v>
      </c>
      <c r="R339">
        <v>5</v>
      </c>
      <c r="S339">
        <v>0</v>
      </c>
      <c r="T339">
        <v>1.9</v>
      </c>
      <c r="U339">
        <v>1.9</v>
      </c>
      <c r="V339">
        <v>7.3</v>
      </c>
      <c r="W339">
        <v>9.1999999999999993</v>
      </c>
      <c r="X339">
        <v>51</v>
      </c>
      <c r="Y339">
        <v>232</v>
      </c>
      <c r="Z339">
        <v>94</v>
      </c>
      <c r="AA339">
        <v>0.11</v>
      </c>
      <c r="AB339">
        <v>0.23</v>
      </c>
      <c r="AC339">
        <v>0.34</v>
      </c>
      <c r="AD339">
        <v>0.11</v>
      </c>
      <c r="AE339">
        <v>0.34</v>
      </c>
      <c r="AF339">
        <v>7.0000000000000007E-2</v>
      </c>
      <c r="AG339">
        <v>0.28000000000000003</v>
      </c>
      <c r="AH339">
        <v>0.35</v>
      </c>
      <c r="AI339">
        <v>7.0000000000000007E-2</v>
      </c>
      <c r="AJ339">
        <v>0.35</v>
      </c>
      <c r="AK339" s="12">
        <f>Players[[#This Row],[Goal Contributions]]/Players[[#This Row],[Matches Played]]</f>
        <v>0.27272727272727271</v>
      </c>
      <c r="AL339" s="12">
        <f>IF(Players[[#This Row],[Expected Goals]] &gt; 0, Players[[#This Row],[Goals]] / Players[[#This Row],[Expected Goals]], 0)</f>
        <v>1.5789473684210527</v>
      </c>
      <c r="AM339" s="12">
        <f>IF(Players[[#This Row],[Expected Assists]] &gt; 0, Players[[#This Row],[Assists]] / Players[[#This Row],[Expected Assists]], 0)</f>
        <v>0.82191780821917815</v>
      </c>
      <c r="AN339" s="12">
        <f>IF(Players[[#This Row],[90s Played]] &gt; 0, (Players[[#This Row],[Y Cards]] + Players[[#This Row],[R Cards]]) / Players[[#This Row],[90s Played]], 0)</f>
        <v>0.19011406844106463</v>
      </c>
      <c r="AO339" s="12">
        <f>Players[[#This Row],[Goals]] - Players[[#This Row],[Expected Goals]]</f>
        <v>1.1000000000000001</v>
      </c>
    </row>
    <row r="340" spans="1:41" x14ac:dyDescent="0.25">
      <c r="A340" t="s">
        <v>590</v>
      </c>
      <c r="B340" t="s">
        <v>721</v>
      </c>
      <c r="C340" t="s">
        <v>17</v>
      </c>
      <c r="D340" t="s">
        <v>699</v>
      </c>
      <c r="E340" t="s">
        <v>45</v>
      </c>
      <c r="F340">
        <v>25</v>
      </c>
      <c r="G340">
        <v>2000</v>
      </c>
      <c r="H340">
        <v>36</v>
      </c>
      <c r="I340">
        <v>29</v>
      </c>
      <c r="J340">
        <v>2491</v>
      </c>
      <c r="K340">
        <v>27.7</v>
      </c>
      <c r="L340">
        <v>6</v>
      </c>
      <c r="M340">
        <v>6</v>
      </c>
      <c r="N340">
        <v>12</v>
      </c>
      <c r="O340">
        <v>6</v>
      </c>
      <c r="P340">
        <v>0</v>
      </c>
      <c r="Q340">
        <v>0</v>
      </c>
      <c r="R340">
        <v>6</v>
      </c>
      <c r="S340">
        <v>0</v>
      </c>
      <c r="T340">
        <v>7.3</v>
      </c>
      <c r="U340">
        <v>7.3</v>
      </c>
      <c r="V340">
        <v>7.4</v>
      </c>
      <c r="W340">
        <v>14.7</v>
      </c>
      <c r="X340">
        <v>72</v>
      </c>
      <c r="Y340">
        <v>131</v>
      </c>
      <c r="Z340">
        <v>127</v>
      </c>
      <c r="AA340">
        <v>0.22</v>
      </c>
      <c r="AB340">
        <v>0.22</v>
      </c>
      <c r="AC340">
        <v>0.43</v>
      </c>
      <c r="AD340">
        <v>0.22</v>
      </c>
      <c r="AE340">
        <v>0.43</v>
      </c>
      <c r="AF340">
        <v>0.27</v>
      </c>
      <c r="AG340">
        <v>0.27</v>
      </c>
      <c r="AH340">
        <v>0.53</v>
      </c>
      <c r="AI340">
        <v>0.27</v>
      </c>
      <c r="AJ340">
        <v>0.53</v>
      </c>
      <c r="AK340" s="12">
        <f>Players[[#This Row],[Goal Contributions]]/Players[[#This Row],[Matches Played]]</f>
        <v>0.33333333333333331</v>
      </c>
      <c r="AL340" s="12">
        <f>IF(Players[[#This Row],[Expected Goals]] &gt; 0, Players[[#This Row],[Goals]] / Players[[#This Row],[Expected Goals]], 0)</f>
        <v>0.82191780821917815</v>
      </c>
      <c r="AM340" s="12">
        <f>IF(Players[[#This Row],[Expected Assists]] &gt; 0, Players[[#This Row],[Assists]] / Players[[#This Row],[Expected Assists]], 0)</f>
        <v>0.81081081081081074</v>
      </c>
      <c r="AN340" s="12">
        <f>IF(Players[[#This Row],[90s Played]] &gt; 0, (Players[[#This Row],[Y Cards]] + Players[[#This Row],[R Cards]]) / Players[[#This Row],[90s Played]], 0)</f>
        <v>0.21660649819494585</v>
      </c>
      <c r="AO340" s="12">
        <f>Players[[#This Row],[Goals]] - Players[[#This Row],[Expected Goals]]</f>
        <v>-1.2999999999999998</v>
      </c>
    </row>
    <row r="341" spans="1:41" x14ac:dyDescent="0.25">
      <c r="A341" t="s">
        <v>207</v>
      </c>
      <c r="B341" t="s">
        <v>713</v>
      </c>
      <c r="C341" t="s">
        <v>51</v>
      </c>
      <c r="D341" t="s">
        <v>699</v>
      </c>
      <c r="E341" t="s">
        <v>45</v>
      </c>
      <c r="F341">
        <v>28</v>
      </c>
      <c r="G341">
        <v>1997</v>
      </c>
      <c r="H341">
        <v>36</v>
      </c>
      <c r="I341">
        <v>28</v>
      </c>
      <c r="J341">
        <v>2399</v>
      </c>
      <c r="K341">
        <v>26.7</v>
      </c>
      <c r="L341">
        <v>13</v>
      </c>
      <c r="M341">
        <v>5</v>
      </c>
      <c r="N341">
        <v>18</v>
      </c>
      <c r="O341">
        <v>13</v>
      </c>
      <c r="P341">
        <v>0</v>
      </c>
      <c r="Q341">
        <v>0</v>
      </c>
      <c r="R341">
        <v>2</v>
      </c>
      <c r="S341">
        <v>0</v>
      </c>
      <c r="T341">
        <v>12</v>
      </c>
      <c r="U341">
        <v>12</v>
      </c>
      <c r="V341">
        <v>5</v>
      </c>
      <c r="W341">
        <v>17.100000000000001</v>
      </c>
      <c r="X341">
        <v>108</v>
      </c>
      <c r="Y341">
        <v>110</v>
      </c>
      <c r="Z341">
        <v>293</v>
      </c>
      <c r="AA341">
        <v>0.49</v>
      </c>
      <c r="AB341">
        <v>0.19</v>
      </c>
      <c r="AC341">
        <v>0.68</v>
      </c>
      <c r="AD341">
        <v>0.49</v>
      </c>
      <c r="AE341">
        <v>0.68</v>
      </c>
      <c r="AF341">
        <v>0.45</v>
      </c>
      <c r="AG341">
        <v>0.19</v>
      </c>
      <c r="AH341">
        <v>0.64</v>
      </c>
      <c r="AI341">
        <v>0.45</v>
      </c>
      <c r="AJ341">
        <v>0.64</v>
      </c>
      <c r="AK341" s="12">
        <f>Players[[#This Row],[Goal Contributions]]/Players[[#This Row],[Matches Played]]</f>
        <v>0.5</v>
      </c>
      <c r="AL341" s="12">
        <f>IF(Players[[#This Row],[Expected Goals]] &gt; 0, Players[[#This Row],[Goals]] / Players[[#This Row],[Expected Goals]], 0)</f>
        <v>1.0833333333333333</v>
      </c>
      <c r="AM341" s="12">
        <f>IF(Players[[#This Row],[Expected Assists]] &gt; 0, Players[[#This Row],[Assists]] / Players[[#This Row],[Expected Assists]], 0)</f>
        <v>1</v>
      </c>
      <c r="AN341" s="12">
        <f>IF(Players[[#This Row],[90s Played]] &gt; 0, (Players[[#This Row],[Y Cards]] + Players[[#This Row],[R Cards]]) / Players[[#This Row],[90s Played]], 0)</f>
        <v>7.4906367041198504E-2</v>
      </c>
      <c r="AO341" s="12">
        <f>Players[[#This Row],[Goals]] - Players[[#This Row],[Expected Goals]]</f>
        <v>1</v>
      </c>
    </row>
    <row r="342" spans="1:41" x14ac:dyDescent="0.25">
      <c r="A342" t="s">
        <v>366</v>
      </c>
      <c r="B342" t="s">
        <v>753</v>
      </c>
      <c r="C342" t="s">
        <v>11</v>
      </c>
      <c r="D342" t="s">
        <v>699</v>
      </c>
      <c r="E342" t="s">
        <v>37</v>
      </c>
      <c r="F342">
        <v>21</v>
      </c>
      <c r="G342">
        <v>2004</v>
      </c>
      <c r="H342">
        <v>6</v>
      </c>
      <c r="I342">
        <v>6</v>
      </c>
      <c r="J342">
        <v>503</v>
      </c>
      <c r="K342">
        <v>5.6</v>
      </c>
      <c r="L342">
        <v>0</v>
      </c>
      <c r="M342">
        <v>0</v>
      </c>
      <c r="N342">
        <v>0</v>
      </c>
      <c r="O342">
        <v>0</v>
      </c>
      <c r="P342">
        <v>0</v>
      </c>
      <c r="Q342">
        <v>0</v>
      </c>
      <c r="R342">
        <v>1</v>
      </c>
      <c r="S342">
        <v>0</v>
      </c>
      <c r="T342">
        <v>0</v>
      </c>
      <c r="U342">
        <v>0</v>
      </c>
      <c r="V342">
        <v>0.1</v>
      </c>
      <c r="W342">
        <v>0.1</v>
      </c>
      <c r="X342">
        <v>1</v>
      </c>
      <c r="Y342">
        <v>25</v>
      </c>
      <c r="Z342">
        <v>2</v>
      </c>
      <c r="AA342">
        <v>0</v>
      </c>
      <c r="AB342">
        <v>0</v>
      </c>
      <c r="AC342">
        <v>0</v>
      </c>
      <c r="AD342">
        <v>0</v>
      </c>
      <c r="AE342">
        <v>0</v>
      </c>
      <c r="AF342">
        <v>0</v>
      </c>
      <c r="AG342">
        <v>0.02</v>
      </c>
      <c r="AH342">
        <v>0.02</v>
      </c>
      <c r="AI342">
        <v>0</v>
      </c>
      <c r="AJ342">
        <v>0.02</v>
      </c>
      <c r="AK342" s="12">
        <f>Players[[#This Row],[Goal Contributions]]/Players[[#This Row],[Matches Played]]</f>
        <v>0</v>
      </c>
      <c r="AL342" s="12">
        <f>IF(Players[[#This Row],[Expected Goals]] &gt; 0, Players[[#This Row],[Goals]] / Players[[#This Row],[Expected Goals]], 0)</f>
        <v>0</v>
      </c>
      <c r="AM342" s="12">
        <f>IF(Players[[#This Row],[Expected Assists]] &gt; 0, Players[[#This Row],[Assists]] / Players[[#This Row],[Expected Assists]], 0)</f>
        <v>0</v>
      </c>
      <c r="AN342" s="12">
        <f>IF(Players[[#This Row],[90s Played]] &gt; 0, (Players[[#This Row],[Y Cards]] + Players[[#This Row],[R Cards]]) / Players[[#This Row],[90s Played]], 0)</f>
        <v>0.17857142857142858</v>
      </c>
      <c r="AO342" s="12">
        <f>Players[[#This Row],[Goals]] - Players[[#This Row],[Expected Goals]]</f>
        <v>0</v>
      </c>
    </row>
    <row r="343" spans="1:41" x14ac:dyDescent="0.25">
      <c r="A343" t="s">
        <v>199</v>
      </c>
      <c r="B343" t="s">
        <v>709</v>
      </c>
      <c r="C343" t="s">
        <v>17</v>
      </c>
      <c r="D343" t="s">
        <v>51</v>
      </c>
      <c r="E343" t="s">
        <v>37</v>
      </c>
      <c r="F343">
        <v>34</v>
      </c>
      <c r="G343">
        <v>1991</v>
      </c>
      <c r="H343">
        <v>28</v>
      </c>
      <c r="I343">
        <v>19</v>
      </c>
      <c r="J343">
        <v>1702</v>
      </c>
      <c r="K343">
        <v>18.899999999999999</v>
      </c>
      <c r="L343">
        <v>4</v>
      </c>
      <c r="M343">
        <v>7</v>
      </c>
      <c r="N343">
        <v>11</v>
      </c>
      <c r="O343">
        <v>4</v>
      </c>
      <c r="P343">
        <v>0</v>
      </c>
      <c r="Q343">
        <v>0</v>
      </c>
      <c r="R343">
        <v>2</v>
      </c>
      <c r="S343">
        <v>0</v>
      </c>
      <c r="T343">
        <v>5.0999999999999996</v>
      </c>
      <c r="U343">
        <v>5.0999999999999996</v>
      </c>
      <c r="V343">
        <v>8</v>
      </c>
      <c r="W343">
        <v>13.1</v>
      </c>
      <c r="X343">
        <v>51</v>
      </c>
      <c r="Y343">
        <v>157</v>
      </c>
      <c r="Z343">
        <v>150</v>
      </c>
      <c r="AA343">
        <v>0.21</v>
      </c>
      <c r="AB343">
        <v>0.37</v>
      </c>
      <c r="AC343">
        <v>0.57999999999999996</v>
      </c>
      <c r="AD343">
        <v>0.21</v>
      </c>
      <c r="AE343">
        <v>0.57999999999999996</v>
      </c>
      <c r="AF343">
        <v>0.27</v>
      </c>
      <c r="AG343">
        <v>0.42</v>
      </c>
      <c r="AH343">
        <v>0.69</v>
      </c>
      <c r="AI343">
        <v>0.27</v>
      </c>
      <c r="AJ343">
        <v>0.69</v>
      </c>
      <c r="AK343" s="12">
        <f>Players[[#This Row],[Goal Contributions]]/Players[[#This Row],[Matches Played]]</f>
        <v>0.39285714285714285</v>
      </c>
      <c r="AL343" s="12">
        <f>IF(Players[[#This Row],[Expected Goals]] &gt; 0, Players[[#This Row],[Goals]] / Players[[#This Row],[Expected Goals]], 0)</f>
        <v>0.78431372549019618</v>
      </c>
      <c r="AM343" s="12">
        <f>IF(Players[[#This Row],[Expected Assists]] &gt; 0, Players[[#This Row],[Assists]] / Players[[#This Row],[Expected Assists]], 0)</f>
        <v>0.875</v>
      </c>
      <c r="AN343" s="12">
        <f>IF(Players[[#This Row],[90s Played]] &gt; 0, (Players[[#This Row],[Y Cards]] + Players[[#This Row],[R Cards]]) / Players[[#This Row],[90s Played]], 0)</f>
        <v>0.10582010582010583</v>
      </c>
      <c r="AO343" s="12">
        <f>Players[[#This Row],[Goals]] - Players[[#This Row],[Expected Goals]]</f>
        <v>-1.0999999999999996</v>
      </c>
    </row>
    <row r="344" spans="1:41" x14ac:dyDescent="0.25">
      <c r="A344" t="s">
        <v>565</v>
      </c>
      <c r="B344" t="s">
        <v>704</v>
      </c>
      <c r="C344" t="s">
        <v>11</v>
      </c>
      <c r="D344" t="s">
        <v>699</v>
      </c>
      <c r="E344" t="s">
        <v>37</v>
      </c>
      <c r="F344">
        <v>20</v>
      </c>
      <c r="G344">
        <v>2005</v>
      </c>
      <c r="H344">
        <v>2</v>
      </c>
      <c r="I344">
        <v>1</v>
      </c>
      <c r="J344">
        <v>96</v>
      </c>
      <c r="K344">
        <v>1.1000000000000001</v>
      </c>
      <c r="L344">
        <v>0</v>
      </c>
      <c r="M344">
        <v>0</v>
      </c>
      <c r="N344">
        <v>0</v>
      </c>
      <c r="O344">
        <v>0</v>
      </c>
      <c r="P344">
        <v>0</v>
      </c>
      <c r="Q344">
        <v>0</v>
      </c>
      <c r="R344">
        <v>1</v>
      </c>
      <c r="S344">
        <v>0</v>
      </c>
      <c r="T344">
        <v>0</v>
      </c>
      <c r="U344">
        <v>0</v>
      </c>
      <c r="V344">
        <v>0</v>
      </c>
      <c r="W344">
        <v>0</v>
      </c>
      <c r="X344">
        <v>1</v>
      </c>
      <c r="Y344">
        <v>3</v>
      </c>
      <c r="Z344">
        <v>0</v>
      </c>
      <c r="AA344">
        <v>0</v>
      </c>
      <c r="AB344">
        <v>0</v>
      </c>
      <c r="AC344">
        <v>0</v>
      </c>
      <c r="AD344">
        <v>0</v>
      </c>
      <c r="AE344">
        <v>0</v>
      </c>
      <c r="AF344">
        <v>0</v>
      </c>
      <c r="AG344">
        <v>0</v>
      </c>
      <c r="AH344">
        <v>0</v>
      </c>
      <c r="AI344">
        <v>0</v>
      </c>
      <c r="AJ344">
        <v>0</v>
      </c>
      <c r="AK344" s="12">
        <f>Players[[#This Row],[Goal Contributions]]/Players[[#This Row],[Matches Played]]</f>
        <v>0</v>
      </c>
      <c r="AL344" s="12">
        <f>IF(Players[[#This Row],[Expected Goals]] &gt; 0, Players[[#This Row],[Goals]] / Players[[#This Row],[Expected Goals]], 0)</f>
        <v>0</v>
      </c>
      <c r="AM344" s="12">
        <f>IF(Players[[#This Row],[Expected Assists]] &gt; 0, Players[[#This Row],[Assists]] / Players[[#This Row],[Expected Assists]], 0)</f>
        <v>0</v>
      </c>
      <c r="AN344" s="12">
        <f>IF(Players[[#This Row],[90s Played]] &gt; 0, (Players[[#This Row],[Y Cards]] + Players[[#This Row],[R Cards]]) / Players[[#This Row],[90s Played]], 0)</f>
        <v>0.90909090909090906</v>
      </c>
      <c r="AO344" s="12">
        <f>Players[[#This Row],[Goals]] - Players[[#This Row],[Expected Goals]]</f>
        <v>0</v>
      </c>
    </row>
    <row r="345" spans="1:41" x14ac:dyDescent="0.25">
      <c r="A345" t="s">
        <v>206</v>
      </c>
      <c r="B345" t="s">
        <v>732</v>
      </c>
      <c r="C345" t="s">
        <v>11</v>
      </c>
      <c r="D345" t="s">
        <v>699</v>
      </c>
      <c r="E345" t="s">
        <v>37</v>
      </c>
      <c r="F345">
        <v>28</v>
      </c>
      <c r="G345">
        <v>1997</v>
      </c>
      <c r="H345">
        <v>27</v>
      </c>
      <c r="I345">
        <v>25</v>
      </c>
      <c r="J345">
        <v>2271</v>
      </c>
      <c r="K345">
        <v>25.2</v>
      </c>
      <c r="L345">
        <v>0</v>
      </c>
      <c r="M345">
        <v>0</v>
      </c>
      <c r="N345">
        <v>0</v>
      </c>
      <c r="O345">
        <v>0</v>
      </c>
      <c r="P345">
        <v>0</v>
      </c>
      <c r="Q345">
        <v>0</v>
      </c>
      <c r="R345">
        <v>4</v>
      </c>
      <c r="S345">
        <v>0</v>
      </c>
      <c r="T345">
        <v>1.5</v>
      </c>
      <c r="U345">
        <v>1.5</v>
      </c>
      <c r="V345">
        <v>0.3</v>
      </c>
      <c r="W345">
        <v>1.8</v>
      </c>
      <c r="X345">
        <v>43</v>
      </c>
      <c r="Y345">
        <v>160</v>
      </c>
      <c r="Z345">
        <v>8</v>
      </c>
      <c r="AA345">
        <v>0</v>
      </c>
      <c r="AB345">
        <v>0</v>
      </c>
      <c r="AC345">
        <v>0</v>
      </c>
      <c r="AD345">
        <v>0</v>
      </c>
      <c r="AE345">
        <v>0</v>
      </c>
      <c r="AF345">
        <v>0.06</v>
      </c>
      <c r="AG345">
        <v>0.01</v>
      </c>
      <c r="AH345">
        <v>7.0000000000000007E-2</v>
      </c>
      <c r="AI345">
        <v>0.06</v>
      </c>
      <c r="AJ345">
        <v>7.0000000000000007E-2</v>
      </c>
      <c r="AK345" s="12">
        <f>Players[[#This Row],[Goal Contributions]]/Players[[#This Row],[Matches Played]]</f>
        <v>0</v>
      </c>
      <c r="AL345" s="12">
        <f>IF(Players[[#This Row],[Expected Goals]] &gt; 0, Players[[#This Row],[Goals]] / Players[[#This Row],[Expected Goals]], 0)</f>
        <v>0</v>
      </c>
      <c r="AM345" s="12">
        <f>IF(Players[[#This Row],[Expected Assists]] &gt; 0, Players[[#This Row],[Assists]] / Players[[#This Row],[Expected Assists]], 0)</f>
        <v>0</v>
      </c>
      <c r="AN345" s="12">
        <f>IF(Players[[#This Row],[90s Played]] &gt; 0, (Players[[#This Row],[Y Cards]] + Players[[#This Row],[R Cards]]) / Players[[#This Row],[90s Played]], 0)</f>
        <v>0.15873015873015872</v>
      </c>
      <c r="AO345" s="12">
        <f>Players[[#This Row],[Goals]] - Players[[#This Row],[Expected Goals]]</f>
        <v>-1.5</v>
      </c>
    </row>
    <row r="346" spans="1:41" x14ac:dyDescent="0.25">
      <c r="A346" t="s">
        <v>562</v>
      </c>
      <c r="B346" t="s">
        <v>732</v>
      </c>
      <c r="C346" t="s">
        <v>17</v>
      </c>
      <c r="D346" t="s">
        <v>51</v>
      </c>
      <c r="E346" t="s">
        <v>37</v>
      </c>
      <c r="F346">
        <v>31</v>
      </c>
      <c r="G346">
        <v>1994</v>
      </c>
      <c r="H346">
        <v>33</v>
      </c>
      <c r="I346">
        <v>29</v>
      </c>
      <c r="J346">
        <v>2670</v>
      </c>
      <c r="K346">
        <v>29.7</v>
      </c>
      <c r="L346">
        <v>4</v>
      </c>
      <c r="M346">
        <v>4</v>
      </c>
      <c r="N346">
        <v>8</v>
      </c>
      <c r="O346">
        <v>4</v>
      </c>
      <c r="P346">
        <v>0</v>
      </c>
      <c r="Q346">
        <v>0</v>
      </c>
      <c r="R346">
        <v>7</v>
      </c>
      <c r="S346">
        <v>0</v>
      </c>
      <c r="T346">
        <v>3.9</v>
      </c>
      <c r="U346">
        <v>3.9</v>
      </c>
      <c r="V346">
        <v>5.0999999999999996</v>
      </c>
      <c r="W346">
        <v>9</v>
      </c>
      <c r="X346">
        <v>101</v>
      </c>
      <c r="Y346">
        <v>134</v>
      </c>
      <c r="Z346">
        <v>200</v>
      </c>
      <c r="AA346">
        <v>0.13</v>
      </c>
      <c r="AB346">
        <v>0.13</v>
      </c>
      <c r="AC346">
        <v>0.27</v>
      </c>
      <c r="AD346">
        <v>0.13</v>
      </c>
      <c r="AE346">
        <v>0.27</v>
      </c>
      <c r="AF346">
        <v>0.13</v>
      </c>
      <c r="AG346">
        <v>0.17</v>
      </c>
      <c r="AH346">
        <v>0.3</v>
      </c>
      <c r="AI346">
        <v>0.13</v>
      </c>
      <c r="AJ346">
        <v>0.3</v>
      </c>
      <c r="AK346" s="12">
        <f>Players[[#This Row],[Goal Contributions]]/Players[[#This Row],[Matches Played]]</f>
        <v>0.24242424242424243</v>
      </c>
      <c r="AL346" s="12">
        <f>IF(Players[[#This Row],[Expected Goals]] &gt; 0, Players[[#This Row],[Goals]] / Players[[#This Row],[Expected Goals]], 0)</f>
        <v>1.0256410256410258</v>
      </c>
      <c r="AM346" s="12">
        <f>IF(Players[[#This Row],[Expected Assists]] &gt; 0, Players[[#This Row],[Assists]] / Players[[#This Row],[Expected Assists]], 0)</f>
        <v>0.78431372549019618</v>
      </c>
      <c r="AN346" s="12">
        <f>IF(Players[[#This Row],[90s Played]] &gt; 0, (Players[[#This Row],[Y Cards]] + Players[[#This Row],[R Cards]]) / Players[[#This Row],[90s Played]], 0)</f>
        <v>0.2356902356902357</v>
      </c>
      <c r="AO346" s="12">
        <f>Players[[#This Row],[Goals]] - Players[[#This Row],[Expected Goals]]</f>
        <v>0.10000000000000009</v>
      </c>
    </row>
    <row r="347" spans="1:41" x14ac:dyDescent="0.25">
      <c r="A347" t="s">
        <v>455</v>
      </c>
      <c r="B347" t="s">
        <v>704</v>
      </c>
      <c r="C347" t="s">
        <v>51</v>
      </c>
      <c r="D347" t="s">
        <v>699</v>
      </c>
      <c r="E347" t="s">
        <v>37</v>
      </c>
      <c r="F347">
        <v>21</v>
      </c>
      <c r="G347">
        <v>2004</v>
      </c>
      <c r="H347">
        <v>1</v>
      </c>
      <c r="I347">
        <v>0</v>
      </c>
      <c r="J347">
        <v>28</v>
      </c>
      <c r="K347">
        <v>0.3</v>
      </c>
      <c r="L347">
        <v>0</v>
      </c>
      <c r="M347">
        <v>0</v>
      </c>
      <c r="N347">
        <v>0</v>
      </c>
      <c r="O347">
        <v>0</v>
      </c>
      <c r="P347">
        <v>0</v>
      </c>
      <c r="Q347">
        <v>0</v>
      </c>
      <c r="R347">
        <v>0</v>
      </c>
      <c r="S347">
        <v>0</v>
      </c>
      <c r="T347">
        <v>0</v>
      </c>
      <c r="U347">
        <v>0</v>
      </c>
      <c r="V347">
        <v>0</v>
      </c>
      <c r="W347">
        <v>0</v>
      </c>
      <c r="X347">
        <v>0</v>
      </c>
      <c r="Y347">
        <v>1</v>
      </c>
      <c r="Z347">
        <v>0</v>
      </c>
      <c r="AA347">
        <v>0</v>
      </c>
      <c r="AB347">
        <v>0</v>
      </c>
      <c r="AC347">
        <v>0</v>
      </c>
      <c r="AD347">
        <v>0</v>
      </c>
      <c r="AE347">
        <v>0</v>
      </c>
      <c r="AF347">
        <v>0.12</v>
      </c>
      <c r="AG347">
        <v>0</v>
      </c>
      <c r="AH347">
        <v>0.12</v>
      </c>
      <c r="AI347">
        <v>0.12</v>
      </c>
      <c r="AJ347">
        <v>0.12</v>
      </c>
      <c r="AK347" s="12">
        <f>Players[[#This Row],[Goal Contributions]]/Players[[#This Row],[Matches Played]]</f>
        <v>0</v>
      </c>
      <c r="AL347" s="12">
        <f>IF(Players[[#This Row],[Expected Goals]] &gt; 0, Players[[#This Row],[Goals]] / Players[[#This Row],[Expected Goals]], 0)</f>
        <v>0</v>
      </c>
      <c r="AM347" s="12">
        <f>IF(Players[[#This Row],[Expected Assists]] &gt; 0, Players[[#This Row],[Assists]] / Players[[#This Row],[Expected Assists]], 0)</f>
        <v>0</v>
      </c>
      <c r="AN347" s="12">
        <f>IF(Players[[#This Row],[90s Played]] &gt; 0, (Players[[#This Row],[Y Cards]] + Players[[#This Row],[R Cards]]) / Players[[#This Row],[90s Played]], 0)</f>
        <v>0</v>
      </c>
      <c r="AO347" s="12">
        <f>Players[[#This Row],[Goals]] - Players[[#This Row],[Expected Goals]]</f>
        <v>0</v>
      </c>
    </row>
    <row r="348" spans="1:41" x14ac:dyDescent="0.25">
      <c r="A348" t="s">
        <v>118</v>
      </c>
      <c r="B348" t="s">
        <v>698</v>
      </c>
      <c r="C348" t="s">
        <v>51</v>
      </c>
      <c r="D348" t="s">
        <v>699</v>
      </c>
      <c r="E348" t="s">
        <v>37</v>
      </c>
      <c r="F348">
        <v>22</v>
      </c>
      <c r="G348">
        <v>2003</v>
      </c>
      <c r="H348">
        <v>3</v>
      </c>
      <c r="I348">
        <v>0</v>
      </c>
      <c r="J348">
        <v>16</v>
      </c>
      <c r="K348">
        <v>0.2</v>
      </c>
      <c r="L348">
        <v>0</v>
      </c>
      <c r="M348">
        <v>0</v>
      </c>
      <c r="N348">
        <v>0</v>
      </c>
      <c r="O348">
        <v>0</v>
      </c>
      <c r="P348">
        <v>0</v>
      </c>
      <c r="Q348">
        <v>0</v>
      </c>
      <c r="R348">
        <v>0</v>
      </c>
      <c r="S348">
        <v>0</v>
      </c>
      <c r="T348">
        <v>0</v>
      </c>
      <c r="U348">
        <v>0</v>
      </c>
      <c r="V348">
        <v>0.1</v>
      </c>
      <c r="W348">
        <v>0.1</v>
      </c>
      <c r="X348">
        <v>1</v>
      </c>
      <c r="Y348">
        <v>1</v>
      </c>
      <c r="Z348">
        <v>1</v>
      </c>
      <c r="AA348">
        <v>0</v>
      </c>
      <c r="AB348">
        <v>0</v>
      </c>
      <c r="AC348">
        <v>0</v>
      </c>
      <c r="AD348">
        <v>0</v>
      </c>
      <c r="AE348">
        <v>0</v>
      </c>
      <c r="AF348">
        <v>0</v>
      </c>
      <c r="AG348">
        <v>0.41</v>
      </c>
      <c r="AH348">
        <v>0.41</v>
      </c>
      <c r="AI348">
        <v>0</v>
      </c>
      <c r="AJ348">
        <v>0.41</v>
      </c>
      <c r="AK348" s="12">
        <f>Players[[#This Row],[Goal Contributions]]/Players[[#This Row],[Matches Played]]</f>
        <v>0</v>
      </c>
      <c r="AL348" s="12">
        <f>IF(Players[[#This Row],[Expected Goals]] &gt; 0, Players[[#This Row],[Goals]] / Players[[#This Row],[Expected Goals]], 0)</f>
        <v>0</v>
      </c>
      <c r="AM348" s="12">
        <f>IF(Players[[#This Row],[Expected Assists]] &gt; 0, Players[[#This Row],[Assists]] / Players[[#This Row],[Expected Assists]], 0)</f>
        <v>0</v>
      </c>
      <c r="AN348" s="12">
        <f>IF(Players[[#This Row],[90s Played]] &gt; 0, (Players[[#This Row],[Y Cards]] + Players[[#This Row],[R Cards]]) / Players[[#This Row],[90s Played]], 0)</f>
        <v>0</v>
      </c>
      <c r="AO348" s="12">
        <f>Players[[#This Row],[Goals]] - Players[[#This Row],[Expected Goals]]</f>
        <v>0</v>
      </c>
    </row>
    <row r="349" spans="1:41" x14ac:dyDescent="0.25">
      <c r="A349" t="s">
        <v>476</v>
      </c>
      <c r="B349" t="s">
        <v>732</v>
      </c>
      <c r="C349" t="s">
        <v>11</v>
      </c>
      <c r="D349" t="s">
        <v>17</v>
      </c>
      <c r="E349" t="s">
        <v>37</v>
      </c>
      <c r="F349">
        <v>27</v>
      </c>
      <c r="G349">
        <v>1998</v>
      </c>
      <c r="H349">
        <v>26</v>
      </c>
      <c r="I349">
        <v>19</v>
      </c>
      <c r="J349">
        <v>1674</v>
      </c>
      <c r="K349">
        <v>18.600000000000001</v>
      </c>
      <c r="L349">
        <v>1</v>
      </c>
      <c r="M349">
        <v>6</v>
      </c>
      <c r="N349">
        <v>7</v>
      </c>
      <c r="O349">
        <v>1</v>
      </c>
      <c r="P349">
        <v>0</v>
      </c>
      <c r="Q349">
        <v>0</v>
      </c>
      <c r="R349">
        <v>4</v>
      </c>
      <c r="S349">
        <v>0</v>
      </c>
      <c r="T349">
        <v>1.2</v>
      </c>
      <c r="U349">
        <v>1.2</v>
      </c>
      <c r="V349">
        <v>4.4000000000000004</v>
      </c>
      <c r="W349">
        <v>5.6</v>
      </c>
      <c r="X349">
        <v>63</v>
      </c>
      <c r="Y349">
        <v>79</v>
      </c>
      <c r="Z349">
        <v>175</v>
      </c>
      <c r="AA349">
        <v>0.05</v>
      </c>
      <c r="AB349">
        <v>0.32</v>
      </c>
      <c r="AC349">
        <v>0.38</v>
      </c>
      <c r="AD349">
        <v>0.05</v>
      </c>
      <c r="AE349">
        <v>0.38</v>
      </c>
      <c r="AF349">
        <v>7.0000000000000007E-2</v>
      </c>
      <c r="AG349">
        <v>0.23</v>
      </c>
      <c r="AH349">
        <v>0.3</v>
      </c>
      <c r="AI349">
        <v>7.0000000000000007E-2</v>
      </c>
      <c r="AJ349">
        <v>0.3</v>
      </c>
      <c r="AK349" s="12">
        <f>Players[[#This Row],[Goal Contributions]]/Players[[#This Row],[Matches Played]]</f>
        <v>0.26923076923076922</v>
      </c>
      <c r="AL349" s="12">
        <f>IF(Players[[#This Row],[Expected Goals]] &gt; 0, Players[[#This Row],[Goals]] / Players[[#This Row],[Expected Goals]], 0)</f>
        <v>0.83333333333333337</v>
      </c>
      <c r="AM349" s="12">
        <f>IF(Players[[#This Row],[Expected Assists]] &gt; 0, Players[[#This Row],[Assists]] / Players[[#This Row],[Expected Assists]], 0)</f>
        <v>1.3636363636363635</v>
      </c>
      <c r="AN349" s="12">
        <f>IF(Players[[#This Row],[90s Played]] &gt; 0, (Players[[#This Row],[Y Cards]] + Players[[#This Row],[R Cards]]) / Players[[#This Row],[90s Played]], 0)</f>
        <v>0.21505376344086019</v>
      </c>
      <c r="AO349" s="12">
        <f>Players[[#This Row],[Goals]] - Players[[#This Row],[Expected Goals]]</f>
        <v>-0.19999999999999996</v>
      </c>
    </row>
    <row r="350" spans="1:41" x14ac:dyDescent="0.25">
      <c r="A350" t="s">
        <v>390</v>
      </c>
      <c r="B350" t="s">
        <v>704</v>
      </c>
      <c r="C350" t="s">
        <v>11</v>
      </c>
      <c r="D350" t="s">
        <v>17</v>
      </c>
      <c r="E350" t="s">
        <v>37</v>
      </c>
      <c r="F350">
        <v>21</v>
      </c>
      <c r="G350">
        <v>2004</v>
      </c>
      <c r="H350">
        <v>28</v>
      </c>
      <c r="I350">
        <v>21</v>
      </c>
      <c r="J350">
        <v>1893</v>
      </c>
      <c r="K350">
        <v>21</v>
      </c>
      <c r="L350">
        <v>1</v>
      </c>
      <c r="M350">
        <v>2</v>
      </c>
      <c r="N350">
        <v>3</v>
      </c>
      <c r="O350">
        <v>1</v>
      </c>
      <c r="P350">
        <v>0</v>
      </c>
      <c r="Q350">
        <v>0</v>
      </c>
      <c r="R350">
        <v>5</v>
      </c>
      <c r="S350">
        <v>1</v>
      </c>
      <c r="T350">
        <v>1.4</v>
      </c>
      <c r="U350">
        <v>1.4</v>
      </c>
      <c r="V350">
        <v>0.3</v>
      </c>
      <c r="W350">
        <v>1.7</v>
      </c>
      <c r="X350">
        <v>39</v>
      </c>
      <c r="Y350">
        <v>107</v>
      </c>
      <c r="Z350">
        <v>78</v>
      </c>
      <c r="AA350">
        <v>0.05</v>
      </c>
      <c r="AB350">
        <v>0.1</v>
      </c>
      <c r="AC350">
        <v>0.14000000000000001</v>
      </c>
      <c r="AD350">
        <v>0.05</v>
      </c>
      <c r="AE350">
        <v>0.14000000000000001</v>
      </c>
      <c r="AF350">
        <v>7.0000000000000007E-2</v>
      </c>
      <c r="AG350">
        <v>0.02</v>
      </c>
      <c r="AH350">
        <v>0.08</v>
      </c>
      <c r="AI350">
        <v>7.0000000000000007E-2</v>
      </c>
      <c r="AJ350">
        <v>0.08</v>
      </c>
      <c r="AK350" s="12">
        <f>Players[[#This Row],[Goal Contributions]]/Players[[#This Row],[Matches Played]]</f>
        <v>0.10714285714285714</v>
      </c>
      <c r="AL350" s="12">
        <f>IF(Players[[#This Row],[Expected Goals]] &gt; 0, Players[[#This Row],[Goals]] / Players[[#This Row],[Expected Goals]], 0)</f>
        <v>0.7142857142857143</v>
      </c>
      <c r="AM350" s="12">
        <f>IF(Players[[#This Row],[Expected Assists]] &gt; 0, Players[[#This Row],[Assists]] / Players[[#This Row],[Expected Assists]], 0)</f>
        <v>6.666666666666667</v>
      </c>
      <c r="AN350" s="12">
        <f>IF(Players[[#This Row],[90s Played]] &gt; 0, (Players[[#This Row],[Y Cards]] + Players[[#This Row],[R Cards]]) / Players[[#This Row],[90s Played]], 0)</f>
        <v>0.2857142857142857</v>
      </c>
      <c r="AO350" s="12">
        <f>Players[[#This Row],[Goals]] - Players[[#This Row],[Expected Goals]]</f>
        <v>-0.39999999999999991</v>
      </c>
    </row>
    <row r="351" spans="1:41" x14ac:dyDescent="0.25">
      <c r="A351" t="s">
        <v>429</v>
      </c>
      <c r="B351" t="s">
        <v>704</v>
      </c>
      <c r="C351" t="s">
        <v>17</v>
      </c>
      <c r="D351" t="s">
        <v>51</v>
      </c>
      <c r="E351" t="s">
        <v>37</v>
      </c>
      <c r="F351">
        <v>23</v>
      </c>
      <c r="G351">
        <v>2002</v>
      </c>
      <c r="H351">
        <v>15</v>
      </c>
      <c r="I351">
        <v>3</v>
      </c>
      <c r="J351">
        <v>349</v>
      </c>
      <c r="K351">
        <v>3.9</v>
      </c>
      <c r="L351">
        <v>3</v>
      </c>
      <c r="M351">
        <v>0</v>
      </c>
      <c r="N351">
        <v>3</v>
      </c>
      <c r="O351">
        <v>3</v>
      </c>
      <c r="P351">
        <v>0</v>
      </c>
      <c r="Q351">
        <v>0</v>
      </c>
      <c r="R351">
        <v>1</v>
      </c>
      <c r="S351">
        <v>0</v>
      </c>
      <c r="T351">
        <v>2.8</v>
      </c>
      <c r="U351">
        <v>2.8</v>
      </c>
      <c r="V351">
        <v>0.5</v>
      </c>
      <c r="W351">
        <v>3.3</v>
      </c>
      <c r="X351">
        <v>7</v>
      </c>
      <c r="Y351">
        <v>7</v>
      </c>
      <c r="Z351">
        <v>32</v>
      </c>
      <c r="AA351">
        <v>0.77</v>
      </c>
      <c r="AB351">
        <v>0</v>
      </c>
      <c r="AC351">
        <v>0.77</v>
      </c>
      <c r="AD351">
        <v>0.77</v>
      </c>
      <c r="AE351">
        <v>0.77</v>
      </c>
      <c r="AF351">
        <v>0.72</v>
      </c>
      <c r="AG351">
        <v>0.13</v>
      </c>
      <c r="AH351">
        <v>0.85</v>
      </c>
      <c r="AI351">
        <v>0.72</v>
      </c>
      <c r="AJ351">
        <v>0.85</v>
      </c>
      <c r="AK351" s="12">
        <f>Players[[#This Row],[Goal Contributions]]/Players[[#This Row],[Matches Played]]</f>
        <v>0.2</v>
      </c>
      <c r="AL351" s="12">
        <f>IF(Players[[#This Row],[Expected Goals]] &gt; 0, Players[[#This Row],[Goals]] / Players[[#This Row],[Expected Goals]], 0)</f>
        <v>1.0714285714285714</v>
      </c>
      <c r="AM351" s="12">
        <f>IF(Players[[#This Row],[Expected Assists]] &gt; 0, Players[[#This Row],[Assists]] / Players[[#This Row],[Expected Assists]], 0)</f>
        <v>0</v>
      </c>
      <c r="AN351" s="12">
        <f>IF(Players[[#This Row],[90s Played]] &gt; 0, (Players[[#This Row],[Y Cards]] + Players[[#This Row],[R Cards]]) / Players[[#This Row],[90s Played]], 0)</f>
        <v>0.25641025641025644</v>
      </c>
      <c r="AO351" s="12">
        <f>Players[[#This Row],[Goals]] - Players[[#This Row],[Expected Goals]]</f>
        <v>0.20000000000000018</v>
      </c>
    </row>
    <row r="352" spans="1:41" x14ac:dyDescent="0.25">
      <c r="A352" t="s">
        <v>300</v>
      </c>
      <c r="B352" t="s">
        <v>754</v>
      </c>
      <c r="C352" t="s">
        <v>11</v>
      </c>
      <c r="D352" t="s">
        <v>699</v>
      </c>
      <c r="E352" t="s">
        <v>37</v>
      </c>
      <c r="F352">
        <v>23</v>
      </c>
      <c r="G352">
        <v>2002</v>
      </c>
      <c r="H352">
        <v>37</v>
      </c>
      <c r="I352">
        <v>36</v>
      </c>
      <c r="J352">
        <v>3277</v>
      </c>
      <c r="K352">
        <v>36.4</v>
      </c>
      <c r="L352">
        <v>5</v>
      </c>
      <c r="M352">
        <v>0</v>
      </c>
      <c r="N352">
        <v>5</v>
      </c>
      <c r="O352">
        <v>5</v>
      </c>
      <c r="P352">
        <v>0</v>
      </c>
      <c r="Q352">
        <v>0</v>
      </c>
      <c r="R352">
        <v>2</v>
      </c>
      <c r="S352">
        <v>0</v>
      </c>
      <c r="T352">
        <v>4.5999999999999996</v>
      </c>
      <c r="U352">
        <v>4.3</v>
      </c>
      <c r="V352">
        <v>2.1</v>
      </c>
      <c r="W352">
        <v>6.3</v>
      </c>
      <c r="X352">
        <v>91</v>
      </c>
      <c r="Y352">
        <v>264</v>
      </c>
      <c r="Z352">
        <v>121</v>
      </c>
      <c r="AA352">
        <v>0.14000000000000001</v>
      </c>
      <c r="AB352">
        <v>0</v>
      </c>
      <c r="AC352">
        <v>0.14000000000000001</v>
      </c>
      <c r="AD352">
        <v>0.14000000000000001</v>
      </c>
      <c r="AE352">
        <v>0.14000000000000001</v>
      </c>
      <c r="AF352">
        <v>0.13</v>
      </c>
      <c r="AG352">
        <v>0.06</v>
      </c>
      <c r="AH352">
        <v>0.18</v>
      </c>
      <c r="AI352">
        <v>0.12</v>
      </c>
      <c r="AJ352">
        <v>0.17</v>
      </c>
      <c r="AK352" s="12">
        <f>Players[[#This Row],[Goal Contributions]]/Players[[#This Row],[Matches Played]]</f>
        <v>0.13513513513513514</v>
      </c>
      <c r="AL352" s="12">
        <f>IF(Players[[#This Row],[Expected Goals]] &gt; 0, Players[[#This Row],[Goals]] / Players[[#This Row],[Expected Goals]], 0)</f>
        <v>1.0869565217391306</v>
      </c>
      <c r="AM352" s="12">
        <f>IF(Players[[#This Row],[Expected Assists]] &gt; 0, Players[[#This Row],[Assists]] / Players[[#This Row],[Expected Assists]], 0)</f>
        <v>0</v>
      </c>
      <c r="AN352" s="12">
        <f>IF(Players[[#This Row],[90s Played]] &gt; 0, (Players[[#This Row],[Y Cards]] + Players[[#This Row],[R Cards]]) / Players[[#This Row],[90s Played]], 0)</f>
        <v>5.4945054945054944E-2</v>
      </c>
      <c r="AO352" s="12">
        <f>Players[[#This Row],[Goals]] - Players[[#This Row],[Expected Goals]]</f>
        <v>0.40000000000000036</v>
      </c>
    </row>
    <row r="353" spans="1:41" x14ac:dyDescent="0.25">
      <c r="A353" t="s">
        <v>584</v>
      </c>
      <c r="B353" t="s">
        <v>704</v>
      </c>
      <c r="C353" t="s">
        <v>11</v>
      </c>
      <c r="D353" t="s">
        <v>17</v>
      </c>
      <c r="E353" t="s">
        <v>37</v>
      </c>
      <c r="F353">
        <v>31</v>
      </c>
      <c r="G353">
        <v>1994</v>
      </c>
      <c r="H353">
        <v>11</v>
      </c>
      <c r="I353">
        <v>6</v>
      </c>
      <c r="J353">
        <v>548</v>
      </c>
      <c r="K353">
        <v>6.1</v>
      </c>
      <c r="L353">
        <v>2</v>
      </c>
      <c r="M353">
        <v>0</v>
      </c>
      <c r="N353">
        <v>2</v>
      </c>
      <c r="O353">
        <v>2</v>
      </c>
      <c r="P353">
        <v>0</v>
      </c>
      <c r="Q353">
        <v>0</v>
      </c>
      <c r="R353">
        <v>1</v>
      </c>
      <c r="S353">
        <v>0</v>
      </c>
      <c r="T353">
        <v>0.4</v>
      </c>
      <c r="U353">
        <v>0.4</v>
      </c>
      <c r="V353">
        <v>0.1</v>
      </c>
      <c r="W353">
        <v>0.5</v>
      </c>
      <c r="X353">
        <v>10</v>
      </c>
      <c r="Y353">
        <v>21</v>
      </c>
      <c r="Z353">
        <v>2</v>
      </c>
      <c r="AA353">
        <v>0.33</v>
      </c>
      <c r="AB353">
        <v>0</v>
      </c>
      <c r="AC353">
        <v>0.33</v>
      </c>
      <c r="AD353">
        <v>0.33</v>
      </c>
      <c r="AE353">
        <v>0.33</v>
      </c>
      <c r="AF353">
        <v>7.0000000000000007E-2</v>
      </c>
      <c r="AG353">
        <v>0.01</v>
      </c>
      <c r="AH353">
        <v>0.08</v>
      </c>
      <c r="AI353">
        <v>7.0000000000000007E-2</v>
      </c>
      <c r="AJ353">
        <v>0.08</v>
      </c>
      <c r="AK353" s="12">
        <f>Players[[#This Row],[Goal Contributions]]/Players[[#This Row],[Matches Played]]</f>
        <v>0.18181818181818182</v>
      </c>
      <c r="AL353" s="12">
        <f>IF(Players[[#This Row],[Expected Goals]] &gt; 0, Players[[#This Row],[Goals]] / Players[[#This Row],[Expected Goals]], 0)</f>
        <v>5</v>
      </c>
      <c r="AM353" s="12">
        <f>IF(Players[[#This Row],[Expected Assists]] &gt; 0, Players[[#This Row],[Assists]] / Players[[#This Row],[Expected Assists]], 0)</f>
        <v>0</v>
      </c>
      <c r="AN353" s="12">
        <f>IF(Players[[#This Row],[90s Played]] &gt; 0, (Players[[#This Row],[Y Cards]] + Players[[#This Row],[R Cards]]) / Players[[#This Row],[90s Played]], 0)</f>
        <v>0.16393442622950821</v>
      </c>
      <c r="AO353" s="12">
        <f>Players[[#This Row],[Goals]] - Players[[#This Row],[Expected Goals]]</f>
        <v>1.6</v>
      </c>
    </row>
    <row r="354" spans="1:41" x14ac:dyDescent="0.25">
      <c r="A354" t="s">
        <v>38</v>
      </c>
      <c r="B354" t="s">
        <v>710</v>
      </c>
      <c r="C354" t="s">
        <v>11</v>
      </c>
      <c r="D354" t="s">
        <v>699</v>
      </c>
      <c r="E354" t="s">
        <v>37</v>
      </c>
      <c r="F354">
        <v>30</v>
      </c>
      <c r="G354">
        <v>1995</v>
      </c>
      <c r="H354">
        <v>10</v>
      </c>
      <c r="I354">
        <v>8</v>
      </c>
      <c r="J354">
        <v>678</v>
      </c>
      <c r="K354">
        <v>7.5</v>
      </c>
      <c r="L354">
        <v>0</v>
      </c>
      <c r="M354">
        <v>0</v>
      </c>
      <c r="N354">
        <v>0</v>
      </c>
      <c r="O354">
        <v>0</v>
      </c>
      <c r="P354">
        <v>0</v>
      </c>
      <c r="Q354">
        <v>0</v>
      </c>
      <c r="R354">
        <v>0</v>
      </c>
      <c r="S354">
        <v>0</v>
      </c>
      <c r="T354">
        <v>0.2</v>
      </c>
      <c r="U354">
        <v>0.2</v>
      </c>
      <c r="V354">
        <v>0</v>
      </c>
      <c r="W354">
        <v>0.2</v>
      </c>
      <c r="X354">
        <v>12</v>
      </c>
      <c r="Y354">
        <v>50</v>
      </c>
      <c r="Z354">
        <v>2</v>
      </c>
      <c r="AA354">
        <v>0</v>
      </c>
      <c r="AB354">
        <v>0</v>
      </c>
      <c r="AC354">
        <v>0</v>
      </c>
      <c r="AD354">
        <v>0</v>
      </c>
      <c r="AE354">
        <v>0</v>
      </c>
      <c r="AF354">
        <v>0.03</v>
      </c>
      <c r="AG354">
        <v>0</v>
      </c>
      <c r="AH354">
        <v>0.03</v>
      </c>
      <c r="AI354">
        <v>0.03</v>
      </c>
      <c r="AJ354">
        <v>0.03</v>
      </c>
      <c r="AK354" s="12">
        <f>Players[[#This Row],[Goal Contributions]]/Players[[#This Row],[Matches Played]]</f>
        <v>0</v>
      </c>
      <c r="AL354" s="12">
        <f>IF(Players[[#This Row],[Expected Goals]] &gt; 0, Players[[#This Row],[Goals]] / Players[[#This Row],[Expected Goals]], 0)</f>
        <v>0</v>
      </c>
      <c r="AM354" s="12">
        <f>IF(Players[[#This Row],[Expected Assists]] &gt; 0, Players[[#This Row],[Assists]] / Players[[#This Row],[Expected Assists]], 0)</f>
        <v>0</v>
      </c>
      <c r="AN354" s="12">
        <f>IF(Players[[#This Row],[90s Played]] &gt; 0, (Players[[#This Row],[Y Cards]] + Players[[#This Row],[R Cards]]) / Players[[#This Row],[90s Played]], 0)</f>
        <v>0</v>
      </c>
      <c r="AO354" s="12">
        <f>Players[[#This Row],[Goals]] - Players[[#This Row],[Expected Goals]]</f>
        <v>-0.2</v>
      </c>
    </row>
    <row r="355" spans="1:41" x14ac:dyDescent="0.25">
      <c r="A355" t="s">
        <v>260</v>
      </c>
      <c r="B355" t="s">
        <v>704</v>
      </c>
      <c r="C355" t="s">
        <v>17</v>
      </c>
      <c r="D355" t="s">
        <v>51</v>
      </c>
      <c r="E355" t="s">
        <v>37</v>
      </c>
      <c r="F355">
        <v>25</v>
      </c>
      <c r="G355">
        <v>2000</v>
      </c>
      <c r="H355">
        <v>28</v>
      </c>
      <c r="I355">
        <v>20</v>
      </c>
      <c r="J355">
        <v>1777</v>
      </c>
      <c r="K355">
        <v>19.7</v>
      </c>
      <c r="L355">
        <v>7</v>
      </c>
      <c r="M355">
        <v>2</v>
      </c>
      <c r="N355">
        <v>9</v>
      </c>
      <c r="O355">
        <v>7</v>
      </c>
      <c r="P355">
        <v>0</v>
      </c>
      <c r="Q355">
        <v>0</v>
      </c>
      <c r="R355">
        <v>2</v>
      </c>
      <c r="S355">
        <v>0</v>
      </c>
      <c r="T355">
        <v>5.2</v>
      </c>
      <c r="U355">
        <v>5.2</v>
      </c>
      <c r="V355">
        <v>4.8</v>
      </c>
      <c r="W355">
        <v>9.9</v>
      </c>
      <c r="X355">
        <v>50</v>
      </c>
      <c r="Y355">
        <v>103</v>
      </c>
      <c r="Z355">
        <v>128</v>
      </c>
      <c r="AA355">
        <v>0.35</v>
      </c>
      <c r="AB355">
        <v>0.1</v>
      </c>
      <c r="AC355">
        <v>0.46</v>
      </c>
      <c r="AD355">
        <v>0.35</v>
      </c>
      <c r="AE355">
        <v>0.46</v>
      </c>
      <c r="AF355">
        <v>0.26</v>
      </c>
      <c r="AG355">
        <v>0.24</v>
      </c>
      <c r="AH355">
        <v>0.5</v>
      </c>
      <c r="AI355">
        <v>0.26</v>
      </c>
      <c r="AJ355">
        <v>0.5</v>
      </c>
      <c r="AK355" s="12">
        <f>Players[[#This Row],[Goal Contributions]]/Players[[#This Row],[Matches Played]]</f>
        <v>0.32142857142857145</v>
      </c>
      <c r="AL355" s="12">
        <f>IF(Players[[#This Row],[Expected Goals]] &gt; 0, Players[[#This Row],[Goals]] / Players[[#This Row],[Expected Goals]], 0)</f>
        <v>1.346153846153846</v>
      </c>
      <c r="AM355" s="12">
        <f>IF(Players[[#This Row],[Expected Assists]] &gt; 0, Players[[#This Row],[Assists]] / Players[[#This Row],[Expected Assists]], 0)</f>
        <v>0.41666666666666669</v>
      </c>
      <c r="AN355" s="12">
        <f>IF(Players[[#This Row],[90s Played]] &gt; 0, (Players[[#This Row],[Y Cards]] + Players[[#This Row],[R Cards]]) / Players[[#This Row],[90s Played]], 0)</f>
        <v>0.10152284263959391</v>
      </c>
      <c r="AO355" s="12">
        <f>Players[[#This Row],[Goals]] - Players[[#This Row],[Expected Goals]]</f>
        <v>1.7999999999999998</v>
      </c>
    </row>
    <row r="356" spans="1:41" x14ac:dyDescent="0.25">
      <c r="A356" t="s">
        <v>35</v>
      </c>
      <c r="B356" t="s">
        <v>755</v>
      </c>
      <c r="C356" t="s">
        <v>11</v>
      </c>
      <c r="D356" t="s">
        <v>699</v>
      </c>
      <c r="E356" t="s">
        <v>37</v>
      </c>
      <c r="F356">
        <v>30</v>
      </c>
      <c r="G356">
        <v>1995</v>
      </c>
      <c r="H356">
        <v>26</v>
      </c>
      <c r="I356">
        <v>23</v>
      </c>
      <c r="J356">
        <v>2014</v>
      </c>
      <c r="K356">
        <v>22.4</v>
      </c>
      <c r="L356">
        <v>0</v>
      </c>
      <c r="M356">
        <v>0</v>
      </c>
      <c r="N356">
        <v>0</v>
      </c>
      <c r="O356">
        <v>0</v>
      </c>
      <c r="P356">
        <v>0</v>
      </c>
      <c r="Q356">
        <v>0</v>
      </c>
      <c r="R356">
        <v>3</v>
      </c>
      <c r="S356">
        <v>0</v>
      </c>
      <c r="T356">
        <v>1.6</v>
      </c>
      <c r="U356">
        <v>1.6</v>
      </c>
      <c r="V356">
        <v>0.4</v>
      </c>
      <c r="W356">
        <v>1.9</v>
      </c>
      <c r="X356">
        <v>46</v>
      </c>
      <c r="Y356">
        <v>158</v>
      </c>
      <c r="Z356">
        <v>7</v>
      </c>
      <c r="AA356">
        <v>0</v>
      </c>
      <c r="AB356">
        <v>0</v>
      </c>
      <c r="AC356">
        <v>0</v>
      </c>
      <c r="AD356">
        <v>0</v>
      </c>
      <c r="AE356">
        <v>0</v>
      </c>
      <c r="AF356">
        <v>7.0000000000000007E-2</v>
      </c>
      <c r="AG356">
        <v>0.02</v>
      </c>
      <c r="AH356">
        <v>0.09</v>
      </c>
      <c r="AI356">
        <v>7.0000000000000007E-2</v>
      </c>
      <c r="AJ356">
        <v>0.09</v>
      </c>
      <c r="AK356" s="12">
        <f>Players[[#This Row],[Goal Contributions]]/Players[[#This Row],[Matches Played]]</f>
        <v>0</v>
      </c>
      <c r="AL356" s="12">
        <f>IF(Players[[#This Row],[Expected Goals]] &gt; 0, Players[[#This Row],[Goals]] / Players[[#This Row],[Expected Goals]], 0)</f>
        <v>0</v>
      </c>
      <c r="AM356" s="12">
        <f>IF(Players[[#This Row],[Expected Assists]] &gt; 0, Players[[#This Row],[Assists]] / Players[[#This Row],[Expected Assists]], 0)</f>
        <v>0</v>
      </c>
      <c r="AN356" s="12">
        <f>IF(Players[[#This Row],[90s Played]] &gt; 0, (Players[[#This Row],[Y Cards]] + Players[[#This Row],[R Cards]]) / Players[[#This Row],[90s Played]], 0)</f>
        <v>0.13392857142857142</v>
      </c>
      <c r="AO356" s="12">
        <f>Players[[#This Row],[Goals]] - Players[[#This Row],[Expected Goals]]</f>
        <v>-1.6</v>
      </c>
    </row>
    <row r="357" spans="1:41" x14ac:dyDescent="0.25">
      <c r="A357" t="s">
        <v>285</v>
      </c>
      <c r="B357" t="s">
        <v>705</v>
      </c>
      <c r="C357" t="s">
        <v>17</v>
      </c>
      <c r="D357" t="s">
        <v>699</v>
      </c>
      <c r="E357" t="s">
        <v>37</v>
      </c>
      <c r="F357">
        <v>23</v>
      </c>
      <c r="G357">
        <v>2002</v>
      </c>
      <c r="H357">
        <v>11</v>
      </c>
      <c r="I357">
        <v>9</v>
      </c>
      <c r="J357">
        <v>760</v>
      </c>
      <c r="K357">
        <v>8.4</v>
      </c>
      <c r="L357">
        <v>1</v>
      </c>
      <c r="M357">
        <v>0</v>
      </c>
      <c r="N357">
        <v>1</v>
      </c>
      <c r="O357">
        <v>1</v>
      </c>
      <c r="P357">
        <v>0</v>
      </c>
      <c r="Q357">
        <v>0</v>
      </c>
      <c r="R357">
        <v>3</v>
      </c>
      <c r="S357">
        <v>0</v>
      </c>
      <c r="T357">
        <v>0.5</v>
      </c>
      <c r="U357">
        <v>0.5</v>
      </c>
      <c r="V357">
        <v>0.1</v>
      </c>
      <c r="W357">
        <v>0.5</v>
      </c>
      <c r="X357">
        <v>9</v>
      </c>
      <c r="Y357">
        <v>50</v>
      </c>
      <c r="Z357">
        <v>11</v>
      </c>
      <c r="AA357">
        <v>0.12</v>
      </c>
      <c r="AB357">
        <v>0</v>
      </c>
      <c r="AC357">
        <v>0.12</v>
      </c>
      <c r="AD357">
        <v>0.12</v>
      </c>
      <c r="AE357">
        <v>0.12</v>
      </c>
      <c r="AF357">
        <v>0.06</v>
      </c>
      <c r="AG357">
        <v>0.01</v>
      </c>
      <c r="AH357">
        <v>0.06</v>
      </c>
      <c r="AI357">
        <v>0.06</v>
      </c>
      <c r="AJ357">
        <v>0.06</v>
      </c>
      <c r="AK357" s="12">
        <f>Players[[#This Row],[Goal Contributions]]/Players[[#This Row],[Matches Played]]</f>
        <v>9.0909090909090912E-2</v>
      </c>
      <c r="AL357" s="12">
        <f>IF(Players[[#This Row],[Expected Goals]] &gt; 0, Players[[#This Row],[Goals]] / Players[[#This Row],[Expected Goals]], 0)</f>
        <v>2</v>
      </c>
      <c r="AM357" s="12">
        <f>IF(Players[[#This Row],[Expected Assists]] &gt; 0, Players[[#This Row],[Assists]] / Players[[#This Row],[Expected Assists]], 0)</f>
        <v>0</v>
      </c>
      <c r="AN357" s="12">
        <f>IF(Players[[#This Row],[90s Played]] &gt; 0, (Players[[#This Row],[Y Cards]] + Players[[#This Row],[R Cards]]) / Players[[#This Row],[90s Played]], 0)</f>
        <v>0.35714285714285715</v>
      </c>
      <c r="AO357" s="12">
        <f>Players[[#This Row],[Goals]] - Players[[#This Row],[Expected Goals]]</f>
        <v>0.5</v>
      </c>
    </row>
    <row r="358" spans="1:41" x14ac:dyDescent="0.25">
      <c r="A358" t="s">
        <v>523</v>
      </c>
      <c r="B358" t="s">
        <v>701</v>
      </c>
      <c r="C358" t="s">
        <v>11</v>
      </c>
      <c r="D358" t="s">
        <v>699</v>
      </c>
      <c r="E358" t="s">
        <v>37</v>
      </c>
      <c r="F358">
        <v>19</v>
      </c>
      <c r="G358">
        <v>2006</v>
      </c>
      <c r="H358">
        <v>1</v>
      </c>
      <c r="I358">
        <v>0</v>
      </c>
      <c r="J358">
        <v>1</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s="12">
        <f>Players[[#This Row],[Goal Contributions]]/Players[[#This Row],[Matches Played]]</f>
        <v>0</v>
      </c>
      <c r="AL358" s="12">
        <f>IF(Players[[#This Row],[Expected Goals]] &gt; 0, Players[[#This Row],[Goals]] / Players[[#This Row],[Expected Goals]], 0)</f>
        <v>0</v>
      </c>
      <c r="AM358" s="12">
        <f>IF(Players[[#This Row],[Expected Assists]] &gt; 0, Players[[#This Row],[Assists]] / Players[[#This Row],[Expected Assists]], 0)</f>
        <v>0</v>
      </c>
      <c r="AN358" s="12">
        <f>IF(Players[[#This Row],[90s Played]] &gt; 0, (Players[[#This Row],[Y Cards]] + Players[[#This Row],[R Cards]]) / Players[[#This Row],[90s Played]], 0)</f>
        <v>0</v>
      </c>
      <c r="AO358" s="12">
        <f>Players[[#This Row],[Goals]] - Players[[#This Row],[Expected Goals]]</f>
        <v>0</v>
      </c>
    </row>
    <row r="359" spans="1:41" x14ac:dyDescent="0.25">
      <c r="A359" t="s">
        <v>496</v>
      </c>
      <c r="B359" t="s">
        <v>704</v>
      </c>
      <c r="C359" t="s">
        <v>11</v>
      </c>
      <c r="D359" t="s">
        <v>699</v>
      </c>
      <c r="E359" t="s">
        <v>37</v>
      </c>
      <c r="F359">
        <v>20</v>
      </c>
      <c r="G359">
        <v>2005</v>
      </c>
      <c r="H359">
        <v>9</v>
      </c>
      <c r="I359">
        <v>6</v>
      </c>
      <c r="J359">
        <v>528</v>
      </c>
      <c r="K359">
        <v>5.9</v>
      </c>
      <c r="L359">
        <v>2</v>
      </c>
      <c r="M359">
        <v>0</v>
      </c>
      <c r="N359">
        <v>2</v>
      </c>
      <c r="O359">
        <v>2</v>
      </c>
      <c r="P359">
        <v>0</v>
      </c>
      <c r="Q359">
        <v>0</v>
      </c>
      <c r="R359">
        <v>0</v>
      </c>
      <c r="S359">
        <v>0</v>
      </c>
      <c r="T359">
        <v>1.3</v>
      </c>
      <c r="U359">
        <v>1.3</v>
      </c>
      <c r="V359">
        <v>0.4</v>
      </c>
      <c r="W359">
        <v>1.6</v>
      </c>
      <c r="X359">
        <v>16</v>
      </c>
      <c r="Y359">
        <v>17</v>
      </c>
      <c r="Z359">
        <v>26</v>
      </c>
      <c r="AA359">
        <v>0.34</v>
      </c>
      <c r="AB359">
        <v>0</v>
      </c>
      <c r="AC359">
        <v>0.34</v>
      </c>
      <c r="AD359">
        <v>0.34</v>
      </c>
      <c r="AE359">
        <v>0.34</v>
      </c>
      <c r="AF359">
        <v>0.22</v>
      </c>
      <c r="AG359">
        <v>0.06</v>
      </c>
      <c r="AH359">
        <v>0.28000000000000003</v>
      </c>
      <c r="AI359">
        <v>0.22</v>
      </c>
      <c r="AJ359">
        <v>0.28000000000000003</v>
      </c>
      <c r="AK359" s="12">
        <f>Players[[#This Row],[Goal Contributions]]/Players[[#This Row],[Matches Played]]</f>
        <v>0.22222222222222221</v>
      </c>
      <c r="AL359" s="12">
        <f>IF(Players[[#This Row],[Expected Goals]] &gt; 0, Players[[#This Row],[Goals]] / Players[[#This Row],[Expected Goals]], 0)</f>
        <v>1.5384615384615383</v>
      </c>
      <c r="AM359" s="12">
        <f>IF(Players[[#This Row],[Expected Assists]] &gt; 0, Players[[#This Row],[Assists]] / Players[[#This Row],[Expected Assists]], 0)</f>
        <v>0</v>
      </c>
      <c r="AN359" s="12">
        <f>IF(Players[[#This Row],[90s Played]] &gt; 0, (Players[[#This Row],[Y Cards]] + Players[[#This Row],[R Cards]]) / Players[[#This Row],[90s Played]], 0)</f>
        <v>0</v>
      </c>
      <c r="AO359" s="12">
        <f>Players[[#This Row],[Goals]] - Players[[#This Row],[Expected Goals]]</f>
        <v>0.7</v>
      </c>
    </row>
    <row r="360" spans="1:41" x14ac:dyDescent="0.25">
      <c r="A360" t="s">
        <v>302</v>
      </c>
      <c r="B360" t="s">
        <v>698</v>
      </c>
      <c r="C360" t="s">
        <v>51</v>
      </c>
      <c r="D360" t="s">
        <v>699</v>
      </c>
      <c r="E360" t="s">
        <v>37</v>
      </c>
      <c r="F360">
        <v>25</v>
      </c>
      <c r="G360">
        <v>2000</v>
      </c>
      <c r="H360">
        <v>31</v>
      </c>
      <c r="I360">
        <v>31</v>
      </c>
      <c r="J360">
        <v>2736</v>
      </c>
      <c r="K360">
        <v>30.4</v>
      </c>
      <c r="L360">
        <v>22</v>
      </c>
      <c r="M360">
        <v>3</v>
      </c>
      <c r="N360">
        <v>25</v>
      </c>
      <c r="O360">
        <v>19</v>
      </c>
      <c r="P360">
        <v>3</v>
      </c>
      <c r="Q360">
        <v>4</v>
      </c>
      <c r="R360">
        <v>2</v>
      </c>
      <c r="S360">
        <v>0</v>
      </c>
      <c r="T360">
        <v>22</v>
      </c>
      <c r="U360">
        <v>18.8</v>
      </c>
      <c r="V360">
        <v>3</v>
      </c>
      <c r="W360">
        <v>21.8</v>
      </c>
      <c r="X360">
        <v>24</v>
      </c>
      <c r="Y360">
        <v>20</v>
      </c>
      <c r="Z360">
        <v>124</v>
      </c>
      <c r="AA360">
        <v>0.72</v>
      </c>
      <c r="AB360">
        <v>0.1</v>
      </c>
      <c r="AC360">
        <v>0.82</v>
      </c>
      <c r="AD360">
        <v>0.62</v>
      </c>
      <c r="AE360">
        <v>0.72</v>
      </c>
      <c r="AF360">
        <v>0.72</v>
      </c>
      <c r="AG360">
        <v>0.1</v>
      </c>
      <c r="AH360">
        <v>0.82</v>
      </c>
      <c r="AI360">
        <v>0.62</v>
      </c>
      <c r="AJ360">
        <v>0.72</v>
      </c>
      <c r="AK360" s="12">
        <f>Players[[#This Row],[Goal Contributions]]/Players[[#This Row],[Matches Played]]</f>
        <v>0.80645161290322576</v>
      </c>
      <c r="AL360" s="12">
        <f>IF(Players[[#This Row],[Expected Goals]] &gt; 0, Players[[#This Row],[Goals]] / Players[[#This Row],[Expected Goals]], 0)</f>
        <v>1</v>
      </c>
      <c r="AM360" s="12">
        <f>IF(Players[[#This Row],[Expected Assists]] &gt; 0, Players[[#This Row],[Assists]] / Players[[#This Row],[Expected Assists]], 0)</f>
        <v>1</v>
      </c>
      <c r="AN360" s="12">
        <f>IF(Players[[#This Row],[90s Played]] &gt; 0, (Players[[#This Row],[Y Cards]] + Players[[#This Row],[R Cards]]) / Players[[#This Row],[90s Played]], 0)</f>
        <v>6.5789473684210523E-2</v>
      </c>
      <c r="AO360" s="12">
        <f>Players[[#This Row],[Goals]] - Players[[#This Row],[Expected Goals]]</f>
        <v>0</v>
      </c>
    </row>
    <row r="361" spans="1:41" x14ac:dyDescent="0.25">
      <c r="A361" t="s">
        <v>417</v>
      </c>
      <c r="B361" t="s">
        <v>746</v>
      </c>
      <c r="C361" t="s">
        <v>17</v>
      </c>
      <c r="D361" t="s">
        <v>51</v>
      </c>
      <c r="E361" t="s">
        <v>37</v>
      </c>
      <c r="F361">
        <v>26</v>
      </c>
      <c r="G361">
        <v>1999</v>
      </c>
      <c r="H361">
        <v>16</v>
      </c>
      <c r="I361">
        <v>14</v>
      </c>
      <c r="J361">
        <v>1175</v>
      </c>
      <c r="K361">
        <v>13.1</v>
      </c>
      <c r="L361">
        <v>7</v>
      </c>
      <c r="M361">
        <v>0</v>
      </c>
      <c r="N361">
        <v>7</v>
      </c>
      <c r="O361">
        <v>7</v>
      </c>
      <c r="P361">
        <v>0</v>
      </c>
      <c r="Q361">
        <v>0</v>
      </c>
      <c r="R361">
        <v>0</v>
      </c>
      <c r="S361">
        <v>0</v>
      </c>
      <c r="T361">
        <v>5.5</v>
      </c>
      <c r="U361">
        <v>5.5</v>
      </c>
      <c r="V361">
        <v>2.8</v>
      </c>
      <c r="W361">
        <v>8.3000000000000007</v>
      </c>
      <c r="X361">
        <v>29</v>
      </c>
      <c r="Y361">
        <v>37</v>
      </c>
      <c r="Z361">
        <v>78</v>
      </c>
      <c r="AA361">
        <v>0.54</v>
      </c>
      <c r="AB361">
        <v>0</v>
      </c>
      <c r="AC361">
        <v>0.54</v>
      </c>
      <c r="AD361">
        <v>0.54</v>
      </c>
      <c r="AE361">
        <v>0.54</v>
      </c>
      <c r="AF361">
        <v>0.42</v>
      </c>
      <c r="AG361">
        <v>0.21</v>
      </c>
      <c r="AH361">
        <v>0.64</v>
      </c>
      <c r="AI361">
        <v>0.42</v>
      </c>
      <c r="AJ361">
        <v>0.64</v>
      </c>
      <c r="AK361" s="12">
        <f>Players[[#This Row],[Goal Contributions]]/Players[[#This Row],[Matches Played]]</f>
        <v>0.4375</v>
      </c>
      <c r="AL361" s="12">
        <f>IF(Players[[#This Row],[Expected Goals]] &gt; 0, Players[[#This Row],[Goals]] / Players[[#This Row],[Expected Goals]], 0)</f>
        <v>1.2727272727272727</v>
      </c>
      <c r="AM361" s="12">
        <f>IF(Players[[#This Row],[Expected Assists]] &gt; 0, Players[[#This Row],[Assists]] / Players[[#This Row],[Expected Assists]], 0)</f>
        <v>0</v>
      </c>
      <c r="AN361" s="12">
        <f>IF(Players[[#This Row],[90s Played]] &gt; 0, (Players[[#This Row],[Y Cards]] + Players[[#This Row],[R Cards]]) / Players[[#This Row],[90s Played]], 0)</f>
        <v>0</v>
      </c>
      <c r="AO361" s="12">
        <f>Players[[#This Row],[Goals]] - Players[[#This Row],[Expected Goals]]</f>
        <v>1.5</v>
      </c>
    </row>
    <row r="362" spans="1:41" x14ac:dyDescent="0.25">
      <c r="A362" t="s">
        <v>493</v>
      </c>
      <c r="B362" t="s">
        <v>700</v>
      </c>
      <c r="C362" t="s">
        <v>48</v>
      </c>
      <c r="D362" t="s">
        <v>699</v>
      </c>
      <c r="E362" t="s">
        <v>37</v>
      </c>
      <c r="F362">
        <v>33</v>
      </c>
      <c r="G362">
        <v>1992</v>
      </c>
      <c r="H362">
        <v>13</v>
      </c>
      <c r="I362">
        <v>12</v>
      </c>
      <c r="J362">
        <v>1100</v>
      </c>
      <c r="K362">
        <v>12.2</v>
      </c>
      <c r="L362">
        <v>0</v>
      </c>
      <c r="M362">
        <v>0</v>
      </c>
      <c r="N362">
        <v>0</v>
      </c>
      <c r="O362">
        <v>0</v>
      </c>
      <c r="P362">
        <v>0</v>
      </c>
      <c r="Q362">
        <v>0</v>
      </c>
      <c r="R362">
        <v>1</v>
      </c>
      <c r="S362">
        <v>0</v>
      </c>
      <c r="T362">
        <v>0</v>
      </c>
      <c r="U362">
        <v>0</v>
      </c>
      <c r="V362">
        <v>0</v>
      </c>
      <c r="W362">
        <v>0</v>
      </c>
      <c r="X362">
        <v>0</v>
      </c>
      <c r="Y362">
        <v>0</v>
      </c>
      <c r="Z362">
        <v>0</v>
      </c>
      <c r="AA362">
        <v>0</v>
      </c>
      <c r="AB362">
        <v>0</v>
      </c>
      <c r="AC362">
        <v>0</v>
      </c>
      <c r="AD362">
        <v>0</v>
      </c>
      <c r="AE362">
        <v>0</v>
      </c>
      <c r="AF362">
        <v>0</v>
      </c>
      <c r="AG362">
        <v>0</v>
      </c>
      <c r="AH362">
        <v>0</v>
      </c>
      <c r="AI362">
        <v>0</v>
      </c>
      <c r="AJ362">
        <v>0</v>
      </c>
      <c r="AK362" s="12">
        <f>Players[[#This Row],[Goal Contributions]]/Players[[#This Row],[Matches Played]]</f>
        <v>0</v>
      </c>
      <c r="AL362" s="12">
        <f>IF(Players[[#This Row],[Expected Goals]] &gt; 0, Players[[#This Row],[Goals]] / Players[[#This Row],[Expected Goals]], 0)</f>
        <v>0</v>
      </c>
      <c r="AM362" s="12">
        <f>IF(Players[[#This Row],[Expected Assists]] &gt; 0, Players[[#This Row],[Assists]] / Players[[#This Row],[Expected Assists]], 0)</f>
        <v>0</v>
      </c>
      <c r="AN362" s="12">
        <f>IF(Players[[#This Row],[90s Played]] &gt; 0, (Players[[#This Row],[Y Cards]] + Players[[#This Row],[R Cards]]) / Players[[#This Row],[90s Played]], 0)</f>
        <v>8.1967213114754106E-2</v>
      </c>
      <c r="AO362" s="12">
        <f>Players[[#This Row],[Goals]] - Players[[#This Row],[Expected Goals]]</f>
        <v>0</v>
      </c>
    </row>
    <row r="363" spans="1:41" x14ac:dyDescent="0.25">
      <c r="A363" t="s">
        <v>289</v>
      </c>
      <c r="B363" t="s">
        <v>704</v>
      </c>
      <c r="C363" t="s">
        <v>17</v>
      </c>
      <c r="D363" t="s">
        <v>51</v>
      </c>
      <c r="E363" t="s">
        <v>37</v>
      </c>
      <c r="F363">
        <v>30</v>
      </c>
      <c r="G363">
        <v>1995</v>
      </c>
      <c r="H363">
        <v>20</v>
      </c>
      <c r="I363">
        <v>7</v>
      </c>
      <c r="J363">
        <v>721</v>
      </c>
      <c r="K363">
        <v>8</v>
      </c>
      <c r="L363">
        <v>1</v>
      </c>
      <c r="M363">
        <v>1</v>
      </c>
      <c r="N363">
        <v>2</v>
      </c>
      <c r="O363">
        <v>1</v>
      </c>
      <c r="P363">
        <v>0</v>
      </c>
      <c r="Q363">
        <v>0</v>
      </c>
      <c r="R363">
        <v>3</v>
      </c>
      <c r="S363">
        <v>0</v>
      </c>
      <c r="T363">
        <v>1.1000000000000001</v>
      </c>
      <c r="U363">
        <v>1.1000000000000001</v>
      </c>
      <c r="V363">
        <v>1.8</v>
      </c>
      <c r="W363">
        <v>3</v>
      </c>
      <c r="X363">
        <v>69</v>
      </c>
      <c r="Y363">
        <v>52</v>
      </c>
      <c r="Z363">
        <v>118</v>
      </c>
      <c r="AA363">
        <v>0.12</v>
      </c>
      <c r="AB363">
        <v>0.12</v>
      </c>
      <c r="AC363">
        <v>0.25</v>
      </c>
      <c r="AD363">
        <v>0.12</v>
      </c>
      <c r="AE363">
        <v>0.25</v>
      </c>
      <c r="AF363">
        <v>0.14000000000000001</v>
      </c>
      <c r="AG363">
        <v>0.23</v>
      </c>
      <c r="AH363">
        <v>0.37</v>
      </c>
      <c r="AI363">
        <v>0.14000000000000001</v>
      </c>
      <c r="AJ363">
        <v>0.37</v>
      </c>
      <c r="AK363" s="12">
        <f>Players[[#This Row],[Goal Contributions]]/Players[[#This Row],[Matches Played]]</f>
        <v>0.1</v>
      </c>
      <c r="AL363" s="12">
        <f>IF(Players[[#This Row],[Expected Goals]] &gt; 0, Players[[#This Row],[Goals]] / Players[[#This Row],[Expected Goals]], 0)</f>
        <v>0.90909090909090906</v>
      </c>
      <c r="AM363" s="12">
        <f>IF(Players[[#This Row],[Expected Assists]] &gt; 0, Players[[#This Row],[Assists]] / Players[[#This Row],[Expected Assists]], 0)</f>
        <v>0.55555555555555558</v>
      </c>
      <c r="AN363" s="12">
        <f>IF(Players[[#This Row],[90s Played]] &gt; 0, (Players[[#This Row],[Y Cards]] + Players[[#This Row],[R Cards]]) / Players[[#This Row],[90s Played]], 0)</f>
        <v>0.375</v>
      </c>
      <c r="AO363" s="12">
        <f>Players[[#This Row],[Goals]] - Players[[#This Row],[Expected Goals]]</f>
        <v>-0.10000000000000009</v>
      </c>
    </row>
    <row r="364" spans="1:41" x14ac:dyDescent="0.25">
      <c r="A364" t="s">
        <v>631</v>
      </c>
      <c r="B364" t="s">
        <v>704</v>
      </c>
      <c r="C364" t="s">
        <v>11</v>
      </c>
      <c r="D364" t="s">
        <v>699</v>
      </c>
      <c r="E364" t="s">
        <v>37</v>
      </c>
      <c r="F364">
        <v>35</v>
      </c>
      <c r="G364">
        <v>1990</v>
      </c>
      <c r="H364">
        <v>15</v>
      </c>
      <c r="I364">
        <v>9</v>
      </c>
      <c r="J364">
        <v>970</v>
      </c>
      <c r="K364">
        <v>10.8</v>
      </c>
      <c r="L364">
        <v>0</v>
      </c>
      <c r="M364">
        <v>0</v>
      </c>
      <c r="N364">
        <v>0</v>
      </c>
      <c r="O364">
        <v>0</v>
      </c>
      <c r="P364">
        <v>0</v>
      </c>
      <c r="Q364">
        <v>0</v>
      </c>
      <c r="R364">
        <v>3</v>
      </c>
      <c r="S364">
        <v>0</v>
      </c>
      <c r="T364">
        <v>0.1</v>
      </c>
      <c r="U364">
        <v>0.1</v>
      </c>
      <c r="V364">
        <v>0.4</v>
      </c>
      <c r="W364">
        <v>0.6</v>
      </c>
      <c r="X364">
        <v>12</v>
      </c>
      <c r="Y364">
        <v>64</v>
      </c>
      <c r="Z364">
        <v>11</v>
      </c>
      <c r="AA364">
        <v>0</v>
      </c>
      <c r="AB364">
        <v>0</v>
      </c>
      <c r="AC364">
        <v>0</v>
      </c>
      <c r="AD364">
        <v>0</v>
      </c>
      <c r="AE364">
        <v>0</v>
      </c>
      <c r="AF364">
        <v>0.01</v>
      </c>
      <c r="AG364">
        <v>0.04</v>
      </c>
      <c r="AH364">
        <v>0.05</v>
      </c>
      <c r="AI364">
        <v>0.01</v>
      </c>
      <c r="AJ364">
        <v>0.05</v>
      </c>
      <c r="AK364" s="12">
        <f>Players[[#This Row],[Goal Contributions]]/Players[[#This Row],[Matches Played]]</f>
        <v>0</v>
      </c>
      <c r="AL364" s="12">
        <f>IF(Players[[#This Row],[Expected Goals]] &gt; 0, Players[[#This Row],[Goals]] / Players[[#This Row],[Expected Goals]], 0)</f>
        <v>0</v>
      </c>
      <c r="AM364" s="12">
        <f>IF(Players[[#This Row],[Expected Assists]] &gt; 0, Players[[#This Row],[Assists]] / Players[[#This Row],[Expected Assists]], 0)</f>
        <v>0</v>
      </c>
      <c r="AN364" s="12">
        <f>IF(Players[[#This Row],[90s Played]] &gt; 0, (Players[[#This Row],[Y Cards]] + Players[[#This Row],[R Cards]]) / Players[[#This Row],[90s Played]], 0)</f>
        <v>0.27777777777777773</v>
      </c>
      <c r="AO364" s="12">
        <f>Players[[#This Row],[Goals]] - Players[[#This Row],[Expected Goals]]</f>
        <v>-0.1</v>
      </c>
    </row>
    <row r="365" spans="1:41" x14ac:dyDescent="0.25">
      <c r="A365" t="s">
        <v>298</v>
      </c>
      <c r="B365" t="s">
        <v>700</v>
      </c>
      <c r="C365" t="s">
        <v>17</v>
      </c>
      <c r="D365" t="s">
        <v>699</v>
      </c>
      <c r="E365" t="s">
        <v>37</v>
      </c>
      <c r="F365">
        <v>35</v>
      </c>
      <c r="G365">
        <v>1990</v>
      </c>
      <c r="H365">
        <v>33</v>
      </c>
      <c r="I365">
        <v>25</v>
      </c>
      <c r="J365">
        <v>2223</v>
      </c>
      <c r="K365">
        <v>24.7</v>
      </c>
      <c r="L365">
        <v>1</v>
      </c>
      <c r="M365">
        <v>6</v>
      </c>
      <c r="N365">
        <v>7</v>
      </c>
      <c r="O365">
        <v>1</v>
      </c>
      <c r="P365">
        <v>0</v>
      </c>
      <c r="Q365">
        <v>0</v>
      </c>
      <c r="R365">
        <v>1</v>
      </c>
      <c r="S365">
        <v>0</v>
      </c>
      <c r="T365">
        <v>3.2</v>
      </c>
      <c r="U365">
        <v>3.2</v>
      </c>
      <c r="V365">
        <v>3.5</v>
      </c>
      <c r="W365">
        <v>6.7</v>
      </c>
      <c r="X365">
        <v>64</v>
      </c>
      <c r="Y365">
        <v>127</v>
      </c>
      <c r="Z365">
        <v>96</v>
      </c>
      <c r="AA365">
        <v>0.04</v>
      </c>
      <c r="AB365">
        <v>0.24</v>
      </c>
      <c r="AC365">
        <v>0.28000000000000003</v>
      </c>
      <c r="AD365">
        <v>0.04</v>
      </c>
      <c r="AE365">
        <v>0.28000000000000003</v>
      </c>
      <c r="AF365">
        <v>0.13</v>
      </c>
      <c r="AG365">
        <v>0.14000000000000001</v>
      </c>
      <c r="AH365">
        <v>0.27</v>
      </c>
      <c r="AI365">
        <v>0.13</v>
      </c>
      <c r="AJ365">
        <v>0.27</v>
      </c>
      <c r="AK365" s="12">
        <f>Players[[#This Row],[Goal Contributions]]/Players[[#This Row],[Matches Played]]</f>
        <v>0.21212121212121213</v>
      </c>
      <c r="AL365" s="12">
        <f>IF(Players[[#This Row],[Expected Goals]] &gt; 0, Players[[#This Row],[Goals]] / Players[[#This Row],[Expected Goals]], 0)</f>
        <v>0.3125</v>
      </c>
      <c r="AM365" s="12">
        <f>IF(Players[[#This Row],[Expected Assists]] &gt; 0, Players[[#This Row],[Assists]] / Players[[#This Row],[Expected Assists]], 0)</f>
        <v>1.7142857142857142</v>
      </c>
      <c r="AN365" s="12">
        <f>IF(Players[[#This Row],[90s Played]] &gt; 0, (Players[[#This Row],[Y Cards]] + Players[[#This Row],[R Cards]]) / Players[[#This Row],[90s Played]], 0)</f>
        <v>4.048582995951417E-2</v>
      </c>
      <c r="AO365" s="12">
        <f>Players[[#This Row],[Goals]] - Players[[#This Row],[Expected Goals]]</f>
        <v>-2.2000000000000002</v>
      </c>
    </row>
    <row r="366" spans="1:41" x14ac:dyDescent="0.25">
      <c r="A366" t="s">
        <v>531</v>
      </c>
      <c r="B366" t="s">
        <v>705</v>
      </c>
      <c r="C366" t="s">
        <v>17</v>
      </c>
      <c r="D366" t="s">
        <v>699</v>
      </c>
      <c r="E366" t="s">
        <v>37</v>
      </c>
      <c r="F366">
        <v>29</v>
      </c>
      <c r="G366">
        <v>1996</v>
      </c>
      <c r="H366">
        <v>3</v>
      </c>
      <c r="I366">
        <v>1</v>
      </c>
      <c r="J366">
        <v>73</v>
      </c>
      <c r="K366">
        <v>0.8</v>
      </c>
      <c r="L366">
        <v>0</v>
      </c>
      <c r="M366">
        <v>0</v>
      </c>
      <c r="N366">
        <v>0</v>
      </c>
      <c r="O366">
        <v>0</v>
      </c>
      <c r="P366">
        <v>0</v>
      </c>
      <c r="Q366">
        <v>0</v>
      </c>
      <c r="R366">
        <v>0</v>
      </c>
      <c r="S366">
        <v>0</v>
      </c>
      <c r="T366">
        <v>0</v>
      </c>
      <c r="U366">
        <v>0</v>
      </c>
      <c r="V366">
        <v>0</v>
      </c>
      <c r="W366">
        <v>0</v>
      </c>
      <c r="X366">
        <v>1</v>
      </c>
      <c r="Y366">
        <v>4</v>
      </c>
      <c r="Z366">
        <v>1</v>
      </c>
      <c r="AA366">
        <v>0</v>
      </c>
      <c r="AB366">
        <v>0</v>
      </c>
      <c r="AC366">
        <v>0</v>
      </c>
      <c r="AD366">
        <v>0</v>
      </c>
      <c r="AE366">
        <v>0</v>
      </c>
      <c r="AF366">
        <v>0</v>
      </c>
      <c r="AG366">
        <v>0.06</v>
      </c>
      <c r="AH366">
        <v>0.06</v>
      </c>
      <c r="AI366">
        <v>0</v>
      </c>
      <c r="AJ366">
        <v>0.06</v>
      </c>
      <c r="AK366" s="12">
        <f>Players[[#This Row],[Goal Contributions]]/Players[[#This Row],[Matches Played]]</f>
        <v>0</v>
      </c>
      <c r="AL366" s="12">
        <f>IF(Players[[#This Row],[Expected Goals]] &gt; 0, Players[[#This Row],[Goals]] / Players[[#This Row],[Expected Goals]], 0)</f>
        <v>0</v>
      </c>
      <c r="AM366" s="12">
        <f>IF(Players[[#This Row],[Expected Assists]] &gt; 0, Players[[#This Row],[Assists]] / Players[[#This Row],[Expected Assists]], 0)</f>
        <v>0</v>
      </c>
      <c r="AN366" s="12">
        <f>IF(Players[[#This Row],[90s Played]] &gt; 0, (Players[[#This Row],[Y Cards]] + Players[[#This Row],[R Cards]]) / Players[[#This Row],[90s Played]], 0)</f>
        <v>0</v>
      </c>
      <c r="AO366" s="12">
        <f>Players[[#This Row],[Goals]] - Players[[#This Row],[Expected Goals]]</f>
        <v>0</v>
      </c>
    </row>
    <row r="367" spans="1:41" x14ac:dyDescent="0.25">
      <c r="A367" t="s">
        <v>217</v>
      </c>
      <c r="B367" t="s">
        <v>709</v>
      </c>
      <c r="C367" t="s">
        <v>17</v>
      </c>
      <c r="D367" t="s">
        <v>51</v>
      </c>
      <c r="E367" t="s">
        <v>37</v>
      </c>
      <c r="F367">
        <v>23</v>
      </c>
      <c r="G367">
        <v>2002</v>
      </c>
      <c r="H367">
        <v>29</v>
      </c>
      <c r="I367">
        <v>16</v>
      </c>
      <c r="J367">
        <v>1516</v>
      </c>
      <c r="K367">
        <v>16.8</v>
      </c>
      <c r="L367">
        <v>3</v>
      </c>
      <c r="M367">
        <v>6</v>
      </c>
      <c r="N367">
        <v>9</v>
      </c>
      <c r="O367">
        <v>3</v>
      </c>
      <c r="P367">
        <v>0</v>
      </c>
      <c r="Q367">
        <v>0</v>
      </c>
      <c r="R367">
        <v>1</v>
      </c>
      <c r="S367">
        <v>0</v>
      </c>
      <c r="T367">
        <v>1.3</v>
      </c>
      <c r="U367">
        <v>1.3</v>
      </c>
      <c r="V367">
        <v>4.8</v>
      </c>
      <c r="W367">
        <v>6.1</v>
      </c>
      <c r="X367">
        <v>213</v>
      </c>
      <c r="Y367">
        <v>69</v>
      </c>
      <c r="Z367">
        <v>286</v>
      </c>
      <c r="AA367">
        <v>0.18</v>
      </c>
      <c r="AB367">
        <v>0.36</v>
      </c>
      <c r="AC367">
        <v>0.53</v>
      </c>
      <c r="AD367">
        <v>0.18</v>
      </c>
      <c r="AE367">
        <v>0.53</v>
      </c>
      <c r="AF367">
        <v>0.08</v>
      </c>
      <c r="AG367">
        <v>0.28999999999999998</v>
      </c>
      <c r="AH367">
        <v>0.36</v>
      </c>
      <c r="AI367">
        <v>0.08</v>
      </c>
      <c r="AJ367">
        <v>0.36</v>
      </c>
      <c r="AK367" s="12">
        <f>Players[[#This Row],[Goal Contributions]]/Players[[#This Row],[Matches Played]]</f>
        <v>0.31034482758620691</v>
      </c>
      <c r="AL367" s="12">
        <f>IF(Players[[#This Row],[Expected Goals]] &gt; 0, Players[[#This Row],[Goals]] / Players[[#This Row],[Expected Goals]], 0)</f>
        <v>2.3076923076923075</v>
      </c>
      <c r="AM367" s="12">
        <f>IF(Players[[#This Row],[Expected Assists]] &gt; 0, Players[[#This Row],[Assists]] / Players[[#This Row],[Expected Assists]], 0)</f>
        <v>1.25</v>
      </c>
      <c r="AN367" s="12">
        <f>IF(Players[[#This Row],[90s Played]] &gt; 0, (Players[[#This Row],[Y Cards]] + Players[[#This Row],[R Cards]]) / Players[[#This Row],[90s Played]], 0)</f>
        <v>5.9523809523809521E-2</v>
      </c>
      <c r="AO367" s="12">
        <f>Players[[#This Row],[Goals]] - Players[[#This Row],[Expected Goals]]</f>
        <v>1.7</v>
      </c>
    </row>
    <row r="368" spans="1:41" x14ac:dyDescent="0.25">
      <c r="A368" t="s">
        <v>232</v>
      </c>
      <c r="B368" t="s">
        <v>701</v>
      </c>
      <c r="C368" t="s">
        <v>48</v>
      </c>
      <c r="D368" t="s">
        <v>699</v>
      </c>
      <c r="E368" t="s">
        <v>37</v>
      </c>
      <c r="F368">
        <v>32</v>
      </c>
      <c r="G368">
        <v>1993</v>
      </c>
      <c r="H368">
        <v>26</v>
      </c>
      <c r="I368">
        <v>26</v>
      </c>
      <c r="J368">
        <v>2320</v>
      </c>
      <c r="K368">
        <v>25.8</v>
      </c>
      <c r="L368">
        <v>0</v>
      </c>
      <c r="M368">
        <v>4</v>
      </c>
      <c r="N368">
        <v>4</v>
      </c>
      <c r="O368">
        <v>0</v>
      </c>
      <c r="P368">
        <v>0</v>
      </c>
      <c r="Q368">
        <v>0</v>
      </c>
      <c r="R368">
        <v>4</v>
      </c>
      <c r="S368">
        <v>0</v>
      </c>
      <c r="T368">
        <v>0</v>
      </c>
      <c r="U368">
        <v>0</v>
      </c>
      <c r="V368">
        <v>1.5</v>
      </c>
      <c r="W368">
        <v>1.5</v>
      </c>
      <c r="X368">
        <v>0</v>
      </c>
      <c r="Y368">
        <v>2</v>
      </c>
      <c r="Z368">
        <v>0</v>
      </c>
      <c r="AA368">
        <v>0</v>
      </c>
      <c r="AB368">
        <v>0.16</v>
      </c>
      <c r="AC368">
        <v>0.16</v>
      </c>
      <c r="AD368">
        <v>0</v>
      </c>
      <c r="AE368">
        <v>0.16</v>
      </c>
      <c r="AF368">
        <v>0</v>
      </c>
      <c r="AG368">
        <v>0.06</v>
      </c>
      <c r="AH368">
        <v>0.06</v>
      </c>
      <c r="AI368">
        <v>0</v>
      </c>
      <c r="AJ368">
        <v>0.06</v>
      </c>
      <c r="AK368" s="12">
        <f>Players[[#This Row],[Goal Contributions]]/Players[[#This Row],[Matches Played]]</f>
        <v>0.15384615384615385</v>
      </c>
      <c r="AL368" s="12">
        <f>IF(Players[[#This Row],[Expected Goals]] &gt; 0, Players[[#This Row],[Goals]] / Players[[#This Row],[Expected Goals]], 0)</f>
        <v>0</v>
      </c>
      <c r="AM368" s="12">
        <f>IF(Players[[#This Row],[Expected Assists]] &gt; 0, Players[[#This Row],[Assists]] / Players[[#This Row],[Expected Assists]], 0)</f>
        <v>2.6666666666666665</v>
      </c>
      <c r="AN368" s="12">
        <f>IF(Players[[#This Row],[90s Played]] &gt; 0, (Players[[#This Row],[Y Cards]] + Players[[#This Row],[R Cards]]) / Players[[#This Row],[90s Played]], 0)</f>
        <v>0.15503875968992248</v>
      </c>
      <c r="AO368" s="12">
        <f>Players[[#This Row],[Goals]] - Players[[#This Row],[Expected Goals]]</f>
        <v>0</v>
      </c>
    </row>
    <row r="369" spans="1:41" x14ac:dyDescent="0.25">
      <c r="A369" t="s">
        <v>376</v>
      </c>
      <c r="B369" t="s">
        <v>754</v>
      </c>
      <c r="C369" t="s">
        <v>17</v>
      </c>
      <c r="D369" t="s">
        <v>699</v>
      </c>
      <c r="E369" t="s">
        <v>37</v>
      </c>
      <c r="F369">
        <v>31</v>
      </c>
      <c r="G369">
        <v>1994</v>
      </c>
      <c r="H369">
        <v>31</v>
      </c>
      <c r="I369">
        <v>25</v>
      </c>
      <c r="J369">
        <v>2198</v>
      </c>
      <c r="K369">
        <v>24.4</v>
      </c>
      <c r="L369">
        <v>6</v>
      </c>
      <c r="M369">
        <v>2</v>
      </c>
      <c r="N369">
        <v>8</v>
      </c>
      <c r="O369">
        <v>6</v>
      </c>
      <c r="P369">
        <v>0</v>
      </c>
      <c r="Q369">
        <v>0</v>
      </c>
      <c r="R369">
        <v>5</v>
      </c>
      <c r="S369">
        <v>1</v>
      </c>
      <c r="T369">
        <v>1.9</v>
      </c>
      <c r="U369">
        <v>1.9</v>
      </c>
      <c r="V369">
        <v>3.6</v>
      </c>
      <c r="W369">
        <v>5.5</v>
      </c>
      <c r="X369">
        <v>56</v>
      </c>
      <c r="Y369">
        <v>164</v>
      </c>
      <c r="Z369">
        <v>16</v>
      </c>
      <c r="AA369">
        <v>0.25</v>
      </c>
      <c r="AB369">
        <v>0.08</v>
      </c>
      <c r="AC369">
        <v>0.33</v>
      </c>
      <c r="AD369">
        <v>0.25</v>
      </c>
      <c r="AE369">
        <v>0.33</v>
      </c>
      <c r="AF369">
        <v>0.08</v>
      </c>
      <c r="AG369">
        <v>0.15</v>
      </c>
      <c r="AH369">
        <v>0.23</v>
      </c>
      <c r="AI369">
        <v>0.08</v>
      </c>
      <c r="AJ369">
        <v>0.23</v>
      </c>
      <c r="AK369" s="12">
        <f>Players[[#This Row],[Goal Contributions]]/Players[[#This Row],[Matches Played]]</f>
        <v>0.25806451612903225</v>
      </c>
      <c r="AL369" s="12">
        <f>IF(Players[[#This Row],[Expected Goals]] &gt; 0, Players[[#This Row],[Goals]] / Players[[#This Row],[Expected Goals]], 0)</f>
        <v>3.1578947368421053</v>
      </c>
      <c r="AM369" s="12">
        <f>IF(Players[[#This Row],[Expected Assists]] &gt; 0, Players[[#This Row],[Assists]] / Players[[#This Row],[Expected Assists]], 0)</f>
        <v>0.55555555555555558</v>
      </c>
      <c r="AN369" s="12">
        <f>IF(Players[[#This Row],[90s Played]] &gt; 0, (Players[[#This Row],[Y Cards]] + Players[[#This Row],[R Cards]]) / Players[[#This Row],[90s Played]], 0)</f>
        <v>0.24590163934426232</v>
      </c>
      <c r="AO369" s="12">
        <f>Players[[#This Row],[Goals]] - Players[[#This Row],[Expected Goals]]</f>
        <v>4.0999999999999996</v>
      </c>
    </row>
    <row r="370" spans="1:41" x14ac:dyDescent="0.25">
      <c r="A370" t="s">
        <v>231</v>
      </c>
      <c r="B370" t="s">
        <v>714</v>
      </c>
      <c r="C370" t="s">
        <v>51</v>
      </c>
      <c r="D370" t="s">
        <v>699</v>
      </c>
      <c r="E370" t="s">
        <v>37</v>
      </c>
      <c r="F370">
        <v>19</v>
      </c>
      <c r="G370">
        <v>2006</v>
      </c>
      <c r="H370">
        <v>1</v>
      </c>
      <c r="I370">
        <v>0</v>
      </c>
      <c r="J370">
        <v>6</v>
      </c>
      <c r="K370">
        <v>0.1</v>
      </c>
      <c r="L370">
        <v>0</v>
      </c>
      <c r="M370">
        <v>0</v>
      </c>
      <c r="N370">
        <v>0</v>
      </c>
      <c r="O370">
        <v>0</v>
      </c>
      <c r="P370">
        <v>0</v>
      </c>
      <c r="Q370">
        <v>0</v>
      </c>
      <c r="R370">
        <v>0</v>
      </c>
      <c r="S370">
        <v>0</v>
      </c>
      <c r="T370">
        <v>0</v>
      </c>
      <c r="U370">
        <v>0</v>
      </c>
      <c r="V370">
        <v>0</v>
      </c>
      <c r="W370">
        <v>0</v>
      </c>
      <c r="X370">
        <v>0</v>
      </c>
      <c r="Y370">
        <v>1</v>
      </c>
      <c r="Z370">
        <v>1</v>
      </c>
      <c r="AA370">
        <v>0</v>
      </c>
      <c r="AB370">
        <v>0</v>
      </c>
      <c r="AC370">
        <v>0</v>
      </c>
      <c r="AD370">
        <v>0</v>
      </c>
      <c r="AE370">
        <v>0</v>
      </c>
      <c r="AF370">
        <v>0</v>
      </c>
      <c r="AG370">
        <v>0</v>
      </c>
      <c r="AH370">
        <v>0</v>
      </c>
      <c r="AI370">
        <v>0</v>
      </c>
      <c r="AJ370">
        <v>0</v>
      </c>
      <c r="AK370" s="12">
        <f>Players[[#This Row],[Goal Contributions]]/Players[[#This Row],[Matches Played]]</f>
        <v>0</v>
      </c>
      <c r="AL370" s="12">
        <f>IF(Players[[#This Row],[Expected Goals]] &gt; 0, Players[[#This Row],[Goals]] / Players[[#This Row],[Expected Goals]], 0)</f>
        <v>0</v>
      </c>
      <c r="AM370" s="12">
        <f>IF(Players[[#This Row],[Expected Assists]] &gt; 0, Players[[#This Row],[Assists]] / Players[[#This Row],[Expected Assists]], 0)</f>
        <v>0</v>
      </c>
      <c r="AN370" s="12">
        <f>IF(Players[[#This Row],[90s Played]] &gt; 0, (Players[[#This Row],[Y Cards]] + Players[[#This Row],[R Cards]]) / Players[[#This Row],[90s Played]], 0)</f>
        <v>0</v>
      </c>
      <c r="AO370" s="12">
        <f>Players[[#This Row],[Goals]] - Players[[#This Row],[Expected Goals]]</f>
        <v>0</v>
      </c>
    </row>
    <row r="371" spans="1:41" x14ac:dyDescent="0.25">
      <c r="A371" t="s">
        <v>547</v>
      </c>
      <c r="B371" t="s">
        <v>701</v>
      </c>
      <c r="C371" t="s">
        <v>17</v>
      </c>
      <c r="D371" t="s">
        <v>51</v>
      </c>
      <c r="E371" t="s">
        <v>37</v>
      </c>
      <c r="F371">
        <v>21</v>
      </c>
      <c r="G371">
        <v>2004</v>
      </c>
      <c r="H371">
        <v>29</v>
      </c>
      <c r="I371">
        <v>21</v>
      </c>
      <c r="J371">
        <v>1766</v>
      </c>
      <c r="K371">
        <v>19.600000000000001</v>
      </c>
      <c r="L371">
        <v>1</v>
      </c>
      <c r="M371">
        <v>8</v>
      </c>
      <c r="N371">
        <v>9</v>
      </c>
      <c r="O371">
        <v>1</v>
      </c>
      <c r="P371">
        <v>0</v>
      </c>
      <c r="Q371">
        <v>0</v>
      </c>
      <c r="R371">
        <v>3</v>
      </c>
      <c r="S371">
        <v>0</v>
      </c>
      <c r="T371">
        <v>5</v>
      </c>
      <c r="U371">
        <v>5</v>
      </c>
      <c r="V371">
        <v>6.9</v>
      </c>
      <c r="W371">
        <v>11.9</v>
      </c>
      <c r="X371">
        <v>137</v>
      </c>
      <c r="Y371">
        <v>67</v>
      </c>
      <c r="Z371">
        <v>246</v>
      </c>
      <c r="AA371">
        <v>0.05</v>
      </c>
      <c r="AB371">
        <v>0.41</v>
      </c>
      <c r="AC371">
        <v>0.46</v>
      </c>
      <c r="AD371">
        <v>0.05</v>
      </c>
      <c r="AE371">
        <v>0.46</v>
      </c>
      <c r="AF371">
        <v>0.26</v>
      </c>
      <c r="AG371">
        <v>0.35</v>
      </c>
      <c r="AH371">
        <v>0.61</v>
      </c>
      <c r="AI371">
        <v>0.26</v>
      </c>
      <c r="AJ371">
        <v>0.61</v>
      </c>
      <c r="AK371" s="12">
        <f>Players[[#This Row],[Goal Contributions]]/Players[[#This Row],[Matches Played]]</f>
        <v>0.31034482758620691</v>
      </c>
      <c r="AL371" s="12">
        <f>IF(Players[[#This Row],[Expected Goals]] &gt; 0, Players[[#This Row],[Goals]] / Players[[#This Row],[Expected Goals]], 0)</f>
        <v>0.2</v>
      </c>
      <c r="AM371" s="12">
        <f>IF(Players[[#This Row],[Expected Assists]] &gt; 0, Players[[#This Row],[Assists]] / Players[[#This Row],[Expected Assists]], 0)</f>
        <v>1.1594202898550725</v>
      </c>
      <c r="AN371" s="12">
        <f>IF(Players[[#This Row],[90s Played]] &gt; 0, (Players[[#This Row],[Y Cards]] + Players[[#This Row],[R Cards]]) / Players[[#This Row],[90s Played]], 0)</f>
        <v>0.15306122448979589</v>
      </c>
      <c r="AO371" s="12">
        <f>Players[[#This Row],[Goals]] - Players[[#This Row],[Expected Goals]]</f>
        <v>-4</v>
      </c>
    </row>
    <row r="372" spans="1:41" x14ac:dyDescent="0.25">
      <c r="A372" t="s">
        <v>483</v>
      </c>
      <c r="B372" t="s">
        <v>724</v>
      </c>
      <c r="C372" t="s">
        <v>51</v>
      </c>
      <c r="D372" t="s">
        <v>699</v>
      </c>
      <c r="E372" t="s">
        <v>60</v>
      </c>
      <c r="F372">
        <v>18</v>
      </c>
      <c r="G372">
        <v>2007</v>
      </c>
      <c r="H372">
        <v>7</v>
      </c>
      <c r="I372">
        <v>1</v>
      </c>
      <c r="J372">
        <v>165</v>
      </c>
      <c r="K372">
        <v>1.8</v>
      </c>
      <c r="L372">
        <v>0</v>
      </c>
      <c r="M372">
        <v>0</v>
      </c>
      <c r="N372">
        <v>0</v>
      </c>
      <c r="O372">
        <v>0</v>
      </c>
      <c r="P372">
        <v>0</v>
      </c>
      <c r="Q372">
        <v>0</v>
      </c>
      <c r="R372">
        <v>1</v>
      </c>
      <c r="S372">
        <v>0</v>
      </c>
      <c r="T372">
        <v>0.7</v>
      </c>
      <c r="U372">
        <v>0.7</v>
      </c>
      <c r="V372">
        <v>0</v>
      </c>
      <c r="W372">
        <v>0.7</v>
      </c>
      <c r="X372">
        <v>2</v>
      </c>
      <c r="Y372">
        <v>1</v>
      </c>
      <c r="Z372">
        <v>12</v>
      </c>
      <c r="AA372">
        <v>0</v>
      </c>
      <c r="AB372">
        <v>0</v>
      </c>
      <c r="AC372">
        <v>0</v>
      </c>
      <c r="AD372">
        <v>0</v>
      </c>
      <c r="AE372">
        <v>0</v>
      </c>
      <c r="AF372">
        <v>0.36</v>
      </c>
      <c r="AG372">
        <v>0</v>
      </c>
      <c r="AH372">
        <v>0.36</v>
      </c>
      <c r="AI372">
        <v>0.36</v>
      </c>
      <c r="AJ372">
        <v>0.36</v>
      </c>
      <c r="AK372" s="12">
        <f>Players[[#This Row],[Goal Contributions]]/Players[[#This Row],[Matches Played]]</f>
        <v>0</v>
      </c>
      <c r="AL372" s="12">
        <f>IF(Players[[#This Row],[Expected Goals]] &gt; 0, Players[[#This Row],[Goals]] / Players[[#This Row],[Expected Goals]], 0)</f>
        <v>0</v>
      </c>
      <c r="AM372" s="12">
        <f>IF(Players[[#This Row],[Expected Assists]] &gt; 0, Players[[#This Row],[Assists]] / Players[[#This Row],[Expected Assists]], 0)</f>
        <v>0</v>
      </c>
      <c r="AN372" s="12">
        <f>IF(Players[[#This Row],[90s Played]] &gt; 0, (Players[[#This Row],[Y Cards]] + Players[[#This Row],[R Cards]]) / Players[[#This Row],[90s Played]], 0)</f>
        <v>0.55555555555555558</v>
      </c>
      <c r="AO372" s="12">
        <f>Players[[#This Row],[Goals]] - Players[[#This Row],[Expected Goals]]</f>
        <v>-0.7</v>
      </c>
    </row>
    <row r="373" spans="1:41" x14ac:dyDescent="0.25">
      <c r="A373" t="s">
        <v>619</v>
      </c>
      <c r="B373" t="s">
        <v>750</v>
      </c>
      <c r="C373" t="s">
        <v>17</v>
      </c>
      <c r="D373" t="s">
        <v>699</v>
      </c>
      <c r="E373" t="s">
        <v>60</v>
      </c>
      <c r="F373">
        <v>24</v>
      </c>
      <c r="G373">
        <v>2001</v>
      </c>
      <c r="H373">
        <v>29</v>
      </c>
      <c r="I373">
        <v>22</v>
      </c>
      <c r="J373">
        <v>1785</v>
      </c>
      <c r="K373">
        <v>19.8</v>
      </c>
      <c r="L373">
        <v>1</v>
      </c>
      <c r="M373">
        <v>2</v>
      </c>
      <c r="N373">
        <v>3</v>
      </c>
      <c r="O373">
        <v>1</v>
      </c>
      <c r="P373">
        <v>0</v>
      </c>
      <c r="Q373">
        <v>0</v>
      </c>
      <c r="R373">
        <v>11</v>
      </c>
      <c r="S373">
        <v>0</v>
      </c>
      <c r="T373">
        <v>1</v>
      </c>
      <c r="U373">
        <v>1</v>
      </c>
      <c r="V373">
        <v>1.1000000000000001</v>
      </c>
      <c r="W373">
        <v>2.1</v>
      </c>
      <c r="X373">
        <v>16</v>
      </c>
      <c r="Y373">
        <v>61</v>
      </c>
      <c r="Z373">
        <v>20</v>
      </c>
      <c r="AA373">
        <v>0.05</v>
      </c>
      <c r="AB373">
        <v>0.1</v>
      </c>
      <c r="AC373">
        <v>0.15</v>
      </c>
      <c r="AD373">
        <v>0.05</v>
      </c>
      <c r="AE373">
        <v>0.15</v>
      </c>
      <c r="AF373">
        <v>0.05</v>
      </c>
      <c r="AG373">
        <v>0.06</v>
      </c>
      <c r="AH373">
        <v>0.11</v>
      </c>
      <c r="AI373">
        <v>0.05</v>
      </c>
      <c r="AJ373">
        <v>0.11</v>
      </c>
      <c r="AK373" s="12">
        <f>Players[[#This Row],[Goal Contributions]]/Players[[#This Row],[Matches Played]]</f>
        <v>0.10344827586206896</v>
      </c>
      <c r="AL373" s="12">
        <f>IF(Players[[#This Row],[Expected Goals]] &gt; 0, Players[[#This Row],[Goals]] / Players[[#This Row],[Expected Goals]], 0)</f>
        <v>1</v>
      </c>
      <c r="AM373" s="12">
        <f>IF(Players[[#This Row],[Expected Assists]] &gt; 0, Players[[#This Row],[Assists]] / Players[[#This Row],[Expected Assists]], 0)</f>
        <v>1.8181818181818181</v>
      </c>
      <c r="AN373" s="12">
        <f>IF(Players[[#This Row],[90s Played]] &gt; 0, (Players[[#This Row],[Y Cards]] + Players[[#This Row],[R Cards]]) / Players[[#This Row],[90s Played]], 0)</f>
        <v>0.55555555555555558</v>
      </c>
      <c r="AO373" s="12">
        <f>Players[[#This Row],[Goals]] - Players[[#This Row],[Expected Goals]]</f>
        <v>0</v>
      </c>
    </row>
    <row r="374" spans="1:41" x14ac:dyDescent="0.25">
      <c r="A374" t="s">
        <v>660</v>
      </c>
      <c r="B374" t="s">
        <v>707</v>
      </c>
      <c r="C374" t="s">
        <v>11</v>
      </c>
      <c r="D374" t="s">
        <v>699</v>
      </c>
      <c r="E374" t="s">
        <v>60</v>
      </c>
      <c r="F374">
        <v>20</v>
      </c>
      <c r="G374">
        <v>2005</v>
      </c>
      <c r="H374">
        <v>21</v>
      </c>
      <c r="I374">
        <v>12</v>
      </c>
      <c r="J374">
        <v>1165</v>
      </c>
      <c r="K374">
        <v>12.9</v>
      </c>
      <c r="L374">
        <v>0</v>
      </c>
      <c r="M374">
        <v>0</v>
      </c>
      <c r="N374">
        <v>0</v>
      </c>
      <c r="O374">
        <v>0</v>
      </c>
      <c r="P374">
        <v>0</v>
      </c>
      <c r="Q374">
        <v>0</v>
      </c>
      <c r="R374">
        <v>5</v>
      </c>
      <c r="S374">
        <v>0</v>
      </c>
      <c r="T374">
        <v>0.7</v>
      </c>
      <c r="U374">
        <v>0.7</v>
      </c>
      <c r="V374">
        <v>0.1</v>
      </c>
      <c r="W374">
        <v>0.8</v>
      </c>
      <c r="X374">
        <v>19</v>
      </c>
      <c r="Y374">
        <v>52</v>
      </c>
      <c r="Z374">
        <v>4</v>
      </c>
      <c r="AA374">
        <v>0</v>
      </c>
      <c r="AB374">
        <v>0</v>
      </c>
      <c r="AC374">
        <v>0</v>
      </c>
      <c r="AD374">
        <v>0</v>
      </c>
      <c r="AE374">
        <v>0</v>
      </c>
      <c r="AF374">
        <v>0.05</v>
      </c>
      <c r="AG374">
        <v>0.01</v>
      </c>
      <c r="AH374">
        <v>0.06</v>
      </c>
      <c r="AI374">
        <v>0.05</v>
      </c>
      <c r="AJ374">
        <v>0.06</v>
      </c>
      <c r="AK374" s="12">
        <f>Players[[#This Row],[Goal Contributions]]/Players[[#This Row],[Matches Played]]</f>
        <v>0</v>
      </c>
      <c r="AL374" s="12">
        <f>IF(Players[[#This Row],[Expected Goals]] &gt; 0, Players[[#This Row],[Goals]] / Players[[#This Row],[Expected Goals]], 0)</f>
        <v>0</v>
      </c>
      <c r="AM374" s="12">
        <f>IF(Players[[#This Row],[Expected Assists]] &gt; 0, Players[[#This Row],[Assists]] / Players[[#This Row],[Expected Assists]], 0)</f>
        <v>0</v>
      </c>
      <c r="AN374" s="12">
        <f>IF(Players[[#This Row],[90s Played]] &gt; 0, (Players[[#This Row],[Y Cards]] + Players[[#This Row],[R Cards]]) / Players[[#This Row],[90s Played]], 0)</f>
        <v>0.38759689922480617</v>
      </c>
      <c r="AO374" s="12">
        <f>Players[[#This Row],[Goals]] - Players[[#This Row],[Expected Goals]]</f>
        <v>-0.7</v>
      </c>
    </row>
    <row r="375" spans="1:41" x14ac:dyDescent="0.25">
      <c r="A375" t="s">
        <v>72</v>
      </c>
      <c r="B375" t="s">
        <v>701</v>
      </c>
      <c r="C375" t="s">
        <v>11</v>
      </c>
      <c r="D375" t="s">
        <v>17</v>
      </c>
      <c r="E375" t="s">
        <v>60</v>
      </c>
      <c r="F375">
        <v>25</v>
      </c>
      <c r="G375">
        <v>2000</v>
      </c>
      <c r="H375">
        <v>8</v>
      </c>
      <c r="I375">
        <v>0</v>
      </c>
      <c r="J375">
        <v>141</v>
      </c>
      <c r="K375">
        <v>1.6</v>
      </c>
      <c r="L375">
        <v>0</v>
      </c>
      <c r="M375">
        <v>0</v>
      </c>
      <c r="N375">
        <v>0</v>
      </c>
      <c r="O375">
        <v>0</v>
      </c>
      <c r="P375">
        <v>0</v>
      </c>
      <c r="Q375">
        <v>0</v>
      </c>
      <c r="R375">
        <v>0</v>
      </c>
      <c r="S375">
        <v>0</v>
      </c>
      <c r="T375">
        <v>1</v>
      </c>
      <c r="U375">
        <v>1</v>
      </c>
      <c r="V375">
        <v>0.1</v>
      </c>
      <c r="W375">
        <v>1.1000000000000001</v>
      </c>
      <c r="X375">
        <v>5</v>
      </c>
      <c r="Y375">
        <v>6</v>
      </c>
      <c r="Z375">
        <v>7</v>
      </c>
      <c r="AA375">
        <v>0</v>
      </c>
      <c r="AB375">
        <v>0</v>
      </c>
      <c r="AC375">
        <v>0</v>
      </c>
      <c r="AD375">
        <v>0</v>
      </c>
      <c r="AE375">
        <v>0</v>
      </c>
      <c r="AF375">
        <v>0.65</v>
      </c>
      <c r="AG375">
        <v>0.08</v>
      </c>
      <c r="AH375">
        <v>0.73</v>
      </c>
      <c r="AI375">
        <v>0.65</v>
      </c>
      <c r="AJ375">
        <v>0.73</v>
      </c>
      <c r="AK375" s="12">
        <f>Players[[#This Row],[Goal Contributions]]/Players[[#This Row],[Matches Played]]</f>
        <v>0</v>
      </c>
      <c r="AL375" s="12">
        <f>IF(Players[[#This Row],[Expected Goals]] &gt; 0, Players[[#This Row],[Goals]] / Players[[#This Row],[Expected Goals]], 0)</f>
        <v>0</v>
      </c>
      <c r="AM375" s="12">
        <f>IF(Players[[#This Row],[Expected Assists]] &gt; 0, Players[[#This Row],[Assists]] / Players[[#This Row],[Expected Assists]], 0)</f>
        <v>0</v>
      </c>
      <c r="AN375" s="12">
        <f>IF(Players[[#This Row],[90s Played]] &gt; 0, (Players[[#This Row],[Y Cards]] + Players[[#This Row],[R Cards]]) / Players[[#This Row],[90s Played]], 0)</f>
        <v>0</v>
      </c>
      <c r="AO375" s="12">
        <f>Players[[#This Row],[Goals]] - Players[[#This Row],[Expected Goals]]</f>
        <v>-1</v>
      </c>
    </row>
    <row r="376" spans="1:41" x14ac:dyDescent="0.25">
      <c r="A376" t="s">
        <v>489</v>
      </c>
      <c r="B376" t="s">
        <v>729</v>
      </c>
      <c r="C376" t="s">
        <v>48</v>
      </c>
      <c r="D376" t="s">
        <v>699</v>
      </c>
      <c r="E376" t="s">
        <v>60</v>
      </c>
      <c r="F376">
        <v>29</v>
      </c>
      <c r="G376">
        <v>1996</v>
      </c>
      <c r="H376">
        <v>34</v>
      </c>
      <c r="I376">
        <v>34</v>
      </c>
      <c r="J376">
        <v>3060</v>
      </c>
      <c r="K376">
        <v>34</v>
      </c>
      <c r="L376">
        <v>0</v>
      </c>
      <c r="M376">
        <v>0</v>
      </c>
      <c r="N376">
        <v>0</v>
      </c>
      <c r="O376">
        <v>0</v>
      </c>
      <c r="P376">
        <v>0</v>
      </c>
      <c r="Q376">
        <v>0</v>
      </c>
      <c r="R376">
        <v>0</v>
      </c>
      <c r="S376">
        <v>0</v>
      </c>
      <c r="T376">
        <v>0</v>
      </c>
      <c r="U376">
        <v>0</v>
      </c>
      <c r="V376">
        <v>0.2</v>
      </c>
      <c r="W376">
        <v>0.2</v>
      </c>
      <c r="X376">
        <v>0</v>
      </c>
      <c r="Y376">
        <v>1</v>
      </c>
      <c r="Z376">
        <v>0</v>
      </c>
      <c r="AA376">
        <v>0</v>
      </c>
      <c r="AB376">
        <v>0</v>
      </c>
      <c r="AC376">
        <v>0</v>
      </c>
      <c r="AD376">
        <v>0</v>
      </c>
      <c r="AE376">
        <v>0</v>
      </c>
      <c r="AF376">
        <v>0</v>
      </c>
      <c r="AG376">
        <v>0</v>
      </c>
      <c r="AH376">
        <v>0</v>
      </c>
      <c r="AI376">
        <v>0</v>
      </c>
      <c r="AJ376">
        <v>0</v>
      </c>
      <c r="AK376" s="12">
        <f>Players[[#This Row],[Goal Contributions]]/Players[[#This Row],[Matches Played]]</f>
        <v>0</v>
      </c>
      <c r="AL376" s="12">
        <f>IF(Players[[#This Row],[Expected Goals]] &gt; 0, Players[[#This Row],[Goals]] / Players[[#This Row],[Expected Goals]], 0)</f>
        <v>0</v>
      </c>
      <c r="AM376" s="12">
        <f>IF(Players[[#This Row],[Expected Assists]] &gt; 0, Players[[#This Row],[Assists]] / Players[[#This Row],[Expected Assists]], 0)</f>
        <v>0</v>
      </c>
      <c r="AN376" s="12">
        <f>IF(Players[[#This Row],[90s Played]] &gt; 0, (Players[[#This Row],[Y Cards]] + Players[[#This Row],[R Cards]]) / Players[[#This Row],[90s Played]], 0)</f>
        <v>0</v>
      </c>
      <c r="AO376" s="12">
        <f>Players[[#This Row],[Goals]] - Players[[#This Row],[Expected Goals]]</f>
        <v>0</v>
      </c>
    </row>
    <row r="377" spans="1:41" x14ac:dyDescent="0.25">
      <c r="A377" t="s">
        <v>559</v>
      </c>
      <c r="B377" t="s">
        <v>704</v>
      </c>
      <c r="C377" t="s">
        <v>11</v>
      </c>
      <c r="D377" t="s">
        <v>699</v>
      </c>
      <c r="E377" t="s">
        <v>60</v>
      </c>
      <c r="F377">
        <v>30</v>
      </c>
      <c r="G377">
        <v>1995</v>
      </c>
      <c r="H377">
        <v>7</v>
      </c>
      <c r="I377">
        <v>4</v>
      </c>
      <c r="J377">
        <v>349</v>
      </c>
      <c r="K377">
        <v>3.9</v>
      </c>
      <c r="L377">
        <v>0</v>
      </c>
      <c r="M377">
        <v>0</v>
      </c>
      <c r="N377">
        <v>0</v>
      </c>
      <c r="O377">
        <v>0</v>
      </c>
      <c r="P377">
        <v>0</v>
      </c>
      <c r="Q377">
        <v>0</v>
      </c>
      <c r="R377">
        <v>1</v>
      </c>
      <c r="S377">
        <v>0</v>
      </c>
      <c r="T377">
        <v>0</v>
      </c>
      <c r="U377">
        <v>0</v>
      </c>
      <c r="V377">
        <v>0.7</v>
      </c>
      <c r="W377">
        <v>0.7</v>
      </c>
      <c r="X377">
        <v>7</v>
      </c>
      <c r="Y377">
        <v>24</v>
      </c>
      <c r="Z377">
        <v>7</v>
      </c>
      <c r="AA377">
        <v>0</v>
      </c>
      <c r="AB377">
        <v>0</v>
      </c>
      <c r="AC377">
        <v>0</v>
      </c>
      <c r="AD377">
        <v>0</v>
      </c>
      <c r="AE377">
        <v>0</v>
      </c>
      <c r="AF377">
        <v>0.01</v>
      </c>
      <c r="AG377">
        <v>0.18</v>
      </c>
      <c r="AH377">
        <v>0.19</v>
      </c>
      <c r="AI377">
        <v>0.01</v>
      </c>
      <c r="AJ377">
        <v>0.19</v>
      </c>
      <c r="AK377" s="12">
        <f>Players[[#This Row],[Goal Contributions]]/Players[[#This Row],[Matches Played]]</f>
        <v>0</v>
      </c>
      <c r="AL377" s="12">
        <f>IF(Players[[#This Row],[Expected Goals]] &gt; 0, Players[[#This Row],[Goals]] / Players[[#This Row],[Expected Goals]], 0)</f>
        <v>0</v>
      </c>
      <c r="AM377" s="12">
        <f>IF(Players[[#This Row],[Expected Assists]] &gt; 0, Players[[#This Row],[Assists]] / Players[[#This Row],[Expected Assists]], 0)</f>
        <v>0</v>
      </c>
      <c r="AN377" s="12">
        <f>IF(Players[[#This Row],[90s Played]] &gt; 0, (Players[[#This Row],[Y Cards]] + Players[[#This Row],[R Cards]]) / Players[[#This Row],[90s Played]], 0)</f>
        <v>0.25641025641025644</v>
      </c>
      <c r="AO377" s="12">
        <f>Players[[#This Row],[Goals]] - Players[[#This Row],[Expected Goals]]</f>
        <v>0</v>
      </c>
    </row>
    <row r="378" spans="1:41" x14ac:dyDescent="0.25">
      <c r="A378" t="s">
        <v>59</v>
      </c>
      <c r="B378" t="s">
        <v>704</v>
      </c>
      <c r="C378" t="s">
        <v>11</v>
      </c>
      <c r="D378" t="s">
        <v>699</v>
      </c>
      <c r="E378" t="s">
        <v>60</v>
      </c>
      <c r="F378">
        <v>18</v>
      </c>
      <c r="G378">
        <v>2007</v>
      </c>
      <c r="H378">
        <v>5</v>
      </c>
      <c r="I378">
        <v>4</v>
      </c>
      <c r="J378">
        <v>346</v>
      </c>
      <c r="K378">
        <v>3.8</v>
      </c>
      <c r="L378">
        <v>0</v>
      </c>
      <c r="M378">
        <v>0</v>
      </c>
      <c r="N378">
        <v>0</v>
      </c>
      <c r="O378">
        <v>0</v>
      </c>
      <c r="P378">
        <v>0</v>
      </c>
      <c r="Q378">
        <v>0</v>
      </c>
      <c r="R378">
        <v>0</v>
      </c>
      <c r="S378">
        <v>0</v>
      </c>
      <c r="T378">
        <v>0.1</v>
      </c>
      <c r="U378">
        <v>0.1</v>
      </c>
      <c r="V378">
        <v>0</v>
      </c>
      <c r="W378">
        <v>0.1</v>
      </c>
      <c r="X378">
        <v>9</v>
      </c>
      <c r="Y378">
        <v>7</v>
      </c>
      <c r="Z378">
        <v>23</v>
      </c>
      <c r="AA378">
        <v>0</v>
      </c>
      <c r="AB378">
        <v>0</v>
      </c>
      <c r="AC378">
        <v>0</v>
      </c>
      <c r="AD378">
        <v>0</v>
      </c>
      <c r="AE378">
        <v>0</v>
      </c>
      <c r="AF378">
        <v>0.02</v>
      </c>
      <c r="AG378">
        <v>0.01</v>
      </c>
      <c r="AH378">
        <v>0.02</v>
      </c>
      <c r="AI378">
        <v>0.02</v>
      </c>
      <c r="AJ378">
        <v>0.02</v>
      </c>
      <c r="AK378" s="12">
        <f>Players[[#This Row],[Goal Contributions]]/Players[[#This Row],[Matches Played]]</f>
        <v>0</v>
      </c>
      <c r="AL378" s="12">
        <f>IF(Players[[#This Row],[Expected Goals]] &gt; 0, Players[[#This Row],[Goals]] / Players[[#This Row],[Expected Goals]], 0)</f>
        <v>0</v>
      </c>
      <c r="AM378" s="12">
        <f>IF(Players[[#This Row],[Expected Assists]] &gt; 0, Players[[#This Row],[Assists]] / Players[[#This Row],[Expected Assists]], 0)</f>
        <v>0</v>
      </c>
      <c r="AN378" s="12">
        <f>IF(Players[[#This Row],[90s Played]] &gt; 0, (Players[[#This Row],[Y Cards]] + Players[[#This Row],[R Cards]]) / Players[[#This Row],[90s Played]], 0)</f>
        <v>0</v>
      </c>
      <c r="AO378" s="12">
        <f>Players[[#This Row],[Goals]] - Players[[#This Row],[Expected Goals]]</f>
        <v>-0.1</v>
      </c>
    </row>
    <row r="379" spans="1:41" x14ac:dyDescent="0.25">
      <c r="A379" t="s">
        <v>518</v>
      </c>
      <c r="B379" t="s">
        <v>704</v>
      </c>
      <c r="C379" t="s">
        <v>17</v>
      </c>
      <c r="D379" t="s">
        <v>51</v>
      </c>
      <c r="E379" t="s">
        <v>60</v>
      </c>
      <c r="F379">
        <v>28</v>
      </c>
      <c r="G379">
        <v>1997</v>
      </c>
      <c r="H379">
        <v>15</v>
      </c>
      <c r="I379">
        <v>12</v>
      </c>
      <c r="J379">
        <v>978</v>
      </c>
      <c r="K379">
        <v>10.9</v>
      </c>
      <c r="L379">
        <v>4</v>
      </c>
      <c r="M379">
        <v>1</v>
      </c>
      <c r="N379">
        <v>5</v>
      </c>
      <c r="O379">
        <v>4</v>
      </c>
      <c r="P379">
        <v>0</v>
      </c>
      <c r="Q379">
        <v>0</v>
      </c>
      <c r="R379">
        <v>2</v>
      </c>
      <c r="S379">
        <v>0</v>
      </c>
      <c r="T379">
        <v>1.7</v>
      </c>
      <c r="U379">
        <v>1.7</v>
      </c>
      <c r="V379">
        <v>2.1</v>
      </c>
      <c r="W379">
        <v>3.8</v>
      </c>
      <c r="X379">
        <v>20</v>
      </c>
      <c r="Y379">
        <v>21</v>
      </c>
      <c r="Z379">
        <v>79</v>
      </c>
      <c r="AA379">
        <v>0.37</v>
      </c>
      <c r="AB379">
        <v>0.09</v>
      </c>
      <c r="AC379">
        <v>0.46</v>
      </c>
      <c r="AD379">
        <v>0.37</v>
      </c>
      <c r="AE379">
        <v>0.46</v>
      </c>
      <c r="AF379">
        <v>0.16</v>
      </c>
      <c r="AG379">
        <v>0.19</v>
      </c>
      <c r="AH379">
        <v>0.35</v>
      </c>
      <c r="AI379">
        <v>0.16</v>
      </c>
      <c r="AJ379">
        <v>0.35</v>
      </c>
      <c r="AK379" s="12">
        <f>Players[[#This Row],[Goal Contributions]]/Players[[#This Row],[Matches Played]]</f>
        <v>0.33333333333333331</v>
      </c>
      <c r="AL379" s="12">
        <f>IF(Players[[#This Row],[Expected Goals]] &gt; 0, Players[[#This Row],[Goals]] / Players[[#This Row],[Expected Goals]], 0)</f>
        <v>2.3529411764705883</v>
      </c>
      <c r="AM379" s="12">
        <f>IF(Players[[#This Row],[Expected Assists]] &gt; 0, Players[[#This Row],[Assists]] / Players[[#This Row],[Expected Assists]], 0)</f>
        <v>0.47619047619047616</v>
      </c>
      <c r="AN379" s="12">
        <f>IF(Players[[#This Row],[90s Played]] &gt; 0, (Players[[#This Row],[Y Cards]] + Players[[#This Row],[R Cards]]) / Players[[#This Row],[90s Played]], 0)</f>
        <v>0.18348623853211007</v>
      </c>
      <c r="AO379" s="12">
        <f>Players[[#This Row],[Goals]] - Players[[#This Row],[Expected Goals]]</f>
        <v>2.2999999999999998</v>
      </c>
    </row>
    <row r="380" spans="1:41" x14ac:dyDescent="0.25">
      <c r="A380" t="s">
        <v>411</v>
      </c>
      <c r="B380" t="s">
        <v>710</v>
      </c>
      <c r="C380" t="s">
        <v>11</v>
      </c>
      <c r="D380" t="s">
        <v>699</v>
      </c>
      <c r="E380" t="s">
        <v>60</v>
      </c>
      <c r="F380">
        <v>26</v>
      </c>
      <c r="G380">
        <v>1999</v>
      </c>
      <c r="H380">
        <v>3</v>
      </c>
      <c r="I380">
        <v>2</v>
      </c>
      <c r="J380">
        <v>100</v>
      </c>
      <c r="K380">
        <v>1.1000000000000001</v>
      </c>
      <c r="L380">
        <v>0</v>
      </c>
      <c r="M380">
        <v>0</v>
      </c>
      <c r="N380">
        <v>0</v>
      </c>
      <c r="O380">
        <v>0</v>
      </c>
      <c r="P380">
        <v>0</v>
      </c>
      <c r="Q380">
        <v>0</v>
      </c>
      <c r="R380">
        <v>1</v>
      </c>
      <c r="S380">
        <v>0</v>
      </c>
      <c r="T380">
        <v>0</v>
      </c>
      <c r="U380">
        <v>0</v>
      </c>
      <c r="V380">
        <v>0</v>
      </c>
      <c r="W380">
        <v>0</v>
      </c>
      <c r="X380">
        <v>3</v>
      </c>
      <c r="Y380">
        <v>3</v>
      </c>
      <c r="Z380">
        <v>6</v>
      </c>
      <c r="AA380">
        <v>0</v>
      </c>
      <c r="AB380">
        <v>0</v>
      </c>
      <c r="AC380">
        <v>0</v>
      </c>
      <c r="AD380">
        <v>0</v>
      </c>
      <c r="AE380">
        <v>0</v>
      </c>
      <c r="AF380">
        <v>0</v>
      </c>
      <c r="AG380">
        <v>0.03</v>
      </c>
      <c r="AH380">
        <v>0.03</v>
      </c>
      <c r="AI380">
        <v>0</v>
      </c>
      <c r="AJ380">
        <v>0.03</v>
      </c>
      <c r="AK380" s="12">
        <f>Players[[#This Row],[Goal Contributions]]/Players[[#This Row],[Matches Played]]</f>
        <v>0</v>
      </c>
      <c r="AL380" s="12">
        <f>IF(Players[[#This Row],[Expected Goals]] &gt; 0, Players[[#This Row],[Goals]] / Players[[#This Row],[Expected Goals]], 0)</f>
        <v>0</v>
      </c>
      <c r="AM380" s="12">
        <f>IF(Players[[#This Row],[Expected Assists]] &gt; 0, Players[[#This Row],[Assists]] / Players[[#This Row],[Expected Assists]], 0)</f>
        <v>0</v>
      </c>
      <c r="AN380" s="12">
        <f>IF(Players[[#This Row],[90s Played]] &gt; 0, (Players[[#This Row],[Y Cards]] + Players[[#This Row],[R Cards]]) / Players[[#This Row],[90s Played]], 0)</f>
        <v>0.90909090909090906</v>
      </c>
      <c r="AO380" s="12">
        <f>Players[[#This Row],[Goals]] - Players[[#This Row],[Expected Goals]]</f>
        <v>0</v>
      </c>
    </row>
    <row r="381" spans="1:41" x14ac:dyDescent="0.25">
      <c r="A381" t="s">
        <v>190</v>
      </c>
      <c r="B381" t="s">
        <v>732</v>
      </c>
      <c r="C381" t="s">
        <v>11</v>
      </c>
      <c r="D381" t="s">
        <v>699</v>
      </c>
      <c r="E381" t="s">
        <v>60</v>
      </c>
      <c r="F381">
        <v>26</v>
      </c>
      <c r="G381">
        <v>1999</v>
      </c>
      <c r="H381">
        <v>33</v>
      </c>
      <c r="I381">
        <v>31</v>
      </c>
      <c r="J381">
        <v>2814</v>
      </c>
      <c r="K381">
        <v>31.3</v>
      </c>
      <c r="L381">
        <v>0</v>
      </c>
      <c r="M381">
        <v>3</v>
      </c>
      <c r="N381">
        <v>3</v>
      </c>
      <c r="O381">
        <v>0</v>
      </c>
      <c r="P381">
        <v>0</v>
      </c>
      <c r="Q381">
        <v>0</v>
      </c>
      <c r="R381">
        <v>5</v>
      </c>
      <c r="S381">
        <v>0</v>
      </c>
      <c r="T381">
        <v>2</v>
      </c>
      <c r="U381">
        <v>2</v>
      </c>
      <c r="V381">
        <v>2</v>
      </c>
      <c r="W381">
        <v>4.0999999999999996</v>
      </c>
      <c r="X381">
        <v>62</v>
      </c>
      <c r="Y381">
        <v>103</v>
      </c>
      <c r="Z381">
        <v>168</v>
      </c>
      <c r="AA381">
        <v>0</v>
      </c>
      <c r="AB381">
        <v>0.1</v>
      </c>
      <c r="AC381">
        <v>0.1</v>
      </c>
      <c r="AD381">
        <v>0</v>
      </c>
      <c r="AE381">
        <v>0.1</v>
      </c>
      <c r="AF381">
        <v>7.0000000000000007E-2</v>
      </c>
      <c r="AG381">
        <v>7.0000000000000007E-2</v>
      </c>
      <c r="AH381">
        <v>0.13</v>
      </c>
      <c r="AI381">
        <v>7.0000000000000007E-2</v>
      </c>
      <c r="AJ381">
        <v>0.13</v>
      </c>
      <c r="AK381" s="12">
        <f>Players[[#This Row],[Goal Contributions]]/Players[[#This Row],[Matches Played]]</f>
        <v>9.0909090909090912E-2</v>
      </c>
      <c r="AL381" s="12">
        <f>IF(Players[[#This Row],[Expected Goals]] &gt; 0, Players[[#This Row],[Goals]] / Players[[#This Row],[Expected Goals]], 0)</f>
        <v>0</v>
      </c>
      <c r="AM381" s="12">
        <f>IF(Players[[#This Row],[Expected Assists]] &gt; 0, Players[[#This Row],[Assists]] / Players[[#This Row],[Expected Assists]], 0)</f>
        <v>1.5</v>
      </c>
      <c r="AN381" s="12">
        <f>IF(Players[[#This Row],[90s Played]] &gt; 0, (Players[[#This Row],[Y Cards]] + Players[[#This Row],[R Cards]]) / Players[[#This Row],[90s Played]], 0)</f>
        <v>0.15974440894568689</v>
      </c>
      <c r="AO381" s="12">
        <f>Players[[#This Row],[Goals]] - Players[[#This Row],[Expected Goals]]</f>
        <v>-2</v>
      </c>
    </row>
    <row r="382" spans="1:41" x14ac:dyDescent="0.25">
      <c r="A382" t="s">
        <v>664</v>
      </c>
      <c r="B382" t="s">
        <v>710</v>
      </c>
      <c r="C382" t="s">
        <v>17</v>
      </c>
      <c r="D382" t="s">
        <v>51</v>
      </c>
      <c r="E382" t="s">
        <v>60</v>
      </c>
      <c r="F382">
        <v>24</v>
      </c>
      <c r="G382">
        <v>2001</v>
      </c>
      <c r="H382">
        <v>32</v>
      </c>
      <c r="I382">
        <v>14</v>
      </c>
      <c r="J382">
        <v>1402</v>
      </c>
      <c r="K382">
        <v>15.6</v>
      </c>
      <c r="L382">
        <v>3</v>
      </c>
      <c r="M382">
        <v>1</v>
      </c>
      <c r="N382">
        <v>4</v>
      </c>
      <c r="O382">
        <v>3</v>
      </c>
      <c r="P382">
        <v>0</v>
      </c>
      <c r="Q382">
        <v>0</v>
      </c>
      <c r="R382">
        <v>2</v>
      </c>
      <c r="S382">
        <v>0</v>
      </c>
      <c r="T382">
        <v>4.8</v>
      </c>
      <c r="U382">
        <v>4.8</v>
      </c>
      <c r="V382">
        <v>1.5</v>
      </c>
      <c r="W382">
        <v>6.3</v>
      </c>
      <c r="X382">
        <v>14</v>
      </c>
      <c r="Y382">
        <v>44</v>
      </c>
      <c r="Z382">
        <v>69</v>
      </c>
      <c r="AA382">
        <v>0.19</v>
      </c>
      <c r="AB382">
        <v>0.06</v>
      </c>
      <c r="AC382">
        <v>0.26</v>
      </c>
      <c r="AD382">
        <v>0.19</v>
      </c>
      <c r="AE382">
        <v>0.26</v>
      </c>
      <c r="AF382">
        <v>0.31</v>
      </c>
      <c r="AG382">
        <v>0.1</v>
      </c>
      <c r="AH382">
        <v>0.41</v>
      </c>
      <c r="AI382">
        <v>0.31</v>
      </c>
      <c r="AJ382">
        <v>0.41</v>
      </c>
      <c r="AK382" s="12">
        <f>Players[[#This Row],[Goal Contributions]]/Players[[#This Row],[Matches Played]]</f>
        <v>0.125</v>
      </c>
      <c r="AL382" s="12">
        <f>IF(Players[[#This Row],[Expected Goals]] &gt; 0, Players[[#This Row],[Goals]] / Players[[#This Row],[Expected Goals]], 0)</f>
        <v>0.625</v>
      </c>
      <c r="AM382" s="12">
        <f>IF(Players[[#This Row],[Expected Assists]] &gt; 0, Players[[#This Row],[Assists]] / Players[[#This Row],[Expected Assists]], 0)</f>
        <v>0.66666666666666663</v>
      </c>
      <c r="AN382" s="12">
        <f>IF(Players[[#This Row],[90s Played]] &gt; 0, (Players[[#This Row],[Y Cards]] + Players[[#This Row],[R Cards]]) / Players[[#This Row],[90s Played]], 0)</f>
        <v>0.12820512820512822</v>
      </c>
      <c r="AO382" s="12">
        <f>Players[[#This Row],[Goals]] - Players[[#This Row],[Expected Goals]]</f>
        <v>-1.7999999999999998</v>
      </c>
    </row>
    <row r="383" spans="1:41" x14ac:dyDescent="0.25">
      <c r="A383" t="s">
        <v>205</v>
      </c>
      <c r="B383" t="s">
        <v>736</v>
      </c>
      <c r="C383" t="s">
        <v>17</v>
      </c>
      <c r="D383" t="s">
        <v>51</v>
      </c>
      <c r="E383" t="s">
        <v>60</v>
      </c>
      <c r="F383">
        <v>23</v>
      </c>
      <c r="G383">
        <v>2002</v>
      </c>
      <c r="H383">
        <v>26</v>
      </c>
      <c r="I383">
        <v>20</v>
      </c>
      <c r="J383">
        <v>1901</v>
      </c>
      <c r="K383">
        <v>21.1</v>
      </c>
      <c r="L383">
        <v>8</v>
      </c>
      <c r="M383">
        <v>6</v>
      </c>
      <c r="N383">
        <v>14</v>
      </c>
      <c r="O383">
        <v>8</v>
      </c>
      <c r="P383">
        <v>0</v>
      </c>
      <c r="Q383">
        <v>0</v>
      </c>
      <c r="R383">
        <v>5</v>
      </c>
      <c r="S383">
        <v>0</v>
      </c>
      <c r="T383">
        <v>4.7</v>
      </c>
      <c r="U383">
        <v>4.7</v>
      </c>
      <c r="V383">
        <v>4.9000000000000004</v>
      </c>
      <c r="W383">
        <v>9.6</v>
      </c>
      <c r="X383">
        <v>109</v>
      </c>
      <c r="Y383">
        <v>60</v>
      </c>
      <c r="Z383">
        <v>200</v>
      </c>
      <c r="AA383">
        <v>0.38</v>
      </c>
      <c r="AB383">
        <v>0.28000000000000003</v>
      </c>
      <c r="AC383">
        <v>0.66</v>
      </c>
      <c r="AD383">
        <v>0.38</v>
      </c>
      <c r="AE383">
        <v>0.66</v>
      </c>
      <c r="AF383">
        <v>0.22</v>
      </c>
      <c r="AG383">
        <v>0.23</v>
      </c>
      <c r="AH383">
        <v>0.45</v>
      </c>
      <c r="AI383">
        <v>0.22</v>
      </c>
      <c r="AJ383">
        <v>0.45</v>
      </c>
      <c r="AK383" s="12">
        <f>Players[[#This Row],[Goal Contributions]]/Players[[#This Row],[Matches Played]]</f>
        <v>0.53846153846153844</v>
      </c>
      <c r="AL383" s="12">
        <f>IF(Players[[#This Row],[Expected Goals]] &gt; 0, Players[[#This Row],[Goals]] / Players[[#This Row],[Expected Goals]], 0)</f>
        <v>1.7021276595744681</v>
      </c>
      <c r="AM383" s="12">
        <f>IF(Players[[#This Row],[Expected Assists]] &gt; 0, Players[[#This Row],[Assists]] / Players[[#This Row],[Expected Assists]], 0)</f>
        <v>1.2244897959183672</v>
      </c>
      <c r="AN383" s="12">
        <f>IF(Players[[#This Row],[90s Played]] &gt; 0, (Players[[#This Row],[Y Cards]] + Players[[#This Row],[R Cards]]) / Players[[#This Row],[90s Played]], 0)</f>
        <v>0.23696682464454974</v>
      </c>
      <c r="AO383" s="12">
        <f>Players[[#This Row],[Goals]] - Players[[#This Row],[Expected Goals]]</f>
        <v>3.3</v>
      </c>
    </row>
    <row r="384" spans="1:41" x14ac:dyDescent="0.25">
      <c r="A384" t="s">
        <v>421</v>
      </c>
      <c r="B384" t="s">
        <v>714</v>
      </c>
      <c r="C384" t="s">
        <v>11</v>
      </c>
      <c r="D384" t="s">
        <v>699</v>
      </c>
      <c r="E384" t="s">
        <v>60</v>
      </c>
      <c r="F384">
        <v>27</v>
      </c>
      <c r="G384">
        <v>1998</v>
      </c>
      <c r="H384">
        <v>20</v>
      </c>
      <c r="I384">
        <v>20</v>
      </c>
      <c r="J384">
        <v>1751</v>
      </c>
      <c r="K384">
        <v>19.5</v>
      </c>
      <c r="L384">
        <v>2</v>
      </c>
      <c r="M384">
        <v>1</v>
      </c>
      <c r="N384">
        <v>3</v>
      </c>
      <c r="O384">
        <v>2</v>
      </c>
      <c r="P384">
        <v>0</v>
      </c>
      <c r="Q384">
        <v>0</v>
      </c>
      <c r="R384">
        <v>7</v>
      </c>
      <c r="S384">
        <v>0</v>
      </c>
      <c r="T384">
        <v>1.3</v>
      </c>
      <c r="U384">
        <v>1.3</v>
      </c>
      <c r="V384">
        <v>1.1000000000000001</v>
      </c>
      <c r="W384">
        <v>2.4</v>
      </c>
      <c r="X384">
        <v>23</v>
      </c>
      <c r="Y384">
        <v>117</v>
      </c>
      <c r="Z384">
        <v>7</v>
      </c>
      <c r="AA384">
        <v>0.1</v>
      </c>
      <c r="AB384">
        <v>0.05</v>
      </c>
      <c r="AC384">
        <v>0.15</v>
      </c>
      <c r="AD384">
        <v>0.1</v>
      </c>
      <c r="AE384">
        <v>0.15</v>
      </c>
      <c r="AF384">
        <v>7.0000000000000007E-2</v>
      </c>
      <c r="AG384">
        <v>0.06</v>
      </c>
      <c r="AH384">
        <v>0.13</v>
      </c>
      <c r="AI384">
        <v>7.0000000000000007E-2</v>
      </c>
      <c r="AJ384">
        <v>0.13</v>
      </c>
      <c r="AK384" s="12">
        <f>Players[[#This Row],[Goal Contributions]]/Players[[#This Row],[Matches Played]]</f>
        <v>0.15</v>
      </c>
      <c r="AL384" s="12">
        <f>IF(Players[[#This Row],[Expected Goals]] &gt; 0, Players[[#This Row],[Goals]] / Players[[#This Row],[Expected Goals]], 0)</f>
        <v>1.5384615384615383</v>
      </c>
      <c r="AM384" s="12">
        <f>IF(Players[[#This Row],[Expected Assists]] &gt; 0, Players[[#This Row],[Assists]] / Players[[#This Row],[Expected Assists]], 0)</f>
        <v>0.90909090909090906</v>
      </c>
      <c r="AN384" s="12">
        <f>IF(Players[[#This Row],[90s Played]] &gt; 0, (Players[[#This Row],[Y Cards]] + Players[[#This Row],[R Cards]]) / Players[[#This Row],[90s Played]], 0)</f>
        <v>0.35897435897435898</v>
      </c>
      <c r="AO384" s="12">
        <f>Players[[#This Row],[Goals]] - Players[[#This Row],[Expected Goals]]</f>
        <v>0.7</v>
      </c>
    </row>
    <row r="385" spans="1:41" x14ac:dyDescent="0.25">
      <c r="A385" t="s">
        <v>219</v>
      </c>
      <c r="B385" t="s">
        <v>724</v>
      </c>
      <c r="C385" t="s">
        <v>11</v>
      </c>
      <c r="D385" t="s">
        <v>699</v>
      </c>
      <c r="E385" t="s">
        <v>60</v>
      </c>
      <c r="F385">
        <v>21</v>
      </c>
      <c r="G385">
        <v>2004</v>
      </c>
      <c r="H385">
        <v>12</v>
      </c>
      <c r="I385">
        <v>10</v>
      </c>
      <c r="J385">
        <v>842</v>
      </c>
      <c r="K385">
        <v>9.4</v>
      </c>
      <c r="L385">
        <v>0</v>
      </c>
      <c r="M385">
        <v>0</v>
      </c>
      <c r="N385">
        <v>0</v>
      </c>
      <c r="O385">
        <v>0</v>
      </c>
      <c r="P385">
        <v>0</v>
      </c>
      <c r="Q385">
        <v>0</v>
      </c>
      <c r="R385">
        <v>3</v>
      </c>
      <c r="S385">
        <v>1</v>
      </c>
      <c r="T385">
        <v>0.4</v>
      </c>
      <c r="U385">
        <v>0.4</v>
      </c>
      <c r="V385">
        <v>0.7</v>
      </c>
      <c r="W385">
        <v>1.2</v>
      </c>
      <c r="X385">
        <v>41</v>
      </c>
      <c r="Y385">
        <v>34</v>
      </c>
      <c r="Z385">
        <v>83</v>
      </c>
      <c r="AA385">
        <v>0</v>
      </c>
      <c r="AB385">
        <v>0</v>
      </c>
      <c r="AC385">
        <v>0</v>
      </c>
      <c r="AD385">
        <v>0</v>
      </c>
      <c r="AE385">
        <v>0</v>
      </c>
      <c r="AF385">
        <v>0.05</v>
      </c>
      <c r="AG385">
        <v>0.08</v>
      </c>
      <c r="AH385">
        <v>0.12</v>
      </c>
      <c r="AI385">
        <v>0.05</v>
      </c>
      <c r="AJ385">
        <v>0.12</v>
      </c>
      <c r="AK385" s="12">
        <f>Players[[#This Row],[Goal Contributions]]/Players[[#This Row],[Matches Played]]</f>
        <v>0</v>
      </c>
      <c r="AL385" s="12">
        <f>IF(Players[[#This Row],[Expected Goals]] &gt; 0, Players[[#This Row],[Goals]] / Players[[#This Row],[Expected Goals]], 0)</f>
        <v>0</v>
      </c>
      <c r="AM385" s="12">
        <f>IF(Players[[#This Row],[Expected Assists]] &gt; 0, Players[[#This Row],[Assists]] / Players[[#This Row],[Expected Assists]], 0)</f>
        <v>0</v>
      </c>
      <c r="AN385" s="12">
        <f>IF(Players[[#This Row],[90s Played]] &gt; 0, (Players[[#This Row],[Y Cards]] + Players[[#This Row],[R Cards]]) / Players[[#This Row],[90s Played]], 0)</f>
        <v>0.42553191489361702</v>
      </c>
      <c r="AO385" s="12">
        <f>Players[[#This Row],[Goals]] - Players[[#This Row],[Expected Goals]]</f>
        <v>-0.4</v>
      </c>
    </row>
    <row r="386" spans="1:41" x14ac:dyDescent="0.25">
      <c r="A386" t="s">
        <v>410</v>
      </c>
      <c r="B386" t="s">
        <v>704</v>
      </c>
      <c r="C386" t="s">
        <v>17</v>
      </c>
      <c r="D386" t="s">
        <v>699</v>
      </c>
      <c r="E386" t="s">
        <v>60</v>
      </c>
      <c r="F386">
        <v>20</v>
      </c>
      <c r="G386">
        <v>2005</v>
      </c>
      <c r="H386">
        <v>25</v>
      </c>
      <c r="I386">
        <v>19</v>
      </c>
      <c r="J386">
        <v>1651</v>
      </c>
      <c r="K386">
        <v>18.3</v>
      </c>
      <c r="L386">
        <v>0</v>
      </c>
      <c r="M386">
        <v>0</v>
      </c>
      <c r="N386">
        <v>0</v>
      </c>
      <c r="O386">
        <v>0</v>
      </c>
      <c r="P386">
        <v>0</v>
      </c>
      <c r="Q386">
        <v>0</v>
      </c>
      <c r="R386">
        <v>5</v>
      </c>
      <c r="S386">
        <v>0</v>
      </c>
      <c r="T386">
        <v>0.7</v>
      </c>
      <c r="U386">
        <v>0.7</v>
      </c>
      <c r="V386">
        <v>1.6</v>
      </c>
      <c r="W386">
        <v>2.2999999999999998</v>
      </c>
      <c r="X386">
        <v>22</v>
      </c>
      <c r="Y386">
        <v>65</v>
      </c>
      <c r="Z386">
        <v>47</v>
      </c>
      <c r="AA386">
        <v>0</v>
      </c>
      <c r="AB386">
        <v>0</v>
      </c>
      <c r="AC386">
        <v>0</v>
      </c>
      <c r="AD386">
        <v>0</v>
      </c>
      <c r="AE386">
        <v>0</v>
      </c>
      <c r="AF386">
        <v>0.04</v>
      </c>
      <c r="AG386">
        <v>0.09</v>
      </c>
      <c r="AH386">
        <v>0.12</v>
      </c>
      <c r="AI386">
        <v>0.04</v>
      </c>
      <c r="AJ386">
        <v>0.12</v>
      </c>
      <c r="AK386" s="12">
        <f>Players[[#This Row],[Goal Contributions]]/Players[[#This Row],[Matches Played]]</f>
        <v>0</v>
      </c>
      <c r="AL386" s="12">
        <f>IF(Players[[#This Row],[Expected Goals]] &gt; 0, Players[[#This Row],[Goals]] / Players[[#This Row],[Expected Goals]], 0)</f>
        <v>0</v>
      </c>
      <c r="AM386" s="12">
        <f>IF(Players[[#This Row],[Expected Assists]] &gt; 0, Players[[#This Row],[Assists]] / Players[[#This Row],[Expected Assists]], 0)</f>
        <v>0</v>
      </c>
      <c r="AN386" s="12">
        <f>IF(Players[[#This Row],[90s Played]] &gt; 0, (Players[[#This Row],[Y Cards]] + Players[[#This Row],[R Cards]]) / Players[[#This Row],[90s Played]], 0)</f>
        <v>0.27322404371584696</v>
      </c>
      <c r="AO386" s="12">
        <f>Players[[#This Row],[Goals]] - Players[[#This Row],[Expected Goals]]</f>
        <v>-0.7</v>
      </c>
    </row>
    <row r="387" spans="1:41" x14ac:dyDescent="0.25">
      <c r="A387" t="s">
        <v>393</v>
      </c>
      <c r="B387" t="s">
        <v>710</v>
      </c>
      <c r="C387" t="s">
        <v>11</v>
      </c>
      <c r="D387" t="s">
        <v>699</v>
      </c>
      <c r="E387" t="s">
        <v>60</v>
      </c>
      <c r="F387">
        <v>26</v>
      </c>
      <c r="G387">
        <v>1999</v>
      </c>
      <c r="H387">
        <v>29</v>
      </c>
      <c r="I387">
        <v>25</v>
      </c>
      <c r="J387">
        <v>2123</v>
      </c>
      <c r="K387">
        <v>23.6</v>
      </c>
      <c r="L387">
        <v>2</v>
      </c>
      <c r="M387">
        <v>0</v>
      </c>
      <c r="N387">
        <v>2</v>
      </c>
      <c r="O387">
        <v>2</v>
      </c>
      <c r="P387">
        <v>0</v>
      </c>
      <c r="Q387">
        <v>0</v>
      </c>
      <c r="R387">
        <v>3</v>
      </c>
      <c r="S387">
        <v>0</v>
      </c>
      <c r="T387">
        <v>2.5</v>
      </c>
      <c r="U387">
        <v>2.5</v>
      </c>
      <c r="V387">
        <v>0.3</v>
      </c>
      <c r="W387">
        <v>2.8</v>
      </c>
      <c r="X387">
        <v>7</v>
      </c>
      <c r="Y387">
        <v>55</v>
      </c>
      <c r="Z387">
        <v>6</v>
      </c>
      <c r="AA387">
        <v>0.08</v>
      </c>
      <c r="AB387">
        <v>0</v>
      </c>
      <c r="AC387">
        <v>0.08</v>
      </c>
      <c r="AD387">
        <v>0.08</v>
      </c>
      <c r="AE387">
        <v>0.08</v>
      </c>
      <c r="AF387">
        <v>0.1</v>
      </c>
      <c r="AG387">
        <v>0.01</v>
      </c>
      <c r="AH387">
        <v>0.12</v>
      </c>
      <c r="AI387">
        <v>0.1</v>
      </c>
      <c r="AJ387">
        <v>0.12</v>
      </c>
      <c r="AK387" s="12">
        <f>Players[[#This Row],[Goal Contributions]]/Players[[#This Row],[Matches Played]]</f>
        <v>6.8965517241379309E-2</v>
      </c>
      <c r="AL387" s="12">
        <f>IF(Players[[#This Row],[Expected Goals]] &gt; 0, Players[[#This Row],[Goals]] / Players[[#This Row],[Expected Goals]], 0)</f>
        <v>0.8</v>
      </c>
      <c r="AM387" s="12">
        <f>IF(Players[[#This Row],[Expected Assists]] &gt; 0, Players[[#This Row],[Assists]] / Players[[#This Row],[Expected Assists]], 0)</f>
        <v>0</v>
      </c>
      <c r="AN387" s="12">
        <f>IF(Players[[#This Row],[90s Played]] &gt; 0, (Players[[#This Row],[Y Cards]] + Players[[#This Row],[R Cards]]) / Players[[#This Row],[90s Played]], 0)</f>
        <v>0.1271186440677966</v>
      </c>
      <c r="AO387" s="12">
        <f>Players[[#This Row],[Goals]] - Players[[#This Row],[Expected Goals]]</f>
        <v>-0.5</v>
      </c>
    </row>
    <row r="388" spans="1:41" x14ac:dyDescent="0.25">
      <c r="A388" t="s">
        <v>427</v>
      </c>
      <c r="B388" t="s">
        <v>739</v>
      </c>
      <c r="C388" t="s">
        <v>11</v>
      </c>
      <c r="D388" t="s">
        <v>699</v>
      </c>
      <c r="E388" t="s">
        <v>60</v>
      </c>
      <c r="F388">
        <v>28</v>
      </c>
      <c r="G388">
        <v>1997</v>
      </c>
      <c r="H388">
        <v>37</v>
      </c>
      <c r="I388">
        <v>34</v>
      </c>
      <c r="J388">
        <v>2838</v>
      </c>
      <c r="K388">
        <v>31.5</v>
      </c>
      <c r="L388">
        <v>0</v>
      </c>
      <c r="M388">
        <v>1</v>
      </c>
      <c r="N388">
        <v>1</v>
      </c>
      <c r="O388">
        <v>0</v>
      </c>
      <c r="P388">
        <v>0</v>
      </c>
      <c r="Q388">
        <v>0</v>
      </c>
      <c r="R388">
        <v>3</v>
      </c>
      <c r="S388">
        <v>0</v>
      </c>
      <c r="T388">
        <v>0.7</v>
      </c>
      <c r="U388">
        <v>0.7</v>
      </c>
      <c r="V388">
        <v>1.5</v>
      </c>
      <c r="W388">
        <v>2.2000000000000002</v>
      </c>
      <c r="X388">
        <v>42</v>
      </c>
      <c r="Y388">
        <v>115</v>
      </c>
      <c r="Z388">
        <v>58</v>
      </c>
      <c r="AA388">
        <v>0</v>
      </c>
      <c r="AB388">
        <v>0.03</v>
      </c>
      <c r="AC388">
        <v>0.03</v>
      </c>
      <c r="AD388">
        <v>0</v>
      </c>
      <c r="AE388">
        <v>0.03</v>
      </c>
      <c r="AF388">
        <v>0.02</v>
      </c>
      <c r="AG388">
        <v>0.05</v>
      </c>
      <c r="AH388">
        <v>7.0000000000000007E-2</v>
      </c>
      <c r="AI388">
        <v>0.02</v>
      </c>
      <c r="AJ388">
        <v>7.0000000000000007E-2</v>
      </c>
      <c r="AK388" s="12">
        <f>Players[[#This Row],[Goal Contributions]]/Players[[#This Row],[Matches Played]]</f>
        <v>2.7027027027027029E-2</v>
      </c>
      <c r="AL388" s="12">
        <f>IF(Players[[#This Row],[Expected Goals]] &gt; 0, Players[[#This Row],[Goals]] / Players[[#This Row],[Expected Goals]], 0)</f>
        <v>0</v>
      </c>
      <c r="AM388" s="12">
        <f>IF(Players[[#This Row],[Expected Assists]] &gt; 0, Players[[#This Row],[Assists]] / Players[[#This Row],[Expected Assists]], 0)</f>
        <v>0.66666666666666663</v>
      </c>
      <c r="AN388" s="12">
        <f>IF(Players[[#This Row],[90s Played]] &gt; 0, (Players[[#This Row],[Y Cards]] + Players[[#This Row],[R Cards]]) / Players[[#This Row],[90s Played]], 0)</f>
        <v>9.5238095238095233E-2</v>
      </c>
      <c r="AO388" s="12">
        <f>Players[[#This Row],[Goals]] - Players[[#This Row],[Expected Goals]]</f>
        <v>-0.7</v>
      </c>
    </row>
    <row r="389" spans="1:41" x14ac:dyDescent="0.25">
      <c r="A389" t="s">
        <v>272</v>
      </c>
      <c r="B389" t="s">
        <v>714</v>
      </c>
      <c r="C389" t="s">
        <v>17</v>
      </c>
      <c r="D389" t="s">
        <v>51</v>
      </c>
      <c r="E389" t="s">
        <v>60</v>
      </c>
      <c r="F389">
        <v>21</v>
      </c>
      <c r="G389">
        <v>2004</v>
      </c>
      <c r="H389">
        <v>36</v>
      </c>
      <c r="I389">
        <v>23</v>
      </c>
      <c r="J389">
        <v>2199</v>
      </c>
      <c r="K389">
        <v>24.4</v>
      </c>
      <c r="L389">
        <v>6</v>
      </c>
      <c r="M389">
        <v>2</v>
      </c>
      <c r="N389">
        <v>8</v>
      </c>
      <c r="O389">
        <v>6</v>
      </c>
      <c r="P389">
        <v>0</v>
      </c>
      <c r="Q389">
        <v>0</v>
      </c>
      <c r="R389">
        <v>3</v>
      </c>
      <c r="S389">
        <v>0</v>
      </c>
      <c r="T389">
        <v>7.3</v>
      </c>
      <c r="U389">
        <v>7.3</v>
      </c>
      <c r="V389">
        <v>4.5</v>
      </c>
      <c r="W389">
        <v>11.8</v>
      </c>
      <c r="X389">
        <v>141</v>
      </c>
      <c r="Y389">
        <v>56</v>
      </c>
      <c r="Z389">
        <v>290</v>
      </c>
      <c r="AA389">
        <v>0.25</v>
      </c>
      <c r="AB389">
        <v>0.08</v>
      </c>
      <c r="AC389">
        <v>0.33</v>
      </c>
      <c r="AD389">
        <v>0.25</v>
      </c>
      <c r="AE389">
        <v>0.33</v>
      </c>
      <c r="AF389">
        <v>0.3</v>
      </c>
      <c r="AG389">
        <v>0.19</v>
      </c>
      <c r="AH389">
        <v>0.48</v>
      </c>
      <c r="AI389">
        <v>0.3</v>
      </c>
      <c r="AJ389">
        <v>0.48</v>
      </c>
      <c r="AK389" s="12">
        <f>Players[[#This Row],[Goal Contributions]]/Players[[#This Row],[Matches Played]]</f>
        <v>0.22222222222222221</v>
      </c>
      <c r="AL389" s="12">
        <f>IF(Players[[#This Row],[Expected Goals]] &gt; 0, Players[[#This Row],[Goals]] / Players[[#This Row],[Expected Goals]], 0)</f>
        <v>0.82191780821917815</v>
      </c>
      <c r="AM389" s="12">
        <f>IF(Players[[#This Row],[Expected Assists]] &gt; 0, Players[[#This Row],[Assists]] / Players[[#This Row],[Expected Assists]], 0)</f>
        <v>0.44444444444444442</v>
      </c>
      <c r="AN389" s="12">
        <f>IF(Players[[#This Row],[90s Played]] &gt; 0, (Players[[#This Row],[Y Cards]] + Players[[#This Row],[R Cards]]) / Players[[#This Row],[90s Played]], 0)</f>
        <v>0.12295081967213116</v>
      </c>
      <c r="AO389" s="12">
        <f>Players[[#This Row],[Goals]] - Players[[#This Row],[Expected Goals]]</f>
        <v>-1.2999999999999998</v>
      </c>
    </row>
    <row r="390" spans="1:41" x14ac:dyDescent="0.25">
      <c r="A390" t="s">
        <v>395</v>
      </c>
      <c r="B390" t="s">
        <v>717</v>
      </c>
      <c r="C390" t="s">
        <v>11</v>
      </c>
      <c r="D390" t="s">
        <v>699</v>
      </c>
      <c r="E390" t="s">
        <v>60</v>
      </c>
      <c r="F390">
        <v>31</v>
      </c>
      <c r="G390">
        <v>1994</v>
      </c>
      <c r="H390">
        <v>16</v>
      </c>
      <c r="I390">
        <v>6</v>
      </c>
      <c r="J390">
        <v>704</v>
      </c>
      <c r="K390">
        <v>7.8</v>
      </c>
      <c r="L390">
        <v>0</v>
      </c>
      <c r="M390">
        <v>0</v>
      </c>
      <c r="N390">
        <v>0</v>
      </c>
      <c r="O390">
        <v>0</v>
      </c>
      <c r="P390">
        <v>0</v>
      </c>
      <c r="Q390">
        <v>0</v>
      </c>
      <c r="R390">
        <v>1</v>
      </c>
      <c r="S390">
        <v>0</v>
      </c>
      <c r="T390">
        <v>0</v>
      </c>
      <c r="U390">
        <v>0</v>
      </c>
      <c r="V390">
        <v>0.1</v>
      </c>
      <c r="W390">
        <v>0.1</v>
      </c>
      <c r="X390">
        <v>5</v>
      </c>
      <c r="Y390">
        <v>26</v>
      </c>
      <c r="Z390">
        <v>4</v>
      </c>
      <c r="AA390">
        <v>0</v>
      </c>
      <c r="AB390">
        <v>0</v>
      </c>
      <c r="AC390">
        <v>0</v>
      </c>
      <c r="AD390">
        <v>0</v>
      </c>
      <c r="AE390">
        <v>0</v>
      </c>
      <c r="AF390">
        <v>0</v>
      </c>
      <c r="AG390">
        <v>0.01</v>
      </c>
      <c r="AH390">
        <v>0.01</v>
      </c>
      <c r="AI390">
        <v>0</v>
      </c>
      <c r="AJ390">
        <v>0.01</v>
      </c>
      <c r="AK390" s="12">
        <f>Players[[#This Row],[Goal Contributions]]/Players[[#This Row],[Matches Played]]</f>
        <v>0</v>
      </c>
      <c r="AL390" s="12">
        <f>IF(Players[[#This Row],[Expected Goals]] &gt; 0, Players[[#This Row],[Goals]] / Players[[#This Row],[Expected Goals]], 0)</f>
        <v>0</v>
      </c>
      <c r="AM390" s="12">
        <f>IF(Players[[#This Row],[Expected Assists]] &gt; 0, Players[[#This Row],[Assists]] / Players[[#This Row],[Expected Assists]], 0)</f>
        <v>0</v>
      </c>
      <c r="AN390" s="12">
        <f>IF(Players[[#This Row],[90s Played]] &gt; 0, (Players[[#This Row],[Y Cards]] + Players[[#This Row],[R Cards]]) / Players[[#This Row],[90s Played]], 0)</f>
        <v>0.12820512820512822</v>
      </c>
      <c r="AO390" s="12">
        <f>Players[[#This Row],[Goals]] - Players[[#This Row],[Expected Goals]]</f>
        <v>0</v>
      </c>
    </row>
    <row r="391" spans="1:41" x14ac:dyDescent="0.25">
      <c r="A391" t="s">
        <v>434</v>
      </c>
      <c r="B391" t="s">
        <v>712</v>
      </c>
      <c r="C391" t="s">
        <v>17</v>
      </c>
      <c r="D391" t="s">
        <v>699</v>
      </c>
      <c r="E391" t="s">
        <v>60</v>
      </c>
      <c r="F391">
        <v>29</v>
      </c>
      <c r="G391">
        <v>1996</v>
      </c>
      <c r="H391">
        <v>2</v>
      </c>
      <c r="I391">
        <v>0</v>
      </c>
      <c r="J391">
        <v>19</v>
      </c>
      <c r="K391">
        <v>0.2</v>
      </c>
      <c r="L391">
        <v>0</v>
      </c>
      <c r="M391">
        <v>0</v>
      </c>
      <c r="N391">
        <v>0</v>
      </c>
      <c r="O391">
        <v>0</v>
      </c>
      <c r="P391">
        <v>0</v>
      </c>
      <c r="Q391">
        <v>0</v>
      </c>
      <c r="R391">
        <v>0</v>
      </c>
      <c r="S391">
        <v>0</v>
      </c>
      <c r="T391">
        <v>0.1</v>
      </c>
      <c r="U391">
        <v>0.1</v>
      </c>
      <c r="V391">
        <v>0</v>
      </c>
      <c r="W391">
        <v>0.1</v>
      </c>
      <c r="X391">
        <v>0</v>
      </c>
      <c r="Y391">
        <v>1</v>
      </c>
      <c r="Z391">
        <v>2</v>
      </c>
      <c r="AA391">
        <v>0</v>
      </c>
      <c r="AB391">
        <v>0</v>
      </c>
      <c r="AC391">
        <v>0</v>
      </c>
      <c r="AD391">
        <v>0</v>
      </c>
      <c r="AE391">
        <v>0</v>
      </c>
      <c r="AF391">
        <v>0.33</v>
      </c>
      <c r="AG391">
        <v>0</v>
      </c>
      <c r="AH391">
        <v>0.33</v>
      </c>
      <c r="AI391">
        <v>0.33</v>
      </c>
      <c r="AJ391">
        <v>0.33</v>
      </c>
      <c r="AK391" s="12">
        <f>Players[[#This Row],[Goal Contributions]]/Players[[#This Row],[Matches Played]]</f>
        <v>0</v>
      </c>
      <c r="AL391" s="12">
        <f>IF(Players[[#This Row],[Expected Goals]] &gt; 0, Players[[#This Row],[Goals]] / Players[[#This Row],[Expected Goals]], 0)</f>
        <v>0</v>
      </c>
      <c r="AM391" s="12">
        <f>IF(Players[[#This Row],[Expected Assists]] &gt; 0, Players[[#This Row],[Assists]] / Players[[#This Row],[Expected Assists]], 0)</f>
        <v>0</v>
      </c>
      <c r="AN391" s="12">
        <f>IF(Players[[#This Row],[90s Played]] &gt; 0, (Players[[#This Row],[Y Cards]] + Players[[#This Row],[R Cards]]) / Players[[#This Row],[90s Played]], 0)</f>
        <v>0</v>
      </c>
      <c r="AO391" s="12">
        <f>Players[[#This Row],[Goals]] - Players[[#This Row],[Expected Goals]]</f>
        <v>-0.1</v>
      </c>
    </row>
    <row r="392" spans="1:41" x14ac:dyDescent="0.25">
      <c r="A392" t="s">
        <v>266</v>
      </c>
      <c r="B392" t="s">
        <v>704</v>
      </c>
      <c r="C392" t="s">
        <v>11</v>
      </c>
      <c r="D392" t="s">
        <v>699</v>
      </c>
      <c r="E392" t="s">
        <v>60</v>
      </c>
      <c r="F392">
        <v>20</v>
      </c>
      <c r="G392">
        <v>2005</v>
      </c>
      <c r="H392">
        <v>2</v>
      </c>
      <c r="I392">
        <v>2</v>
      </c>
      <c r="J392">
        <v>165</v>
      </c>
      <c r="K392">
        <v>1.8</v>
      </c>
      <c r="L392">
        <v>0</v>
      </c>
      <c r="M392">
        <v>0</v>
      </c>
      <c r="N392">
        <v>0</v>
      </c>
      <c r="O392">
        <v>0</v>
      </c>
      <c r="P392">
        <v>0</v>
      </c>
      <c r="Q392">
        <v>0</v>
      </c>
      <c r="R392">
        <v>0</v>
      </c>
      <c r="S392">
        <v>0</v>
      </c>
      <c r="T392">
        <v>0</v>
      </c>
      <c r="U392">
        <v>0</v>
      </c>
      <c r="V392">
        <v>0</v>
      </c>
      <c r="W392">
        <v>0</v>
      </c>
      <c r="X392">
        <v>2</v>
      </c>
      <c r="Y392">
        <v>8</v>
      </c>
      <c r="Z392">
        <v>0</v>
      </c>
      <c r="AA392">
        <v>0</v>
      </c>
      <c r="AB392">
        <v>0</v>
      </c>
      <c r="AC392">
        <v>0</v>
      </c>
      <c r="AD392">
        <v>0</v>
      </c>
      <c r="AE392">
        <v>0</v>
      </c>
      <c r="AF392">
        <v>0</v>
      </c>
      <c r="AG392">
        <v>0</v>
      </c>
      <c r="AH392">
        <v>0</v>
      </c>
      <c r="AI392">
        <v>0</v>
      </c>
      <c r="AJ392">
        <v>0</v>
      </c>
      <c r="AK392" s="12">
        <f>Players[[#This Row],[Goal Contributions]]/Players[[#This Row],[Matches Played]]</f>
        <v>0</v>
      </c>
      <c r="AL392" s="12">
        <f>IF(Players[[#This Row],[Expected Goals]] &gt; 0, Players[[#This Row],[Goals]] / Players[[#This Row],[Expected Goals]], 0)</f>
        <v>0</v>
      </c>
      <c r="AM392" s="12">
        <f>IF(Players[[#This Row],[Expected Assists]] &gt; 0, Players[[#This Row],[Assists]] / Players[[#This Row],[Expected Assists]], 0)</f>
        <v>0</v>
      </c>
      <c r="AN392" s="12">
        <f>IF(Players[[#This Row],[90s Played]] &gt; 0, (Players[[#This Row],[Y Cards]] + Players[[#This Row],[R Cards]]) / Players[[#This Row],[90s Played]], 0)</f>
        <v>0</v>
      </c>
      <c r="AO392" s="12">
        <f>Players[[#This Row],[Goals]] - Players[[#This Row],[Expected Goals]]</f>
        <v>0</v>
      </c>
    </row>
    <row r="393" spans="1:41" x14ac:dyDescent="0.25">
      <c r="A393" t="s">
        <v>409</v>
      </c>
      <c r="B393" t="s">
        <v>704</v>
      </c>
      <c r="C393" t="s">
        <v>11</v>
      </c>
      <c r="D393" t="s">
        <v>699</v>
      </c>
      <c r="E393" t="s">
        <v>60</v>
      </c>
      <c r="F393">
        <v>32</v>
      </c>
      <c r="G393">
        <v>1993</v>
      </c>
      <c r="H393">
        <v>27</v>
      </c>
      <c r="I393">
        <v>19</v>
      </c>
      <c r="J393">
        <v>1758</v>
      </c>
      <c r="K393">
        <v>19.5</v>
      </c>
      <c r="L393">
        <v>1</v>
      </c>
      <c r="M393">
        <v>0</v>
      </c>
      <c r="N393">
        <v>1</v>
      </c>
      <c r="O393">
        <v>1</v>
      </c>
      <c r="P393">
        <v>0</v>
      </c>
      <c r="Q393">
        <v>0</v>
      </c>
      <c r="R393">
        <v>7</v>
      </c>
      <c r="S393">
        <v>0</v>
      </c>
      <c r="T393">
        <v>1.8</v>
      </c>
      <c r="U393">
        <v>1.8</v>
      </c>
      <c r="V393">
        <v>0.6</v>
      </c>
      <c r="W393">
        <v>2.4</v>
      </c>
      <c r="X393">
        <v>7</v>
      </c>
      <c r="Y393">
        <v>51</v>
      </c>
      <c r="Z393">
        <v>7</v>
      </c>
      <c r="AA393">
        <v>0.05</v>
      </c>
      <c r="AB393">
        <v>0</v>
      </c>
      <c r="AC393">
        <v>0.05</v>
      </c>
      <c r="AD393">
        <v>0.05</v>
      </c>
      <c r="AE393">
        <v>0.05</v>
      </c>
      <c r="AF393">
        <v>0.09</v>
      </c>
      <c r="AG393">
        <v>0.03</v>
      </c>
      <c r="AH393">
        <v>0.12</v>
      </c>
      <c r="AI393">
        <v>0.09</v>
      </c>
      <c r="AJ393">
        <v>0.12</v>
      </c>
      <c r="AK393" s="12">
        <f>Players[[#This Row],[Goal Contributions]]/Players[[#This Row],[Matches Played]]</f>
        <v>3.7037037037037035E-2</v>
      </c>
      <c r="AL393" s="12">
        <f>IF(Players[[#This Row],[Expected Goals]] &gt; 0, Players[[#This Row],[Goals]] / Players[[#This Row],[Expected Goals]], 0)</f>
        <v>0.55555555555555558</v>
      </c>
      <c r="AM393" s="12">
        <f>IF(Players[[#This Row],[Expected Assists]] &gt; 0, Players[[#This Row],[Assists]] / Players[[#This Row],[Expected Assists]], 0)</f>
        <v>0</v>
      </c>
      <c r="AN393" s="12">
        <f>IF(Players[[#This Row],[90s Played]] &gt; 0, (Players[[#This Row],[Y Cards]] + Players[[#This Row],[R Cards]]) / Players[[#This Row],[90s Played]], 0)</f>
        <v>0.35897435897435898</v>
      </c>
      <c r="AO393" s="12">
        <f>Players[[#This Row],[Goals]] - Players[[#This Row],[Expected Goals]]</f>
        <v>-0.8</v>
      </c>
    </row>
    <row r="394" spans="1:41" x14ac:dyDescent="0.25">
      <c r="A394" t="s">
        <v>177</v>
      </c>
      <c r="B394" t="s">
        <v>704</v>
      </c>
      <c r="C394" t="s">
        <v>17</v>
      </c>
      <c r="D394" t="s">
        <v>699</v>
      </c>
      <c r="E394" t="s">
        <v>60</v>
      </c>
      <c r="F394">
        <v>21</v>
      </c>
      <c r="G394">
        <v>2004</v>
      </c>
      <c r="H394">
        <v>6</v>
      </c>
      <c r="I394">
        <v>0</v>
      </c>
      <c r="J394">
        <v>179</v>
      </c>
      <c r="K394">
        <v>2</v>
      </c>
      <c r="L394">
        <v>0</v>
      </c>
      <c r="M394">
        <v>0</v>
      </c>
      <c r="N394">
        <v>0</v>
      </c>
      <c r="O394">
        <v>0</v>
      </c>
      <c r="P394">
        <v>0</v>
      </c>
      <c r="Q394">
        <v>0</v>
      </c>
      <c r="R394">
        <v>0</v>
      </c>
      <c r="S394">
        <v>0</v>
      </c>
      <c r="T394">
        <v>0.2</v>
      </c>
      <c r="U394">
        <v>0.2</v>
      </c>
      <c r="V394">
        <v>0.3</v>
      </c>
      <c r="W394">
        <v>0.4</v>
      </c>
      <c r="X394">
        <v>0</v>
      </c>
      <c r="Y394">
        <v>5</v>
      </c>
      <c r="Z394">
        <v>2</v>
      </c>
      <c r="AA394">
        <v>0</v>
      </c>
      <c r="AB394">
        <v>0</v>
      </c>
      <c r="AC394">
        <v>0</v>
      </c>
      <c r="AD394">
        <v>0</v>
      </c>
      <c r="AE394">
        <v>0</v>
      </c>
      <c r="AF394">
        <v>0.09</v>
      </c>
      <c r="AG394">
        <v>0.13</v>
      </c>
      <c r="AH394">
        <v>0.22</v>
      </c>
      <c r="AI394">
        <v>0.09</v>
      </c>
      <c r="AJ394">
        <v>0.22</v>
      </c>
      <c r="AK394" s="12">
        <f>Players[[#This Row],[Goal Contributions]]/Players[[#This Row],[Matches Played]]</f>
        <v>0</v>
      </c>
      <c r="AL394" s="12">
        <f>IF(Players[[#This Row],[Expected Goals]] &gt; 0, Players[[#This Row],[Goals]] / Players[[#This Row],[Expected Goals]], 0)</f>
        <v>0</v>
      </c>
      <c r="AM394" s="12">
        <f>IF(Players[[#This Row],[Expected Assists]] &gt; 0, Players[[#This Row],[Assists]] / Players[[#This Row],[Expected Assists]], 0)</f>
        <v>0</v>
      </c>
      <c r="AN394" s="12">
        <f>IF(Players[[#This Row],[90s Played]] &gt; 0, (Players[[#This Row],[Y Cards]] + Players[[#This Row],[R Cards]]) / Players[[#This Row],[90s Played]], 0)</f>
        <v>0</v>
      </c>
      <c r="AO394" s="12">
        <f>Players[[#This Row],[Goals]] - Players[[#This Row],[Expected Goals]]</f>
        <v>-0.2</v>
      </c>
    </row>
    <row r="395" spans="1:41" x14ac:dyDescent="0.25">
      <c r="A395" t="s">
        <v>327</v>
      </c>
      <c r="B395" t="s">
        <v>724</v>
      </c>
      <c r="C395" t="s">
        <v>51</v>
      </c>
      <c r="D395" t="s">
        <v>699</v>
      </c>
      <c r="E395" t="s">
        <v>60</v>
      </c>
      <c r="F395">
        <v>22</v>
      </c>
      <c r="G395">
        <v>2003</v>
      </c>
      <c r="H395">
        <v>32</v>
      </c>
      <c r="I395">
        <v>23</v>
      </c>
      <c r="J395">
        <v>2004</v>
      </c>
      <c r="K395">
        <v>22.3</v>
      </c>
      <c r="L395">
        <v>4</v>
      </c>
      <c r="M395">
        <v>0</v>
      </c>
      <c r="N395">
        <v>4</v>
      </c>
      <c r="O395">
        <v>4</v>
      </c>
      <c r="P395">
        <v>0</v>
      </c>
      <c r="Q395">
        <v>0</v>
      </c>
      <c r="R395">
        <v>2</v>
      </c>
      <c r="S395">
        <v>0</v>
      </c>
      <c r="T395">
        <v>5.3</v>
      </c>
      <c r="U395">
        <v>5.3</v>
      </c>
      <c r="V395">
        <v>1.8</v>
      </c>
      <c r="W395">
        <v>7.1</v>
      </c>
      <c r="X395">
        <v>28</v>
      </c>
      <c r="Y395">
        <v>18</v>
      </c>
      <c r="Z395">
        <v>101</v>
      </c>
      <c r="AA395">
        <v>0.18</v>
      </c>
      <c r="AB395">
        <v>0</v>
      </c>
      <c r="AC395">
        <v>0.18</v>
      </c>
      <c r="AD395">
        <v>0.18</v>
      </c>
      <c r="AE395">
        <v>0.18</v>
      </c>
      <c r="AF395">
        <v>0.24</v>
      </c>
      <c r="AG395">
        <v>0.08</v>
      </c>
      <c r="AH395">
        <v>0.32</v>
      </c>
      <c r="AI395">
        <v>0.24</v>
      </c>
      <c r="AJ395">
        <v>0.32</v>
      </c>
      <c r="AK395" s="12">
        <f>Players[[#This Row],[Goal Contributions]]/Players[[#This Row],[Matches Played]]</f>
        <v>0.125</v>
      </c>
      <c r="AL395" s="12">
        <f>IF(Players[[#This Row],[Expected Goals]] &gt; 0, Players[[#This Row],[Goals]] / Players[[#This Row],[Expected Goals]], 0)</f>
        <v>0.75471698113207553</v>
      </c>
      <c r="AM395" s="12">
        <f>IF(Players[[#This Row],[Expected Assists]] &gt; 0, Players[[#This Row],[Assists]] / Players[[#This Row],[Expected Assists]], 0)</f>
        <v>0</v>
      </c>
      <c r="AN395" s="12">
        <f>IF(Players[[#This Row],[90s Played]] &gt; 0, (Players[[#This Row],[Y Cards]] + Players[[#This Row],[R Cards]]) / Players[[#This Row],[90s Played]], 0)</f>
        <v>8.9686098654708515E-2</v>
      </c>
      <c r="AO395" s="12">
        <f>Players[[#This Row],[Goals]] - Players[[#This Row],[Expected Goals]]</f>
        <v>-1.2999999999999998</v>
      </c>
    </row>
    <row r="396" spans="1:41" x14ac:dyDescent="0.25">
      <c r="A396" t="s">
        <v>249</v>
      </c>
      <c r="B396" t="s">
        <v>740</v>
      </c>
      <c r="C396" t="s">
        <v>11</v>
      </c>
      <c r="D396" t="s">
        <v>699</v>
      </c>
      <c r="E396" t="s">
        <v>60</v>
      </c>
      <c r="F396">
        <v>37</v>
      </c>
      <c r="G396">
        <v>1988</v>
      </c>
      <c r="H396">
        <v>7</v>
      </c>
      <c r="I396">
        <v>3</v>
      </c>
      <c r="J396">
        <v>315</v>
      </c>
      <c r="K396">
        <v>3.5</v>
      </c>
      <c r="L396">
        <v>0</v>
      </c>
      <c r="M396">
        <v>0</v>
      </c>
      <c r="N396">
        <v>0</v>
      </c>
      <c r="O396">
        <v>0</v>
      </c>
      <c r="P396">
        <v>0</v>
      </c>
      <c r="Q396">
        <v>0</v>
      </c>
      <c r="R396">
        <v>1</v>
      </c>
      <c r="S396">
        <v>0</v>
      </c>
      <c r="T396">
        <v>0.1</v>
      </c>
      <c r="U396">
        <v>0.1</v>
      </c>
      <c r="V396">
        <v>0</v>
      </c>
      <c r="W396">
        <v>0.1</v>
      </c>
      <c r="X396">
        <v>3</v>
      </c>
      <c r="Y396">
        <v>10</v>
      </c>
      <c r="Z396">
        <v>3</v>
      </c>
      <c r="AA396">
        <v>0</v>
      </c>
      <c r="AB396">
        <v>0</v>
      </c>
      <c r="AC396">
        <v>0</v>
      </c>
      <c r="AD396">
        <v>0</v>
      </c>
      <c r="AE396">
        <v>0</v>
      </c>
      <c r="AF396">
        <v>0.04</v>
      </c>
      <c r="AG396">
        <v>0</v>
      </c>
      <c r="AH396">
        <v>0.04</v>
      </c>
      <c r="AI396">
        <v>0.04</v>
      </c>
      <c r="AJ396">
        <v>0.04</v>
      </c>
      <c r="AK396" s="12">
        <f>Players[[#This Row],[Goal Contributions]]/Players[[#This Row],[Matches Played]]</f>
        <v>0</v>
      </c>
      <c r="AL396" s="12">
        <f>IF(Players[[#This Row],[Expected Goals]] &gt; 0, Players[[#This Row],[Goals]] / Players[[#This Row],[Expected Goals]], 0)</f>
        <v>0</v>
      </c>
      <c r="AM396" s="12">
        <f>IF(Players[[#This Row],[Expected Assists]] &gt; 0, Players[[#This Row],[Assists]] / Players[[#This Row],[Expected Assists]], 0)</f>
        <v>0</v>
      </c>
      <c r="AN396" s="12">
        <f>IF(Players[[#This Row],[90s Played]] &gt; 0, (Players[[#This Row],[Y Cards]] + Players[[#This Row],[R Cards]]) / Players[[#This Row],[90s Played]], 0)</f>
        <v>0.2857142857142857</v>
      </c>
      <c r="AO396" s="12">
        <f>Players[[#This Row],[Goals]] - Players[[#This Row],[Expected Goals]]</f>
        <v>-0.1</v>
      </c>
    </row>
    <row r="397" spans="1:41" x14ac:dyDescent="0.25">
      <c r="A397" t="s">
        <v>256</v>
      </c>
      <c r="B397" t="s">
        <v>732</v>
      </c>
      <c r="C397" t="s">
        <v>17</v>
      </c>
      <c r="D397" t="s">
        <v>699</v>
      </c>
      <c r="E397" t="s">
        <v>60</v>
      </c>
      <c r="F397">
        <v>31</v>
      </c>
      <c r="G397">
        <v>1994</v>
      </c>
      <c r="H397">
        <v>36</v>
      </c>
      <c r="I397">
        <v>35</v>
      </c>
      <c r="J397">
        <v>3018</v>
      </c>
      <c r="K397">
        <v>33.5</v>
      </c>
      <c r="L397">
        <v>8</v>
      </c>
      <c r="M397">
        <v>10</v>
      </c>
      <c r="N397">
        <v>18</v>
      </c>
      <c r="O397">
        <v>5</v>
      </c>
      <c r="P397">
        <v>3</v>
      </c>
      <c r="Q397">
        <v>3</v>
      </c>
      <c r="R397">
        <v>5</v>
      </c>
      <c r="S397">
        <v>2</v>
      </c>
      <c r="T397">
        <v>9.9</v>
      </c>
      <c r="U397">
        <v>7.6</v>
      </c>
      <c r="V397">
        <v>8.5</v>
      </c>
      <c r="W397">
        <v>16.100000000000001</v>
      </c>
      <c r="X397">
        <v>77</v>
      </c>
      <c r="Y397">
        <v>325</v>
      </c>
      <c r="Z397">
        <v>129</v>
      </c>
      <c r="AA397">
        <v>0.24</v>
      </c>
      <c r="AB397">
        <v>0.3</v>
      </c>
      <c r="AC397">
        <v>0.54</v>
      </c>
      <c r="AD397">
        <v>0.15</v>
      </c>
      <c r="AE397">
        <v>0.45</v>
      </c>
      <c r="AF397">
        <v>0.3</v>
      </c>
      <c r="AG397">
        <v>0.25</v>
      </c>
      <c r="AH397">
        <v>0.55000000000000004</v>
      </c>
      <c r="AI397">
        <v>0.23</v>
      </c>
      <c r="AJ397">
        <v>0.48</v>
      </c>
      <c r="AK397" s="12">
        <f>Players[[#This Row],[Goal Contributions]]/Players[[#This Row],[Matches Played]]</f>
        <v>0.5</v>
      </c>
      <c r="AL397" s="12">
        <f>IF(Players[[#This Row],[Expected Goals]] &gt; 0, Players[[#This Row],[Goals]] / Players[[#This Row],[Expected Goals]], 0)</f>
        <v>0.80808080808080807</v>
      </c>
      <c r="AM397" s="12">
        <f>IF(Players[[#This Row],[Expected Assists]] &gt; 0, Players[[#This Row],[Assists]] / Players[[#This Row],[Expected Assists]], 0)</f>
        <v>1.1764705882352942</v>
      </c>
      <c r="AN397" s="12">
        <f>IF(Players[[#This Row],[90s Played]] &gt; 0, (Players[[#This Row],[Y Cards]] + Players[[#This Row],[R Cards]]) / Players[[#This Row],[90s Played]], 0)</f>
        <v>0.20895522388059701</v>
      </c>
      <c r="AO397" s="12">
        <f>Players[[#This Row],[Goals]] - Players[[#This Row],[Expected Goals]]</f>
        <v>-1.9000000000000004</v>
      </c>
    </row>
    <row r="398" spans="1:41" x14ac:dyDescent="0.25">
      <c r="A398" t="s">
        <v>454</v>
      </c>
      <c r="B398" t="s">
        <v>704</v>
      </c>
      <c r="C398" t="s">
        <v>17</v>
      </c>
      <c r="D398" t="s">
        <v>699</v>
      </c>
      <c r="E398" t="s">
        <v>60</v>
      </c>
      <c r="F398">
        <v>26</v>
      </c>
      <c r="G398">
        <v>1999</v>
      </c>
      <c r="H398">
        <v>17</v>
      </c>
      <c r="I398">
        <v>8</v>
      </c>
      <c r="J398">
        <v>622</v>
      </c>
      <c r="K398">
        <v>6.9</v>
      </c>
      <c r="L398">
        <v>1</v>
      </c>
      <c r="M398">
        <v>0</v>
      </c>
      <c r="N398">
        <v>1</v>
      </c>
      <c r="O398">
        <v>1</v>
      </c>
      <c r="P398">
        <v>0</v>
      </c>
      <c r="Q398">
        <v>0</v>
      </c>
      <c r="R398">
        <v>3</v>
      </c>
      <c r="S398">
        <v>0</v>
      </c>
      <c r="T398">
        <v>3.2</v>
      </c>
      <c r="U398">
        <v>3.2</v>
      </c>
      <c r="V398">
        <v>0.6</v>
      </c>
      <c r="W398">
        <v>3.8</v>
      </c>
      <c r="X398">
        <v>15</v>
      </c>
      <c r="Y398">
        <v>33</v>
      </c>
      <c r="Z398">
        <v>41</v>
      </c>
      <c r="AA398">
        <v>0.14000000000000001</v>
      </c>
      <c r="AB398">
        <v>0</v>
      </c>
      <c r="AC398">
        <v>0.14000000000000001</v>
      </c>
      <c r="AD398">
        <v>0.14000000000000001</v>
      </c>
      <c r="AE398">
        <v>0.14000000000000001</v>
      </c>
      <c r="AF398">
        <v>0.47</v>
      </c>
      <c r="AG398">
        <v>0.08</v>
      </c>
      <c r="AH398">
        <v>0.55000000000000004</v>
      </c>
      <c r="AI398">
        <v>0.47</v>
      </c>
      <c r="AJ398">
        <v>0.55000000000000004</v>
      </c>
      <c r="AK398" s="12">
        <f>Players[[#This Row],[Goal Contributions]]/Players[[#This Row],[Matches Played]]</f>
        <v>5.8823529411764705E-2</v>
      </c>
      <c r="AL398" s="12">
        <f>IF(Players[[#This Row],[Expected Goals]] &gt; 0, Players[[#This Row],[Goals]] / Players[[#This Row],[Expected Goals]], 0)</f>
        <v>0.3125</v>
      </c>
      <c r="AM398" s="12">
        <f>IF(Players[[#This Row],[Expected Assists]] &gt; 0, Players[[#This Row],[Assists]] / Players[[#This Row],[Expected Assists]], 0)</f>
        <v>0</v>
      </c>
      <c r="AN398" s="12">
        <f>IF(Players[[#This Row],[90s Played]] &gt; 0, (Players[[#This Row],[Y Cards]] + Players[[#This Row],[R Cards]]) / Players[[#This Row],[90s Played]], 0)</f>
        <v>0.43478260869565216</v>
      </c>
      <c r="AO398" s="12">
        <f>Players[[#This Row],[Goals]] - Players[[#This Row],[Expected Goals]]</f>
        <v>-2.2000000000000002</v>
      </c>
    </row>
    <row r="399" spans="1:41" x14ac:dyDescent="0.25">
      <c r="A399" t="s">
        <v>155</v>
      </c>
      <c r="B399" t="s">
        <v>701</v>
      </c>
      <c r="C399" t="s">
        <v>17</v>
      </c>
      <c r="D399" t="s">
        <v>699</v>
      </c>
      <c r="E399" t="s">
        <v>60</v>
      </c>
      <c r="F399">
        <v>33</v>
      </c>
      <c r="G399">
        <v>1992</v>
      </c>
      <c r="H399">
        <v>24</v>
      </c>
      <c r="I399">
        <v>18</v>
      </c>
      <c r="J399">
        <v>1494</v>
      </c>
      <c r="K399">
        <v>16.600000000000001</v>
      </c>
      <c r="L399">
        <v>1</v>
      </c>
      <c r="M399">
        <v>0</v>
      </c>
      <c r="N399">
        <v>1</v>
      </c>
      <c r="O399">
        <v>1</v>
      </c>
      <c r="P399">
        <v>0</v>
      </c>
      <c r="Q399">
        <v>0</v>
      </c>
      <c r="R399">
        <v>5</v>
      </c>
      <c r="S399">
        <v>0</v>
      </c>
      <c r="T399">
        <v>1.9</v>
      </c>
      <c r="U399">
        <v>1.9</v>
      </c>
      <c r="V399">
        <v>2.2999999999999998</v>
      </c>
      <c r="W399">
        <v>4.2</v>
      </c>
      <c r="X399">
        <v>4</v>
      </c>
      <c r="Y399">
        <v>84</v>
      </c>
      <c r="Z399">
        <v>28</v>
      </c>
      <c r="AA399">
        <v>0.06</v>
      </c>
      <c r="AB399">
        <v>0</v>
      </c>
      <c r="AC399">
        <v>0.06</v>
      </c>
      <c r="AD399">
        <v>0.06</v>
      </c>
      <c r="AE399">
        <v>0.06</v>
      </c>
      <c r="AF399">
        <v>0.11</v>
      </c>
      <c r="AG399">
        <v>0.14000000000000001</v>
      </c>
      <c r="AH399">
        <v>0.25</v>
      </c>
      <c r="AI399">
        <v>0.11</v>
      </c>
      <c r="AJ399">
        <v>0.25</v>
      </c>
      <c r="AK399" s="12">
        <f>Players[[#This Row],[Goal Contributions]]/Players[[#This Row],[Matches Played]]</f>
        <v>4.1666666666666664E-2</v>
      </c>
      <c r="AL399" s="12">
        <f>IF(Players[[#This Row],[Expected Goals]] &gt; 0, Players[[#This Row],[Goals]] / Players[[#This Row],[Expected Goals]], 0)</f>
        <v>0.52631578947368418</v>
      </c>
      <c r="AM399" s="12">
        <f>IF(Players[[#This Row],[Expected Assists]] &gt; 0, Players[[#This Row],[Assists]] / Players[[#This Row],[Expected Assists]], 0)</f>
        <v>0</v>
      </c>
      <c r="AN399" s="12">
        <f>IF(Players[[#This Row],[90s Played]] &gt; 0, (Players[[#This Row],[Y Cards]] + Players[[#This Row],[R Cards]]) / Players[[#This Row],[90s Played]], 0)</f>
        <v>0.3012048192771084</v>
      </c>
      <c r="AO399" s="12">
        <f>Players[[#This Row],[Goals]] - Players[[#This Row],[Expected Goals]]</f>
        <v>-0.89999999999999991</v>
      </c>
    </row>
    <row r="400" spans="1:41" x14ac:dyDescent="0.25">
      <c r="A400" t="s">
        <v>310</v>
      </c>
      <c r="B400" t="s">
        <v>704</v>
      </c>
      <c r="C400" t="s">
        <v>11</v>
      </c>
      <c r="D400" t="s">
        <v>699</v>
      </c>
      <c r="E400" t="s">
        <v>60</v>
      </c>
      <c r="F400">
        <v>19</v>
      </c>
      <c r="G400">
        <v>2006</v>
      </c>
      <c r="H400">
        <v>4</v>
      </c>
      <c r="I400">
        <v>2</v>
      </c>
      <c r="J400">
        <v>170</v>
      </c>
      <c r="K400">
        <v>1.9</v>
      </c>
      <c r="L400">
        <v>0</v>
      </c>
      <c r="M400">
        <v>0</v>
      </c>
      <c r="N400">
        <v>0</v>
      </c>
      <c r="O400">
        <v>0</v>
      </c>
      <c r="P400">
        <v>0</v>
      </c>
      <c r="Q400">
        <v>0</v>
      </c>
      <c r="R400">
        <v>1</v>
      </c>
      <c r="S400">
        <v>0</v>
      </c>
      <c r="T400">
        <v>0.1</v>
      </c>
      <c r="U400">
        <v>0.1</v>
      </c>
      <c r="V400">
        <v>0</v>
      </c>
      <c r="W400">
        <v>0.2</v>
      </c>
      <c r="X400">
        <v>1</v>
      </c>
      <c r="Y400">
        <v>7</v>
      </c>
      <c r="Z400">
        <v>1</v>
      </c>
      <c r="AA400">
        <v>0</v>
      </c>
      <c r="AB400">
        <v>0</v>
      </c>
      <c r="AC400">
        <v>0</v>
      </c>
      <c r="AD400">
        <v>0</v>
      </c>
      <c r="AE400">
        <v>0</v>
      </c>
      <c r="AF400">
        <v>7.0000000000000007E-2</v>
      </c>
      <c r="AG400">
        <v>0.01</v>
      </c>
      <c r="AH400">
        <v>0.08</v>
      </c>
      <c r="AI400">
        <v>7.0000000000000007E-2</v>
      </c>
      <c r="AJ400">
        <v>0.08</v>
      </c>
      <c r="AK400" s="12">
        <f>Players[[#This Row],[Goal Contributions]]/Players[[#This Row],[Matches Played]]</f>
        <v>0</v>
      </c>
      <c r="AL400" s="12">
        <f>IF(Players[[#This Row],[Expected Goals]] &gt; 0, Players[[#This Row],[Goals]] / Players[[#This Row],[Expected Goals]], 0)</f>
        <v>0</v>
      </c>
      <c r="AM400" s="12">
        <f>IF(Players[[#This Row],[Expected Assists]] &gt; 0, Players[[#This Row],[Assists]] / Players[[#This Row],[Expected Assists]], 0)</f>
        <v>0</v>
      </c>
      <c r="AN400" s="12">
        <f>IF(Players[[#This Row],[90s Played]] &gt; 0, (Players[[#This Row],[Y Cards]] + Players[[#This Row],[R Cards]]) / Players[[#This Row],[90s Played]], 0)</f>
        <v>0.52631578947368418</v>
      </c>
      <c r="AO400" s="12">
        <f>Players[[#This Row],[Goals]] - Players[[#This Row],[Expected Goals]]</f>
        <v>-0.1</v>
      </c>
    </row>
    <row r="401" spans="1:41" x14ac:dyDescent="0.25">
      <c r="A401" t="s">
        <v>244</v>
      </c>
      <c r="B401" t="s">
        <v>724</v>
      </c>
      <c r="C401" t="s">
        <v>17</v>
      </c>
      <c r="D401" t="s">
        <v>699</v>
      </c>
      <c r="E401" t="s">
        <v>60</v>
      </c>
      <c r="F401">
        <v>33</v>
      </c>
      <c r="G401">
        <v>1992</v>
      </c>
      <c r="H401">
        <v>23</v>
      </c>
      <c r="I401">
        <v>11</v>
      </c>
      <c r="J401">
        <v>1061</v>
      </c>
      <c r="K401">
        <v>11.8</v>
      </c>
      <c r="L401">
        <v>1</v>
      </c>
      <c r="M401">
        <v>2</v>
      </c>
      <c r="N401">
        <v>3</v>
      </c>
      <c r="O401">
        <v>0</v>
      </c>
      <c r="P401">
        <v>1</v>
      </c>
      <c r="Q401">
        <v>1</v>
      </c>
      <c r="R401">
        <v>4</v>
      </c>
      <c r="S401">
        <v>0</v>
      </c>
      <c r="T401">
        <v>1.4</v>
      </c>
      <c r="U401">
        <v>0.6</v>
      </c>
      <c r="V401">
        <v>3.2</v>
      </c>
      <c r="W401">
        <v>3.8</v>
      </c>
      <c r="X401">
        <v>13</v>
      </c>
      <c r="Y401">
        <v>55</v>
      </c>
      <c r="Z401">
        <v>29</v>
      </c>
      <c r="AA401">
        <v>0.08</v>
      </c>
      <c r="AB401">
        <v>0.17</v>
      </c>
      <c r="AC401">
        <v>0.25</v>
      </c>
      <c r="AD401">
        <v>0</v>
      </c>
      <c r="AE401">
        <v>0.17</v>
      </c>
      <c r="AF401">
        <v>0.12</v>
      </c>
      <c r="AG401">
        <v>0.27</v>
      </c>
      <c r="AH401">
        <v>0.39</v>
      </c>
      <c r="AI401">
        <v>0.05</v>
      </c>
      <c r="AJ401">
        <v>0.32</v>
      </c>
      <c r="AK401" s="12">
        <f>Players[[#This Row],[Goal Contributions]]/Players[[#This Row],[Matches Played]]</f>
        <v>0.13043478260869565</v>
      </c>
      <c r="AL401" s="12">
        <f>IF(Players[[#This Row],[Expected Goals]] &gt; 0, Players[[#This Row],[Goals]] / Players[[#This Row],[Expected Goals]], 0)</f>
        <v>0.7142857142857143</v>
      </c>
      <c r="AM401" s="12">
        <f>IF(Players[[#This Row],[Expected Assists]] &gt; 0, Players[[#This Row],[Assists]] / Players[[#This Row],[Expected Assists]], 0)</f>
        <v>0.625</v>
      </c>
      <c r="AN401" s="12">
        <f>IF(Players[[#This Row],[90s Played]] &gt; 0, (Players[[#This Row],[Y Cards]] + Players[[#This Row],[R Cards]]) / Players[[#This Row],[90s Played]], 0)</f>
        <v>0.33898305084745761</v>
      </c>
      <c r="AO401" s="12">
        <f>Players[[#This Row],[Goals]] - Players[[#This Row],[Expected Goals]]</f>
        <v>-0.39999999999999991</v>
      </c>
    </row>
    <row r="402" spans="1:41" x14ac:dyDescent="0.25">
      <c r="A402" t="s">
        <v>99</v>
      </c>
      <c r="B402" t="s">
        <v>723</v>
      </c>
      <c r="C402" t="s">
        <v>48</v>
      </c>
      <c r="D402" t="s">
        <v>699</v>
      </c>
      <c r="E402" t="s">
        <v>60</v>
      </c>
      <c r="F402">
        <v>27</v>
      </c>
      <c r="G402">
        <v>1998</v>
      </c>
      <c r="H402">
        <v>4</v>
      </c>
      <c r="I402">
        <v>4</v>
      </c>
      <c r="J402">
        <v>360</v>
      </c>
      <c r="K402">
        <v>4</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s="12">
        <f>Players[[#This Row],[Goal Contributions]]/Players[[#This Row],[Matches Played]]</f>
        <v>0</v>
      </c>
      <c r="AL402" s="12">
        <f>IF(Players[[#This Row],[Expected Goals]] &gt; 0, Players[[#This Row],[Goals]] / Players[[#This Row],[Expected Goals]], 0)</f>
        <v>0</v>
      </c>
      <c r="AM402" s="12">
        <f>IF(Players[[#This Row],[Expected Assists]] &gt; 0, Players[[#This Row],[Assists]] / Players[[#This Row],[Expected Assists]], 0)</f>
        <v>0</v>
      </c>
      <c r="AN402" s="12">
        <f>IF(Players[[#This Row],[90s Played]] &gt; 0, (Players[[#This Row],[Y Cards]] + Players[[#This Row],[R Cards]]) / Players[[#This Row],[90s Played]], 0)</f>
        <v>0</v>
      </c>
      <c r="AO402" s="12">
        <f>Players[[#This Row],[Goals]] - Players[[#This Row],[Expected Goals]]</f>
        <v>0</v>
      </c>
    </row>
    <row r="403" spans="1:41" x14ac:dyDescent="0.25">
      <c r="A403" t="s">
        <v>398</v>
      </c>
      <c r="B403" t="s">
        <v>704</v>
      </c>
      <c r="C403" t="s">
        <v>17</v>
      </c>
      <c r="D403" t="s">
        <v>699</v>
      </c>
      <c r="E403" t="s">
        <v>52</v>
      </c>
      <c r="F403">
        <v>28</v>
      </c>
      <c r="G403">
        <v>1997</v>
      </c>
      <c r="H403">
        <v>25</v>
      </c>
      <c r="I403">
        <v>8</v>
      </c>
      <c r="J403">
        <v>798</v>
      </c>
      <c r="K403">
        <v>8.9</v>
      </c>
      <c r="L403">
        <v>0</v>
      </c>
      <c r="M403">
        <v>0</v>
      </c>
      <c r="N403">
        <v>0</v>
      </c>
      <c r="O403">
        <v>0</v>
      </c>
      <c r="P403">
        <v>0</v>
      </c>
      <c r="Q403">
        <v>0</v>
      </c>
      <c r="R403">
        <v>2</v>
      </c>
      <c r="S403">
        <v>0</v>
      </c>
      <c r="T403">
        <v>0.6</v>
      </c>
      <c r="U403">
        <v>0.6</v>
      </c>
      <c r="V403">
        <v>0.2</v>
      </c>
      <c r="W403">
        <v>0.8</v>
      </c>
      <c r="X403">
        <v>4</v>
      </c>
      <c r="Y403">
        <v>40</v>
      </c>
      <c r="Z403">
        <v>22</v>
      </c>
      <c r="AA403">
        <v>0</v>
      </c>
      <c r="AB403">
        <v>0</v>
      </c>
      <c r="AC403">
        <v>0</v>
      </c>
      <c r="AD403">
        <v>0</v>
      </c>
      <c r="AE403">
        <v>0</v>
      </c>
      <c r="AF403">
        <v>7.0000000000000007E-2</v>
      </c>
      <c r="AG403">
        <v>0.02</v>
      </c>
      <c r="AH403">
        <v>0.09</v>
      </c>
      <c r="AI403">
        <v>7.0000000000000007E-2</v>
      </c>
      <c r="AJ403">
        <v>0.09</v>
      </c>
      <c r="AK403" s="12">
        <f>Players[[#This Row],[Goal Contributions]]/Players[[#This Row],[Matches Played]]</f>
        <v>0</v>
      </c>
      <c r="AL403" s="12">
        <f>IF(Players[[#This Row],[Expected Goals]] &gt; 0, Players[[#This Row],[Goals]] / Players[[#This Row],[Expected Goals]], 0)</f>
        <v>0</v>
      </c>
      <c r="AM403" s="12">
        <f>IF(Players[[#This Row],[Expected Assists]] &gt; 0, Players[[#This Row],[Assists]] / Players[[#This Row],[Expected Assists]], 0)</f>
        <v>0</v>
      </c>
      <c r="AN403" s="12">
        <f>IF(Players[[#This Row],[90s Played]] &gt; 0, (Players[[#This Row],[Y Cards]] + Players[[#This Row],[R Cards]]) / Players[[#This Row],[90s Played]], 0)</f>
        <v>0.2247191011235955</v>
      </c>
      <c r="AO403" s="12">
        <f>Players[[#This Row],[Goals]] - Players[[#This Row],[Expected Goals]]</f>
        <v>-0.6</v>
      </c>
    </row>
    <row r="404" spans="1:41" x14ac:dyDescent="0.25">
      <c r="A404" t="s">
        <v>140</v>
      </c>
      <c r="B404" t="s">
        <v>704</v>
      </c>
      <c r="C404" t="s">
        <v>11</v>
      </c>
      <c r="D404" t="s">
        <v>699</v>
      </c>
      <c r="E404" t="s">
        <v>52</v>
      </c>
      <c r="F404">
        <v>33</v>
      </c>
      <c r="G404">
        <v>1992</v>
      </c>
      <c r="H404">
        <v>37</v>
      </c>
      <c r="I404">
        <v>37</v>
      </c>
      <c r="J404">
        <v>3330</v>
      </c>
      <c r="K404">
        <v>37</v>
      </c>
      <c r="L404">
        <v>1</v>
      </c>
      <c r="M404">
        <v>1</v>
      </c>
      <c r="N404">
        <v>2</v>
      </c>
      <c r="O404">
        <v>1</v>
      </c>
      <c r="P404">
        <v>0</v>
      </c>
      <c r="Q404">
        <v>0</v>
      </c>
      <c r="R404">
        <v>11</v>
      </c>
      <c r="S404">
        <v>0</v>
      </c>
      <c r="T404">
        <v>2</v>
      </c>
      <c r="U404">
        <v>2</v>
      </c>
      <c r="V404">
        <v>0.9</v>
      </c>
      <c r="W404">
        <v>2.8</v>
      </c>
      <c r="X404">
        <v>12</v>
      </c>
      <c r="Y404">
        <v>75</v>
      </c>
      <c r="Z404">
        <v>14</v>
      </c>
      <c r="AA404">
        <v>0.03</v>
      </c>
      <c r="AB404">
        <v>0.03</v>
      </c>
      <c r="AC404">
        <v>0.05</v>
      </c>
      <c r="AD404">
        <v>0.03</v>
      </c>
      <c r="AE404">
        <v>0.05</v>
      </c>
      <c r="AF404">
        <v>0.05</v>
      </c>
      <c r="AG404">
        <v>0.02</v>
      </c>
      <c r="AH404">
        <v>0.08</v>
      </c>
      <c r="AI404">
        <v>0.05</v>
      </c>
      <c r="AJ404">
        <v>0.08</v>
      </c>
      <c r="AK404" s="12">
        <f>Players[[#This Row],[Goal Contributions]]/Players[[#This Row],[Matches Played]]</f>
        <v>5.4054054054054057E-2</v>
      </c>
      <c r="AL404" s="12">
        <f>IF(Players[[#This Row],[Expected Goals]] &gt; 0, Players[[#This Row],[Goals]] / Players[[#This Row],[Expected Goals]], 0)</f>
        <v>0.5</v>
      </c>
      <c r="AM404" s="12">
        <f>IF(Players[[#This Row],[Expected Assists]] &gt; 0, Players[[#This Row],[Assists]] / Players[[#This Row],[Expected Assists]], 0)</f>
        <v>1.1111111111111112</v>
      </c>
      <c r="AN404" s="12">
        <f>IF(Players[[#This Row],[90s Played]] &gt; 0, (Players[[#This Row],[Y Cards]] + Players[[#This Row],[R Cards]]) / Players[[#This Row],[90s Played]], 0)</f>
        <v>0.29729729729729731</v>
      </c>
      <c r="AO404" s="12">
        <f>Players[[#This Row],[Goals]] - Players[[#This Row],[Expected Goals]]</f>
        <v>-1</v>
      </c>
    </row>
    <row r="405" spans="1:41" x14ac:dyDescent="0.25">
      <c r="A405" t="s">
        <v>227</v>
      </c>
      <c r="B405" t="s">
        <v>756</v>
      </c>
      <c r="C405" t="s">
        <v>48</v>
      </c>
      <c r="D405" t="s">
        <v>699</v>
      </c>
      <c r="E405" t="s">
        <v>52</v>
      </c>
      <c r="F405">
        <v>36</v>
      </c>
      <c r="G405">
        <v>1989</v>
      </c>
      <c r="H405">
        <v>10</v>
      </c>
      <c r="I405">
        <v>10</v>
      </c>
      <c r="J405">
        <v>900</v>
      </c>
      <c r="K405">
        <v>10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s="12">
        <f>Players[[#This Row],[Goal Contributions]]/Players[[#This Row],[Matches Played]]</f>
        <v>0</v>
      </c>
      <c r="AL405" s="12">
        <f>IF(Players[[#This Row],[Expected Goals]] &gt; 0, Players[[#This Row],[Goals]] / Players[[#This Row],[Expected Goals]], 0)</f>
        <v>0</v>
      </c>
      <c r="AM405" s="12">
        <f>IF(Players[[#This Row],[Expected Assists]] &gt; 0, Players[[#This Row],[Assists]] / Players[[#This Row],[Expected Assists]], 0)</f>
        <v>0</v>
      </c>
      <c r="AN405" s="12">
        <f>IF(Players[[#This Row],[90s Played]] &gt; 0, (Players[[#This Row],[Y Cards]] + Players[[#This Row],[R Cards]]) / Players[[#This Row],[90s Played]], 0)</f>
        <v>0</v>
      </c>
      <c r="AO405" s="12">
        <f>Players[[#This Row],[Goals]] - Players[[#This Row],[Expected Goals]]</f>
        <v>0</v>
      </c>
    </row>
    <row r="406" spans="1:41" x14ac:dyDescent="0.25">
      <c r="A406" t="s">
        <v>511</v>
      </c>
      <c r="B406" t="s">
        <v>704</v>
      </c>
      <c r="C406" t="s">
        <v>48</v>
      </c>
      <c r="D406" t="s">
        <v>699</v>
      </c>
      <c r="E406" t="s">
        <v>52</v>
      </c>
      <c r="F406">
        <v>33</v>
      </c>
      <c r="G406">
        <v>1992</v>
      </c>
      <c r="H406">
        <v>28</v>
      </c>
      <c r="I406">
        <v>28</v>
      </c>
      <c r="J406">
        <v>2520</v>
      </c>
      <c r="K406">
        <v>28</v>
      </c>
      <c r="L406">
        <v>0</v>
      </c>
      <c r="M406">
        <v>0</v>
      </c>
      <c r="N406">
        <v>0</v>
      </c>
      <c r="O406">
        <v>0</v>
      </c>
      <c r="P406">
        <v>0</v>
      </c>
      <c r="Q406">
        <v>0</v>
      </c>
      <c r="R406">
        <v>2</v>
      </c>
      <c r="S406">
        <v>0</v>
      </c>
      <c r="T406">
        <v>0</v>
      </c>
      <c r="U406">
        <v>0</v>
      </c>
      <c r="V406">
        <v>0</v>
      </c>
      <c r="W406">
        <v>0</v>
      </c>
      <c r="X406">
        <v>0</v>
      </c>
      <c r="Y406">
        <v>1</v>
      </c>
      <c r="Z406">
        <v>0</v>
      </c>
      <c r="AA406">
        <v>0</v>
      </c>
      <c r="AB406">
        <v>0</v>
      </c>
      <c r="AC406">
        <v>0</v>
      </c>
      <c r="AD406">
        <v>0</v>
      </c>
      <c r="AE406">
        <v>0</v>
      </c>
      <c r="AF406">
        <v>0</v>
      </c>
      <c r="AG406">
        <v>0</v>
      </c>
      <c r="AH406">
        <v>0</v>
      </c>
      <c r="AI406">
        <v>0</v>
      </c>
      <c r="AJ406">
        <v>0</v>
      </c>
      <c r="AK406" s="12">
        <f>Players[[#This Row],[Goal Contributions]]/Players[[#This Row],[Matches Played]]</f>
        <v>0</v>
      </c>
      <c r="AL406" s="12">
        <f>IF(Players[[#This Row],[Expected Goals]] &gt; 0, Players[[#This Row],[Goals]] / Players[[#This Row],[Expected Goals]], 0)</f>
        <v>0</v>
      </c>
      <c r="AM406" s="12">
        <f>IF(Players[[#This Row],[Expected Assists]] &gt; 0, Players[[#This Row],[Assists]] / Players[[#This Row],[Expected Assists]], 0)</f>
        <v>0</v>
      </c>
      <c r="AN406" s="12">
        <f>IF(Players[[#This Row],[90s Played]] &gt; 0, (Players[[#This Row],[Y Cards]] + Players[[#This Row],[R Cards]]) / Players[[#This Row],[90s Played]], 0)</f>
        <v>7.1428571428571425E-2</v>
      </c>
      <c r="AO406" s="12">
        <f>Players[[#This Row],[Goals]] - Players[[#This Row],[Expected Goals]]</f>
        <v>0</v>
      </c>
    </row>
    <row r="407" spans="1:41" x14ac:dyDescent="0.25">
      <c r="A407" t="s">
        <v>591</v>
      </c>
      <c r="B407" t="s">
        <v>704</v>
      </c>
      <c r="C407" t="s">
        <v>11</v>
      </c>
      <c r="D407" t="s">
        <v>699</v>
      </c>
      <c r="E407" t="s">
        <v>52</v>
      </c>
      <c r="F407">
        <v>30</v>
      </c>
      <c r="G407">
        <v>1995</v>
      </c>
      <c r="H407">
        <v>2</v>
      </c>
      <c r="I407">
        <v>0</v>
      </c>
      <c r="J407">
        <v>21</v>
      </c>
      <c r="K407">
        <v>0.2</v>
      </c>
      <c r="L407">
        <v>0</v>
      </c>
      <c r="M407">
        <v>0</v>
      </c>
      <c r="N407">
        <v>0</v>
      </c>
      <c r="O407">
        <v>0</v>
      </c>
      <c r="P407">
        <v>0</v>
      </c>
      <c r="Q407">
        <v>0</v>
      </c>
      <c r="R407">
        <v>0</v>
      </c>
      <c r="S407">
        <v>0</v>
      </c>
      <c r="T407">
        <v>0</v>
      </c>
      <c r="U407">
        <v>0</v>
      </c>
      <c r="V407">
        <v>0</v>
      </c>
      <c r="W407">
        <v>0</v>
      </c>
      <c r="X407">
        <v>0</v>
      </c>
      <c r="Y407">
        <v>0</v>
      </c>
      <c r="Z407">
        <v>1</v>
      </c>
      <c r="AA407">
        <v>0</v>
      </c>
      <c r="AB407">
        <v>0</v>
      </c>
      <c r="AC407">
        <v>0</v>
      </c>
      <c r="AD407">
        <v>0</v>
      </c>
      <c r="AE407">
        <v>0</v>
      </c>
      <c r="AF407">
        <v>0</v>
      </c>
      <c r="AG407">
        <v>0</v>
      </c>
      <c r="AH407">
        <v>0</v>
      </c>
      <c r="AI407">
        <v>0</v>
      </c>
      <c r="AJ407">
        <v>0</v>
      </c>
      <c r="AK407" s="12">
        <f>Players[[#This Row],[Goal Contributions]]/Players[[#This Row],[Matches Played]]</f>
        <v>0</v>
      </c>
      <c r="AL407" s="12">
        <f>IF(Players[[#This Row],[Expected Goals]] &gt; 0, Players[[#This Row],[Goals]] / Players[[#This Row],[Expected Goals]], 0)</f>
        <v>0</v>
      </c>
      <c r="AM407" s="12">
        <f>IF(Players[[#This Row],[Expected Assists]] &gt; 0, Players[[#This Row],[Assists]] / Players[[#This Row],[Expected Assists]], 0)</f>
        <v>0</v>
      </c>
      <c r="AN407" s="12">
        <f>IF(Players[[#This Row],[90s Played]] &gt; 0, (Players[[#This Row],[Y Cards]] + Players[[#This Row],[R Cards]]) / Players[[#This Row],[90s Played]], 0)</f>
        <v>0</v>
      </c>
      <c r="AO407" s="12">
        <f>Players[[#This Row],[Goals]] - Players[[#This Row],[Expected Goals]]</f>
        <v>0</v>
      </c>
    </row>
    <row r="408" spans="1:41" x14ac:dyDescent="0.25">
      <c r="A408" t="s">
        <v>286</v>
      </c>
      <c r="B408" t="s">
        <v>704</v>
      </c>
      <c r="C408" t="s">
        <v>17</v>
      </c>
      <c r="D408" t="s">
        <v>51</v>
      </c>
      <c r="E408" t="s">
        <v>52</v>
      </c>
      <c r="F408">
        <v>24</v>
      </c>
      <c r="G408">
        <v>2001</v>
      </c>
      <c r="H408">
        <v>34</v>
      </c>
      <c r="I408">
        <v>28</v>
      </c>
      <c r="J408">
        <v>2434</v>
      </c>
      <c r="K408">
        <v>27</v>
      </c>
      <c r="L408">
        <v>6</v>
      </c>
      <c r="M408">
        <v>5</v>
      </c>
      <c r="N408">
        <v>11</v>
      </c>
      <c r="O408">
        <v>5</v>
      </c>
      <c r="P408">
        <v>1</v>
      </c>
      <c r="Q408">
        <v>2</v>
      </c>
      <c r="R408">
        <v>2</v>
      </c>
      <c r="S408">
        <v>0</v>
      </c>
      <c r="T408">
        <v>8</v>
      </c>
      <c r="U408">
        <v>6.5</v>
      </c>
      <c r="V408">
        <v>5</v>
      </c>
      <c r="W408">
        <v>11.4</v>
      </c>
      <c r="X408">
        <v>121</v>
      </c>
      <c r="Y408">
        <v>98</v>
      </c>
      <c r="Z408">
        <v>214</v>
      </c>
      <c r="AA408">
        <v>0.22</v>
      </c>
      <c r="AB408">
        <v>0.18</v>
      </c>
      <c r="AC408">
        <v>0.41</v>
      </c>
      <c r="AD408">
        <v>0.18</v>
      </c>
      <c r="AE408">
        <v>0.37</v>
      </c>
      <c r="AF408">
        <v>0.3</v>
      </c>
      <c r="AG408">
        <v>0.18</v>
      </c>
      <c r="AH408">
        <v>0.48</v>
      </c>
      <c r="AI408">
        <v>0.24</v>
      </c>
      <c r="AJ408">
        <v>0.42</v>
      </c>
      <c r="AK408" s="12">
        <f>Players[[#This Row],[Goal Contributions]]/Players[[#This Row],[Matches Played]]</f>
        <v>0.3235294117647059</v>
      </c>
      <c r="AL408" s="12">
        <f>IF(Players[[#This Row],[Expected Goals]] &gt; 0, Players[[#This Row],[Goals]] / Players[[#This Row],[Expected Goals]], 0)</f>
        <v>0.75</v>
      </c>
      <c r="AM408" s="12">
        <f>IF(Players[[#This Row],[Expected Assists]] &gt; 0, Players[[#This Row],[Assists]] / Players[[#This Row],[Expected Assists]], 0)</f>
        <v>1</v>
      </c>
      <c r="AN408" s="12">
        <f>IF(Players[[#This Row],[90s Played]] &gt; 0, (Players[[#This Row],[Y Cards]] + Players[[#This Row],[R Cards]]) / Players[[#This Row],[90s Played]], 0)</f>
        <v>7.407407407407407E-2</v>
      </c>
      <c r="AO408" s="12">
        <f>Players[[#This Row],[Goals]] - Players[[#This Row],[Expected Goals]]</f>
        <v>-2</v>
      </c>
    </row>
    <row r="409" spans="1:41" x14ac:dyDescent="0.25">
      <c r="A409" t="s">
        <v>613</v>
      </c>
      <c r="B409" t="s">
        <v>704</v>
      </c>
      <c r="C409" t="s">
        <v>11</v>
      </c>
      <c r="D409" t="s">
        <v>699</v>
      </c>
      <c r="E409" t="s">
        <v>52</v>
      </c>
      <c r="F409">
        <v>35</v>
      </c>
      <c r="G409">
        <v>1990</v>
      </c>
      <c r="H409">
        <v>25</v>
      </c>
      <c r="I409">
        <v>14</v>
      </c>
      <c r="J409">
        <v>1309</v>
      </c>
      <c r="K409">
        <v>14.5</v>
      </c>
      <c r="L409">
        <v>0</v>
      </c>
      <c r="M409">
        <v>3</v>
      </c>
      <c r="N409">
        <v>3</v>
      </c>
      <c r="O409">
        <v>0</v>
      </c>
      <c r="P409">
        <v>0</v>
      </c>
      <c r="Q409">
        <v>0</v>
      </c>
      <c r="R409">
        <v>1</v>
      </c>
      <c r="S409">
        <v>0</v>
      </c>
      <c r="T409">
        <v>0.1</v>
      </c>
      <c r="U409">
        <v>0.1</v>
      </c>
      <c r="V409">
        <v>1.4</v>
      </c>
      <c r="W409">
        <v>1.5</v>
      </c>
      <c r="X409">
        <v>26</v>
      </c>
      <c r="Y409">
        <v>117</v>
      </c>
      <c r="Z409">
        <v>58</v>
      </c>
      <c r="AA409">
        <v>0</v>
      </c>
      <c r="AB409">
        <v>0.21</v>
      </c>
      <c r="AC409">
        <v>0.21</v>
      </c>
      <c r="AD409">
        <v>0</v>
      </c>
      <c r="AE409">
        <v>0.21</v>
      </c>
      <c r="AF409">
        <v>0.01</v>
      </c>
      <c r="AG409">
        <v>0.1</v>
      </c>
      <c r="AH409">
        <v>0.1</v>
      </c>
      <c r="AI409">
        <v>0.01</v>
      </c>
      <c r="AJ409">
        <v>0.1</v>
      </c>
      <c r="AK409" s="12">
        <f>Players[[#This Row],[Goal Contributions]]/Players[[#This Row],[Matches Played]]</f>
        <v>0.12</v>
      </c>
      <c r="AL409" s="12">
        <f>IF(Players[[#This Row],[Expected Goals]] &gt; 0, Players[[#This Row],[Goals]] / Players[[#This Row],[Expected Goals]], 0)</f>
        <v>0</v>
      </c>
      <c r="AM409" s="12">
        <f>IF(Players[[#This Row],[Expected Assists]] &gt; 0, Players[[#This Row],[Assists]] / Players[[#This Row],[Expected Assists]], 0)</f>
        <v>2.1428571428571428</v>
      </c>
      <c r="AN409" s="12">
        <f>IF(Players[[#This Row],[90s Played]] &gt; 0, (Players[[#This Row],[Y Cards]] + Players[[#This Row],[R Cards]]) / Players[[#This Row],[90s Played]], 0)</f>
        <v>6.8965517241379309E-2</v>
      </c>
      <c r="AO409" s="12">
        <f>Players[[#This Row],[Goals]] - Players[[#This Row],[Expected Goals]]</f>
        <v>-0.1</v>
      </c>
    </row>
    <row r="410" spans="1:41" x14ac:dyDescent="0.25">
      <c r="A410" t="s">
        <v>397</v>
      </c>
      <c r="B410" t="s">
        <v>704</v>
      </c>
      <c r="C410" t="s">
        <v>11</v>
      </c>
      <c r="D410" t="s">
        <v>699</v>
      </c>
      <c r="E410" t="s">
        <v>52</v>
      </c>
      <c r="F410">
        <v>23</v>
      </c>
      <c r="G410">
        <v>2002</v>
      </c>
      <c r="H410">
        <v>37</v>
      </c>
      <c r="I410">
        <v>32</v>
      </c>
      <c r="J410">
        <v>2840</v>
      </c>
      <c r="K410">
        <v>31.6</v>
      </c>
      <c r="L410">
        <v>0</v>
      </c>
      <c r="M410">
        <v>1</v>
      </c>
      <c r="N410">
        <v>1</v>
      </c>
      <c r="O410">
        <v>0</v>
      </c>
      <c r="P410">
        <v>0</v>
      </c>
      <c r="Q410">
        <v>0</v>
      </c>
      <c r="R410">
        <v>1</v>
      </c>
      <c r="S410">
        <v>0</v>
      </c>
      <c r="T410">
        <v>0.3</v>
      </c>
      <c r="U410">
        <v>0.3</v>
      </c>
      <c r="V410">
        <v>2.6</v>
      </c>
      <c r="W410">
        <v>2.9</v>
      </c>
      <c r="X410">
        <v>83</v>
      </c>
      <c r="Y410">
        <v>158</v>
      </c>
      <c r="Z410">
        <v>119</v>
      </c>
      <c r="AA410">
        <v>0</v>
      </c>
      <c r="AB410">
        <v>0.03</v>
      </c>
      <c r="AC410">
        <v>0.03</v>
      </c>
      <c r="AD410">
        <v>0</v>
      </c>
      <c r="AE410">
        <v>0.03</v>
      </c>
      <c r="AF410">
        <v>0.01</v>
      </c>
      <c r="AG410">
        <v>0.08</v>
      </c>
      <c r="AH410">
        <v>0.09</v>
      </c>
      <c r="AI410">
        <v>0.01</v>
      </c>
      <c r="AJ410">
        <v>0.09</v>
      </c>
      <c r="AK410" s="12">
        <f>Players[[#This Row],[Goal Contributions]]/Players[[#This Row],[Matches Played]]</f>
        <v>2.7027027027027029E-2</v>
      </c>
      <c r="AL410" s="12">
        <f>IF(Players[[#This Row],[Expected Goals]] &gt; 0, Players[[#This Row],[Goals]] / Players[[#This Row],[Expected Goals]], 0)</f>
        <v>0</v>
      </c>
      <c r="AM410" s="12">
        <f>IF(Players[[#This Row],[Expected Assists]] &gt; 0, Players[[#This Row],[Assists]] / Players[[#This Row],[Expected Assists]], 0)</f>
        <v>0.38461538461538458</v>
      </c>
      <c r="AN410" s="12">
        <f>IF(Players[[#This Row],[90s Played]] &gt; 0, (Players[[#This Row],[Y Cards]] + Players[[#This Row],[R Cards]]) / Players[[#This Row],[90s Played]], 0)</f>
        <v>3.164556962025316E-2</v>
      </c>
      <c r="AO410" s="12">
        <f>Players[[#This Row],[Goals]] - Players[[#This Row],[Expected Goals]]</f>
        <v>-0.3</v>
      </c>
    </row>
    <row r="411" spans="1:41" x14ac:dyDescent="0.25">
      <c r="A411" t="s">
        <v>361</v>
      </c>
      <c r="B411" t="s">
        <v>704</v>
      </c>
      <c r="C411" t="s">
        <v>11</v>
      </c>
      <c r="D411" t="s">
        <v>699</v>
      </c>
      <c r="E411" t="s">
        <v>52</v>
      </c>
      <c r="F411">
        <v>27</v>
      </c>
      <c r="G411">
        <v>1998</v>
      </c>
      <c r="H411">
        <v>10</v>
      </c>
      <c r="I411">
        <v>4</v>
      </c>
      <c r="J411">
        <v>303</v>
      </c>
      <c r="K411">
        <v>3.4</v>
      </c>
      <c r="L411">
        <v>0</v>
      </c>
      <c r="M411">
        <v>1</v>
      </c>
      <c r="N411">
        <v>1</v>
      </c>
      <c r="O411">
        <v>0</v>
      </c>
      <c r="P411">
        <v>0</v>
      </c>
      <c r="Q411">
        <v>0</v>
      </c>
      <c r="R411">
        <v>2</v>
      </c>
      <c r="S411">
        <v>0</v>
      </c>
      <c r="T411">
        <v>0.4</v>
      </c>
      <c r="U411">
        <v>0.4</v>
      </c>
      <c r="V411">
        <v>0.5</v>
      </c>
      <c r="W411">
        <v>0.9</v>
      </c>
      <c r="X411">
        <v>0</v>
      </c>
      <c r="Y411">
        <v>9</v>
      </c>
      <c r="Z411">
        <v>5</v>
      </c>
      <c r="AA411">
        <v>0</v>
      </c>
      <c r="AB411">
        <v>0.3</v>
      </c>
      <c r="AC411">
        <v>0.3</v>
      </c>
      <c r="AD411">
        <v>0</v>
      </c>
      <c r="AE411">
        <v>0.3</v>
      </c>
      <c r="AF411">
        <v>0.12</v>
      </c>
      <c r="AG411">
        <v>0.14000000000000001</v>
      </c>
      <c r="AH411">
        <v>0.26</v>
      </c>
      <c r="AI411">
        <v>0.12</v>
      </c>
      <c r="AJ411">
        <v>0.26</v>
      </c>
      <c r="AK411" s="12">
        <f>Players[[#This Row],[Goal Contributions]]/Players[[#This Row],[Matches Played]]</f>
        <v>0.1</v>
      </c>
      <c r="AL411" s="12">
        <f>IF(Players[[#This Row],[Expected Goals]] &gt; 0, Players[[#This Row],[Goals]] / Players[[#This Row],[Expected Goals]], 0)</f>
        <v>0</v>
      </c>
      <c r="AM411" s="12">
        <f>IF(Players[[#This Row],[Expected Assists]] &gt; 0, Players[[#This Row],[Assists]] / Players[[#This Row],[Expected Assists]], 0)</f>
        <v>2</v>
      </c>
      <c r="AN411" s="12">
        <f>IF(Players[[#This Row],[90s Played]] &gt; 0, (Players[[#This Row],[Y Cards]] + Players[[#This Row],[R Cards]]) / Players[[#This Row],[90s Played]], 0)</f>
        <v>0.58823529411764708</v>
      </c>
      <c r="AO411" s="12">
        <f>Players[[#This Row],[Goals]] - Players[[#This Row],[Expected Goals]]</f>
        <v>-0.4</v>
      </c>
    </row>
    <row r="412" spans="1:41" x14ac:dyDescent="0.25">
      <c r="A412" t="s">
        <v>378</v>
      </c>
      <c r="B412" t="s">
        <v>717</v>
      </c>
      <c r="C412" t="s">
        <v>11</v>
      </c>
      <c r="D412" t="s">
        <v>699</v>
      </c>
      <c r="E412" t="s">
        <v>52</v>
      </c>
      <c r="F412">
        <v>31</v>
      </c>
      <c r="G412">
        <v>1994</v>
      </c>
      <c r="H412">
        <v>12</v>
      </c>
      <c r="I412">
        <v>2</v>
      </c>
      <c r="J412">
        <v>342</v>
      </c>
      <c r="K412">
        <v>3.8</v>
      </c>
      <c r="L412">
        <v>0</v>
      </c>
      <c r="M412">
        <v>0</v>
      </c>
      <c r="N412">
        <v>0</v>
      </c>
      <c r="O412">
        <v>0</v>
      </c>
      <c r="P412">
        <v>0</v>
      </c>
      <c r="Q412">
        <v>0</v>
      </c>
      <c r="R412">
        <v>2</v>
      </c>
      <c r="S412">
        <v>0</v>
      </c>
      <c r="T412">
        <v>0</v>
      </c>
      <c r="U412">
        <v>0</v>
      </c>
      <c r="V412">
        <v>0.1</v>
      </c>
      <c r="W412">
        <v>0.1</v>
      </c>
      <c r="X412">
        <v>5</v>
      </c>
      <c r="Y412">
        <v>8</v>
      </c>
      <c r="Z412">
        <v>3</v>
      </c>
      <c r="AA412">
        <v>0</v>
      </c>
      <c r="AB412">
        <v>0</v>
      </c>
      <c r="AC412">
        <v>0</v>
      </c>
      <c r="AD412">
        <v>0</v>
      </c>
      <c r="AE412">
        <v>0</v>
      </c>
      <c r="AF412">
        <v>0.01</v>
      </c>
      <c r="AG412">
        <v>0.02</v>
      </c>
      <c r="AH412">
        <v>0.03</v>
      </c>
      <c r="AI412">
        <v>0.01</v>
      </c>
      <c r="AJ412">
        <v>0.03</v>
      </c>
      <c r="AK412" s="12">
        <f>Players[[#This Row],[Goal Contributions]]/Players[[#This Row],[Matches Played]]</f>
        <v>0</v>
      </c>
      <c r="AL412" s="12">
        <f>IF(Players[[#This Row],[Expected Goals]] &gt; 0, Players[[#This Row],[Goals]] / Players[[#This Row],[Expected Goals]], 0)</f>
        <v>0</v>
      </c>
      <c r="AM412" s="12">
        <f>IF(Players[[#This Row],[Expected Assists]] &gt; 0, Players[[#This Row],[Assists]] / Players[[#This Row],[Expected Assists]], 0)</f>
        <v>0</v>
      </c>
      <c r="AN412" s="12">
        <f>IF(Players[[#This Row],[90s Played]] &gt; 0, (Players[[#This Row],[Y Cards]] + Players[[#This Row],[R Cards]]) / Players[[#This Row],[90s Played]], 0)</f>
        <v>0.52631578947368418</v>
      </c>
      <c r="AO412" s="12">
        <f>Players[[#This Row],[Goals]] - Players[[#This Row],[Expected Goals]]</f>
        <v>0</v>
      </c>
    </row>
    <row r="413" spans="1:41" x14ac:dyDescent="0.25">
      <c r="A413" t="s">
        <v>97</v>
      </c>
      <c r="B413" t="s">
        <v>704</v>
      </c>
      <c r="C413" t="s">
        <v>51</v>
      </c>
      <c r="D413" t="s">
        <v>699</v>
      </c>
      <c r="E413" t="s">
        <v>52</v>
      </c>
      <c r="F413">
        <v>28</v>
      </c>
      <c r="G413">
        <v>1997</v>
      </c>
      <c r="H413">
        <v>33</v>
      </c>
      <c r="I413">
        <v>17</v>
      </c>
      <c r="J413">
        <v>1755</v>
      </c>
      <c r="K413">
        <v>19.5</v>
      </c>
      <c r="L413">
        <v>9</v>
      </c>
      <c r="M413">
        <v>4</v>
      </c>
      <c r="N413">
        <v>13</v>
      </c>
      <c r="O413">
        <v>9</v>
      </c>
      <c r="P413">
        <v>0</v>
      </c>
      <c r="Q413">
        <v>0</v>
      </c>
      <c r="R413">
        <v>0</v>
      </c>
      <c r="S413">
        <v>0</v>
      </c>
      <c r="T413">
        <v>7.2</v>
      </c>
      <c r="U413">
        <v>7.2</v>
      </c>
      <c r="V413">
        <v>4</v>
      </c>
      <c r="W413">
        <v>11.2</v>
      </c>
      <c r="X413">
        <v>93</v>
      </c>
      <c r="Y413">
        <v>83</v>
      </c>
      <c r="Z413">
        <v>192</v>
      </c>
      <c r="AA413">
        <v>0.46</v>
      </c>
      <c r="AB413">
        <v>0.21</v>
      </c>
      <c r="AC413">
        <v>0.67</v>
      </c>
      <c r="AD413">
        <v>0.46</v>
      </c>
      <c r="AE413">
        <v>0.67</v>
      </c>
      <c r="AF413">
        <v>0.37</v>
      </c>
      <c r="AG413">
        <v>0.2</v>
      </c>
      <c r="AH413">
        <v>0.56999999999999995</v>
      </c>
      <c r="AI413">
        <v>0.37</v>
      </c>
      <c r="AJ413">
        <v>0.56999999999999995</v>
      </c>
      <c r="AK413" s="12">
        <f>Players[[#This Row],[Goal Contributions]]/Players[[#This Row],[Matches Played]]</f>
        <v>0.39393939393939392</v>
      </c>
      <c r="AL413" s="12">
        <f>IF(Players[[#This Row],[Expected Goals]] &gt; 0, Players[[#This Row],[Goals]] / Players[[#This Row],[Expected Goals]], 0)</f>
        <v>1.25</v>
      </c>
      <c r="AM413" s="12">
        <f>IF(Players[[#This Row],[Expected Assists]] &gt; 0, Players[[#This Row],[Assists]] / Players[[#This Row],[Expected Assists]], 0)</f>
        <v>1</v>
      </c>
      <c r="AN413" s="12">
        <f>IF(Players[[#This Row],[90s Played]] &gt; 0, (Players[[#This Row],[Y Cards]] + Players[[#This Row],[R Cards]]) / Players[[#This Row],[90s Played]], 0)</f>
        <v>0</v>
      </c>
      <c r="AO413" s="12">
        <f>Players[[#This Row],[Goals]] - Players[[#This Row],[Expected Goals]]</f>
        <v>1.7999999999999998</v>
      </c>
    </row>
    <row r="414" spans="1:41" x14ac:dyDescent="0.25">
      <c r="A414" t="s">
        <v>121</v>
      </c>
      <c r="B414" t="s">
        <v>710</v>
      </c>
      <c r="C414" t="s">
        <v>11</v>
      </c>
      <c r="D414" t="s">
        <v>699</v>
      </c>
      <c r="E414" t="s">
        <v>52</v>
      </c>
      <c r="F414">
        <v>25</v>
      </c>
      <c r="G414">
        <v>2000</v>
      </c>
      <c r="H414">
        <v>8</v>
      </c>
      <c r="I414">
        <v>6</v>
      </c>
      <c r="J414">
        <v>412</v>
      </c>
      <c r="K414">
        <v>4.5999999999999996</v>
      </c>
      <c r="L414">
        <v>0</v>
      </c>
      <c r="M414">
        <v>0</v>
      </c>
      <c r="N414">
        <v>0</v>
      </c>
      <c r="O414">
        <v>0</v>
      </c>
      <c r="P414">
        <v>0</v>
      </c>
      <c r="Q414">
        <v>0</v>
      </c>
      <c r="R414">
        <v>1</v>
      </c>
      <c r="S414">
        <v>0</v>
      </c>
      <c r="T414">
        <v>0.5</v>
      </c>
      <c r="U414">
        <v>0.5</v>
      </c>
      <c r="V414">
        <v>0.5</v>
      </c>
      <c r="W414">
        <v>1.1000000000000001</v>
      </c>
      <c r="X414">
        <v>0</v>
      </c>
      <c r="Y414">
        <v>7</v>
      </c>
      <c r="Z414">
        <v>0</v>
      </c>
      <c r="AA414">
        <v>0</v>
      </c>
      <c r="AB414">
        <v>0</v>
      </c>
      <c r="AC414">
        <v>0</v>
      </c>
      <c r="AD414">
        <v>0</v>
      </c>
      <c r="AE414">
        <v>0</v>
      </c>
      <c r="AF414">
        <v>0.12</v>
      </c>
      <c r="AG414">
        <v>0.12</v>
      </c>
      <c r="AH414">
        <v>0.24</v>
      </c>
      <c r="AI414">
        <v>0.12</v>
      </c>
      <c r="AJ414">
        <v>0.24</v>
      </c>
      <c r="AK414" s="12">
        <f>Players[[#This Row],[Goal Contributions]]/Players[[#This Row],[Matches Played]]</f>
        <v>0</v>
      </c>
      <c r="AL414" s="12">
        <f>IF(Players[[#This Row],[Expected Goals]] &gt; 0, Players[[#This Row],[Goals]] / Players[[#This Row],[Expected Goals]], 0)</f>
        <v>0</v>
      </c>
      <c r="AM414" s="12">
        <f>IF(Players[[#This Row],[Expected Assists]] &gt; 0, Players[[#This Row],[Assists]] / Players[[#This Row],[Expected Assists]], 0)</f>
        <v>0</v>
      </c>
      <c r="AN414" s="12">
        <f>IF(Players[[#This Row],[90s Played]] &gt; 0, (Players[[#This Row],[Y Cards]] + Players[[#This Row],[R Cards]]) / Players[[#This Row],[90s Played]], 0)</f>
        <v>0.21739130434782611</v>
      </c>
      <c r="AO414" s="12">
        <f>Players[[#This Row],[Goals]] - Players[[#This Row],[Expected Goals]]</f>
        <v>-0.5</v>
      </c>
    </row>
    <row r="415" spans="1:41" x14ac:dyDescent="0.25">
      <c r="A415" t="s">
        <v>465</v>
      </c>
      <c r="B415" t="s">
        <v>704</v>
      </c>
      <c r="C415" t="s">
        <v>51</v>
      </c>
      <c r="D415" t="s">
        <v>699</v>
      </c>
      <c r="E415" t="s">
        <v>52</v>
      </c>
      <c r="F415">
        <v>30</v>
      </c>
      <c r="G415">
        <v>1995</v>
      </c>
      <c r="H415">
        <v>35</v>
      </c>
      <c r="I415">
        <v>31</v>
      </c>
      <c r="J415">
        <v>2360</v>
      </c>
      <c r="K415">
        <v>26.2</v>
      </c>
      <c r="L415">
        <v>8</v>
      </c>
      <c r="M415">
        <v>12</v>
      </c>
      <c r="N415">
        <v>20</v>
      </c>
      <c r="O415">
        <v>8</v>
      </c>
      <c r="P415">
        <v>0</v>
      </c>
      <c r="Q415">
        <v>0</v>
      </c>
      <c r="R415">
        <v>4</v>
      </c>
      <c r="S415">
        <v>0</v>
      </c>
      <c r="T415">
        <v>5.7</v>
      </c>
      <c r="U415">
        <v>5.7</v>
      </c>
      <c r="V415">
        <v>8.9</v>
      </c>
      <c r="W415">
        <v>14.6</v>
      </c>
      <c r="X415">
        <v>79</v>
      </c>
      <c r="Y415">
        <v>83</v>
      </c>
      <c r="Z415">
        <v>231</v>
      </c>
      <c r="AA415">
        <v>0.31</v>
      </c>
      <c r="AB415">
        <v>0.46</v>
      </c>
      <c r="AC415">
        <v>0.76</v>
      </c>
      <c r="AD415">
        <v>0.31</v>
      </c>
      <c r="AE415">
        <v>0.76</v>
      </c>
      <c r="AF415">
        <v>0.22</v>
      </c>
      <c r="AG415">
        <v>0.34</v>
      </c>
      <c r="AH415">
        <v>0.56000000000000005</v>
      </c>
      <c r="AI415">
        <v>0.22</v>
      </c>
      <c r="AJ415">
        <v>0.56000000000000005</v>
      </c>
      <c r="AK415" s="12">
        <f>Players[[#This Row],[Goal Contributions]]/Players[[#This Row],[Matches Played]]</f>
        <v>0.5714285714285714</v>
      </c>
      <c r="AL415" s="12">
        <f>IF(Players[[#This Row],[Expected Goals]] &gt; 0, Players[[#This Row],[Goals]] / Players[[#This Row],[Expected Goals]], 0)</f>
        <v>1.4035087719298245</v>
      </c>
      <c r="AM415" s="12">
        <f>IF(Players[[#This Row],[Expected Assists]] &gt; 0, Players[[#This Row],[Assists]] / Players[[#This Row],[Expected Assists]], 0)</f>
        <v>1.348314606741573</v>
      </c>
      <c r="AN415" s="12">
        <f>IF(Players[[#This Row],[90s Played]] &gt; 0, (Players[[#This Row],[Y Cards]] + Players[[#This Row],[R Cards]]) / Players[[#This Row],[90s Played]], 0)</f>
        <v>0.15267175572519084</v>
      </c>
      <c r="AO415" s="12">
        <f>Players[[#This Row],[Goals]] - Players[[#This Row],[Expected Goals]]</f>
        <v>2.2999999999999998</v>
      </c>
    </row>
    <row r="416" spans="1:41" x14ac:dyDescent="0.25">
      <c r="A416" t="s">
        <v>649</v>
      </c>
      <c r="B416" t="s">
        <v>704</v>
      </c>
      <c r="C416" t="s">
        <v>51</v>
      </c>
      <c r="D416" t="s">
        <v>699</v>
      </c>
      <c r="E416" t="s">
        <v>52</v>
      </c>
      <c r="F416">
        <v>33</v>
      </c>
      <c r="G416">
        <v>1992</v>
      </c>
      <c r="H416">
        <v>18</v>
      </c>
      <c r="I416">
        <v>2</v>
      </c>
      <c r="J416">
        <v>370</v>
      </c>
      <c r="K416">
        <v>4.0999999999999996</v>
      </c>
      <c r="L416">
        <v>0</v>
      </c>
      <c r="M416">
        <v>0</v>
      </c>
      <c r="N416">
        <v>0</v>
      </c>
      <c r="O416">
        <v>0</v>
      </c>
      <c r="P416">
        <v>0</v>
      </c>
      <c r="Q416">
        <v>0</v>
      </c>
      <c r="R416">
        <v>1</v>
      </c>
      <c r="S416">
        <v>0</v>
      </c>
      <c r="T416">
        <v>0.4</v>
      </c>
      <c r="U416">
        <v>0.4</v>
      </c>
      <c r="V416">
        <v>0.1</v>
      </c>
      <c r="W416">
        <v>0.5</v>
      </c>
      <c r="X416">
        <v>5</v>
      </c>
      <c r="Y416">
        <v>4</v>
      </c>
      <c r="Z416">
        <v>17</v>
      </c>
      <c r="AA416">
        <v>0</v>
      </c>
      <c r="AB416">
        <v>0</v>
      </c>
      <c r="AC416">
        <v>0</v>
      </c>
      <c r="AD416">
        <v>0</v>
      </c>
      <c r="AE416">
        <v>0</v>
      </c>
      <c r="AF416">
        <v>0.09</v>
      </c>
      <c r="AG416">
        <v>0.03</v>
      </c>
      <c r="AH416">
        <v>0.12</v>
      </c>
      <c r="AI416">
        <v>0.09</v>
      </c>
      <c r="AJ416">
        <v>0.12</v>
      </c>
      <c r="AK416" s="12">
        <f>Players[[#This Row],[Goal Contributions]]/Players[[#This Row],[Matches Played]]</f>
        <v>0</v>
      </c>
      <c r="AL416" s="12">
        <f>IF(Players[[#This Row],[Expected Goals]] &gt; 0, Players[[#This Row],[Goals]] / Players[[#This Row],[Expected Goals]], 0)</f>
        <v>0</v>
      </c>
      <c r="AM416" s="12">
        <f>IF(Players[[#This Row],[Expected Assists]] &gt; 0, Players[[#This Row],[Assists]] / Players[[#This Row],[Expected Assists]], 0)</f>
        <v>0</v>
      </c>
      <c r="AN416" s="12">
        <f>IF(Players[[#This Row],[90s Played]] &gt; 0, (Players[[#This Row],[Y Cards]] + Players[[#This Row],[R Cards]]) / Players[[#This Row],[90s Played]], 0)</f>
        <v>0.24390243902439027</v>
      </c>
      <c r="AO416" s="12">
        <f>Players[[#This Row],[Goals]] - Players[[#This Row],[Expected Goals]]</f>
        <v>-0.4</v>
      </c>
    </row>
    <row r="417" spans="1:41" x14ac:dyDescent="0.25">
      <c r="A417" t="s">
        <v>49</v>
      </c>
      <c r="B417" t="s">
        <v>734</v>
      </c>
      <c r="C417" t="s">
        <v>51</v>
      </c>
      <c r="D417" t="s">
        <v>699</v>
      </c>
      <c r="E417" t="s">
        <v>52</v>
      </c>
      <c r="F417">
        <v>31</v>
      </c>
      <c r="G417">
        <v>1994</v>
      </c>
      <c r="H417">
        <v>9</v>
      </c>
      <c r="I417">
        <v>1</v>
      </c>
      <c r="J417">
        <v>157</v>
      </c>
      <c r="K417">
        <v>1.7</v>
      </c>
      <c r="L417">
        <v>0</v>
      </c>
      <c r="M417">
        <v>0</v>
      </c>
      <c r="N417">
        <v>0</v>
      </c>
      <c r="O417">
        <v>0</v>
      </c>
      <c r="P417">
        <v>0</v>
      </c>
      <c r="Q417">
        <v>0</v>
      </c>
      <c r="R417">
        <v>0</v>
      </c>
      <c r="S417">
        <v>0</v>
      </c>
      <c r="T417">
        <v>0.5</v>
      </c>
      <c r="U417">
        <v>0.5</v>
      </c>
      <c r="V417">
        <v>0.3</v>
      </c>
      <c r="W417">
        <v>0.8</v>
      </c>
      <c r="X417">
        <v>3</v>
      </c>
      <c r="Y417">
        <v>6</v>
      </c>
      <c r="Z417">
        <v>18</v>
      </c>
      <c r="AA417">
        <v>0</v>
      </c>
      <c r="AB417">
        <v>0</v>
      </c>
      <c r="AC417">
        <v>0</v>
      </c>
      <c r="AD417">
        <v>0</v>
      </c>
      <c r="AE417">
        <v>0</v>
      </c>
      <c r="AF417">
        <v>0.3</v>
      </c>
      <c r="AG417">
        <v>0.15</v>
      </c>
      <c r="AH417">
        <v>0.45</v>
      </c>
      <c r="AI417">
        <v>0.3</v>
      </c>
      <c r="AJ417">
        <v>0.45</v>
      </c>
      <c r="AK417" s="12">
        <f>Players[[#This Row],[Goal Contributions]]/Players[[#This Row],[Matches Played]]</f>
        <v>0</v>
      </c>
      <c r="AL417" s="12">
        <f>IF(Players[[#This Row],[Expected Goals]] &gt; 0, Players[[#This Row],[Goals]] / Players[[#This Row],[Expected Goals]], 0)</f>
        <v>0</v>
      </c>
      <c r="AM417" s="12">
        <f>IF(Players[[#This Row],[Expected Assists]] &gt; 0, Players[[#This Row],[Assists]] / Players[[#This Row],[Expected Assists]], 0)</f>
        <v>0</v>
      </c>
      <c r="AN417" s="12">
        <f>IF(Players[[#This Row],[90s Played]] &gt; 0, (Players[[#This Row],[Y Cards]] + Players[[#This Row],[R Cards]]) / Players[[#This Row],[90s Played]], 0)</f>
        <v>0</v>
      </c>
      <c r="AO417" s="12">
        <f>Players[[#This Row],[Goals]] - Players[[#This Row],[Expected Goals]]</f>
        <v>-0.5</v>
      </c>
    </row>
    <row r="418" spans="1:41" x14ac:dyDescent="0.25">
      <c r="A418" t="s">
        <v>648</v>
      </c>
      <c r="B418" t="s">
        <v>704</v>
      </c>
      <c r="C418" t="s">
        <v>17</v>
      </c>
      <c r="D418" t="s">
        <v>51</v>
      </c>
      <c r="E418" t="s">
        <v>52</v>
      </c>
      <c r="F418">
        <v>26</v>
      </c>
      <c r="G418">
        <v>1999</v>
      </c>
      <c r="H418">
        <v>32</v>
      </c>
      <c r="I418">
        <v>11</v>
      </c>
      <c r="J418">
        <v>1086</v>
      </c>
      <c r="K418">
        <v>12.1</v>
      </c>
      <c r="L418">
        <v>0</v>
      </c>
      <c r="M418">
        <v>2</v>
      </c>
      <c r="N418">
        <v>2</v>
      </c>
      <c r="O418">
        <v>0</v>
      </c>
      <c r="P418">
        <v>0</v>
      </c>
      <c r="Q418">
        <v>0</v>
      </c>
      <c r="R418">
        <v>4</v>
      </c>
      <c r="S418">
        <v>0</v>
      </c>
      <c r="T418">
        <v>1.6</v>
      </c>
      <c r="U418">
        <v>1.6</v>
      </c>
      <c r="V418">
        <v>2.1</v>
      </c>
      <c r="W418">
        <v>3.8</v>
      </c>
      <c r="X418">
        <v>38</v>
      </c>
      <c r="Y418">
        <v>41</v>
      </c>
      <c r="Z418">
        <v>86</v>
      </c>
      <c r="AA418">
        <v>0</v>
      </c>
      <c r="AB418">
        <v>0.17</v>
      </c>
      <c r="AC418">
        <v>0.17</v>
      </c>
      <c r="AD418">
        <v>0</v>
      </c>
      <c r="AE418">
        <v>0.17</v>
      </c>
      <c r="AF418">
        <v>0.14000000000000001</v>
      </c>
      <c r="AG418">
        <v>0.18</v>
      </c>
      <c r="AH418">
        <v>0.31</v>
      </c>
      <c r="AI418">
        <v>0.14000000000000001</v>
      </c>
      <c r="AJ418">
        <v>0.31</v>
      </c>
      <c r="AK418" s="12">
        <f>Players[[#This Row],[Goal Contributions]]/Players[[#This Row],[Matches Played]]</f>
        <v>6.25E-2</v>
      </c>
      <c r="AL418" s="12">
        <f>IF(Players[[#This Row],[Expected Goals]] &gt; 0, Players[[#This Row],[Goals]] / Players[[#This Row],[Expected Goals]], 0)</f>
        <v>0</v>
      </c>
      <c r="AM418" s="12">
        <f>IF(Players[[#This Row],[Expected Assists]] &gt; 0, Players[[#This Row],[Assists]] / Players[[#This Row],[Expected Assists]], 0)</f>
        <v>0.95238095238095233</v>
      </c>
      <c r="AN418" s="12">
        <f>IF(Players[[#This Row],[90s Played]] &gt; 0, (Players[[#This Row],[Y Cards]] + Players[[#This Row],[R Cards]]) / Players[[#This Row],[90s Played]], 0)</f>
        <v>0.33057851239669422</v>
      </c>
      <c r="AO418" s="12">
        <f>Players[[#This Row],[Goals]] - Players[[#This Row],[Expected Goals]]</f>
        <v>-1.6</v>
      </c>
    </row>
    <row r="419" spans="1:41" x14ac:dyDescent="0.25">
      <c r="A419" t="s">
        <v>551</v>
      </c>
      <c r="B419" t="s">
        <v>755</v>
      </c>
      <c r="C419" t="s">
        <v>11</v>
      </c>
      <c r="D419" t="s">
        <v>699</v>
      </c>
      <c r="E419" t="s">
        <v>52</v>
      </c>
      <c r="F419">
        <v>34</v>
      </c>
      <c r="G419">
        <v>1991</v>
      </c>
      <c r="H419">
        <v>34</v>
      </c>
      <c r="I419">
        <v>33</v>
      </c>
      <c r="J419">
        <v>2934</v>
      </c>
      <c r="K419">
        <v>32.6</v>
      </c>
      <c r="L419">
        <v>4</v>
      </c>
      <c r="M419">
        <v>0</v>
      </c>
      <c r="N419">
        <v>4</v>
      </c>
      <c r="O419">
        <v>4</v>
      </c>
      <c r="P419">
        <v>0</v>
      </c>
      <c r="Q419">
        <v>0</v>
      </c>
      <c r="R419">
        <v>9</v>
      </c>
      <c r="S419">
        <v>1</v>
      </c>
      <c r="T419">
        <v>3.7</v>
      </c>
      <c r="U419">
        <v>3.7</v>
      </c>
      <c r="V419">
        <v>0.4</v>
      </c>
      <c r="W419">
        <v>4.0999999999999996</v>
      </c>
      <c r="X419">
        <v>18</v>
      </c>
      <c r="Y419">
        <v>118</v>
      </c>
      <c r="Z419">
        <v>22</v>
      </c>
      <c r="AA419">
        <v>0.12</v>
      </c>
      <c r="AB419">
        <v>0</v>
      </c>
      <c r="AC419">
        <v>0.12</v>
      </c>
      <c r="AD419">
        <v>0.12</v>
      </c>
      <c r="AE419">
        <v>0.12</v>
      </c>
      <c r="AF419">
        <v>0.11</v>
      </c>
      <c r="AG419">
        <v>0.01</v>
      </c>
      <c r="AH419">
        <v>0.13</v>
      </c>
      <c r="AI419">
        <v>0.11</v>
      </c>
      <c r="AJ419">
        <v>0.13</v>
      </c>
      <c r="AK419" s="12">
        <f>Players[[#This Row],[Goal Contributions]]/Players[[#This Row],[Matches Played]]</f>
        <v>0.11764705882352941</v>
      </c>
      <c r="AL419" s="12">
        <f>IF(Players[[#This Row],[Expected Goals]] &gt; 0, Players[[#This Row],[Goals]] / Players[[#This Row],[Expected Goals]], 0)</f>
        <v>1.0810810810810809</v>
      </c>
      <c r="AM419" s="12">
        <f>IF(Players[[#This Row],[Expected Assists]] &gt; 0, Players[[#This Row],[Assists]] / Players[[#This Row],[Expected Assists]], 0)</f>
        <v>0</v>
      </c>
      <c r="AN419" s="12">
        <f>IF(Players[[#This Row],[90s Played]] &gt; 0, (Players[[#This Row],[Y Cards]] + Players[[#This Row],[R Cards]]) / Players[[#This Row],[90s Played]], 0)</f>
        <v>0.30674846625766872</v>
      </c>
      <c r="AO419" s="12">
        <f>Players[[#This Row],[Goals]] - Players[[#This Row],[Expected Goals]]</f>
        <v>0.29999999999999982</v>
      </c>
    </row>
    <row r="420" spans="1:41" x14ac:dyDescent="0.25">
      <c r="A420" t="s">
        <v>332</v>
      </c>
      <c r="B420" t="s">
        <v>717</v>
      </c>
      <c r="C420" t="s">
        <v>51</v>
      </c>
      <c r="D420" t="s">
        <v>699</v>
      </c>
      <c r="E420" t="s">
        <v>52</v>
      </c>
      <c r="F420">
        <v>26</v>
      </c>
      <c r="G420">
        <v>1999</v>
      </c>
      <c r="H420">
        <v>34</v>
      </c>
      <c r="I420">
        <v>34</v>
      </c>
      <c r="J420">
        <v>2756</v>
      </c>
      <c r="K420">
        <v>30.6</v>
      </c>
      <c r="L420">
        <v>23</v>
      </c>
      <c r="M420">
        <v>6</v>
      </c>
      <c r="N420">
        <v>29</v>
      </c>
      <c r="O420">
        <v>19</v>
      </c>
      <c r="P420">
        <v>4</v>
      </c>
      <c r="Q420">
        <v>4</v>
      </c>
      <c r="R420">
        <v>1</v>
      </c>
      <c r="S420">
        <v>0</v>
      </c>
      <c r="T420">
        <v>20.3</v>
      </c>
      <c r="U420">
        <v>17.2</v>
      </c>
      <c r="V420">
        <v>4.3</v>
      </c>
      <c r="W420">
        <v>21.6</v>
      </c>
      <c r="X420">
        <v>83</v>
      </c>
      <c r="Y420">
        <v>88</v>
      </c>
      <c r="Z420">
        <v>217</v>
      </c>
      <c r="AA420">
        <v>0.75</v>
      </c>
      <c r="AB420">
        <v>0.2</v>
      </c>
      <c r="AC420">
        <v>0.95</v>
      </c>
      <c r="AD420">
        <v>0.62</v>
      </c>
      <c r="AE420">
        <v>0.82</v>
      </c>
      <c r="AF420">
        <v>0.66</v>
      </c>
      <c r="AG420">
        <v>0.14000000000000001</v>
      </c>
      <c r="AH420">
        <v>0.81</v>
      </c>
      <c r="AI420">
        <v>0.56000000000000005</v>
      </c>
      <c r="AJ420">
        <v>0.7</v>
      </c>
      <c r="AK420" s="12">
        <f>Players[[#This Row],[Goal Contributions]]/Players[[#This Row],[Matches Played]]</f>
        <v>0.8529411764705882</v>
      </c>
      <c r="AL420" s="12">
        <f>IF(Players[[#This Row],[Expected Goals]] &gt; 0, Players[[#This Row],[Goals]] / Players[[#This Row],[Expected Goals]], 0)</f>
        <v>1.1330049261083743</v>
      </c>
      <c r="AM420" s="12">
        <f>IF(Players[[#This Row],[Expected Assists]] &gt; 0, Players[[#This Row],[Assists]] / Players[[#This Row],[Expected Assists]], 0)</f>
        <v>1.3953488372093024</v>
      </c>
      <c r="AN420" s="12">
        <f>IF(Players[[#This Row],[90s Played]] &gt; 0, (Players[[#This Row],[Y Cards]] + Players[[#This Row],[R Cards]]) / Players[[#This Row],[90s Played]], 0)</f>
        <v>3.2679738562091505E-2</v>
      </c>
      <c r="AO420" s="12">
        <f>Players[[#This Row],[Goals]] - Players[[#This Row],[Expected Goals]]</f>
        <v>2.6999999999999993</v>
      </c>
    </row>
    <row r="421" spans="1:41" x14ac:dyDescent="0.25">
      <c r="A421" t="s">
        <v>345</v>
      </c>
      <c r="B421" t="s">
        <v>701</v>
      </c>
      <c r="C421" t="s">
        <v>17</v>
      </c>
      <c r="D421" t="s">
        <v>51</v>
      </c>
      <c r="E421" t="s">
        <v>52</v>
      </c>
      <c r="F421">
        <v>29</v>
      </c>
      <c r="G421">
        <v>1996</v>
      </c>
      <c r="H421">
        <v>29</v>
      </c>
      <c r="I421">
        <v>29</v>
      </c>
      <c r="J421">
        <v>2393</v>
      </c>
      <c r="K421">
        <v>26.6</v>
      </c>
      <c r="L421">
        <v>4</v>
      </c>
      <c r="M421">
        <v>3</v>
      </c>
      <c r="N421">
        <v>7</v>
      </c>
      <c r="O421">
        <v>4</v>
      </c>
      <c r="P421">
        <v>0</v>
      </c>
      <c r="Q421">
        <v>0</v>
      </c>
      <c r="R421">
        <v>10</v>
      </c>
      <c r="S421">
        <v>0</v>
      </c>
      <c r="T421">
        <v>3.9</v>
      </c>
      <c r="U421">
        <v>3.9</v>
      </c>
      <c r="V421">
        <v>2.5</v>
      </c>
      <c r="W421">
        <v>6.4</v>
      </c>
      <c r="X421">
        <v>40</v>
      </c>
      <c r="Y421">
        <v>116</v>
      </c>
      <c r="Z421">
        <v>110</v>
      </c>
      <c r="AA421">
        <v>0.15</v>
      </c>
      <c r="AB421">
        <v>0.11</v>
      </c>
      <c r="AC421">
        <v>0.26</v>
      </c>
      <c r="AD421">
        <v>0.15</v>
      </c>
      <c r="AE421">
        <v>0.26</v>
      </c>
      <c r="AF421">
        <v>0.15</v>
      </c>
      <c r="AG421">
        <v>0.09</v>
      </c>
      <c r="AH421">
        <v>0.24</v>
      </c>
      <c r="AI421">
        <v>0.15</v>
      </c>
      <c r="AJ421">
        <v>0.24</v>
      </c>
      <c r="AK421" s="12">
        <f>Players[[#This Row],[Goal Contributions]]/Players[[#This Row],[Matches Played]]</f>
        <v>0.2413793103448276</v>
      </c>
      <c r="AL421" s="12">
        <f>IF(Players[[#This Row],[Expected Goals]] &gt; 0, Players[[#This Row],[Goals]] / Players[[#This Row],[Expected Goals]], 0)</f>
        <v>1.0256410256410258</v>
      </c>
      <c r="AM421" s="12">
        <f>IF(Players[[#This Row],[Expected Assists]] &gt; 0, Players[[#This Row],[Assists]] / Players[[#This Row],[Expected Assists]], 0)</f>
        <v>1.2</v>
      </c>
      <c r="AN421" s="12">
        <f>IF(Players[[#This Row],[90s Played]] &gt; 0, (Players[[#This Row],[Y Cards]] + Players[[#This Row],[R Cards]]) / Players[[#This Row],[90s Played]], 0)</f>
        <v>0.37593984962406013</v>
      </c>
      <c r="AO421" s="12">
        <f>Players[[#This Row],[Goals]] - Players[[#This Row],[Expected Goals]]</f>
        <v>0.10000000000000009</v>
      </c>
    </row>
    <row r="422" spans="1:41" x14ac:dyDescent="0.25">
      <c r="A422" t="s">
        <v>494</v>
      </c>
      <c r="B422" t="s">
        <v>724</v>
      </c>
      <c r="C422" t="s">
        <v>51</v>
      </c>
      <c r="D422" t="s">
        <v>699</v>
      </c>
      <c r="E422" t="s">
        <v>52</v>
      </c>
      <c r="F422">
        <v>22</v>
      </c>
      <c r="G422">
        <v>2003</v>
      </c>
      <c r="H422">
        <v>14</v>
      </c>
      <c r="I422">
        <v>0</v>
      </c>
      <c r="J422">
        <v>134</v>
      </c>
      <c r="K422">
        <v>1.5</v>
      </c>
      <c r="L422">
        <v>1</v>
      </c>
      <c r="M422">
        <v>0</v>
      </c>
      <c r="N422">
        <v>1</v>
      </c>
      <c r="O422">
        <v>1</v>
      </c>
      <c r="P422">
        <v>0</v>
      </c>
      <c r="Q422">
        <v>0</v>
      </c>
      <c r="R422">
        <v>0</v>
      </c>
      <c r="S422">
        <v>0</v>
      </c>
      <c r="T422">
        <v>0.2</v>
      </c>
      <c r="U422">
        <v>0.2</v>
      </c>
      <c r="V422">
        <v>0.1</v>
      </c>
      <c r="W422">
        <v>0.3</v>
      </c>
      <c r="X422">
        <v>5</v>
      </c>
      <c r="Y422">
        <v>4</v>
      </c>
      <c r="Z422">
        <v>17</v>
      </c>
      <c r="AA422">
        <v>0.67</v>
      </c>
      <c r="AB422">
        <v>0</v>
      </c>
      <c r="AC422">
        <v>0.67</v>
      </c>
      <c r="AD422">
        <v>0.67</v>
      </c>
      <c r="AE422">
        <v>0.67</v>
      </c>
      <c r="AF422">
        <v>0.11</v>
      </c>
      <c r="AG422">
        <v>0.1</v>
      </c>
      <c r="AH422">
        <v>0.21</v>
      </c>
      <c r="AI422">
        <v>0.11</v>
      </c>
      <c r="AJ422">
        <v>0.21</v>
      </c>
      <c r="AK422" s="12">
        <f>Players[[#This Row],[Goal Contributions]]/Players[[#This Row],[Matches Played]]</f>
        <v>7.1428571428571425E-2</v>
      </c>
      <c r="AL422" s="12">
        <f>IF(Players[[#This Row],[Expected Goals]] &gt; 0, Players[[#This Row],[Goals]] / Players[[#This Row],[Expected Goals]], 0)</f>
        <v>5</v>
      </c>
      <c r="AM422" s="12">
        <f>IF(Players[[#This Row],[Expected Assists]] &gt; 0, Players[[#This Row],[Assists]] / Players[[#This Row],[Expected Assists]], 0)</f>
        <v>0</v>
      </c>
      <c r="AN422" s="12">
        <f>IF(Players[[#This Row],[90s Played]] &gt; 0, (Players[[#This Row],[Y Cards]] + Players[[#This Row],[R Cards]]) / Players[[#This Row],[90s Played]], 0)</f>
        <v>0</v>
      </c>
      <c r="AO422" s="12">
        <f>Players[[#This Row],[Goals]] - Players[[#This Row],[Expected Goals]]</f>
        <v>0.8</v>
      </c>
    </row>
    <row r="423" spans="1:41" x14ac:dyDescent="0.25">
      <c r="A423" t="s">
        <v>606</v>
      </c>
      <c r="B423" t="s">
        <v>702</v>
      </c>
      <c r="C423" t="s">
        <v>17</v>
      </c>
      <c r="D423" t="s">
        <v>699</v>
      </c>
      <c r="E423" t="s">
        <v>52</v>
      </c>
      <c r="F423">
        <v>25</v>
      </c>
      <c r="G423">
        <v>2000</v>
      </c>
      <c r="H423">
        <v>36</v>
      </c>
      <c r="I423">
        <v>28</v>
      </c>
      <c r="J423">
        <v>2630</v>
      </c>
      <c r="K423">
        <v>29.2</v>
      </c>
      <c r="L423">
        <v>4</v>
      </c>
      <c r="M423">
        <v>2</v>
      </c>
      <c r="N423">
        <v>6</v>
      </c>
      <c r="O423">
        <v>4</v>
      </c>
      <c r="P423">
        <v>0</v>
      </c>
      <c r="Q423">
        <v>0</v>
      </c>
      <c r="R423">
        <v>5</v>
      </c>
      <c r="S423">
        <v>0</v>
      </c>
      <c r="T423">
        <v>4.4000000000000004</v>
      </c>
      <c r="U423">
        <v>4.4000000000000004</v>
      </c>
      <c r="V423">
        <v>2.2000000000000002</v>
      </c>
      <c r="W423">
        <v>6.6</v>
      </c>
      <c r="X423">
        <v>37</v>
      </c>
      <c r="Y423">
        <v>128</v>
      </c>
      <c r="Z423">
        <v>53</v>
      </c>
      <c r="AA423">
        <v>0.14000000000000001</v>
      </c>
      <c r="AB423">
        <v>7.0000000000000007E-2</v>
      </c>
      <c r="AC423">
        <v>0.21</v>
      </c>
      <c r="AD423">
        <v>0.14000000000000001</v>
      </c>
      <c r="AE423">
        <v>0.21</v>
      </c>
      <c r="AF423">
        <v>0.15</v>
      </c>
      <c r="AG423">
        <v>7.0000000000000007E-2</v>
      </c>
      <c r="AH423">
        <v>0.22</v>
      </c>
      <c r="AI423">
        <v>0.15</v>
      </c>
      <c r="AJ423">
        <v>0.22</v>
      </c>
      <c r="AK423" s="12">
        <f>Players[[#This Row],[Goal Contributions]]/Players[[#This Row],[Matches Played]]</f>
        <v>0.16666666666666666</v>
      </c>
      <c r="AL423" s="12">
        <f>IF(Players[[#This Row],[Expected Goals]] &gt; 0, Players[[#This Row],[Goals]] / Players[[#This Row],[Expected Goals]], 0)</f>
        <v>0.90909090909090906</v>
      </c>
      <c r="AM423" s="12">
        <f>IF(Players[[#This Row],[Expected Assists]] &gt; 0, Players[[#This Row],[Assists]] / Players[[#This Row],[Expected Assists]], 0)</f>
        <v>0.90909090909090906</v>
      </c>
      <c r="AN423" s="12">
        <f>IF(Players[[#This Row],[90s Played]] &gt; 0, (Players[[#This Row],[Y Cards]] + Players[[#This Row],[R Cards]]) / Players[[#This Row],[90s Played]], 0)</f>
        <v>0.17123287671232876</v>
      </c>
      <c r="AO423" s="12">
        <f>Players[[#This Row],[Goals]] - Players[[#This Row],[Expected Goals]]</f>
        <v>-0.40000000000000036</v>
      </c>
    </row>
    <row r="424" spans="1:41" x14ac:dyDescent="0.25">
      <c r="A424" t="s">
        <v>296</v>
      </c>
      <c r="B424" t="s">
        <v>701</v>
      </c>
      <c r="C424" t="s">
        <v>17</v>
      </c>
      <c r="D424" t="s">
        <v>699</v>
      </c>
      <c r="E424" t="s">
        <v>52</v>
      </c>
      <c r="F424">
        <v>28</v>
      </c>
      <c r="G424">
        <v>1997</v>
      </c>
      <c r="H424">
        <v>38</v>
      </c>
      <c r="I424">
        <v>38</v>
      </c>
      <c r="J424">
        <v>3271</v>
      </c>
      <c r="K424">
        <v>36.299999999999997</v>
      </c>
      <c r="L424">
        <v>5</v>
      </c>
      <c r="M424">
        <v>6</v>
      </c>
      <c r="N424">
        <v>11</v>
      </c>
      <c r="O424">
        <v>5</v>
      </c>
      <c r="P424">
        <v>0</v>
      </c>
      <c r="Q424">
        <v>0</v>
      </c>
      <c r="R424">
        <v>7</v>
      </c>
      <c r="S424">
        <v>0</v>
      </c>
      <c r="T424">
        <v>4.3</v>
      </c>
      <c r="U424">
        <v>4.3</v>
      </c>
      <c r="V424">
        <v>6.1</v>
      </c>
      <c r="W424">
        <v>10.4</v>
      </c>
      <c r="X424">
        <v>64</v>
      </c>
      <c r="Y424">
        <v>271</v>
      </c>
      <c r="Z424">
        <v>96</v>
      </c>
      <c r="AA424">
        <v>0.14000000000000001</v>
      </c>
      <c r="AB424">
        <v>0.17</v>
      </c>
      <c r="AC424">
        <v>0.3</v>
      </c>
      <c r="AD424">
        <v>0.14000000000000001</v>
      </c>
      <c r="AE424">
        <v>0.3</v>
      </c>
      <c r="AF424">
        <v>0.12</v>
      </c>
      <c r="AG424">
        <v>0.17</v>
      </c>
      <c r="AH424">
        <v>0.28999999999999998</v>
      </c>
      <c r="AI424">
        <v>0.12</v>
      </c>
      <c r="AJ424">
        <v>0.28999999999999998</v>
      </c>
      <c r="AK424" s="12">
        <f>Players[[#This Row],[Goal Contributions]]/Players[[#This Row],[Matches Played]]</f>
        <v>0.28947368421052633</v>
      </c>
      <c r="AL424" s="12">
        <f>IF(Players[[#This Row],[Expected Goals]] &gt; 0, Players[[#This Row],[Goals]] / Players[[#This Row],[Expected Goals]], 0)</f>
        <v>1.1627906976744187</v>
      </c>
      <c r="AM424" s="12">
        <f>IF(Players[[#This Row],[Expected Assists]] &gt; 0, Players[[#This Row],[Assists]] / Players[[#This Row],[Expected Assists]], 0)</f>
        <v>0.98360655737704927</v>
      </c>
      <c r="AN424" s="12">
        <f>IF(Players[[#This Row],[90s Played]] &gt; 0, (Players[[#This Row],[Y Cards]] + Players[[#This Row],[R Cards]]) / Players[[#This Row],[90s Played]], 0)</f>
        <v>0.1928374655647383</v>
      </c>
      <c r="AO424" s="12">
        <f>Players[[#This Row],[Goals]] - Players[[#This Row],[Expected Goals]]</f>
        <v>0.70000000000000018</v>
      </c>
    </row>
    <row r="425" spans="1:41" x14ac:dyDescent="0.25">
      <c r="A425" t="s">
        <v>303</v>
      </c>
      <c r="B425" t="s">
        <v>704</v>
      </c>
      <c r="C425" t="s">
        <v>11</v>
      </c>
      <c r="D425" t="s">
        <v>699</v>
      </c>
      <c r="E425" t="s">
        <v>52</v>
      </c>
      <c r="F425">
        <v>21</v>
      </c>
      <c r="G425">
        <v>2004</v>
      </c>
      <c r="H425">
        <v>27</v>
      </c>
      <c r="I425">
        <v>24</v>
      </c>
      <c r="J425">
        <v>2189</v>
      </c>
      <c r="K425">
        <v>24.3</v>
      </c>
      <c r="L425">
        <v>0</v>
      </c>
      <c r="M425">
        <v>4</v>
      </c>
      <c r="N425">
        <v>4</v>
      </c>
      <c r="O425">
        <v>0</v>
      </c>
      <c r="P425">
        <v>0</v>
      </c>
      <c r="Q425">
        <v>0</v>
      </c>
      <c r="R425">
        <v>3</v>
      </c>
      <c r="S425">
        <v>0</v>
      </c>
      <c r="T425">
        <v>0.4</v>
      </c>
      <c r="U425">
        <v>0.4</v>
      </c>
      <c r="V425">
        <v>4.3</v>
      </c>
      <c r="W425">
        <v>4.7</v>
      </c>
      <c r="X425">
        <v>41</v>
      </c>
      <c r="Y425">
        <v>123</v>
      </c>
      <c r="Z425">
        <v>80</v>
      </c>
      <c r="AA425">
        <v>0</v>
      </c>
      <c r="AB425">
        <v>0.16</v>
      </c>
      <c r="AC425">
        <v>0.16</v>
      </c>
      <c r="AD425">
        <v>0</v>
      </c>
      <c r="AE425">
        <v>0.16</v>
      </c>
      <c r="AF425">
        <v>0.02</v>
      </c>
      <c r="AG425">
        <v>0.18</v>
      </c>
      <c r="AH425">
        <v>0.19</v>
      </c>
      <c r="AI425">
        <v>0.02</v>
      </c>
      <c r="AJ425">
        <v>0.19</v>
      </c>
      <c r="AK425" s="12">
        <f>Players[[#This Row],[Goal Contributions]]/Players[[#This Row],[Matches Played]]</f>
        <v>0.14814814814814814</v>
      </c>
      <c r="AL425" s="12">
        <f>IF(Players[[#This Row],[Expected Goals]] &gt; 0, Players[[#This Row],[Goals]] / Players[[#This Row],[Expected Goals]], 0)</f>
        <v>0</v>
      </c>
      <c r="AM425" s="12">
        <f>IF(Players[[#This Row],[Expected Assists]] &gt; 0, Players[[#This Row],[Assists]] / Players[[#This Row],[Expected Assists]], 0)</f>
        <v>0.93023255813953487</v>
      </c>
      <c r="AN425" s="12">
        <f>IF(Players[[#This Row],[90s Played]] &gt; 0, (Players[[#This Row],[Y Cards]] + Players[[#This Row],[R Cards]]) / Players[[#This Row],[90s Played]], 0)</f>
        <v>0.12345679012345678</v>
      </c>
      <c r="AO425" s="12">
        <f>Players[[#This Row],[Goals]] - Players[[#This Row],[Expected Goals]]</f>
        <v>-0.4</v>
      </c>
    </row>
    <row r="426" spans="1:41" x14ac:dyDescent="0.25">
      <c r="A426" t="s">
        <v>440</v>
      </c>
      <c r="B426" t="s">
        <v>704</v>
      </c>
      <c r="C426" t="s">
        <v>17</v>
      </c>
      <c r="D426" t="s">
        <v>699</v>
      </c>
      <c r="E426" t="s">
        <v>52</v>
      </c>
      <c r="F426">
        <v>19</v>
      </c>
      <c r="G426">
        <v>2006</v>
      </c>
      <c r="H426">
        <v>14</v>
      </c>
      <c r="I426">
        <v>1</v>
      </c>
      <c r="J426">
        <v>313</v>
      </c>
      <c r="K426">
        <v>3.5</v>
      </c>
      <c r="L426">
        <v>1</v>
      </c>
      <c r="M426">
        <v>0</v>
      </c>
      <c r="N426">
        <v>1</v>
      </c>
      <c r="O426">
        <v>1</v>
      </c>
      <c r="P426">
        <v>0</v>
      </c>
      <c r="Q426">
        <v>0</v>
      </c>
      <c r="R426">
        <v>0</v>
      </c>
      <c r="S426">
        <v>0</v>
      </c>
      <c r="T426">
        <v>0.5</v>
      </c>
      <c r="U426">
        <v>0.5</v>
      </c>
      <c r="V426">
        <v>0</v>
      </c>
      <c r="W426">
        <v>0.6</v>
      </c>
      <c r="X426">
        <v>2</v>
      </c>
      <c r="Y426">
        <v>17</v>
      </c>
      <c r="Z426">
        <v>8</v>
      </c>
      <c r="AA426">
        <v>0.28999999999999998</v>
      </c>
      <c r="AB426">
        <v>0</v>
      </c>
      <c r="AC426">
        <v>0.28999999999999998</v>
      </c>
      <c r="AD426">
        <v>0.28999999999999998</v>
      </c>
      <c r="AE426">
        <v>0.28999999999999998</v>
      </c>
      <c r="AF426">
        <v>0.16</v>
      </c>
      <c r="AG426">
        <v>0.01</v>
      </c>
      <c r="AH426">
        <v>0.16</v>
      </c>
      <c r="AI426">
        <v>0.16</v>
      </c>
      <c r="AJ426">
        <v>0.16</v>
      </c>
      <c r="AK426" s="12">
        <f>Players[[#This Row],[Goal Contributions]]/Players[[#This Row],[Matches Played]]</f>
        <v>7.1428571428571425E-2</v>
      </c>
      <c r="AL426" s="12">
        <f>IF(Players[[#This Row],[Expected Goals]] &gt; 0, Players[[#This Row],[Goals]] / Players[[#This Row],[Expected Goals]], 0)</f>
        <v>2</v>
      </c>
      <c r="AM426" s="12">
        <f>IF(Players[[#This Row],[Expected Assists]] &gt; 0, Players[[#This Row],[Assists]] / Players[[#This Row],[Expected Assists]], 0)</f>
        <v>0</v>
      </c>
      <c r="AN426" s="12">
        <f>IF(Players[[#This Row],[90s Played]] &gt; 0, (Players[[#This Row],[Y Cards]] + Players[[#This Row],[R Cards]]) / Players[[#This Row],[90s Played]], 0)</f>
        <v>0</v>
      </c>
      <c r="AO426" s="12">
        <f>Players[[#This Row],[Goals]] - Players[[#This Row],[Expected Goals]]</f>
        <v>0.5</v>
      </c>
    </row>
    <row r="427" spans="1:41" x14ac:dyDescent="0.25">
      <c r="A427" t="s">
        <v>554</v>
      </c>
      <c r="B427" t="s">
        <v>709</v>
      </c>
      <c r="C427" t="s">
        <v>48</v>
      </c>
      <c r="D427" t="s">
        <v>699</v>
      </c>
      <c r="E427" t="s">
        <v>29</v>
      </c>
      <c r="F427">
        <v>33</v>
      </c>
      <c r="G427">
        <v>1992</v>
      </c>
      <c r="H427">
        <v>38</v>
      </c>
      <c r="I427">
        <v>38</v>
      </c>
      <c r="J427">
        <v>3420</v>
      </c>
      <c r="K427">
        <v>38</v>
      </c>
      <c r="L427">
        <v>0</v>
      </c>
      <c r="M427">
        <v>0</v>
      </c>
      <c r="N427">
        <v>0</v>
      </c>
      <c r="O427">
        <v>0</v>
      </c>
      <c r="P427">
        <v>0</v>
      </c>
      <c r="Q427">
        <v>0</v>
      </c>
      <c r="R427">
        <v>4</v>
      </c>
      <c r="S427">
        <v>0</v>
      </c>
      <c r="T427">
        <v>0</v>
      </c>
      <c r="U427">
        <v>0</v>
      </c>
      <c r="V427">
        <v>0.4</v>
      </c>
      <c r="W427">
        <v>0.4</v>
      </c>
      <c r="X427">
        <v>1</v>
      </c>
      <c r="Y427">
        <v>2</v>
      </c>
      <c r="Z427">
        <v>0</v>
      </c>
      <c r="AA427">
        <v>0</v>
      </c>
      <c r="AB427">
        <v>0</v>
      </c>
      <c r="AC427">
        <v>0</v>
      </c>
      <c r="AD427">
        <v>0</v>
      </c>
      <c r="AE427">
        <v>0</v>
      </c>
      <c r="AF427">
        <v>0</v>
      </c>
      <c r="AG427">
        <v>0.01</v>
      </c>
      <c r="AH427">
        <v>0.01</v>
      </c>
      <c r="AI427">
        <v>0</v>
      </c>
      <c r="AJ427">
        <v>0.01</v>
      </c>
      <c r="AK427" s="12">
        <f>Players[[#This Row],[Goal Contributions]]/Players[[#This Row],[Matches Played]]</f>
        <v>0</v>
      </c>
      <c r="AL427" s="12">
        <f>IF(Players[[#This Row],[Expected Goals]] &gt; 0, Players[[#This Row],[Goals]] / Players[[#This Row],[Expected Goals]], 0)</f>
        <v>0</v>
      </c>
      <c r="AM427" s="12">
        <f>IF(Players[[#This Row],[Expected Assists]] &gt; 0, Players[[#This Row],[Assists]] / Players[[#This Row],[Expected Assists]], 0)</f>
        <v>0</v>
      </c>
      <c r="AN427" s="12">
        <f>IF(Players[[#This Row],[90s Played]] &gt; 0, (Players[[#This Row],[Y Cards]] + Players[[#This Row],[R Cards]]) / Players[[#This Row],[90s Played]], 0)</f>
        <v>0.10526315789473684</v>
      </c>
      <c r="AO427" s="12">
        <f>Players[[#This Row],[Goals]] - Players[[#This Row],[Expected Goals]]</f>
        <v>0</v>
      </c>
    </row>
    <row r="428" spans="1:41" x14ac:dyDescent="0.25">
      <c r="A428" t="s">
        <v>564</v>
      </c>
      <c r="B428" t="s">
        <v>700</v>
      </c>
      <c r="C428" t="s">
        <v>17</v>
      </c>
      <c r="D428" t="s">
        <v>11</v>
      </c>
      <c r="E428" t="s">
        <v>29</v>
      </c>
      <c r="F428">
        <v>19</v>
      </c>
      <c r="G428">
        <v>2006</v>
      </c>
      <c r="H428">
        <v>2</v>
      </c>
      <c r="I428">
        <v>0</v>
      </c>
      <c r="J428">
        <v>30</v>
      </c>
      <c r="K428">
        <v>0.3</v>
      </c>
      <c r="L428">
        <v>0</v>
      </c>
      <c r="M428">
        <v>0</v>
      </c>
      <c r="N428">
        <v>0</v>
      </c>
      <c r="O428">
        <v>0</v>
      </c>
      <c r="P428">
        <v>0</v>
      </c>
      <c r="Q428">
        <v>0</v>
      </c>
      <c r="R428">
        <v>0</v>
      </c>
      <c r="S428">
        <v>0</v>
      </c>
      <c r="T428">
        <v>0</v>
      </c>
      <c r="U428">
        <v>0</v>
      </c>
      <c r="V428">
        <v>0</v>
      </c>
      <c r="W428">
        <v>0</v>
      </c>
      <c r="X428">
        <v>1</v>
      </c>
      <c r="Y428">
        <v>0</v>
      </c>
      <c r="Z428">
        <v>1</v>
      </c>
      <c r="AA428">
        <v>0</v>
      </c>
      <c r="AB428">
        <v>0</v>
      </c>
      <c r="AC428">
        <v>0</v>
      </c>
      <c r="AD428">
        <v>0</v>
      </c>
      <c r="AE428">
        <v>0</v>
      </c>
      <c r="AF428">
        <v>0</v>
      </c>
      <c r="AG428">
        <v>0</v>
      </c>
      <c r="AH428">
        <v>0</v>
      </c>
      <c r="AI428">
        <v>0</v>
      </c>
      <c r="AJ428">
        <v>0</v>
      </c>
      <c r="AK428" s="12">
        <f>Players[[#This Row],[Goal Contributions]]/Players[[#This Row],[Matches Played]]</f>
        <v>0</v>
      </c>
      <c r="AL428" s="12">
        <f>IF(Players[[#This Row],[Expected Goals]] &gt; 0, Players[[#This Row],[Goals]] / Players[[#This Row],[Expected Goals]], 0)</f>
        <v>0</v>
      </c>
      <c r="AM428" s="12">
        <f>IF(Players[[#This Row],[Expected Assists]] &gt; 0, Players[[#This Row],[Assists]] / Players[[#This Row],[Expected Assists]], 0)</f>
        <v>0</v>
      </c>
      <c r="AN428" s="12">
        <f>IF(Players[[#This Row],[90s Played]] &gt; 0, (Players[[#This Row],[Y Cards]] + Players[[#This Row],[R Cards]]) / Players[[#This Row],[90s Played]], 0)</f>
        <v>0</v>
      </c>
      <c r="AO428" s="12">
        <f>Players[[#This Row],[Goals]] - Players[[#This Row],[Expected Goals]]</f>
        <v>0</v>
      </c>
    </row>
    <row r="429" spans="1:41" x14ac:dyDescent="0.25">
      <c r="A429" t="s">
        <v>563</v>
      </c>
      <c r="B429" t="s">
        <v>732</v>
      </c>
      <c r="C429" t="s">
        <v>17</v>
      </c>
      <c r="D429" t="s">
        <v>51</v>
      </c>
      <c r="E429" t="s">
        <v>29</v>
      </c>
      <c r="F429">
        <v>26</v>
      </c>
      <c r="G429">
        <v>1999</v>
      </c>
      <c r="H429">
        <v>31</v>
      </c>
      <c r="I429">
        <v>5</v>
      </c>
      <c r="J429">
        <v>854</v>
      </c>
      <c r="K429">
        <v>9.5</v>
      </c>
      <c r="L429">
        <v>3</v>
      </c>
      <c r="M429">
        <v>1</v>
      </c>
      <c r="N429">
        <v>4</v>
      </c>
      <c r="O429">
        <v>3</v>
      </c>
      <c r="P429">
        <v>0</v>
      </c>
      <c r="Q429">
        <v>0</v>
      </c>
      <c r="R429">
        <v>5</v>
      </c>
      <c r="S429">
        <v>0</v>
      </c>
      <c r="T429">
        <v>2.1</v>
      </c>
      <c r="U429">
        <v>2.1</v>
      </c>
      <c r="V429">
        <v>2.9</v>
      </c>
      <c r="W429">
        <v>5</v>
      </c>
      <c r="X429">
        <v>21</v>
      </c>
      <c r="Y429">
        <v>18</v>
      </c>
      <c r="Z429">
        <v>59</v>
      </c>
      <c r="AA429">
        <v>0.32</v>
      </c>
      <c r="AB429">
        <v>0.11</v>
      </c>
      <c r="AC429">
        <v>0.42</v>
      </c>
      <c r="AD429">
        <v>0.32</v>
      </c>
      <c r="AE429">
        <v>0.42</v>
      </c>
      <c r="AF429">
        <v>0.22</v>
      </c>
      <c r="AG429">
        <v>0.3</v>
      </c>
      <c r="AH429">
        <v>0.53</v>
      </c>
      <c r="AI429">
        <v>0.22</v>
      </c>
      <c r="AJ429">
        <v>0.53</v>
      </c>
      <c r="AK429" s="12">
        <f>Players[[#This Row],[Goal Contributions]]/Players[[#This Row],[Matches Played]]</f>
        <v>0.12903225806451613</v>
      </c>
      <c r="AL429" s="12">
        <f>IF(Players[[#This Row],[Expected Goals]] &gt; 0, Players[[#This Row],[Goals]] / Players[[#This Row],[Expected Goals]], 0)</f>
        <v>1.4285714285714286</v>
      </c>
      <c r="AM429" s="12">
        <f>IF(Players[[#This Row],[Expected Assists]] &gt; 0, Players[[#This Row],[Assists]] / Players[[#This Row],[Expected Assists]], 0)</f>
        <v>0.34482758620689657</v>
      </c>
      <c r="AN429" s="12">
        <f>IF(Players[[#This Row],[90s Played]] &gt; 0, (Players[[#This Row],[Y Cards]] + Players[[#This Row],[R Cards]]) / Players[[#This Row],[90s Played]], 0)</f>
        <v>0.52631578947368418</v>
      </c>
      <c r="AO429" s="12">
        <f>Players[[#This Row],[Goals]] - Players[[#This Row],[Expected Goals]]</f>
        <v>0.89999999999999991</v>
      </c>
    </row>
    <row r="430" spans="1:41" x14ac:dyDescent="0.25">
      <c r="A430" t="s">
        <v>574</v>
      </c>
      <c r="B430" t="s">
        <v>734</v>
      </c>
      <c r="C430" t="s">
        <v>17</v>
      </c>
      <c r="D430" t="s">
        <v>51</v>
      </c>
      <c r="E430" t="s">
        <v>29</v>
      </c>
      <c r="F430">
        <v>26</v>
      </c>
      <c r="G430">
        <v>1999</v>
      </c>
      <c r="H430">
        <v>19</v>
      </c>
      <c r="I430">
        <v>1</v>
      </c>
      <c r="J430">
        <v>295</v>
      </c>
      <c r="K430">
        <v>3.3</v>
      </c>
      <c r="L430">
        <v>1</v>
      </c>
      <c r="M430">
        <v>0</v>
      </c>
      <c r="N430">
        <v>1</v>
      </c>
      <c r="O430">
        <v>1</v>
      </c>
      <c r="P430">
        <v>0</v>
      </c>
      <c r="Q430">
        <v>0</v>
      </c>
      <c r="R430">
        <v>1</v>
      </c>
      <c r="S430">
        <v>0</v>
      </c>
      <c r="T430">
        <v>1</v>
      </c>
      <c r="U430">
        <v>1</v>
      </c>
      <c r="V430">
        <v>0.5</v>
      </c>
      <c r="W430">
        <v>1.5</v>
      </c>
      <c r="X430">
        <v>12</v>
      </c>
      <c r="Y430">
        <v>6</v>
      </c>
      <c r="Z430">
        <v>17</v>
      </c>
      <c r="AA430">
        <v>0.31</v>
      </c>
      <c r="AB430">
        <v>0</v>
      </c>
      <c r="AC430">
        <v>0.31</v>
      </c>
      <c r="AD430">
        <v>0.31</v>
      </c>
      <c r="AE430">
        <v>0.31</v>
      </c>
      <c r="AF430">
        <v>0.31</v>
      </c>
      <c r="AG430">
        <v>0.15</v>
      </c>
      <c r="AH430">
        <v>0.45</v>
      </c>
      <c r="AI430">
        <v>0.31</v>
      </c>
      <c r="AJ430">
        <v>0.45</v>
      </c>
      <c r="AK430" s="12">
        <f>Players[[#This Row],[Goal Contributions]]/Players[[#This Row],[Matches Played]]</f>
        <v>5.2631578947368418E-2</v>
      </c>
      <c r="AL430" s="12">
        <f>IF(Players[[#This Row],[Expected Goals]] &gt; 0, Players[[#This Row],[Goals]] / Players[[#This Row],[Expected Goals]], 0)</f>
        <v>1</v>
      </c>
      <c r="AM430" s="12">
        <f>IF(Players[[#This Row],[Expected Assists]] &gt; 0, Players[[#This Row],[Assists]] / Players[[#This Row],[Expected Assists]], 0)</f>
        <v>0</v>
      </c>
      <c r="AN430" s="12">
        <f>IF(Players[[#This Row],[90s Played]] &gt; 0, (Players[[#This Row],[Y Cards]] + Players[[#This Row],[R Cards]]) / Players[[#This Row],[90s Played]], 0)</f>
        <v>0.30303030303030304</v>
      </c>
      <c r="AO430" s="12">
        <f>Players[[#This Row],[Goals]] - Players[[#This Row],[Expected Goals]]</f>
        <v>0</v>
      </c>
    </row>
    <row r="431" spans="1:41" x14ac:dyDescent="0.25">
      <c r="A431" t="s">
        <v>68</v>
      </c>
      <c r="B431" t="s">
        <v>704</v>
      </c>
      <c r="C431" t="s">
        <v>17</v>
      </c>
      <c r="D431" t="s">
        <v>699</v>
      </c>
      <c r="E431" t="s">
        <v>29</v>
      </c>
      <c r="F431">
        <v>23</v>
      </c>
      <c r="G431">
        <v>2002</v>
      </c>
      <c r="H431">
        <v>37</v>
      </c>
      <c r="I431">
        <v>33</v>
      </c>
      <c r="J431">
        <v>2728</v>
      </c>
      <c r="K431">
        <v>30.3</v>
      </c>
      <c r="L431">
        <v>2</v>
      </c>
      <c r="M431">
        <v>6</v>
      </c>
      <c r="N431">
        <v>8</v>
      </c>
      <c r="O431">
        <v>2</v>
      </c>
      <c r="P431">
        <v>0</v>
      </c>
      <c r="Q431">
        <v>0</v>
      </c>
      <c r="R431">
        <v>10</v>
      </c>
      <c r="S431">
        <v>0</v>
      </c>
      <c r="T431">
        <v>2.1</v>
      </c>
      <c r="U431">
        <v>2.1</v>
      </c>
      <c r="V431">
        <v>3.3</v>
      </c>
      <c r="W431">
        <v>5.4</v>
      </c>
      <c r="X431">
        <v>52</v>
      </c>
      <c r="Y431">
        <v>143</v>
      </c>
      <c r="Z431">
        <v>95</v>
      </c>
      <c r="AA431">
        <v>7.0000000000000007E-2</v>
      </c>
      <c r="AB431">
        <v>0.2</v>
      </c>
      <c r="AC431">
        <v>0.26</v>
      </c>
      <c r="AD431">
        <v>7.0000000000000007E-2</v>
      </c>
      <c r="AE431">
        <v>0.26</v>
      </c>
      <c r="AF431">
        <v>7.0000000000000007E-2</v>
      </c>
      <c r="AG431">
        <v>0.11</v>
      </c>
      <c r="AH431">
        <v>0.18</v>
      </c>
      <c r="AI431">
        <v>7.0000000000000007E-2</v>
      </c>
      <c r="AJ431">
        <v>0.18</v>
      </c>
      <c r="AK431" s="12">
        <f>Players[[#This Row],[Goal Contributions]]/Players[[#This Row],[Matches Played]]</f>
        <v>0.21621621621621623</v>
      </c>
      <c r="AL431" s="12">
        <f>IF(Players[[#This Row],[Expected Goals]] &gt; 0, Players[[#This Row],[Goals]] / Players[[#This Row],[Expected Goals]], 0)</f>
        <v>0.95238095238095233</v>
      </c>
      <c r="AM431" s="12">
        <f>IF(Players[[#This Row],[Expected Assists]] &gt; 0, Players[[#This Row],[Assists]] / Players[[#This Row],[Expected Assists]], 0)</f>
        <v>1.8181818181818183</v>
      </c>
      <c r="AN431" s="12">
        <f>IF(Players[[#This Row],[90s Played]] &gt; 0, (Players[[#This Row],[Y Cards]] + Players[[#This Row],[R Cards]]) / Players[[#This Row],[90s Played]], 0)</f>
        <v>0.33003300330033003</v>
      </c>
      <c r="AO431" s="12">
        <f>Players[[#This Row],[Goals]] - Players[[#This Row],[Expected Goals]]</f>
        <v>-0.10000000000000009</v>
      </c>
    </row>
    <row r="432" spans="1:41" x14ac:dyDescent="0.25">
      <c r="A432" t="s">
        <v>543</v>
      </c>
      <c r="B432" t="s">
        <v>736</v>
      </c>
      <c r="C432" t="s">
        <v>17</v>
      </c>
      <c r="D432" t="s">
        <v>699</v>
      </c>
      <c r="E432" t="s">
        <v>29</v>
      </c>
      <c r="F432">
        <v>28</v>
      </c>
      <c r="G432">
        <v>1997</v>
      </c>
      <c r="H432">
        <v>13</v>
      </c>
      <c r="I432">
        <v>7</v>
      </c>
      <c r="J432">
        <v>590</v>
      </c>
      <c r="K432">
        <v>6.6</v>
      </c>
      <c r="L432">
        <v>0</v>
      </c>
      <c r="M432">
        <v>1</v>
      </c>
      <c r="N432">
        <v>1</v>
      </c>
      <c r="O432">
        <v>0</v>
      </c>
      <c r="P432">
        <v>0</v>
      </c>
      <c r="Q432">
        <v>0</v>
      </c>
      <c r="R432">
        <v>3</v>
      </c>
      <c r="S432">
        <v>0</v>
      </c>
      <c r="T432">
        <v>0</v>
      </c>
      <c r="U432">
        <v>0</v>
      </c>
      <c r="V432">
        <v>0.4</v>
      </c>
      <c r="W432">
        <v>0.4</v>
      </c>
      <c r="X432">
        <v>1</v>
      </c>
      <c r="Y432">
        <v>27</v>
      </c>
      <c r="Z432">
        <v>4</v>
      </c>
      <c r="AA432">
        <v>0</v>
      </c>
      <c r="AB432">
        <v>0.15</v>
      </c>
      <c r="AC432">
        <v>0.15</v>
      </c>
      <c r="AD432">
        <v>0</v>
      </c>
      <c r="AE432">
        <v>0.15</v>
      </c>
      <c r="AF432">
        <v>0</v>
      </c>
      <c r="AG432">
        <v>0.06</v>
      </c>
      <c r="AH432">
        <v>0.06</v>
      </c>
      <c r="AI432">
        <v>0</v>
      </c>
      <c r="AJ432">
        <v>0.06</v>
      </c>
      <c r="AK432" s="12">
        <f>Players[[#This Row],[Goal Contributions]]/Players[[#This Row],[Matches Played]]</f>
        <v>7.6923076923076927E-2</v>
      </c>
      <c r="AL432" s="12">
        <f>IF(Players[[#This Row],[Expected Goals]] &gt; 0, Players[[#This Row],[Goals]] / Players[[#This Row],[Expected Goals]], 0)</f>
        <v>0</v>
      </c>
      <c r="AM432" s="12">
        <f>IF(Players[[#This Row],[Expected Assists]] &gt; 0, Players[[#This Row],[Assists]] / Players[[#This Row],[Expected Assists]], 0)</f>
        <v>2.5</v>
      </c>
      <c r="AN432" s="12">
        <f>IF(Players[[#This Row],[90s Played]] &gt; 0, (Players[[#This Row],[Y Cards]] + Players[[#This Row],[R Cards]]) / Players[[#This Row],[90s Played]], 0)</f>
        <v>0.45454545454545459</v>
      </c>
      <c r="AO432" s="12">
        <f>Players[[#This Row],[Goals]] - Players[[#This Row],[Expected Goals]]</f>
        <v>0</v>
      </c>
    </row>
    <row r="433" spans="1:41" x14ac:dyDescent="0.25">
      <c r="A433" t="s">
        <v>275</v>
      </c>
      <c r="B433" t="s">
        <v>704</v>
      </c>
      <c r="C433" t="s">
        <v>17</v>
      </c>
      <c r="D433" t="s">
        <v>699</v>
      </c>
      <c r="E433" t="s">
        <v>29</v>
      </c>
      <c r="F433">
        <v>25</v>
      </c>
      <c r="G433">
        <v>2000</v>
      </c>
      <c r="H433">
        <v>34</v>
      </c>
      <c r="I433">
        <v>34</v>
      </c>
      <c r="J433">
        <v>2803</v>
      </c>
      <c r="K433">
        <v>31.1</v>
      </c>
      <c r="L433">
        <v>7</v>
      </c>
      <c r="M433">
        <v>8</v>
      </c>
      <c r="N433">
        <v>15</v>
      </c>
      <c r="O433">
        <v>7</v>
      </c>
      <c r="P433">
        <v>0</v>
      </c>
      <c r="Q433">
        <v>0</v>
      </c>
      <c r="R433">
        <v>11</v>
      </c>
      <c r="S433">
        <v>1</v>
      </c>
      <c r="T433">
        <v>6.3</v>
      </c>
      <c r="U433">
        <v>6.3</v>
      </c>
      <c r="V433">
        <v>5</v>
      </c>
      <c r="W433">
        <v>11.2</v>
      </c>
      <c r="X433">
        <v>69</v>
      </c>
      <c r="Y433">
        <v>164</v>
      </c>
      <c r="Z433">
        <v>136</v>
      </c>
      <c r="AA433">
        <v>0.22</v>
      </c>
      <c r="AB433">
        <v>0.26</v>
      </c>
      <c r="AC433">
        <v>0.48</v>
      </c>
      <c r="AD433">
        <v>0.22</v>
      </c>
      <c r="AE433">
        <v>0.48</v>
      </c>
      <c r="AF433">
        <v>0.2</v>
      </c>
      <c r="AG433">
        <v>0.16</v>
      </c>
      <c r="AH433">
        <v>0.36</v>
      </c>
      <c r="AI433">
        <v>0.2</v>
      </c>
      <c r="AJ433">
        <v>0.36</v>
      </c>
      <c r="AK433" s="12">
        <f>Players[[#This Row],[Goal Contributions]]/Players[[#This Row],[Matches Played]]</f>
        <v>0.44117647058823528</v>
      </c>
      <c r="AL433" s="12">
        <f>IF(Players[[#This Row],[Expected Goals]] &gt; 0, Players[[#This Row],[Goals]] / Players[[#This Row],[Expected Goals]], 0)</f>
        <v>1.1111111111111112</v>
      </c>
      <c r="AM433" s="12">
        <f>IF(Players[[#This Row],[Expected Assists]] &gt; 0, Players[[#This Row],[Assists]] / Players[[#This Row],[Expected Assists]], 0)</f>
        <v>1.6</v>
      </c>
      <c r="AN433" s="12">
        <f>IF(Players[[#This Row],[90s Played]] &gt; 0, (Players[[#This Row],[Y Cards]] + Players[[#This Row],[R Cards]]) / Players[[#This Row],[90s Played]], 0)</f>
        <v>0.38585209003215432</v>
      </c>
      <c r="AO433" s="12">
        <f>Players[[#This Row],[Goals]] - Players[[#This Row],[Expected Goals]]</f>
        <v>0.70000000000000018</v>
      </c>
    </row>
    <row r="434" spans="1:41" x14ac:dyDescent="0.25">
      <c r="A434" t="s">
        <v>464</v>
      </c>
      <c r="B434" t="s">
        <v>701</v>
      </c>
      <c r="C434" t="s">
        <v>11</v>
      </c>
      <c r="D434" t="s">
        <v>699</v>
      </c>
      <c r="E434" t="s">
        <v>29</v>
      </c>
      <c r="F434">
        <v>23</v>
      </c>
      <c r="G434">
        <v>2002</v>
      </c>
      <c r="H434">
        <v>36</v>
      </c>
      <c r="I434">
        <v>36</v>
      </c>
      <c r="J434">
        <v>3188</v>
      </c>
      <c r="K434">
        <v>35.4</v>
      </c>
      <c r="L434">
        <v>2</v>
      </c>
      <c r="M434">
        <v>0</v>
      </c>
      <c r="N434">
        <v>2</v>
      </c>
      <c r="O434">
        <v>2</v>
      </c>
      <c r="P434">
        <v>0</v>
      </c>
      <c r="Q434">
        <v>0</v>
      </c>
      <c r="R434">
        <v>6</v>
      </c>
      <c r="S434">
        <v>0</v>
      </c>
      <c r="T434">
        <v>1.4</v>
      </c>
      <c r="U434">
        <v>1.4</v>
      </c>
      <c r="V434">
        <v>1.2</v>
      </c>
      <c r="W434">
        <v>2.6</v>
      </c>
      <c r="X434">
        <v>22</v>
      </c>
      <c r="Y434">
        <v>115</v>
      </c>
      <c r="Z434">
        <v>5</v>
      </c>
      <c r="AA434">
        <v>0.06</v>
      </c>
      <c r="AB434">
        <v>0</v>
      </c>
      <c r="AC434">
        <v>0.06</v>
      </c>
      <c r="AD434">
        <v>0.06</v>
      </c>
      <c r="AE434">
        <v>0.06</v>
      </c>
      <c r="AF434">
        <v>0.04</v>
      </c>
      <c r="AG434">
        <v>0.03</v>
      </c>
      <c r="AH434">
        <v>7.0000000000000007E-2</v>
      </c>
      <c r="AI434">
        <v>0.04</v>
      </c>
      <c r="AJ434">
        <v>7.0000000000000007E-2</v>
      </c>
      <c r="AK434" s="12">
        <f>Players[[#This Row],[Goal Contributions]]/Players[[#This Row],[Matches Played]]</f>
        <v>5.5555555555555552E-2</v>
      </c>
      <c r="AL434" s="12">
        <f>IF(Players[[#This Row],[Expected Goals]] &gt; 0, Players[[#This Row],[Goals]] / Players[[#This Row],[Expected Goals]], 0)</f>
        <v>1.4285714285714286</v>
      </c>
      <c r="AM434" s="12">
        <f>IF(Players[[#This Row],[Expected Assists]] &gt; 0, Players[[#This Row],[Assists]] / Players[[#This Row],[Expected Assists]], 0)</f>
        <v>0</v>
      </c>
      <c r="AN434" s="12">
        <f>IF(Players[[#This Row],[90s Played]] &gt; 0, (Players[[#This Row],[Y Cards]] + Players[[#This Row],[R Cards]]) / Players[[#This Row],[90s Played]], 0)</f>
        <v>0.16949152542372883</v>
      </c>
      <c r="AO434" s="12">
        <f>Players[[#This Row],[Goals]] - Players[[#This Row],[Expected Goals]]</f>
        <v>0.60000000000000009</v>
      </c>
    </row>
    <row r="435" spans="1:41" x14ac:dyDescent="0.25">
      <c r="A435" t="s">
        <v>120</v>
      </c>
      <c r="B435" t="s">
        <v>736</v>
      </c>
      <c r="C435" t="s">
        <v>11</v>
      </c>
      <c r="D435" t="s">
        <v>699</v>
      </c>
      <c r="E435" t="s">
        <v>29</v>
      </c>
      <c r="F435">
        <v>34</v>
      </c>
      <c r="G435">
        <v>1991</v>
      </c>
      <c r="H435">
        <v>6</v>
      </c>
      <c r="I435">
        <v>1</v>
      </c>
      <c r="J435">
        <v>150</v>
      </c>
      <c r="K435">
        <v>1.7</v>
      </c>
      <c r="L435">
        <v>0</v>
      </c>
      <c r="M435">
        <v>0</v>
      </c>
      <c r="N435">
        <v>0</v>
      </c>
      <c r="O435">
        <v>0</v>
      </c>
      <c r="P435">
        <v>0</v>
      </c>
      <c r="Q435">
        <v>0</v>
      </c>
      <c r="R435">
        <v>1</v>
      </c>
      <c r="S435">
        <v>0</v>
      </c>
      <c r="T435">
        <v>0.1</v>
      </c>
      <c r="U435">
        <v>0.1</v>
      </c>
      <c r="V435">
        <v>0</v>
      </c>
      <c r="W435">
        <v>0.1</v>
      </c>
      <c r="X435">
        <v>0</v>
      </c>
      <c r="Y435">
        <v>2</v>
      </c>
      <c r="Z435">
        <v>0</v>
      </c>
      <c r="AA435">
        <v>0</v>
      </c>
      <c r="AB435">
        <v>0</v>
      </c>
      <c r="AC435">
        <v>0</v>
      </c>
      <c r="AD435">
        <v>0</v>
      </c>
      <c r="AE435">
        <v>0</v>
      </c>
      <c r="AF435">
        <v>0.04</v>
      </c>
      <c r="AG435">
        <v>0</v>
      </c>
      <c r="AH435">
        <v>0.04</v>
      </c>
      <c r="AI435">
        <v>0.04</v>
      </c>
      <c r="AJ435">
        <v>0.04</v>
      </c>
      <c r="AK435" s="12">
        <f>Players[[#This Row],[Goal Contributions]]/Players[[#This Row],[Matches Played]]</f>
        <v>0</v>
      </c>
      <c r="AL435" s="12">
        <f>IF(Players[[#This Row],[Expected Goals]] &gt; 0, Players[[#This Row],[Goals]] / Players[[#This Row],[Expected Goals]], 0)</f>
        <v>0</v>
      </c>
      <c r="AM435" s="12">
        <f>IF(Players[[#This Row],[Expected Assists]] &gt; 0, Players[[#This Row],[Assists]] / Players[[#This Row],[Expected Assists]], 0)</f>
        <v>0</v>
      </c>
      <c r="AN435" s="12">
        <f>IF(Players[[#This Row],[90s Played]] &gt; 0, (Players[[#This Row],[Y Cards]] + Players[[#This Row],[R Cards]]) / Players[[#This Row],[90s Played]], 0)</f>
        <v>0.58823529411764708</v>
      </c>
      <c r="AO435" s="12">
        <f>Players[[#This Row],[Goals]] - Players[[#This Row],[Expected Goals]]</f>
        <v>-0.1</v>
      </c>
    </row>
    <row r="436" spans="1:41" x14ac:dyDescent="0.25">
      <c r="A436" t="s">
        <v>439</v>
      </c>
      <c r="B436" t="s">
        <v>716</v>
      </c>
      <c r="C436" t="s">
        <v>11</v>
      </c>
      <c r="D436" t="s">
        <v>699</v>
      </c>
      <c r="E436" t="s">
        <v>29</v>
      </c>
      <c r="F436">
        <v>28</v>
      </c>
      <c r="G436">
        <v>1997</v>
      </c>
      <c r="H436">
        <v>37</v>
      </c>
      <c r="I436">
        <v>37</v>
      </c>
      <c r="J436">
        <v>3330</v>
      </c>
      <c r="K436">
        <v>37</v>
      </c>
      <c r="L436">
        <v>5</v>
      </c>
      <c r="M436">
        <v>2</v>
      </c>
      <c r="N436">
        <v>7</v>
      </c>
      <c r="O436">
        <v>5</v>
      </c>
      <c r="P436">
        <v>0</v>
      </c>
      <c r="Q436">
        <v>0</v>
      </c>
      <c r="R436">
        <v>4</v>
      </c>
      <c r="S436">
        <v>0</v>
      </c>
      <c r="T436">
        <v>4</v>
      </c>
      <c r="U436">
        <v>4</v>
      </c>
      <c r="V436">
        <v>1.1000000000000001</v>
      </c>
      <c r="W436">
        <v>5.0999999999999996</v>
      </c>
      <c r="X436">
        <v>3</v>
      </c>
      <c r="Y436">
        <v>51</v>
      </c>
      <c r="Z436">
        <v>6</v>
      </c>
      <c r="AA436">
        <v>0.14000000000000001</v>
      </c>
      <c r="AB436">
        <v>0.05</v>
      </c>
      <c r="AC436">
        <v>0.19</v>
      </c>
      <c r="AD436">
        <v>0.14000000000000001</v>
      </c>
      <c r="AE436">
        <v>0.19</v>
      </c>
      <c r="AF436">
        <v>0.11</v>
      </c>
      <c r="AG436">
        <v>0.03</v>
      </c>
      <c r="AH436">
        <v>0.14000000000000001</v>
      </c>
      <c r="AI436">
        <v>0.11</v>
      </c>
      <c r="AJ436">
        <v>0.14000000000000001</v>
      </c>
      <c r="AK436" s="12">
        <f>Players[[#This Row],[Goal Contributions]]/Players[[#This Row],[Matches Played]]</f>
        <v>0.1891891891891892</v>
      </c>
      <c r="AL436" s="12">
        <f>IF(Players[[#This Row],[Expected Goals]] &gt; 0, Players[[#This Row],[Goals]] / Players[[#This Row],[Expected Goals]], 0)</f>
        <v>1.25</v>
      </c>
      <c r="AM436" s="12">
        <f>IF(Players[[#This Row],[Expected Assists]] &gt; 0, Players[[#This Row],[Assists]] / Players[[#This Row],[Expected Assists]], 0)</f>
        <v>1.8181818181818181</v>
      </c>
      <c r="AN436" s="12">
        <f>IF(Players[[#This Row],[90s Played]] &gt; 0, (Players[[#This Row],[Y Cards]] + Players[[#This Row],[R Cards]]) / Players[[#This Row],[90s Played]], 0)</f>
        <v>0.10810810810810811</v>
      </c>
      <c r="AO436" s="12">
        <f>Players[[#This Row],[Goals]] - Players[[#This Row],[Expected Goals]]</f>
        <v>1</v>
      </c>
    </row>
    <row r="437" spans="1:41" x14ac:dyDescent="0.25">
      <c r="A437" t="s">
        <v>604</v>
      </c>
      <c r="B437" t="s">
        <v>704</v>
      </c>
      <c r="C437" t="s">
        <v>11</v>
      </c>
      <c r="D437" t="s">
        <v>699</v>
      </c>
      <c r="E437" t="s">
        <v>29</v>
      </c>
      <c r="F437">
        <v>30</v>
      </c>
      <c r="G437">
        <v>1995</v>
      </c>
      <c r="H437">
        <v>4</v>
      </c>
      <c r="I437">
        <v>1</v>
      </c>
      <c r="J437">
        <v>137</v>
      </c>
      <c r="K437">
        <v>1.5</v>
      </c>
      <c r="L437">
        <v>0</v>
      </c>
      <c r="M437">
        <v>0</v>
      </c>
      <c r="N437">
        <v>0</v>
      </c>
      <c r="O437">
        <v>0</v>
      </c>
      <c r="P437">
        <v>0</v>
      </c>
      <c r="Q437">
        <v>0</v>
      </c>
      <c r="R437">
        <v>1</v>
      </c>
      <c r="S437">
        <v>0</v>
      </c>
      <c r="T437">
        <v>0</v>
      </c>
      <c r="U437">
        <v>0</v>
      </c>
      <c r="V437">
        <v>0</v>
      </c>
      <c r="W437">
        <v>0</v>
      </c>
      <c r="X437">
        <v>0</v>
      </c>
      <c r="Y437">
        <v>2</v>
      </c>
      <c r="Z437">
        <v>4</v>
      </c>
      <c r="AA437">
        <v>0</v>
      </c>
      <c r="AB437">
        <v>0</v>
      </c>
      <c r="AC437">
        <v>0</v>
      </c>
      <c r="AD437">
        <v>0</v>
      </c>
      <c r="AE437">
        <v>0</v>
      </c>
      <c r="AF437">
        <v>0.01</v>
      </c>
      <c r="AG437">
        <v>0</v>
      </c>
      <c r="AH437">
        <v>0.01</v>
      </c>
      <c r="AI437">
        <v>0.01</v>
      </c>
      <c r="AJ437">
        <v>0.01</v>
      </c>
      <c r="AK437" s="12">
        <f>Players[[#This Row],[Goal Contributions]]/Players[[#This Row],[Matches Played]]</f>
        <v>0</v>
      </c>
      <c r="AL437" s="12">
        <f>IF(Players[[#This Row],[Expected Goals]] &gt; 0, Players[[#This Row],[Goals]] / Players[[#This Row],[Expected Goals]], 0)</f>
        <v>0</v>
      </c>
      <c r="AM437" s="12">
        <f>IF(Players[[#This Row],[Expected Assists]] &gt; 0, Players[[#This Row],[Assists]] / Players[[#This Row],[Expected Assists]], 0)</f>
        <v>0</v>
      </c>
      <c r="AN437" s="12">
        <f>IF(Players[[#This Row],[90s Played]] &gt; 0, (Players[[#This Row],[Y Cards]] + Players[[#This Row],[R Cards]]) / Players[[#This Row],[90s Played]], 0)</f>
        <v>0.66666666666666663</v>
      </c>
      <c r="AO437" s="12">
        <f>Players[[#This Row],[Goals]] - Players[[#This Row],[Expected Goals]]</f>
        <v>0</v>
      </c>
    </row>
    <row r="438" spans="1:41" x14ac:dyDescent="0.25">
      <c r="A438" t="s">
        <v>646</v>
      </c>
      <c r="B438" t="s">
        <v>725</v>
      </c>
      <c r="C438" t="s">
        <v>11</v>
      </c>
      <c r="D438" t="s">
        <v>699</v>
      </c>
      <c r="E438" t="s">
        <v>29</v>
      </c>
      <c r="F438">
        <v>24</v>
      </c>
      <c r="G438">
        <v>2001</v>
      </c>
      <c r="H438">
        <v>35</v>
      </c>
      <c r="I438">
        <v>28</v>
      </c>
      <c r="J438">
        <v>2594</v>
      </c>
      <c r="K438">
        <v>28.8</v>
      </c>
      <c r="L438">
        <v>1</v>
      </c>
      <c r="M438">
        <v>3</v>
      </c>
      <c r="N438">
        <v>4</v>
      </c>
      <c r="O438">
        <v>1</v>
      </c>
      <c r="P438">
        <v>0</v>
      </c>
      <c r="Q438">
        <v>0</v>
      </c>
      <c r="R438">
        <v>7</v>
      </c>
      <c r="S438">
        <v>0</v>
      </c>
      <c r="T438">
        <v>2.2999999999999998</v>
      </c>
      <c r="U438">
        <v>2.2999999999999998</v>
      </c>
      <c r="V438">
        <v>1.6</v>
      </c>
      <c r="W438">
        <v>3.9</v>
      </c>
      <c r="X438">
        <v>68</v>
      </c>
      <c r="Y438">
        <v>89</v>
      </c>
      <c r="Z438">
        <v>103</v>
      </c>
      <c r="AA438">
        <v>0.03</v>
      </c>
      <c r="AB438">
        <v>0.1</v>
      </c>
      <c r="AC438">
        <v>0.14000000000000001</v>
      </c>
      <c r="AD438">
        <v>0.03</v>
      </c>
      <c r="AE438">
        <v>0.14000000000000001</v>
      </c>
      <c r="AF438">
        <v>0.08</v>
      </c>
      <c r="AG438">
        <v>0.05</v>
      </c>
      <c r="AH438">
        <v>0.13</v>
      </c>
      <c r="AI438">
        <v>0.08</v>
      </c>
      <c r="AJ438">
        <v>0.13</v>
      </c>
      <c r="AK438" s="12">
        <f>Players[[#This Row],[Goal Contributions]]/Players[[#This Row],[Matches Played]]</f>
        <v>0.11428571428571428</v>
      </c>
      <c r="AL438" s="12">
        <f>IF(Players[[#This Row],[Expected Goals]] &gt; 0, Players[[#This Row],[Goals]] / Players[[#This Row],[Expected Goals]], 0)</f>
        <v>0.43478260869565222</v>
      </c>
      <c r="AM438" s="12">
        <f>IF(Players[[#This Row],[Expected Assists]] &gt; 0, Players[[#This Row],[Assists]] / Players[[#This Row],[Expected Assists]], 0)</f>
        <v>1.875</v>
      </c>
      <c r="AN438" s="12">
        <f>IF(Players[[#This Row],[90s Played]] &gt; 0, (Players[[#This Row],[Y Cards]] + Players[[#This Row],[R Cards]]) / Players[[#This Row],[90s Played]], 0)</f>
        <v>0.24305555555555555</v>
      </c>
      <c r="AO438" s="12">
        <f>Players[[#This Row],[Goals]] - Players[[#This Row],[Expected Goals]]</f>
        <v>-1.2999999999999998</v>
      </c>
    </row>
    <row r="439" spans="1:41" x14ac:dyDescent="0.25">
      <c r="A439" t="s">
        <v>192</v>
      </c>
      <c r="B439" t="s">
        <v>701</v>
      </c>
      <c r="C439" t="s">
        <v>17</v>
      </c>
      <c r="D439" t="s">
        <v>51</v>
      </c>
      <c r="E439" t="s">
        <v>29</v>
      </c>
      <c r="F439">
        <v>24</v>
      </c>
      <c r="G439">
        <v>2001</v>
      </c>
      <c r="H439">
        <v>8</v>
      </c>
      <c r="I439">
        <v>5</v>
      </c>
      <c r="J439">
        <v>275</v>
      </c>
      <c r="K439">
        <v>3.1</v>
      </c>
      <c r="L439">
        <v>0</v>
      </c>
      <c r="M439">
        <v>0</v>
      </c>
      <c r="N439">
        <v>0</v>
      </c>
      <c r="O439">
        <v>0</v>
      </c>
      <c r="P439">
        <v>0</v>
      </c>
      <c r="Q439">
        <v>0</v>
      </c>
      <c r="R439">
        <v>0</v>
      </c>
      <c r="S439">
        <v>0</v>
      </c>
      <c r="T439">
        <v>0</v>
      </c>
      <c r="U439">
        <v>0</v>
      </c>
      <c r="V439">
        <v>0</v>
      </c>
      <c r="W439">
        <v>0</v>
      </c>
      <c r="X439">
        <v>2</v>
      </c>
      <c r="Y439">
        <v>11</v>
      </c>
      <c r="Z439">
        <v>1</v>
      </c>
      <c r="AA439">
        <v>0</v>
      </c>
      <c r="AB439">
        <v>0</v>
      </c>
      <c r="AC439">
        <v>0</v>
      </c>
      <c r="AD439">
        <v>0</v>
      </c>
      <c r="AE439">
        <v>0</v>
      </c>
      <c r="AF439">
        <v>0</v>
      </c>
      <c r="AG439">
        <v>0</v>
      </c>
      <c r="AH439">
        <v>0</v>
      </c>
      <c r="AI439">
        <v>0</v>
      </c>
      <c r="AJ439">
        <v>0</v>
      </c>
      <c r="AK439" s="12">
        <f>Players[[#This Row],[Goal Contributions]]/Players[[#This Row],[Matches Played]]</f>
        <v>0</v>
      </c>
      <c r="AL439" s="12">
        <f>IF(Players[[#This Row],[Expected Goals]] &gt; 0, Players[[#This Row],[Goals]] / Players[[#This Row],[Expected Goals]], 0)</f>
        <v>0</v>
      </c>
      <c r="AM439" s="12">
        <f>IF(Players[[#This Row],[Expected Assists]] &gt; 0, Players[[#This Row],[Assists]] / Players[[#This Row],[Expected Assists]], 0)</f>
        <v>0</v>
      </c>
      <c r="AN439" s="12">
        <f>IF(Players[[#This Row],[90s Played]] &gt; 0, (Players[[#This Row],[Y Cards]] + Players[[#This Row],[R Cards]]) / Players[[#This Row],[90s Played]], 0)</f>
        <v>0</v>
      </c>
      <c r="AO439" s="12">
        <f>Players[[#This Row],[Goals]] - Players[[#This Row],[Expected Goals]]</f>
        <v>0</v>
      </c>
    </row>
    <row r="440" spans="1:41" x14ac:dyDescent="0.25">
      <c r="A440" t="s">
        <v>218</v>
      </c>
      <c r="B440" t="s">
        <v>714</v>
      </c>
      <c r="C440" t="s">
        <v>17</v>
      </c>
      <c r="D440" t="s">
        <v>51</v>
      </c>
      <c r="E440" t="s">
        <v>29</v>
      </c>
      <c r="F440">
        <v>27</v>
      </c>
      <c r="G440">
        <v>1998</v>
      </c>
      <c r="H440">
        <v>34</v>
      </c>
      <c r="I440">
        <v>23</v>
      </c>
      <c r="J440">
        <v>1963</v>
      </c>
      <c r="K440">
        <v>21.8</v>
      </c>
      <c r="L440">
        <v>0</v>
      </c>
      <c r="M440">
        <v>1</v>
      </c>
      <c r="N440">
        <v>1</v>
      </c>
      <c r="O440">
        <v>0</v>
      </c>
      <c r="P440">
        <v>0</v>
      </c>
      <c r="Q440">
        <v>0</v>
      </c>
      <c r="R440">
        <v>9</v>
      </c>
      <c r="S440">
        <v>0</v>
      </c>
      <c r="T440">
        <v>1.5</v>
      </c>
      <c r="U440">
        <v>1.5</v>
      </c>
      <c r="V440">
        <v>1.3</v>
      </c>
      <c r="W440">
        <v>2.8</v>
      </c>
      <c r="X440">
        <v>16</v>
      </c>
      <c r="Y440">
        <v>83</v>
      </c>
      <c r="Z440">
        <v>33</v>
      </c>
      <c r="AA440">
        <v>0</v>
      </c>
      <c r="AB440">
        <v>0.05</v>
      </c>
      <c r="AC440">
        <v>0.05</v>
      </c>
      <c r="AD440">
        <v>0</v>
      </c>
      <c r="AE440">
        <v>0.05</v>
      </c>
      <c r="AF440">
        <v>7.0000000000000007E-2</v>
      </c>
      <c r="AG440">
        <v>0.06</v>
      </c>
      <c r="AH440">
        <v>0.13</v>
      </c>
      <c r="AI440">
        <v>7.0000000000000007E-2</v>
      </c>
      <c r="AJ440">
        <v>0.13</v>
      </c>
      <c r="AK440" s="12">
        <f>Players[[#This Row],[Goal Contributions]]/Players[[#This Row],[Matches Played]]</f>
        <v>2.9411764705882353E-2</v>
      </c>
      <c r="AL440" s="12">
        <f>IF(Players[[#This Row],[Expected Goals]] &gt; 0, Players[[#This Row],[Goals]] / Players[[#This Row],[Expected Goals]], 0)</f>
        <v>0</v>
      </c>
      <c r="AM440" s="12">
        <f>IF(Players[[#This Row],[Expected Assists]] &gt; 0, Players[[#This Row],[Assists]] / Players[[#This Row],[Expected Assists]], 0)</f>
        <v>0.76923076923076916</v>
      </c>
      <c r="AN440" s="12">
        <f>IF(Players[[#This Row],[90s Played]] &gt; 0, (Players[[#This Row],[Y Cards]] + Players[[#This Row],[R Cards]]) / Players[[#This Row],[90s Played]], 0)</f>
        <v>0.41284403669724767</v>
      </c>
      <c r="AO440" s="12">
        <f>Players[[#This Row],[Goals]] - Players[[#This Row],[Expected Goals]]</f>
        <v>-1.5</v>
      </c>
    </row>
    <row r="441" spans="1:41" x14ac:dyDescent="0.25">
      <c r="A441" t="s">
        <v>654</v>
      </c>
      <c r="B441" t="s">
        <v>757</v>
      </c>
      <c r="C441" t="s">
        <v>51</v>
      </c>
      <c r="D441" t="s">
        <v>699</v>
      </c>
      <c r="E441" t="s">
        <v>29</v>
      </c>
      <c r="F441">
        <v>34</v>
      </c>
      <c r="G441">
        <v>1991</v>
      </c>
      <c r="H441">
        <v>36</v>
      </c>
      <c r="I441">
        <v>35</v>
      </c>
      <c r="J441">
        <v>2959</v>
      </c>
      <c r="K441">
        <v>32.9</v>
      </c>
      <c r="L441">
        <v>20</v>
      </c>
      <c r="M441">
        <v>3</v>
      </c>
      <c r="N441">
        <v>23</v>
      </c>
      <c r="O441">
        <v>17</v>
      </c>
      <c r="P441">
        <v>3</v>
      </c>
      <c r="Q441">
        <v>3</v>
      </c>
      <c r="R441">
        <v>1</v>
      </c>
      <c r="S441">
        <v>0</v>
      </c>
      <c r="T441">
        <v>13.4</v>
      </c>
      <c r="U441">
        <v>11</v>
      </c>
      <c r="V441">
        <v>2.6</v>
      </c>
      <c r="W441">
        <v>13.6</v>
      </c>
      <c r="X441">
        <v>14</v>
      </c>
      <c r="Y441">
        <v>42</v>
      </c>
      <c r="Z441">
        <v>94</v>
      </c>
      <c r="AA441">
        <v>0.61</v>
      </c>
      <c r="AB441">
        <v>0.09</v>
      </c>
      <c r="AC441">
        <v>0.7</v>
      </c>
      <c r="AD441">
        <v>0.52</v>
      </c>
      <c r="AE441">
        <v>0.61</v>
      </c>
      <c r="AF441">
        <v>0.41</v>
      </c>
      <c r="AG441">
        <v>0.08</v>
      </c>
      <c r="AH441">
        <v>0.49</v>
      </c>
      <c r="AI441">
        <v>0.34</v>
      </c>
      <c r="AJ441">
        <v>0.42</v>
      </c>
      <c r="AK441" s="12">
        <f>Players[[#This Row],[Goal Contributions]]/Players[[#This Row],[Matches Played]]</f>
        <v>0.63888888888888884</v>
      </c>
      <c r="AL441" s="12">
        <f>IF(Players[[#This Row],[Expected Goals]] &gt; 0, Players[[#This Row],[Goals]] / Players[[#This Row],[Expected Goals]], 0)</f>
        <v>1.4925373134328357</v>
      </c>
      <c r="AM441" s="12">
        <f>IF(Players[[#This Row],[Expected Assists]] &gt; 0, Players[[#This Row],[Assists]] / Players[[#This Row],[Expected Assists]], 0)</f>
        <v>1.1538461538461537</v>
      </c>
      <c r="AN441" s="12">
        <f>IF(Players[[#This Row],[90s Played]] &gt; 0, (Players[[#This Row],[Y Cards]] + Players[[#This Row],[R Cards]]) / Players[[#This Row],[90s Played]], 0)</f>
        <v>3.0395136778115502E-2</v>
      </c>
      <c r="AO441" s="12">
        <f>Players[[#This Row],[Goals]] - Players[[#This Row],[Expected Goals]]</f>
        <v>6.6</v>
      </c>
    </row>
    <row r="442" spans="1:41" x14ac:dyDescent="0.25">
      <c r="A442" t="s">
        <v>450</v>
      </c>
      <c r="B442" t="s">
        <v>701</v>
      </c>
      <c r="C442" t="s">
        <v>11</v>
      </c>
      <c r="D442" t="s">
        <v>699</v>
      </c>
      <c r="E442" t="s">
        <v>29</v>
      </c>
      <c r="F442">
        <v>24</v>
      </c>
      <c r="G442">
        <v>2001</v>
      </c>
      <c r="H442">
        <v>26</v>
      </c>
      <c r="I442">
        <v>6</v>
      </c>
      <c r="J442">
        <v>907</v>
      </c>
      <c r="K442">
        <v>10.1</v>
      </c>
      <c r="L442">
        <v>0</v>
      </c>
      <c r="M442">
        <v>0</v>
      </c>
      <c r="N442">
        <v>0</v>
      </c>
      <c r="O442">
        <v>0</v>
      </c>
      <c r="P442">
        <v>0</v>
      </c>
      <c r="Q442">
        <v>0</v>
      </c>
      <c r="R442">
        <v>5</v>
      </c>
      <c r="S442">
        <v>0</v>
      </c>
      <c r="T442">
        <v>0.2</v>
      </c>
      <c r="U442">
        <v>0.2</v>
      </c>
      <c r="V442">
        <v>0</v>
      </c>
      <c r="W442">
        <v>0.2</v>
      </c>
      <c r="X442">
        <v>1</v>
      </c>
      <c r="Y442">
        <v>19</v>
      </c>
      <c r="Z442">
        <v>1</v>
      </c>
      <c r="AA442">
        <v>0</v>
      </c>
      <c r="AB442">
        <v>0</v>
      </c>
      <c r="AC442">
        <v>0</v>
      </c>
      <c r="AD442">
        <v>0</v>
      </c>
      <c r="AE442">
        <v>0</v>
      </c>
      <c r="AF442">
        <v>0.02</v>
      </c>
      <c r="AG442">
        <v>0</v>
      </c>
      <c r="AH442">
        <v>0.02</v>
      </c>
      <c r="AI442">
        <v>0.02</v>
      </c>
      <c r="AJ442">
        <v>0.02</v>
      </c>
      <c r="AK442" s="12">
        <f>Players[[#This Row],[Goal Contributions]]/Players[[#This Row],[Matches Played]]</f>
        <v>0</v>
      </c>
      <c r="AL442" s="12">
        <f>IF(Players[[#This Row],[Expected Goals]] &gt; 0, Players[[#This Row],[Goals]] / Players[[#This Row],[Expected Goals]], 0)</f>
        <v>0</v>
      </c>
      <c r="AM442" s="12">
        <f>IF(Players[[#This Row],[Expected Assists]] &gt; 0, Players[[#This Row],[Assists]] / Players[[#This Row],[Expected Assists]], 0)</f>
        <v>0</v>
      </c>
      <c r="AN442" s="12">
        <f>IF(Players[[#This Row],[90s Played]] &gt; 0, (Players[[#This Row],[Y Cards]] + Players[[#This Row],[R Cards]]) / Players[[#This Row],[90s Played]], 0)</f>
        <v>0.49504950495049505</v>
      </c>
      <c r="AO442" s="12">
        <f>Players[[#This Row],[Goals]] - Players[[#This Row],[Expected Goals]]</f>
        <v>-0.2</v>
      </c>
    </row>
    <row r="443" spans="1:41" x14ac:dyDescent="0.25">
      <c r="A443" t="s">
        <v>637</v>
      </c>
      <c r="B443" t="s">
        <v>704</v>
      </c>
      <c r="C443" t="s">
        <v>17</v>
      </c>
      <c r="D443" t="s">
        <v>699</v>
      </c>
      <c r="E443" t="s">
        <v>29</v>
      </c>
      <c r="F443">
        <v>31</v>
      </c>
      <c r="G443">
        <v>1994</v>
      </c>
      <c r="H443">
        <v>9</v>
      </c>
      <c r="I443">
        <v>5</v>
      </c>
      <c r="J443">
        <v>400</v>
      </c>
      <c r="K443">
        <v>4.4000000000000004</v>
      </c>
      <c r="L443">
        <v>0</v>
      </c>
      <c r="M443">
        <v>1</v>
      </c>
      <c r="N443">
        <v>1</v>
      </c>
      <c r="O443">
        <v>0</v>
      </c>
      <c r="P443">
        <v>0</v>
      </c>
      <c r="Q443">
        <v>0</v>
      </c>
      <c r="R443">
        <v>2</v>
      </c>
      <c r="S443">
        <v>1</v>
      </c>
      <c r="T443">
        <v>0.1</v>
      </c>
      <c r="U443">
        <v>0.1</v>
      </c>
      <c r="V443">
        <v>1.1000000000000001</v>
      </c>
      <c r="W443">
        <v>1.2</v>
      </c>
      <c r="X443">
        <v>1</v>
      </c>
      <c r="Y443">
        <v>16</v>
      </c>
      <c r="Z443">
        <v>3</v>
      </c>
      <c r="AA443">
        <v>0</v>
      </c>
      <c r="AB443">
        <v>0.23</v>
      </c>
      <c r="AC443">
        <v>0.23</v>
      </c>
      <c r="AD443">
        <v>0</v>
      </c>
      <c r="AE443">
        <v>0.23</v>
      </c>
      <c r="AF443">
        <v>0.01</v>
      </c>
      <c r="AG443">
        <v>0.25</v>
      </c>
      <c r="AH443">
        <v>0.26</v>
      </c>
      <c r="AI443">
        <v>0.01</v>
      </c>
      <c r="AJ443">
        <v>0.26</v>
      </c>
      <c r="AK443" s="12">
        <f>Players[[#This Row],[Goal Contributions]]/Players[[#This Row],[Matches Played]]</f>
        <v>0.1111111111111111</v>
      </c>
      <c r="AL443" s="12">
        <f>IF(Players[[#This Row],[Expected Goals]] &gt; 0, Players[[#This Row],[Goals]] / Players[[#This Row],[Expected Goals]], 0)</f>
        <v>0</v>
      </c>
      <c r="AM443" s="12">
        <f>IF(Players[[#This Row],[Expected Assists]] &gt; 0, Players[[#This Row],[Assists]] / Players[[#This Row],[Expected Assists]], 0)</f>
        <v>0.90909090909090906</v>
      </c>
      <c r="AN443" s="12">
        <f>IF(Players[[#This Row],[90s Played]] &gt; 0, (Players[[#This Row],[Y Cards]] + Players[[#This Row],[R Cards]]) / Players[[#This Row],[90s Played]], 0)</f>
        <v>0.68181818181818177</v>
      </c>
      <c r="AO443" s="12">
        <f>Players[[#This Row],[Goals]] - Players[[#This Row],[Expected Goals]]</f>
        <v>-0.1</v>
      </c>
    </row>
    <row r="444" spans="1:41" x14ac:dyDescent="0.25">
      <c r="A444" t="s">
        <v>238</v>
      </c>
      <c r="B444" t="s">
        <v>717</v>
      </c>
      <c r="C444" t="s">
        <v>17</v>
      </c>
      <c r="D444" t="s">
        <v>51</v>
      </c>
      <c r="E444" t="s">
        <v>29</v>
      </c>
      <c r="F444">
        <v>23</v>
      </c>
      <c r="G444">
        <v>2002</v>
      </c>
      <c r="H444">
        <v>38</v>
      </c>
      <c r="I444">
        <v>31</v>
      </c>
      <c r="J444">
        <v>2501</v>
      </c>
      <c r="K444">
        <v>27.8</v>
      </c>
      <c r="L444">
        <v>6</v>
      </c>
      <c r="M444">
        <v>11</v>
      </c>
      <c r="N444">
        <v>17</v>
      </c>
      <c r="O444">
        <v>6</v>
      </c>
      <c r="P444">
        <v>0</v>
      </c>
      <c r="Q444">
        <v>0</v>
      </c>
      <c r="R444">
        <v>1</v>
      </c>
      <c r="S444">
        <v>0</v>
      </c>
      <c r="T444">
        <v>4.5</v>
      </c>
      <c r="U444">
        <v>4.5</v>
      </c>
      <c r="V444">
        <v>5.7</v>
      </c>
      <c r="W444">
        <v>10.1</v>
      </c>
      <c r="X444">
        <v>102</v>
      </c>
      <c r="Y444">
        <v>63</v>
      </c>
      <c r="Z444">
        <v>229</v>
      </c>
      <c r="AA444">
        <v>0.22</v>
      </c>
      <c r="AB444">
        <v>0.4</v>
      </c>
      <c r="AC444">
        <v>0.61</v>
      </c>
      <c r="AD444">
        <v>0.22</v>
      </c>
      <c r="AE444">
        <v>0.61</v>
      </c>
      <c r="AF444">
        <v>0.16</v>
      </c>
      <c r="AG444">
        <v>0.2</v>
      </c>
      <c r="AH444">
        <v>0.36</v>
      </c>
      <c r="AI444">
        <v>0.16</v>
      </c>
      <c r="AJ444">
        <v>0.36</v>
      </c>
      <c r="AK444" s="12">
        <f>Players[[#This Row],[Goal Contributions]]/Players[[#This Row],[Matches Played]]</f>
        <v>0.44736842105263158</v>
      </c>
      <c r="AL444" s="12">
        <f>IF(Players[[#This Row],[Expected Goals]] &gt; 0, Players[[#This Row],[Goals]] / Players[[#This Row],[Expected Goals]], 0)</f>
        <v>1.3333333333333333</v>
      </c>
      <c r="AM444" s="12">
        <f>IF(Players[[#This Row],[Expected Assists]] &gt; 0, Players[[#This Row],[Assists]] / Players[[#This Row],[Expected Assists]], 0)</f>
        <v>1.9298245614035088</v>
      </c>
      <c r="AN444" s="12">
        <f>IF(Players[[#This Row],[90s Played]] &gt; 0, (Players[[#This Row],[Y Cards]] + Players[[#This Row],[R Cards]]) / Players[[#This Row],[90s Played]], 0)</f>
        <v>3.5971223021582732E-2</v>
      </c>
      <c r="AO444" s="12">
        <f>Players[[#This Row],[Goals]] - Players[[#This Row],[Expected Goals]]</f>
        <v>1.5</v>
      </c>
    </row>
    <row r="445" spans="1:41" x14ac:dyDescent="0.25">
      <c r="A445" t="s">
        <v>451</v>
      </c>
      <c r="B445" t="s">
        <v>705</v>
      </c>
      <c r="C445" t="s">
        <v>11</v>
      </c>
      <c r="D445" t="s">
        <v>17</v>
      </c>
      <c r="E445" t="s">
        <v>29</v>
      </c>
      <c r="F445">
        <v>32</v>
      </c>
      <c r="G445">
        <v>1993</v>
      </c>
      <c r="H445">
        <v>15</v>
      </c>
      <c r="I445">
        <v>11</v>
      </c>
      <c r="J445">
        <v>955</v>
      </c>
      <c r="K445">
        <v>10.6</v>
      </c>
      <c r="L445">
        <v>0</v>
      </c>
      <c r="M445">
        <v>1</v>
      </c>
      <c r="N445">
        <v>1</v>
      </c>
      <c r="O445">
        <v>0</v>
      </c>
      <c r="P445">
        <v>0</v>
      </c>
      <c r="Q445">
        <v>0</v>
      </c>
      <c r="R445">
        <v>2</v>
      </c>
      <c r="S445">
        <v>0</v>
      </c>
      <c r="T445">
        <v>0.2</v>
      </c>
      <c r="U445">
        <v>0.2</v>
      </c>
      <c r="V445">
        <v>1.3</v>
      </c>
      <c r="W445">
        <v>1.4</v>
      </c>
      <c r="X445">
        <v>26</v>
      </c>
      <c r="Y445">
        <v>34</v>
      </c>
      <c r="Z445">
        <v>34</v>
      </c>
      <c r="AA445">
        <v>0</v>
      </c>
      <c r="AB445">
        <v>0.09</v>
      </c>
      <c r="AC445">
        <v>0.09</v>
      </c>
      <c r="AD445">
        <v>0</v>
      </c>
      <c r="AE445">
        <v>0.09</v>
      </c>
      <c r="AF445">
        <v>0.02</v>
      </c>
      <c r="AG445">
        <v>0.12</v>
      </c>
      <c r="AH445">
        <v>0.13</v>
      </c>
      <c r="AI445">
        <v>0.02</v>
      </c>
      <c r="AJ445">
        <v>0.13</v>
      </c>
      <c r="AK445" s="12">
        <f>Players[[#This Row],[Goal Contributions]]/Players[[#This Row],[Matches Played]]</f>
        <v>6.6666666666666666E-2</v>
      </c>
      <c r="AL445" s="12">
        <f>IF(Players[[#This Row],[Expected Goals]] &gt; 0, Players[[#This Row],[Goals]] / Players[[#This Row],[Expected Goals]], 0)</f>
        <v>0</v>
      </c>
      <c r="AM445" s="12">
        <f>IF(Players[[#This Row],[Expected Assists]] &gt; 0, Players[[#This Row],[Assists]] / Players[[#This Row],[Expected Assists]], 0)</f>
        <v>0.76923076923076916</v>
      </c>
      <c r="AN445" s="12">
        <f>IF(Players[[#This Row],[90s Played]] &gt; 0, (Players[[#This Row],[Y Cards]] + Players[[#This Row],[R Cards]]) / Players[[#This Row],[90s Played]], 0)</f>
        <v>0.18867924528301888</v>
      </c>
      <c r="AO445" s="12">
        <f>Players[[#This Row],[Goals]] - Players[[#This Row],[Expected Goals]]</f>
        <v>-0.2</v>
      </c>
    </row>
    <row r="446" spans="1:41" x14ac:dyDescent="0.25">
      <c r="A446" t="s">
        <v>27</v>
      </c>
      <c r="B446" t="s">
        <v>730</v>
      </c>
      <c r="C446" t="s">
        <v>11</v>
      </c>
      <c r="D446" t="s">
        <v>699</v>
      </c>
      <c r="E446" t="s">
        <v>29</v>
      </c>
      <c r="F446">
        <v>29</v>
      </c>
      <c r="G446">
        <v>1996</v>
      </c>
      <c r="H446">
        <v>35</v>
      </c>
      <c r="I446">
        <v>35</v>
      </c>
      <c r="J446">
        <v>2995</v>
      </c>
      <c r="K446">
        <v>33.299999999999997</v>
      </c>
      <c r="L446">
        <v>2</v>
      </c>
      <c r="M446">
        <v>1</v>
      </c>
      <c r="N446">
        <v>3</v>
      </c>
      <c r="O446">
        <v>2</v>
      </c>
      <c r="P446">
        <v>0</v>
      </c>
      <c r="Q446">
        <v>0</v>
      </c>
      <c r="R446">
        <v>5</v>
      </c>
      <c r="S446">
        <v>0</v>
      </c>
      <c r="T446">
        <v>0.6</v>
      </c>
      <c r="U446">
        <v>0.6</v>
      </c>
      <c r="V446">
        <v>1.4</v>
      </c>
      <c r="W446">
        <v>2.1</v>
      </c>
      <c r="X446">
        <v>67</v>
      </c>
      <c r="Y446">
        <v>107</v>
      </c>
      <c r="Z446">
        <v>67</v>
      </c>
      <c r="AA446">
        <v>0.06</v>
      </c>
      <c r="AB446">
        <v>0.03</v>
      </c>
      <c r="AC446">
        <v>0.09</v>
      </c>
      <c r="AD446">
        <v>0.06</v>
      </c>
      <c r="AE446">
        <v>0.09</v>
      </c>
      <c r="AF446">
        <v>0.02</v>
      </c>
      <c r="AG446">
        <v>0.04</v>
      </c>
      <c r="AH446">
        <v>0.06</v>
      </c>
      <c r="AI446">
        <v>0.02</v>
      </c>
      <c r="AJ446">
        <v>0.06</v>
      </c>
      <c r="AK446" s="12">
        <f>Players[[#This Row],[Goal Contributions]]/Players[[#This Row],[Matches Played]]</f>
        <v>8.5714285714285715E-2</v>
      </c>
      <c r="AL446" s="12">
        <f>IF(Players[[#This Row],[Expected Goals]] &gt; 0, Players[[#This Row],[Goals]] / Players[[#This Row],[Expected Goals]], 0)</f>
        <v>3.3333333333333335</v>
      </c>
      <c r="AM446" s="12">
        <f>IF(Players[[#This Row],[Expected Assists]] &gt; 0, Players[[#This Row],[Assists]] / Players[[#This Row],[Expected Assists]], 0)</f>
        <v>0.7142857142857143</v>
      </c>
      <c r="AN446" s="12">
        <f>IF(Players[[#This Row],[90s Played]] &gt; 0, (Players[[#This Row],[Y Cards]] + Players[[#This Row],[R Cards]]) / Players[[#This Row],[90s Played]], 0)</f>
        <v>0.15015015015015015</v>
      </c>
      <c r="AO446" s="12">
        <f>Players[[#This Row],[Goals]] - Players[[#This Row],[Expected Goals]]</f>
        <v>1.4</v>
      </c>
    </row>
    <row r="447" spans="1:41" x14ac:dyDescent="0.25">
      <c r="A447" t="s">
        <v>659</v>
      </c>
      <c r="B447" t="s">
        <v>704</v>
      </c>
      <c r="C447" t="s">
        <v>17</v>
      </c>
      <c r="D447" t="s">
        <v>699</v>
      </c>
      <c r="E447" t="s">
        <v>29</v>
      </c>
      <c r="F447">
        <v>28</v>
      </c>
      <c r="G447">
        <v>1997</v>
      </c>
      <c r="H447">
        <v>35</v>
      </c>
      <c r="I447">
        <v>18</v>
      </c>
      <c r="J447">
        <v>1915</v>
      </c>
      <c r="K447">
        <v>21.3</v>
      </c>
      <c r="L447">
        <v>2</v>
      </c>
      <c r="M447">
        <v>1</v>
      </c>
      <c r="N447">
        <v>3</v>
      </c>
      <c r="O447">
        <v>2</v>
      </c>
      <c r="P447">
        <v>0</v>
      </c>
      <c r="Q447">
        <v>0</v>
      </c>
      <c r="R447">
        <v>10</v>
      </c>
      <c r="S447">
        <v>0</v>
      </c>
      <c r="T447">
        <v>2.2999999999999998</v>
      </c>
      <c r="U447">
        <v>2.2999999999999998</v>
      </c>
      <c r="V447">
        <v>1.2</v>
      </c>
      <c r="W447">
        <v>3.5</v>
      </c>
      <c r="X447">
        <v>18</v>
      </c>
      <c r="Y447">
        <v>53</v>
      </c>
      <c r="Z447">
        <v>16</v>
      </c>
      <c r="AA447">
        <v>0.09</v>
      </c>
      <c r="AB447">
        <v>0.05</v>
      </c>
      <c r="AC447">
        <v>0.14000000000000001</v>
      </c>
      <c r="AD447">
        <v>0.09</v>
      </c>
      <c r="AE447">
        <v>0.14000000000000001</v>
      </c>
      <c r="AF447">
        <v>0.11</v>
      </c>
      <c r="AG447">
        <v>0.05</v>
      </c>
      <c r="AH447">
        <v>0.16</v>
      </c>
      <c r="AI447">
        <v>0.11</v>
      </c>
      <c r="AJ447">
        <v>0.16</v>
      </c>
      <c r="AK447" s="12">
        <f>Players[[#This Row],[Goal Contributions]]/Players[[#This Row],[Matches Played]]</f>
        <v>8.5714285714285715E-2</v>
      </c>
      <c r="AL447" s="12">
        <f>IF(Players[[#This Row],[Expected Goals]] &gt; 0, Players[[#This Row],[Goals]] / Players[[#This Row],[Expected Goals]], 0)</f>
        <v>0.86956521739130443</v>
      </c>
      <c r="AM447" s="12">
        <f>IF(Players[[#This Row],[Expected Assists]] &gt; 0, Players[[#This Row],[Assists]] / Players[[#This Row],[Expected Assists]], 0)</f>
        <v>0.83333333333333337</v>
      </c>
      <c r="AN447" s="12">
        <f>IF(Players[[#This Row],[90s Played]] &gt; 0, (Players[[#This Row],[Y Cards]] + Players[[#This Row],[R Cards]]) / Players[[#This Row],[90s Played]], 0)</f>
        <v>0.46948356807511737</v>
      </c>
      <c r="AO447" s="12">
        <f>Players[[#This Row],[Goals]] - Players[[#This Row],[Expected Goals]]</f>
        <v>-0.29999999999999982</v>
      </c>
    </row>
    <row r="448" spans="1:41" x14ac:dyDescent="0.25">
      <c r="A448" t="s">
        <v>87</v>
      </c>
      <c r="B448" t="s">
        <v>730</v>
      </c>
      <c r="C448" t="s">
        <v>51</v>
      </c>
      <c r="D448" t="s">
        <v>699</v>
      </c>
      <c r="E448" t="s">
        <v>29</v>
      </c>
      <c r="F448">
        <v>28</v>
      </c>
      <c r="G448">
        <v>1997</v>
      </c>
      <c r="H448">
        <v>26</v>
      </c>
      <c r="I448">
        <v>3</v>
      </c>
      <c r="J448">
        <v>416</v>
      </c>
      <c r="K448">
        <v>4.5999999999999996</v>
      </c>
      <c r="L448">
        <v>1</v>
      </c>
      <c r="M448">
        <v>0</v>
      </c>
      <c r="N448">
        <v>1</v>
      </c>
      <c r="O448">
        <v>1</v>
      </c>
      <c r="P448">
        <v>0</v>
      </c>
      <c r="Q448">
        <v>0</v>
      </c>
      <c r="R448">
        <v>0</v>
      </c>
      <c r="S448">
        <v>0</v>
      </c>
      <c r="T448">
        <v>2.1</v>
      </c>
      <c r="U448">
        <v>2.1</v>
      </c>
      <c r="V448">
        <v>0.1</v>
      </c>
      <c r="W448">
        <v>2.2000000000000002</v>
      </c>
      <c r="X448">
        <v>6</v>
      </c>
      <c r="Y448">
        <v>7</v>
      </c>
      <c r="Z448">
        <v>20</v>
      </c>
      <c r="AA448">
        <v>0.22</v>
      </c>
      <c r="AB448">
        <v>0</v>
      </c>
      <c r="AC448">
        <v>0.22</v>
      </c>
      <c r="AD448">
        <v>0.22</v>
      </c>
      <c r="AE448">
        <v>0.22</v>
      </c>
      <c r="AF448">
        <v>0.46</v>
      </c>
      <c r="AG448">
        <v>0.02</v>
      </c>
      <c r="AH448">
        <v>0.48</v>
      </c>
      <c r="AI448">
        <v>0.46</v>
      </c>
      <c r="AJ448">
        <v>0.48</v>
      </c>
      <c r="AK448" s="12">
        <f>Players[[#This Row],[Goal Contributions]]/Players[[#This Row],[Matches Played]]</f>
        <v>3.8461538461538464E-2</v>
      </c>
      <c r="AL448" s="12">
        <f>IF(Players[[#This Row],[Expected Goals]] &gt; 0, Players[[#This Row],[Goals]] / Players[[#This Row],[Expected Goals]], 0)</f>
        <v>0.47619047619047616</v>
      </c>
      <c r="AM448" s="12">
        <f>IF(Players[[#This Row],[Expected Assists]] &gt; 0, Players[[#This Row],[Assists]] / Players[[#This Row],[Expected Assists]], 0)</f>
        <v>0</v>
      </c>
      <c r="AN448" s="12">
        <f>IF(Players[[#This Row],[90s Played]] &gt; 0, (Players[[#This Row],[Y Cards]] + Players[[#This Row],[R Cards]]) / Players[[#This Row],[90s Played]], 0)</f>
        <v>0</v>
      </c>
      <c r="AO448" s="12">
        <f>Players[[#This Row],[Goals]] - Players[[#This Row],[Expected Goals]]</f>
        <v>-1.1000000000000001</v>
      </c>
    </row>
    <row r="449" spans="1:41" x14ac:dyDescent="0.25">
      <c r="A449" t="s">
        <v>323</v>
      </c>
      <c r="B449" t="s">
        <v>704</v>
      </c>
      <c r="C449" t="s">
        <v>17</v>
      </c>
      <c r="D449" t="s">
        <v>51</v>
      </c>
      <c r="E449" t="s">
        <v>29</v>
      </c>
      <c r="F449">
        <v>25</v>
      </c>
      <c r="G449">
        <v>2000</v>
      </c>
      <c r="H449">
        <v>31</v>
      </c>
      <c r="I449">
        <v>25</v>
      </c>
      <c r="J449">
        <v>2194</v>
      </c>
      <c r="K449">
        <v>24.4</v>
      </c>
      <c r="L449">
        <v>5</v>
      </c>
      <c r="M449">
        <v>2</v>
      </c>
      <c r="N449">
        <v>7</v>
      </c>
      <c r="O449">
        <v>5</v>
      </c>
      <c r="P449">
        <v>0</v>
      </c>
      <c r="Q449">
        <v>0</v>
      </c>
      <c r="R449">
        <v>2</v>
      </c>
      <c r="S449">
        <v>0</v>
      </c>
      <c r="T449">
        <v>2.5</v>
      </c>
      <c r="U449">
        <v>2.5</v>
      </c>
      <c r="V449">
        <v>2.7</v>
      </c>
      <c r="W449">
        <v>5.2</v>
      </c>
      <c r="X449">
        <v>130</v>
      </c>
      <c r="Y449">
        <v>71</v>
      </c>
      <c r="Z449">
        <v>189</v>
      </c>
      <c r="AA449">
        <v>0.21</v>
      </c>
      <c r="AB449">
        <v>0.08</v>
      </c>
      <c r="AC449">
        <v>0.28999999999999998</v>
      </c>
      <c r="AD449">
        <v>0.21</v>
      </c>
      <c r="AE449">
        <v>0.28999999999999998</v>
      </c>
      <c r="AF449">
        <v>0.1</v>
      </c>
      <c r="AG449">
        <v>0.11</v>
      </c>
      <c r="AH449">
        <v>0.21</v>
      </c>
      <c r="AI449">
        <v>0.1</v>
      </c>
      <c r="AJ449">
        <v>0.21</v>
      </c>
      <c r="AK449" s="12">
        <f>Players[[#This Row],[Goal Contributions]]/Players[[#This Row],[Matches Played]]</f>
        <v>0.22580645161290322</v>
      </c>
      <c r="AL449" s="12">
        <f>IF(Players[[#This Row],[Expected Goals]] &gt; 0, Players[[#This Row],[Goals]] / Players[[#This Row],[Expected Goals]], 0)</f>
        <v>2</v>
      </c>
      <c r="AM449" s="12">
        <f>IF(Players[[#This Row],[Expected Assists]] &gt; 0, Players[[#This Row],[Assists]] / Players[[#This Row],[Expected Assists]], 0)</f>
        <v>0.7407407407407407</v>
      </c>
      <c r="AN449" s="12">
        <f>IF(Players[[#This Row],[90s Played]] &gt; 0, (Players[[#This Row],[Y Cards]] + Players[[#This Row],[R Cards]]) / Players[[#This Row],[90s Played]], 0)</f>
        <v>8.1967213114754106E-2</v>
      </c>
      <c r="AO449" s="12">
        <f>Players[[#This Row],[Goals]] - Players[[#This Row],[Expected Goals]]</f>
        <v>2.5</v>
      </c>
    </row>
    <row r="450" spans="1:41" x14ac:dyDescent="0.25">
      <c r="A450" t="s">
        <v>180</v>
      </c>
      <c r="B450" t="s">
        <v>736</v>
      </c>
      <c r="C450" t="s">
        <v>51</v>
      </c>
      <c r="D450" t="s">
        <v>699</v>
      </c>
      <c r="E450" t="s">
        <v>42</v>
      </c>
      <c r="F450">
        <v>29</v>
      </c>
      <c r="G450">
        <v>1996</v>
      </c>
      <c r="H450">
        <v>2</v>
      </c>
      <c r="I450">
        <v>1</v>
      </c>
      <c r="J450">
        <v>72</v>
      </c>
      <c r="K450">
        <v>0.8</v>
      </c>
      <c r="L450">
        <v>0</v>
      </c>
      <c r="M450">
        <v>0</v>
      </c>
      <c r="N450">
        <v>0</v>
      </c>
      <c r="O450">
        <v>0</v>
      </c>
      <c r="P450">
        <v>0</v>
      </c>
      <c r="Q450">
        <v>0</v>
      </c>
      <c r="R450">
        <v>1</v>
      </c>
      <c r="S450">
        <v>0</v>
      </c>
      <c r="T450">
        <v>0.2</v>
      </c>
      <c r="U450">
        <v>0.2</v>
      </c>
      <c r="V450">
        <v>0</v>
      </c>
      <c r="W450">
        <v>0.2</v>
      </c>
      <c r="X450">
        <v>1</v>
      </c>
      <c r="Y450">
        <v>0</v>
      </c>
      <c r="Z450">
        <v>5</v>
      </c>
      <c r="AA450">
        <v>0</v>
      </c>
      <c r="AB450">
        <v>0</v>
      </c>
      <c r="AC450">
        <v>0</v>
      </c>
      <c r="AD450">
        <v>0</v>
      </c>
      <c r="AE450">
        <v>0</v>
      </c>
      <c r="AF450">
        <v>0.2</v>
      </c>
      <c r="AG450">
        <v>0</v>
      </c>
      <c r="AH450">
        <v>0.2</v>
      </c>
      <c r="AI450">
        <v>0.2</v>
      </c>
      <c r="AJ450">
        <v>0.2</v>
      </c>
      <c r="AK450" s="12">
        <f>Players[[#This Row],[Goal Contributions]]/Players[[#This Row],[Matches Played]]</f>
        <v>0</v>
      </c>
      <c r="AL450" s="12">
        <f>IF(Players[[#This Row],[Expected Goals]] &gt; 0, Players[[#This Row],[Goals]] / Players[[#This Row],[Expected Goals]], 0)</f>
        <v>0</v>
      </c>
      <c r="AM450" s="12">
        <f>IF(Players[[#This Row],[Expected Assists]] &gt; 0, Players[[#This Row],[Assists]] / Players[[#This Row],[Expected Assists]], 0)</f>
        <v>0</v>
      </c>
      <c r="AN450" s="12">
        <f>IF(Players[[#This Row],[90s Played]] &gt; 0, (Players[[#This Row],[Y Cards]] + Players[[#This Row],[R Cards]]) / Players[[#This Row],[90s Played]], 0)</f>
        <v>1.25</v>
      </c>
      <c r="AO450" s="12">
        <f>Players[[#This Row],[Goals]] - Players[[#This Row],[Expected Goals]]</f>
        <v>-0.2</v>
      </c>
    </row>
    <row r="451" spans="1:41" x14ac:dyDescent="0.25">
      <c r="A451" t="s">
        <v>209</v>
      </c>
      <c r="B451" t="s">
        <v>704</v>
      </c>
      <c r="C451" t="s">
        <v>17</v>
      </c>
      <c r="D451" t="s">
        <v>51</v>
      </c>
      <c r="E451" t="s">
        <v>42</v>
      </c>
      <c r="F451">
        <v>19</v>
      </c>
      <c r="G451">
        <v>2006</v>
      </c>
      <c r="H451">
        <v>33</v>
      </c>
      <c r="I451">
        <v>20</v>
      </c>
      <c r="J451">
        <v>1874</v>
      </c>
      <c r="K451">
        <v>20.8</v>
      </c>
      <c r="L451">
        <v>2</v>
      </c>
      <c r="M451">
        <v>0</v>
      </c>
      <c r="N451">
        <v>2</v>
      </c>
      <c r="O451">
        <v>2</v>
      </c>
      <c r="P451">
        <v>0</v>
      </c>
      <c r="Q451">
        <v>0</v>
      </c>
      <c r="R451">
        <v>6</v>
      </c>
      <c r="S451">
        <v>0</v>
      </c>
      <c r="T451">
        <v>2.5</v>
      </c>
      <c r="U451">
        <v>2.5</v>
      </c>
      <c r="V451">
        <v>1.5</v>
      </c>
      <c r="W451">
        <v>4.0999999999999996</v>
      </c>
      <c r="X451">
        <v>69</v>
      </c>
      <c r="Y451">
        <v>64</v>
      </c>
      <c r="Z451">
        <v>96</v>
      </c>
      <c r="AA451">
        <v>0.1</v>
      </c>
      <c r="AB451">
        <v>0</v>
      </c>
      <c r="AC451">
        <v>0.1</v>
      </c>
      <c r="AD451">
        <v>0.1</v>
      </c>
      <c r="AE451">
        <v>0.1</v>
      </c>
      <c r="AF451">
        <v>0.12</v>
      </c>
      <c r="AG451">
        <v>7.0000000000000007E-2</v>
      </c>
      <c r="AH451">
        <v>0.2</v>
      </c>
      <c r="AI451">
        <v>0.12</v>
      </c>
      <c r="AJ451">
        <v>0.2</v>
      </c>
      <c r="AK451" s="12">
        <f>Players[[#This Row],[Goal Contributions]]/Players[[#This Row],[Matches Played]]</f>
        <v>6.0606060606060608E-2</v>
      </c>
      <c r="AL451" s="12">
        <f>IF(Players[[#This Row],[Expected Goals]] &gt; 0, Players[[#This Row],[Goals]] / Players[[#This Row],[Expected Goals]], 0)</f>
        <v>0.8</v>
      </c>
      <c r="AM451" s="12">
        <f>IF(Players[[#This Row],[Expected Assists]] &gt; 0, Players[[#This Row],[Assists]] / Players[[#This Row],[Expected Assists]], 0)</f>
        <v>0</v>
      </c>
      <c r="AN451" s="12">
        <f>IF(Players[[#This Row],[90s Played]] &gt; 0, (Players[[#This Row],[Y Cards]] + Players[[#This Row],[R Cards]]) / Players[[#This Row],[90s Played]], 0)</f>
        <v>0.28846153846153844</v>
      </c>
      <c r="AO451" s="12">
        <f>Players[[#This Row],[Goals]] - Players[[#This Row],[Expected Goals]]</f>
        <v>-0.5</v>
      </c>
    </row>
    <row r="452" spans="1:41" x14ac:dyDescent="0.25">
      <c r="A452" t="s">
        <v>656</v>
      </c>
      <c r="B452" t="s">
        <v>704</v>
      </c>
      <c r="C452" t="s">
        <v>11</v>
      </c>
      <c r="D452" t="s">
        <v>699</v>
      </c>
      <c r="E452" t="s">
        <v>42</v>
      </c>
      <c r="F452">
        <v>23</v>
      </c>
      <c r="G452">
        <v>2002</v>
      </c>
      <c r="H452">
        <v>11</v>
      </c>
      <c r="I452">
        <v>9</v>
      </c>
      <c r="J452">
        <v>773</v>
      </c>
      <c r="K452">
        <v>8.6</v>
      </c>
      <c r="L452">
        <v>0</v>
      </c>
      <c r="M452">
        <v>0</v>
      </c>
      <c r="N452">
        <v>0</v>
      </c>
      <c r="O452">
        <v>0</v>
      </c>
      <c r="P452">
        <v>0</v>
      </c>
      <c r="Q452">
        <v>0</v>
      </c>
      <c r="R452">
        <v>2</v>
      </c>
      <c r="S452">
        <v>0</v>
      </c>
      <c r="T452">
        <v>0.2</v>
      </c>
      <c r="U452">
        <v>0.2</v>
      </c>
      <c r="V452">
        <v>0</v>
      </c>
      <c r="W452">
        <v>0.3</v>
      </c>
      <c r="X452">
        <v>2</v>
      </c>
      <c r="Y452">
        <v>17</v>
      </c>
      <c r="Z452">
        <v>0</v>
      </c>
      <c r="AA452">
        <v>0</v>
      </c>
      <c r="AB452">
        <v>0</v>
      </c>
      <c r="AC452">
        <v>0</v>
      </c>
      <c r="AD452">
        <v>0</v>
      </c>
      <c r="AE452">
        <v>0</v>
      </c>
      <c r="AF452">
        <v>0.03</v>
      </c>
      <c r="AG452">
        <v>0</v>
      </c>
      <c r="AH452">
        <v>0.03</v>
      </c>
      <c r="AI452">
        <v>0.03</v>
      </c>
      <c r="AJ452">
        <v>0.03</v>
      </c>
      <c r="AK452" s="12">
        <f>Players[[#This Row],[Goal Contributions]]/Players[[#This Row],[Matches Played]]</f>
        <v>0</v>
      </c>
      <c r="AL452" s="12">
        <f>IF(Players[[#This Row],[Expected Goals]] &gt; 0, Players[[#This Row],[Goals]] / Players[[#This Row],[Expected Goals]], 0)</f>
        <v>0</v>
      </c>
      <c r="AM452" s="12">
        <f>IF(Players[[#This Row],[Expected Assists]] &gt; 0, Players[[#This Row],[Assists]] / Players[[#This Row],[Expected Assists]], 0)</f>
        <v>0</v>
      </c>
      <c r="AN452" s="12">
        <f>IF(Players[[#This Row],[90s Played]] &gt; 0, (Players[[#This Row],[Y Cards]] + Players[[#This Row],[R Cards]]) / Players[[#This Row],[90s Played]], 0)</f>
        <v>0.23255813953488372</v>
      </c>
      <c r="AO452" s="12">
        <f>Players[[#This Row],[Goals]] - Players[[#This Row],[Expected Goals]]</f>
        <v>-0.2</v>
      </c>
    </row>
    <row r="453" spans="1:41" x14ac:dyDescent="0.25">
      <c r="A453" t="s">
        <v>568</v>
      </c>
      <c r="B453" t="s">
        <v>719</v>
      </c>
      <c r="C453" t="s">
        <v>17</v>
      </c>
      <c r="D453" t="s">
        <v>699</v>
      </c>
      <c r="E453" t="s">
        <v>42</v>
      </c>
      <c r="F453">
        <v>25</v>
      </c>
      <c r="G453">
        <v>2000</v>
      </c>
      <c r="H453">
        <v>18</v>
      </c>
      <c r="I453">
        <v>6</v>
      </c>
      <c r="J453">
        <v>690</v>
      </c>
      <c r="K453">
        <v>7.7</v>
      </c>
      <c r="L453">
        <v>1</v>
      </c>
      <c r="M453">
        <v>0</v>
      </c>
      <c r="N453">
        <v>1</v>
      </c>
      <c r="O453">
        <v>1</v>
      </c>
      <c r="P453">
        <v>0</v>
      </c>
      <c r="Q453">
        <v>0</v>
      </c>
      <c r="R453">
        <v>1</v>
      </c>
      <c r="S453">
        <v>0</v>
      </c>
      <c r="T453">
        <v>0.6</v>
      </c>
      <c r="U453">
        <v>0.6</v>
      </c>
      <c r="V453">
        <v>0.7</v>
      </c>
      <c r="W453">
        <v>1.3</v>
      </c>
      <c r="X453">
        <v>5</v>
      </c>
      <c r="Y453">
        <v>27</v>
      </c>
      <c r="Z453">
        <v>25</v>
      </c>
      <c r="AA453">
        <v>0.13</v>
      </c>
      <c r="AB453">
        <v>0</v>
      </c>
      <c r="AC453">
        <v>0.13</v>
      </c>
      <c r="AD453">
        <v>0.13</v>
      </c>
      <c r="AE453">
        <v>0.13</v>
      </c>
      <c r="AF453">
        <v>7.0000000000000007E-2</v>
      </c>
      <c r="AG453">
        <v>0.1</v>
      </c>
      <c r="AH453">
        <v>0.17</v>
      </c>
      <c r="AI453">
        <v>7.0000000000000007E-2</v>
      </c>
      <c r="AJ453">
        <v>0.17</v>
      </c>
      <c r="AK453" s="12">
        <f>Players[[#This Row],[Goal Contributions]]/Players[[#This Row],[Matches Played]]</f>
        <v>5.5555555555555552E-2</v>
      </c>
      <c r="AL453" s="12">
        <f>IF(Players[[#This Row],[Expected Goals]] &gt; 0, Players[[#This Row],[Goals]] / Players[[#This Row],[Expected Goals]], 0)</f>
        <v>1.6666666666666667</v>
      </c>
      <c r="AM453" s="12">
        <f>IF(Players[[#This Row],[Expected Assists]] &gt; 0, Players[[#This Row],[Assists]] / Players[[#This Row],[Expected Assists]], 0)</f>
        <v>0</v>
      </c>
      <c r="AN453" s="12">
        <f>IF(Players[[#This Row],[90s Played]] &gt; 0, (Players[[#This Row],[Y Cards]] + Players[[#This Row],[R Cards]]) / Players[[#This Row],[90s Played]], 0)</f>
        <v>0.12987012987012986</v>
      </c>
      <c r="AO453" s="12">
        <f>Players[[#This Row],[Goals]] - Players[[#This Row],[Expected Goals]]</f>
        <v>0.4</v>
      </c>
    </row>
    <row r="454" spans="1:41" x14ac:dyDescent="0.25">
      <c r="A454" t="s">
        <v>641</v>
      </c>
      <c r="B454" t="s">
        <v>701</v>
      </c>
      <c r="C454" t="s">
        <v>11</v>
      </c>
      <c r="D454" t="s">
        <v>699</v>
      </c>
      <c r="E454" t="s">
        <v>42</v>
      </c>
      <c r="F454">
        <v>24</v>
      </c>
      <c r="G454">
        <v>2001</v>
      </c>
      <c r="H454">
        <v>10</v>
      </c>
      <c r="I454">
        <v>6</v>
      </c>
      <c r="J454">
        <v>482</v>
      </c>
      <c r="K454">
        <v>5.4</v>
      </c>
      <c r="L454">
        <v>0</v>
      </c>
      <c r="M454">
        <v>0</v>
      </c>
      <c r="N454">
        <v>0</v>
      </c>
      <c r="O454">
        <v>0</v>
      </c>
      <c r="P454">
        <v>0</v>
      </c>
      <c r="Q454">
        <v>0</v>
      </c>
      <c r="R454">
        <v>1</v>
      </c>
      <c r="S454">
        <v>0</v>
      </c>
      <c r="T454">
        <v>0</v>
      </c>
      <c r="U454">
        <v>0</v>
      </c>
      <c r="V454">
        <v>0.1</v>
      </c>
      <c r="W454">
        <v>0.1</v>
      </c>
      <c r="X454">
        <v>5</v>
      </c>
      <c r="Y454">
        <v>11</v>
      </c>
      <c r="Z454">
        <v>19</v>
      </c>
      <c r="AA454">
        <v>0</v>
      </c>
      <c r="AB454">
        <v>0</v>
      </c>
      <c r="AC454">
        <v>0</v>
      </c>
      <c r="AD454">
        <v>0</v>
      </c>
      <c r="AE454">
        <v>0</v>
      </c>
      <c r="AF454">
        <v>0.01</v>
      </c>
      <c r="AG454">
        <v>0.01</v>
      </c>
      <c r="AH454">
        <v>0.02</v>
      </c>
      <c r="AI454">
        <v>0.01</v>
      </c>
      <c r="AJ454">
        <v>0.02</v>
      </c>
      <c r="AK454" s="12">
        <f>Players[[#This Row],[Goal Contributions]]/Players[[#This Row],[Matches Played]]</f>
        <v>0</v>
      </c>
      <c r="AL454" s="12">
        <f>IF(Players[[#This Row],[Expected Goals]] &gt; 0, Players[[#This Row],[Goals]] / Players[[#This Row],[Expected Goals]], 0)</f>
        <v>0</v>
      </c>
      <c r="AM454" s="12">
        <f>IF(Players[[#This Row],[Expected Assists]] &gt; 0, Players[[#This Row],[Assists]] / Players[[#This Row],[Expected Assists]], 0)</f>
        <v>0</v>
      </c>
      <c r="AN454" s="12">
        <f>IF(Players[[#This Row],[90s Played]] &gt; 0, (Players[[#This Row],[Y Cards]] + Players[[#This Row],[R Cards]]) / Players[[#This Row],[90s Played]], 0)</f>
        <v>0.18518518518518517</v>
      </c>
      <c r="AO454" s="12">
        <f>Players[[#This Row],[Goals]] - Players[[#This Row],[Expected Goals]]</f>
        <v>0</v>
      </c>
    </row>
    <row r="455" spans="1:41" x14ac:dyDescent="0.25">
      <c r="A455" t="s">
        <v>40</v>
      </c>
      <c r="B455" t="s">
        <v>714</v>
      </c>
      <c r="C455" t="s">
        <v>17</v>
      </c>
      <c r="D455" t="s">
        <v>699</v>
      </c>
      <c r="E455" t="s">
        <v>42</v>
      </c>
      <c r="F455">
        <v>23</v>
      </c>
      <c r="G455">
        <v>2002</v>
      </c>
      <c r="H455">
        <v>1</v>
      </c>
      <c r="I455">
        <v>0</v>
      </c>
      <c r="J455">
        <v>10</v>
      </c>
      <c r="K455">
        <v>0.1</v>
      </c>
      <c r="L455">
        <v>0</v>
      </c>
      <c r="M455">
        <v>0</v>
      </c>
      <c r="N455">
        <v>0</v>
      </c>
      <c r="O455">
        <v>0</v>
      </c>
      <c r="P455">
        <v>0</v>
      </c>
      <c r="Q455">
        <v>0</v>
      </c>
      <c r="R455">
        <v>0</v>
      </c>
      <c r="S455">
        <v>0</v>
      </c>
      <c r="T455">
        <v>0.1</v>
      </c>
      <c r="U455">
        <v>0.1</v>
      </c>
      <c r="V455">
        <v>0.1</v>
      </c>
      <c r="W455">
        <v>0.2</v>
      </c>
      <c r="X455">
        <v>4</v>
      </c>
      <c r="Y455">
        <v>6</v>
      </c>
      <c r="Z455">
        <v>1</v>
      </c>
      <c r="AA455">
        <v>0</v>
      </c>
      <c r="AB455">
        <v>0</v>
      </c>
      <c r="AC455">
        <v>0</v>
      </c>
      <c r="AD455">
        <v>0</v>
      </c>
      <c r="AE455">
        <v>0</v>
      </c>
      <c r="AF455">
        <v>0.62</v>
      </c>
      <c r="AG455">
        <v>0.86</v>
      </c>
      <c r="AH455">
        <v>1.48</v>
      </c>
      <c r="AI455">
        <v>0.62</v>
      </c>
      <c r="AJ455">
        <v>1.48</v>
      </c>
      <c r="AK455" s="12">
        <f>Players[[#This Row],[Goal Contributions]]/Players[[#This Row],[Matches Played]]</f>
        <v>0</v>
      </c>
      <c r="AL455" s="12">
        <f>IF(Players[[#This Row],[Expected Goals]] &gt; 0, Players[[#This Row],[Goals]] / Players[[#This Row],[Expected Goals]], 0)</f>
        <v>0</v>
      </c>
      <c r="AM455" s="12">
        <f>IF(Players[[#This Row],[Expected Assists]] &gt; 0, Players[[#This Row],[Assists]] / Players[[#This Row],[Expected Assists]], 0)</f>
        <v>0</v>
      </c>
      <c r="AN455" s="12">
        <f>IF(Players[[#This Row],[90s Played]] &gt; 0, (Players[[#This Row],[Y Cards]] + Players[[#This Row],[R Cards]]) / Players[[#This Row],[90s Played]], 0)</f>
        <v>0</v>
      </c>
      <c r="AO455" s="12">
        <f>Players[[#This Row],[Goals]] - Players[[#This Row],[Expected Goals]]</f>
        <v>-0.1</v>
      </c>
    </row>
    <row r="456" spans="1:41" x14ac:dyDescent="0.25">
      <c r="A456" t="s">
        <v>126</v>
      </c>
      <c r="B456" t="s">
        <v>704</v>
      </c>
      <c r="C456" t="s">
        <v>11</v>
      </c>
      <c r="D456" t="s">
        <v>699</v>
      </c>
      <c r="E456" t="s">
        <v>42</v>
      </c>
      <c r="F456">
        <v>28</v>
      </c>
      <c r="G456">
        <v>1997</v>
      </c>
      <c r="H456">
        <v>17</v>
      </c>
      <c r="I456">
        <v>13</v>
      </c>
      <c r="J456">
        <v>1075</v>
      </c>
      <c r="K456">
        <v>11.9</v>
      </c>
      <c r="L456">
        <v>0</v>
      </c>
      <c r="M456">
        <v>1</v>
      </c>
      <c r="N456">
        <v>1</v>
      </c>
      <c r="O456">
        <v>0</v>
      </c>
      <c r="P456">
        <v>0</v>
      </c>
      <c r="Q456">
        <v>0</v>
      </c>
      <c r="R456">
        <v>0</v>
      </c>
      <c r="S456">
        <v>0</v>
      </c>
      <c r="T456">
        <v>0.1</v>
      </c>
      <c r="U456">
        <v>0.1</v>
      </c>
      <c r="V456">
        <v>0.9</v>
      </c>
      <c r="W456">
        <v>1</v>
      </c>
      <c r="X456">
        <v>13</v>
      </c>
      <c r="Y456">
        <v>34</v>
      </c>
      <c r="Z456">
        <v>43</v>
      </c>
      <c r="AA456">
        <v>0</v>
      </c>
      <c r="AB456">
        <v>0.08</v>
      </c>
      <c r="AC456">
        <v>0.08</v>
      </c>
      <c r="AD456">
        <v>0</v>
      </c>
      <c r="AE456">
        <v>0.08</v>
      </c>
      <c r="AF456">
        <v>0.01</v>
      </c>
      <c r="AG456">
        <v>0.08</v>
      </c>
      <c r="AH456">
        <v>0.08</v>
      </c>
      <c r="AI456">
        <v>0.01</v>
      </c>
      <c r="AJ456">
        <v>0.08</v>
      </c>
      <c r="AK456" s="12">
        <f>Players[[#This Row],[Goal Contributions]]/Players[[#This Row],[Matches Played]]</f>
        <v>5.8823529411764705E-2</v>
      </c>
      <c r="AL456" s="12">
        <f>IF(Players[[#This Row],[Expected Goals]] &gt; 0, Players[[#This Row],[Goals]] / Players[[#This Row],[Expected Goals]], 0)</f>
        <v>0</v>
      </c>
      <c r="AM456" s="12">
        <f>IF(Players[[#This Row],[Expected Assists]] &gt; 0, Players[[#This Row],[Assists]] / Players[[#This Row],[Expected Assists]], 0)</f>
        <v>1.1111111111111112</v>
      </c>
      <c r="AN456" s="12">
        <f>IF(Players[[#This Row],[90s Played]] &gt; 0, (Players[[#This Row],[Y Cards]] + Players[[#This Row],[R Cards]]) / Players[[#This Row],[90s Played]], 0)</f>
        <v>0</v>
      </c>
      <c r="AO456" s="12">
        <f>Players[[#This Row],[Goals]] - Players[[#This Row],[Expected Goals]]</f>
        <v>-0.1</v>
      </c>
    </row>
    <row r="457" spans="1:41" x14ac:dyDescent="0.25">
      <c r="A457" t="s">
        <v>292</v>
      </c>
      <c r="B457" t="s">
        <v>724</v>
      </c>
      <c r="C457" t="s">
        <v>17</v>
      </c>
      <c r="D457" t="s">
        <v>51</v>
      </c>
      <c r="E457" t="s">
        <v>42</v>
      </c>
      <c r="F457">
        <v>24</v>
      </c>
      <c r="G457">
        <v>2001</v>
      </c>
      <c r="H457">
        <v>4</v>
      </c>
      <c r="I457">
        <v>2</v>
      </c>
      <c r="J457">
        <v>143</v>
      </c>
      <c r="K457">
        <v>1.6</v>
      </c>
      <c r="L457">
        <v>0</v>
      </c>
      <c r="M457">
        <v>0</v>
      </c>
      <c r="N457">
        <v>0</v>
      </c>
      <c r="O457">
        <v>0</v>
      </c>
      <c r="P457">
        <v>0</v>
      </c>
      <c r="Q457">
        <v>0</v>
      </c>
      <c r="R457">
        <v>0</v>
      </c>
      <c r="S457">
        <v>0</v>
      </c>
      <c r="T457">
        <v>0.1</v>
      </c>
      <c r="U457">
        <v>0.1</v>
      </c>
      <c r="V457">
        <v>0</v>
      </c>
      <c r="W457">
        <v>0.1</v>
      </c>
      <c r="X457">
        <v>1</v>
      </c>
      <c r="Y457">
        <v>1</v>
      </c>
      <c r="Z457">
        <v>3</v>
      </c>
      <c r="AA457">
        <v>0</v>
      </c>
      <c r="AB457">
        <v>0</v>
      </c>
      <c r="AC457">
        <v>0</v>
      </c>
      <c r="AD457">
        <v>0</v>
      </c>
      <c r="AE457">
        <v>0</v>
      </c>
      <c r="AF457">
        <v>7.0000000000000007E-2</v>
      </c>
      <c r="AG457">
        <v>0.01</v>
      </c>
      <c r="AH457">
        <v>0.08</v>
      </c>
      <c r="AI457">
        <v>7.0000000000000007E-2</v>
      </c>
      <c r="AJ457">
        <v>0.08</v>
      </c>
      <c r="AK457" s="12">
        <f>Players[[#This Row],[Goal Contributions]]/Players[[#This Row],[Matches Played]]</f>
        <v>0</v>
      </c>
      <c r="AL457" s="12">
        <f>IF(Players[[#This Row],[Expected Goals]] &gt; 0, Players[[#This Row],[Goals]] / Players[[#This Row],[Expected Goals]], 0)</f>
        <v>0</v>
      </c>
      <c r="AM457" s="12">
        <f>IF(Players[[#This Row],[Expected Assists]] &gt; 0, Players[[#This Row],[Assists]] / Players[[#This Row],[Expected Assists]], 0)</f>
        <v>0</v>
      </c>
      <c r="AN457" s="12">
        <f>IF(Players[[#This Row],[90s Played]] &gt; 0, (Players[[#This Row],[Y Cards]] + Players[[#This Row],[R Cards]]) / Players[[#This Row],[90s Played]], 0)</f>
        <v>0</v>
      </c>
      <c r="AO457" s="12">
        <f>Players[[#This Row],[Goals]] - Players[[#This Row],[Expected Goals]]</f>
        <v>-0.1</v>
      </c>
    </row>
    <row r="458" spans="1:41" x14ac:dyDescent="0.25">
      <c r="A458" t="s">
        <v>632</v>
      </c>
      <c r="B458" t="s">
        <v>704</v>
      </c>
      <c r="C458" t="s">
        <v>11</v>
      </c>
      <c r="D458" t="s">
        <v>699</v>
      </c>
      <c r="E458" t="s">
        <v>42</v>
      </c>
      <c r="F458">
        <v>28</v>
      </c>
      <c r="G458">
        <v>1997</v>
      </c>
      <c r="H458">
        <v>33</v>
      </c>
      <c r="I458">
        <v>33</v>
      </c>
      <c r="J458">
        <v>2918</v>
      </c>
      <c r="K458">
        <v>32.4</v>
      </c>
      <c r="L458">
        <v>0</v>
      </c>
      <c r="M458">
        <v>2</v>
      </c>
      <c r="N458">
        <v>2</v>
      </c>
      <c r="O458">
        <v>0</v>
      </c>
      <c r="P458">
        <v>0</v>
      </c>
      <c r="Q458">
        <v>0</v>
      </c>
      <c r="R458">
        <v>5</v>
      </c>
      <c r="S458">
        <v>0</v>
      </c>
      <c r="T458">
        <v>0.8</v>
      </c>
      <c r="U458">
        <v>0.8</v>
      </c>
      <c r="V458">
        <v>2.8</v>
      </c>
      <c r="W458">
        <v>3.6</v>
      </c>
      <c r="X458">
        <v>114</v>
      </c>
      <c r="Y458">
        <v>139</v>
      </c>
      <c r="Z458">
        <v>144</v>
      </c>
      <c r="AA458">
        <v>0</v>
      </c>
      <c r="AB458">
        <v>0.06</v>
      </c>
      <c r="AC458">
        <v>0.06</v>
      </c>
      <c r="AD458">
        <v>0</v>
      </c>
      <c r="AE458">
        <v>0.06</v>
      </c>
      <c r="AF458">
        <v>0.03</v>
      </c>
      <c r="AG458">
        <v>0.09</v>
      </c>
      <c r="AH458">
        <v>0.11</v>
      </c>
      <c r="AI458">
        <v>0.03</v>
      </c>
      <c r="AJ458">
        <v>0.11</v>
      </c>
      <c r="AK458" s="12">
        <f>Players[[#This Row],[Goal Contributions]]/Players[[#This Row],[Matches Played]]</f>
        <v>6.0606060606060608E-2</v>
      </c>
      <c r="AL458" s="12">
        <f>IF(Players[[#This Row],[Expected Goals]] &gt; 0, Players[[#This Row],[Goals]] / Players[[#This Row],[Expected Goals]], 0)</f>
        <v>0</v>
      </c>
      <c r="AM458" s="12">
        <f>IF(Players[[#This Row],[Expected Assists]] &gt; 0, Players[[#This Row],[Assists]] / Players[[#This Row],[Expected Assists]], 0)</f>
        <v>0.7142857142857143</v>
      </c>
      <c r="AN458" s="12">
        <f>IF(Players[[#This Row],[90s Played]] &gt; 0, (Players[[#This Row],[Y Cards]] + Players[[#This Row],[R Cards]]) / Players[[#This Row],[90s Played]], 0)</f>
        <v>0.15432098765432101</v>
      </c>
      <c r="AO458" s="12">
        <f>Players[[#This Row],[Goals]] - Players[[#This Row],[Expected Goals]]</f>
        <v>-0.8</v>
      </c>
    </row>
    <row r="459" spans="1:41" x14ac:dyDescent="0.25">
      <c r="A459" t="s">
        <v>580</v>
      </c>
      <c r="B459" t="s">
        <v>704</v>
      </c>
      <c r="C459" t="s">
        <v>11</v>
      </c>
      <c r="D459" t="s">
        <v>699</v>
      </c>
      <c r="E459" t="s">
        <v>42</v>
      </c>
      <c r="F459">
        <v>31</v>
      </c>
      <c r="G459">
        <v>1994</v>
      </c>
      <c r="H459">
        <v>19</v>
      </c>
      <c r="I459">
        <v>17</v>
      </c>
      <c r="J459">
        <v>1389</v>
      </c>
      <c r="K459">
        <v>15.4</v>
      </c>
      <c r="L459">
        <v>1</v>
      </c>
      <c r="M459">
        <v>0</v>
      </c>
      <c r="N459">
        <v>1</v>
      </c>
      <c r="O459">
        <v>1</v>
      </c>
      <c r="P459">
        <v>0</v>
      </c>
      <c r="Q459">
        <v>0</v>
      </c>
      <c r="R459">
        <v>2</v>
      </c>
      <c r="S459">
        <v>2</v>
      </c>
      <c r="T459">
        <v>0.6</v>
      </c>
      <c r="U459">
        <v>0.6</v>
      </c>
      <c r="V459">
        <v>0.2</v>
      </c>
      <c r="W459">
        <v>0.7</v>
      </c>
      <c r="X459">
        <v>14</v>
      </c>
      <c r="Y459">
        <v>63</v>
      </c>
      <c r="Z459">
        <v>2</v>
      </c>
      <c r="AA459">
        <v>0.06</v>
      </c>
      <c r="AB459">
        <v>0</v>
      </c>
      <c r="AC459">
        <v>0.06</v>
      </c>
      <c r="AD459">
        <v>0.06</v>
      </c>
      <c r="AE459">
        <v>0.06</v>
      </c>
      <c r="AF459">
        <v>0.04</v>
      </c>
      <c r="AG459">
        <v>0.01</v>
      </c>
      <c r="AH459">
        <v>0.05</v>
      </c>
      <c r="AI459">
        <v>0.04</v>
      </c>
      <c r="AJ459">
        <v>0.05</v>
      </c>
      <c r="AK459" s="12">
        <f>Players[[#This Row],[Goal Contributions]]/Players[[#This Row],[Matches Played]]</f>
        <v>5.2631578947368418E-2</v>
      </c>
      <c r="AL459" s="12">
        <f>IF(Players[[#This Row],[Expected Goals]] &gt; 0, Players[[#This Row],[Goals]] / Players[[#This Row],[Expected Goals]], 0)</f>
        <v>1.6666666666666667</v>
      </c>
      <c r="AM459" s="12">
        <f>IF(Players[[#This Row],[Expected Assists]] &gt; 0, Players[[#This Row],[Assists]] / Players[[#This Row],[Expected Assists]], 0)</f>
        <v>0</v>
      </c>
      <c r="AN459" s="12">
        <f>IF(Players[[#This Row],[90s Played]] &gt; 0, (Players[[#This Row],[Y Cards]] + Players[[#This Row],[R Cards]]) / Players[[#This Row],[90s Played]], 0)</f>
        <v>0.25974025974025972</v>
      </c>
      <c r="AO459" s="12">
        <f>Players[[#This Row],[Goals]] - Players[[#This Row],[Expected Goals]]</f>
        <v>0.4</v>
      </c>
    </row>
    <row r="460" spans="1:41" x14ac:dyDescent="0.25">
      <c r="A460" t="s">
        <v>582</v>
      </c>
      <c r="B460" t="s">
        <v>712</v>
      </c>
      <c r="C460" t="s">
        <v>51</v>
      </c>
      <c r="D460" t="s">
        <v>699</v>
      </c>
      <c r="E460" t="s">
        <v>42</v>
      </c>
      <c r="F460">
        <v>29</v>
      </c>
      <c r="G460">
        <v>1996</v>
      </c>
      <c r="H460">
        <v>12</v>
      </c>
      <c r="I460">
        <v>4</v>
      </c>
      <c r="J460">
        <v>389</v>
      </c>
      <c r="K460">
        <v>4.3</v>
      </c>
      <c r="L460">
        <v>1</v>
      </c>
      <c r="M460">
        <v>0</v>
      </c>
      <c r="N460">
        <v>1</v>
      </c>
      <c r="O460">
        <v>1</v>
      </c>
      <c r="P460">
        <v>0</v>
      </c>
      <c r="Q460">
        <v>0</v>
      </c>
      <c r="R460">
        <v>1</v>
      </c>
      <c r="S460">
        <v>0</v>
      </c>
      <c r="T460">
        <v>1.1000000000000001</v>
      </c>
      <c r="U460">
        <v>1.1000000000000001</v>
      </c>
      <c r="V460">
        <v>0</v>
      </c>
      <c r="W460">
        <v>1.1000000000000001</v>
      </c>
      <c r="X460">
        <v>3</v>
      </c>
      <c r="Y460">
        <v>2</v>
      </c>
      <c r="Z460">
        <v>10</v>
      </c>
      <c r="AA460">
        <v>0.23</v>
      </c>
      <c r="AB460">
        <v>0</v>
      </c>
      <c r="AC460">
        <v>0.23</v>
      </c>
      <c r="AD460">
        <v>0.23</v>
      </c>
      <c r="AE460">
        <v>0.23</v>
      </c>
      <c r="AF460">
        <v>0.25</v>
      </c>
      <c r="AG460">
        <v>0</v>
      </c>
      <c r="AH460">
        <v>0.25</v>
      </c>
      <c r="AI460">
        <v>0.25</v>
      </c>
      <c r="AJ460">
        <v>0.25</v>
      </c>
      <c r="AK460" s="12">
        <f>Players[[#This Row],[Goal Contributions]]/Players[[#This Row],[Matches Played]]</f>
        <v>8.3333333333333329E-2</v>
      </c>
      <c r="AL460" s="12">
        <f>IF(Players[[#This Row],[Expected Goals]] &gt; 0, Players[[#This Row],[Goals]] / Players[[#This Row],[Expected Goals]], 0)</f>
        <v>0.90909090909090906</v>
      </c>
      <c r="AM460" s="12">
        <f>IF(Players[[#This Row],[Expected Assists]] &gt; 0, Players[[#This Row],[Assists]] / Players[[#This Row],[Expected Assists]], 0)</f>
        <v>0</v>
      </c>
      <c r="AN460" s="12">
        <f>IF(Players[[#This Row],[90s Played]] &gt; 0, (Players[[#This Row],[Y Cards]] + Players[[#This Row],[R Cards]]) / Players[[#This Row],[90s Played]], 0)</f>
        <v>0.23255813953488372</v>
      </c>
      <c r="AO460" s="12">
        <f>Players[[#This Row],[Goals]] - Players[[#This Row],[Expected Goals]]</f>
        <v>-0.10000000000000009</v>
      </c>
    </row>
    <row r="461" spans="1:41" x14ac:dyDescent="0.25">
      <c r="A461" t="s">
        <v>586</v>
      </c>
      <c r="B461" t="s">
        <v>708</v>
      </c>
      <c r="C461" t="s">
        <v>11</v>
      </c>
      <c r="D461" t="s">
        <v>17</v>
      </c>
      <c r="E461" t="s">
        <v>42</v>
      </c>
      <c r="F461">
        <v>25</v>
      </c>
      <c r="G461">
        <v>2000</v>
      </c>
      <c r="H461">
        <v>30</v>
      </c>
      <c r="I461">
        <v>16</v>
      </c>
      <c r="J461">
        <v>1557</v>
      </c>
      <c r="K461">
        <v>17.3</v>
      </c>
      <c r="L461">
        <v>1</v>
      </c>
      <c r="M461">
        <v>1</v>
      </c>
      <c r="N461">
        <v>2</v>
      </c>
      <c r="O461">
        <v>1</v>
      </c>
      <c r="P461">
        <v>0</v>
      </c>
      <c r="Q461">
        <v>0</v>
      </c>
      <c r="R461">
        <v>4</v>
      </c>
      <c r="S461">
        <v>0</v>
      </c>
      <c r="T461">
        <v>0.5</v>
      </c>
      <c r="U461">
        <v>0.5</v>
      </c>
      <c r="V461">
        <v>2.2000000000000002</v>
      </c>
      <c r="W461">
        <v>2.7</v>
      </c>
      <c r="X461">
        <v>33</v>
      </c>
      <c r="Y461">
        <v>72</v>
      </c>
      <c r="Z461">
        <v>78</v>
      </c>
      <c r="AA461">
        <v>0.06</v>
      </c>
      <c r="AB461">
        <v>0.06</v>
      </c>
      <c r="AC461">
        <v>0.12</v>
      </c>
      <c r="AD461">
        <v>0.06</v>
      </c>
      <c r="AE461">
        <v>0.12</v>
      </c>
      <c r="AF461">
        <v>0.03</v>
      </c>
      <c r="AG461">
        <v>0.13</v>
      </c>
      <c r="AH461">
        <v>0.16</v>
      </c>
      <c r="AI461">
        <v>0.03</v>
      </c>
      <c r="AJ461">
        <v>0.16</v>
      </c>
      <c r="AK461" s="12">
        <f>Players[[#This Row],[Goal Contributions]]/Players[[#This Row],[Matches Played]]</f>
        <v>6.6666666666666666E-2</v>
      </c>
      <c r="AL461" s="12">
        <f>IF(Players[[#This Row],[Expected Goals]] &gt; 0, Players[[#This Row],[Goals]] / Players[[#This Row],[Expected Goals]], 0)</f>
        <v>2</v>
      </c>
      <c r="AM461" s="12">
        <f>IF(Players[[#This Row],[Expected Assists]] &gt; 0, Players[[#This Row],[Assists]] / Players[[#This Row],[Expected Assists]], 0)</f>
        <v>0.45454545454545453</v>
      </c>
      <c r="AN461" s="12">
        <f>IF(Players[[#This Row],[90s Played]] &gt; 0, (Players[[#This Row],[Y Cards]] + Players[[#This Row],[R Cards]]) / Players[[#This Row],[90s Played]], 0)</f>
        <v>0.23121387283236994</v>
      </c>
      <c r="AO461" s="12">
        <f>Players[[#This Row],[Goals]] - Players[[#This Row],[Expected Goals]]</f>
        <v>0.5</v>
      </c>
    </row>
    <row r="462" spans="1:41" x14ac:dyDescent="0.25">
      <c r="A462" t="s">
        <v>223</v>
      </c>
      <c r="B462" t="s">
        <v>704</v>
      </c>
      <c r="C462" t="s">
        <v>17</v>
      </c>
      <c r="D462" t="s">
        <v>699</v>
      </c>
      <c r="E462" t="s">
        <v>42</v>
      </c>
      <c r="F462">
        <v>26</v>
      </c>
      <c r="G462">
        <v>1999</v>
      </c>
      <c r="H462">
        <v>27</v>
      </c>
      <c r="I462">
        <v>25</v>
      </c>
      <c r="J462">
        <v>2151</v>
      </c>
      <c r="K462">
        <v>23.9</v>
      </c>
      <c r="L462">
        <v>1</v>
      </c>
      <c r="M462">
        <v>0</v>
      </c>
      <c r="N462">
        <v>1</v>
      </c>
      <c r="O462">
        <v>1</v>
      </c>
      <c r="P462">
        <v>0</v>
      </c>
      <c r="Q462">
        <v>0</v>
      </c>
      <c r="R462">
        <v>12</v>
      </c>
      <c r="S462">
        <v>0</v>
      </c>
      <c r="T462">
        <v>0.6</v>
      </c>
      <c r="U462">
        <v>0.6</v>
      </c>
      <c r="V462">
        <v>1.1000000000000001</v>
      </c>
      <c r="W462">
        <v>1.7</v>
      </c>
      <c r="X462">
        <v>29</v>
      </c>
      <c r="Y462">
        <v>66</v>
      </c>
      <c r="Z462">
        <v>29</v>
      </c>
      <c r="AA462">
        <v>0.04</v>
      </c>
      <c r="AB462">
        <v>0</v>
      </c>
      <c r="AC462">
        <v>0.04</v>
      </c>
      <c r="AD462">
        <v>0.04</v>
      </c>
      <c r="AE462">
        <v>0.04</v>
      </c>
      <c r="AF462">
        <v>0.03</v>
      </c>
      <c r="AG462">
        <v>0.05</v>
      </c>
      <c r="AH462">
        <v>7.0000000000000007E-2</v>
      </c>
      <c r="AI462">
        <v>0.03</v>
      </c>
      <c r="AJ462">
        <v>7.0000000000000007E-2</v>
      </c>
      <c r="AK462" s="12">
        <f>Players[[#This Row],[Goal Contributions]]/Players[[#This Row],[Matches Played]]</f>
        <v>3.7037037037037035E-2</v>
      </c>
      <c r="AL462" s="12">
        <f>IF(Players[[#This Row],[Expected Goals]] &gt; 0, Players[[#This Row],[Goals]] / Players[[#This Row],[Expected Goals]], 0)</f>
        <v>1.6666666666666667</v>
      </c>
      <c r="AM462" s="12">
        <f>IF(Players[[#This Row],[Expected Assists]] &gt; 0, Players[[#This Row],[Assists]] / Players[[#This Row],[Expected Assists]], 0)</f>
        <v>0</v>
      </c>
      <c r="AN462" s="12">
        <f>IF(Players[[#This Row],[90s Played]] &gt; 0, (Players[[#This Row],[Y Cards]] + Players[[#This Row],[R Cards]]) / Players[[#This Row],[90s Played]], 0)</f>
        <v>0.502092050209205</v>
      </c>
      <c r="AO462" s="12">
        <f>Players[[#This Row],[Goals]] - Players[[#This Row],[Expected Goals]]</f>
        <v>0.4</v>
      </c>
    </row>
    <row r="463" spans="1:41" x14ac:dyDescent="0.25">
      <c r="A463" t="s">
        <v>235</v>
      </c>
      <c r="B463" t="s">
        <v>704</v>
      </c>
      <c r="C463" t="s">
        <v>11</v>
      </c>
      <c r="D463" t="s">
        <v>51</v>
      </c>
      <c r="E463" t="s">
        <v>42</v>
      </c>
      <c r="F463">
        <v>22</v>
      </c>
      <c r="G463">
        <v>2003</v>
      </c>
      <c r="H463">
        <v>2</v>
      </c>
      <c r="I463">
        <v>0</v>
      </c>
      <c r="J463">
        <v>65</v>
      </c>
      <c r="K463">
        <v>0.7</v>
      </c>
      <c r="L463">
        <v>0</v>
      </c>
      <c r="M463">
        <v>0</v>
      </c>
      <c r="N463">
        <v>0</v>
      </c>
      <c r="O463">
        <v>0</v>
      </c>
      <c r="P463">
        <v>0</v>
      </c>
      <c r="Q463">
        <v>0</v>
      </c>
      <c r="R463">
        <v>1</v>
      </c>
      <c r="S463">
        <v>0</v>
      </c>
      <c r="T463">
        <v>0</v>
      </c>
      <c r="U463">
        <v>0</v>
      </c>
      <c r="V463">
        <v>0.1</v>
      </c>
      <c r="W463">
        <v>0.1</v>
      </c>
      <c r="X463">
        <v>6</v>
      </c>
      <c r="Y463">
        <v>4</v>
      </c>
      <c r="Z463">
        <v>23</v>
      </c>
      <c r="AA463">
        <v>0</v>
      </c>
      <c r="AB463">
        <v>0</v>
      </c>
      <c r="AC463">
        <v>0</v>
      </c>
      <c r="AD463">
        <v>0</v>
      </c>
      <c r="AE463">
        <v>0</v>
      </c>
      <c r="AF463">
        <v>0</v>
      </c>
      <c r="AG463">
        <v>0.14000000000000001</v>
      </c>
      <c r="AH463">
        <v>0.14000000000000001</v>
      </c>
      <c r="AI463">
        <v>0</v>
      </c>
      <c r="AJ463">
        <v>0.14000000000000001</v>
      </c>
      <c r="AK463" s="12">
        <f>Players[[#This Row],[Goal Contributions]]/Players[[#This Row],[Matches Played]]</f>
        <v>0</v>
      </c>
      <c r="AL463" s="12">
        <f>IF(Players[[#This Row],[Expected Goals]] &gt; 0, Players[[#This Row],[Goals]] / Players[[#This Row],[Expected Goals]], 0)</f>
        <v>0</v>
      </c>
      <c r="AM463" s="12">
        <f>IF(Players[[#This Row],[Expected Assists]] &gt; 0, Players[[#This Row],[Assists]] / Players[[#This Row],[Expected Assists]], 0)</f>
        <v>0</v>
      </c>
      <c r="AN463" s="12">
        <f>IF(Players[[#This Row],[90s Played]] &gt; 0, (Players[[#This Row],[Y Cards]] + Players[[#This Row],[R Cards]]) / Players[[#This Row],[90s Played]], 0)</f>
        <v>1.4285714285714286</v>
      </c>
      <c r="AO463" s="12">
        <f>Players[[#This Row],[Goals]] - Players[[#This Row],[Expected Goals]]</f>
        <v>0</v>
      </c>
    </row>
    <row r="464" spans="1:41" x14ac:dyDescent="0.25">
      <c r="A464" t="s">
        <v>587</v>
      </c>
      <c r="B464" t="s">
        <v>706</v>
      </c>
      <c r="C464" t="s">
        <v>17</v>
      </c>
      <c r="D464" t="s">
        <v>51</v>
      </c>
      <c r="E464" t="s">
        <v>42</v>
      </c>
      <c r="F464">
        <v>23</v>
      </c>
      <c r="G464">
        <v>2002</v>
      </c>
      <c r="H464">
        <v>26</v>
      </c>
      <c r="I464">
        <v>17</v>
      </c>
      <c r="J464">
        <v>1402</v>
      </c>
      <c r="K464">
        <v>15.6</v>
      </c>
      <c r="L464">
        <v>1</v>
      </c>
      <c r="M464">
        <v>1</v>
      </c>
      <c r="N464">
        <v>2</v>
      </c>
      <c r="O464">
        <v>1</v>
      </c>
      <c r="P464">
        <v>0</v>
      </c>
      <c r="Q464">
        <v>0</v>
      </c>
      <c r="R464">
        <v>2</v>
      </c>
      <c r="S464">
        <v>0</v>
      </c>
      <c r="T464">
        <v>1.5</v>
      </c>
      <c r="U464">
        <v>1.5</v>
      </c>
      <c r="V464">
        <v>1</v>
      </c>
      <c r="W464">
        <v>2.5</v>
      </c>
      <c r="X464">
        <v>63</v>
      </c>
      <c r="Y464">
        <v>27</v>
      </c>
      <c r="Z464">
        <v>87</v>
      </c>
      <c r="AA464">
        <v>0.06</v>
      </c>
      <c r="AB464">
        <v>0.06</v>
      </c>
      <c r="AC464">
        <v>0.13</v>
      </c>
      <c r="AD464">
        <v>0.06</v>
      </c>
      <c r="AE464">
        <v>0.13</v>
      </c>
      <c r="AF464">
        <v>0.1</v>
      </c>
      <c r="AG464">
        <v>0.06</v>
      </c>
      <c r="AH464">
        <v>0.16</v>
      </c>
      <c r="AI464">
        <v>0.1</v>
      </c>
      <c r="AJ464">
        <v>0.16</v>
      </c>
      <c r="AK464" s="12">
        <f>Players[[#This Row],[Goal Contributions]]/Players[[#This Row],[Matches Played]]</f>
        <v>7.6923076923076927E-2</v>
      </c>
      <c r="AL464" s="12">
        <f>IF(Players[[#This Row],[Expected Goals]] &gt; 0, Players[[#This Row],[Goals]] / Players[[#This Row],[Expected Goals]], 0)</f>
        <v>0.66666666666666663</v>
      </c>
      <c r="AM464" s="12">
        <f>IF(Players[[#This Row],[Expected Assists]] &gt; 0, Players[[#This Row],[Assists]] / Players[[#This Row],[Expected Assists]], 0)</f>
        <v>1</v>
      </c>
      <c r="AN464" s="12">
        <f>IF(Players[[#This Row],[90s Played]] &gt; 0, (Players[[#This Row],[Y Cards]] + Players[[#This Row],[R Cards]]) / Players[[#This Row],[90s Played]], 0)</f>
        <v>0.12820512820512822</v>
      </c>
      <c r="AO464" s="12">
        <f>Players[[#This Row],[Goals]] - Players[[#This Row],[Expected Goals]]</f>
        <v>-0.5</v>
      </c>
    </row>
    <row r="465" spans="1:41" x14ac:dyDescent="0.25">
      <c r="A465" t="s">
        <v>620</v>
      </c>
      <c r="B465" t="s">
        <v>707</v>
      </c>
      <c r="C465" t="s">
        <v>17</v>
      </c>
      <c r="D465" t="s">
        <v>699</v>
      </c>
      <c r="E465" t="s">
        <v>42</v>
      </c>
      <c r="F465">
        <v>21</v>
      </c>
      <c r="G465">
        <v>2004</v>
      </c>
      <c r="H465">
        <v>26</v>
      </c>
      <c r="I465">
        <v>18</v>
      </c>
      <c r="J465">
        <v>1655</v>
      </c>
      <c r="K465">
        <v>18.399999999999999</v>
      </c>
      <c r="L465">
        <v>1</v>
      </c>
      <c r="M465">
        <v>1</v>
      </c>
      <c r="N465">
        <v>2</v>
      </c>
      <c r="O465">
        <v>1</v>
      </c>
      <c r="P465">
        <v>0</v>
      </c>
      <c r="Q465">
        <v>0</v>
      </c>
      <c r="R465">
        <v>7</v>
      </c>
      <c r="S465">
        <v>0</v>
      </c>
      <c r="T465">
        <v>0.9</v>
      </c>
      <c r="U465">
        <v>0.9</v>
      </c>
      <c r="V465">
        <v>1</v>
      </c>
      <c r="W465">
        <v>1.9</v>
      </c>
      <c r="X465">
        <v>29</v>
      </c>
      <c r="Y465">
        <v>49</v>
      </c>
      <c r="Z465">
        <v>20</v>
      </c>
      <c r="AA465">
        <v>0.05</v>
      </c>
      <c r="AB465">
        <v>0.05</v>
      </c>
      <c r="AC465">
        <v>0.11</v>
      </c>
      <c r="AD465">
        <v>0.05</v>
      </c>
      <c r="AE465">
        <v>0.11</v>
      </c>
      <c r="AF465">
        <v>0.05</v>
      </c>
      <c r="AG465">
        <v>0.06</v>
      </c>
      <c r="AH465">
        <v>0.1</v>
      </c>
      <c r="AI465">
        <v>0.05</v>
      </c>
      <c r="AJ465">
        <v>0.1</v>
      </c>
      <c r="AK465" s="12">
        <f>Players[[#This Row],[Goal Contributions]]/Players[[#This Row],[Matches Played]]</f>
        <v>7.6923076923076927E-2</v>
      </c>
      <c r="AL465" s="12">
        <f>IF(Players[[#This Row],[Expected Goals]] &gt; 0, Players[[#This Row],[Goals]] / Players[[#This Row],[Expected Goals]], 0)</f>
        <v>1.1111111111111112</v>
      </c>
      <c r="AM465" s="12">
        <f>IF(Players[[#This Row],[Expected Assists]] &gt; 0, Players[[#This Row],[Assists]] / Players[[#This Row],[Expected Assists]], 0)</f>
        <v>1</v>
      </c>
      <c r="AN465" s="12">
        <f>IF(Players[[#This Row],[90s Played]] &gt; 0, (Players[[#This Row],[Y Cards]] + Players[[#This Row],[R Cards]]) / Players[[#This Row],[90s Played]], 0)</f>
        <v>0.38043478260869568</v>
      </c>
      <c r="AO465" s="12">
        <f>Players[[#This Row],[Goals]] - Players[[#This Row],[Expected Goals]]</f>
        <v>9.9999999999999978E-2</v>
      </c>
    </row>
    <row r="466" spans="1:41" x14ac:dyDescent="0.25">
      <c r="A466" t="s">
        <v>594</v>
      </c>
      <c r="B466" t="s">
        <v>704</v>
      </c>
      <c r="C466" t="s">
        <v>11</v>
      </c>
      <c r="D466" t="s">
        <v>699</v>
      </c>
      <c r="E466" t="s">
        <v>42</v>
      </c>
      <c r="F466">
        <v>32</v>
      </c>
      <c r="G466">
        <v>1993</v>
      </c>
      <c r="H466">
        <v>8</v>
      </c>
      <c r="I466">
        <v>3</v>
      </c>
      <c r="J466">
        <v>356</v>
      </c>
      <c r="K466">
        <v>4</v>
      </c>
      <c r="L466">
        <v>0</v>
      </c>
      <c r="M466">
        <v>0</v>
      </c>
      <c r="N466">
        <v>0</v>
      </c>
      <c r="O466">
        <v>0</v>
      </c>
      <c r="P466">
        <v>0</v>
      </c>
      <c r="Q466">
        <v>0</v>
      </c>
      <c r="R466">
        <v>1</v>
      </c>
      <c r="S466">
        <v>0</v>
      </c>
      <c r="T466">
        <v>0</v>
      </c>
      <c r="U466">
        <v>0</v>
      </c>
      <c r="V466">
        <v>0.1</v>
      </c>
      <c r="W466">
        <v>0.1</v>
      </c>
      <c r="X466">
        <v>3</v>
      </c>
      <c r="Y466">
        <v>9</v>
      </c>
      <c r="Z466">
        <v>7</v>
      </c>
      <c r="AA466">
        <v>0</v>
      </c>
      <c r="AB466">
        <v>0</v>
      </c>
      <c r="AC466">
        <v>0</v>
      </c>
      <c r="AD466">
        <v>0</v>
      </c>
      <c r="AE466">
        <v>0</v>
      </c>
      <c r="AF466">
        <v>0</v>
      </c>
      <c r="AG466">
        <v>0.02</v>
      </c>
      <c r="AH466">
        <v>0.02</v>
      </c>
      <c r="AI466">
        <v>0</v>
      </c>
      <c r="AJ466">
        <v>0.02</v>
      </c>
      <c r="AK466" s="12">
        <f>Players[[#This Row],[Goal Contributions]]/Players[[#This Row],[Matches Played]]</f>
        <v>0</v>
      </c>
      <c r="AL466" s="12">
        <f>IF(Players[[#This Row],[Expected Goals]] &gt; 0, Players[[#This Row],[Goals]] / Players[[#This Row],[Expected Goals]], 0)</f>
        <v>0</v>
      </c>
      <c r="AM466" s="12">
        <f>IF(Players[[#This Row],[Expected Assists]] &gt; 0, Players[[#This Row],[Assists]] / Players[[#This Row],[Expected Assists]], 0)</f>
        <v>0</v>
      </c>
      <c r="AN466" s="12">
        <f>IF(Players[[#This Row],[90s Played]] &gt; 0, (Players[[#This Row],[Y Cards]] + Players[[#This Row],[R Cards]]) / Players[[#This Row],[90s Played]], 0)</f>
        <v>0.25</v>
      </c>
      <c r="AO466" s="12">
        <f>Players[[#This Row],[Goals]] - Players[[#This Row],[Expected Goals]]</f>
        <v>0</v>
      </c>
    </row>
    <row r="467" spans="1:41" x14ac:dyDescent="0.25">
      <c r="A467" t="s">
        <v>257</v>
      </c>
      <c r="B467" t="s">
        <v>732</v>
      </c>
      <c r="C467" t="s">
        <v>17</v>
      </c>
      <c r="D467" t="s">
        <v>699</v>
      </c>
      <c r="E467" t="s">
        <v>42</v>
      </c>
      <c r="F467">
        <v>21</v>
      </c>
      <c r="G467">
        <v>2004</v>
      </c>
      <c r="H467">
        <v>36</v>
      </c>
      <c r="I467">
        <v>34</v>
      </c>
      <c r="J467">
        <v>2909</v>
      </c>
      <c r="K467">
        <v>32.299999999999997</v>
      </c>
      <c r="L467">
        <v>2</v>
      </c>
      <c r="M467">
        <v>4</v>
      </c>
      <c r="N467">
        <v>6</v>
      </c>
      <c r="O467">
        <v>2</v>
      </c>
      <c r="P467">
        <v>0</v>
      </c>
      <c r="Q467">
        <v>0</v>
      </c>
      <c r="R467">
        <v>8</v>
      </c>
      <c r="S467">
        <v>0</v>
      </c>
      <c r="T467">
        <v>4</v>
      </c>
      <c r="U467">
        <v>4</v>
      </c>
      <c r="V467">
        <v>3</v>
      </c>
      <c r="W467">
        <v>7</v>
      </c>
      <c r="X467">
        <v>76</v>
      </c>
      <c r="Y467">
        <v>145</v>
      </c>
      <c r="Z467">
        <v>108</v>
      </c>
      <c r="AA467">
        <v>0.06</v>
      </c>
      <c r="AB467">
        <v>0.12</v>
      </c>
      <c r="AC467">
        <v>0.19</v>
      </c>
      <c r="AD467">
        <v>0.06</v>
      </c>
      <c r="AE467">
        <v>0.19</v>
      </c>
      <c r="AF467">
        <v>0.12</v>
      </c>
      <c r="AG467">
        <v>0.09</v>
      </c>
      <c r="AH467">
        <v>0.22</v>
      </c>
      <c r="AI467">
        <v>0.12</v>
      </c>
      <c r="AJ467">
        <v>0.22</v>
      </c>
      <c r="AK467" s="12">
        <f>Players[[#This Row],[Goal Contributions]]/Players[[#This Row],[Matches Played]]</f>
        <v>0.16666666666666666</v>
      </c>
      <c r="AL467" s="12">
        <f>IF(Players[[#This Row],[Expected Goals]] &gt; 0, Players[[#This Row],[Goals]] / Players[[#This Row],[Expected Goals]], 0)</f>
        <v>0.5</v>
      </c>
      <c r="AM467" s="12">
        <f>IF(Players[[#This Row],[Expected Assists]] &gt; 0, Players[[#This Row],[Assists]] / Players[[#This Row],[Expected Assists]], 0)</f>
        <v>1.3333333333333333</v>
      </c>
      <c r="AN467" s="12">
        <f>IF(Players[[#This Row],[90s Played]] &gt; 0, (Players[[#This Row],[Y Cards]] + Players[[#This Row],[R Cards]]) / Players[[#This Row],[90s Played]], 0)</f>
        <v>0.24767801857585142</v>
      </c>
      <c r="AO467" s="12">
        <f>Players[[#This Row],[Goals]] - Players[[#This Row],[Expected Goals]]</f>
        <v>-2</v>
      </c>
    </row>
    <row r="468" spans="1:41" x14ac:dyDescent="0.25">
      <c r="A468" t="s">
        <v>265</v>
      </c>
      <c r="B468" t="s">
        <v>712</v>
      </c>
      <c r="C468" t="s">
        <v>11</v>
      </c>
      <c r="D468" t="s">
        <v>51</v>
      </c>
      <c r="E468" t="s">
        <v>42</v>
      </c>
      <c r="F468">
        <v>31</v>
      </c>
      <c r="G468">
        <v>1994</v>
      </c>
      <c r="H468">
        <v>8</v>
      </c>
      <c r="I468">
        <v>4</v>
      </c>
      <c r="J468">
        <v>306</v>
      </c>
      <c r="K468">
        <v>3.4</v>
      </c>
      <c r="L468">
        <v>0</v>
      </c>
      <c r="M468">
        <v>0</v>
      </c>
      <c r="N468">
        <v>0</v>
      </c>
      <c r="O468">
        <v>0</v>
      </c>
      <c r="P468">
        <v>0</v>
      </c>
      <c r="Q468">
        <v>0</v>
      </c>
      <c r="R468">
        <v>0</v>
      </c>
      <c r="S468">
        <v>1</v>
      </c>
      <c r="T468">
        <v>0</v>
      </c>
      <c r="U468">
        <v>0</v>
      </c>
      <c r="V468">
        <v>0.1</v>
      </c>
      <c r="W468">
        <v>0.1</v>
      </c>
      <c r="X468">
        <v>10</v>
      </c>
      <c r="Y468">
        <v>8</v>
      </c>
      <c r="Z468">
        <v>18</v>
      </c>
      <c r="AA468">
        <v>0</v>
      </c>
      <c r="AB468">
        <v>0</v>
      </c>
      <c r="AC468">
        <v>0</v>
      </c>
      <c r="AD468">
        <v>0</v>
      </c>
      <c r="AE468">
        <v>0</v>
      </c>
      <c r="AF468">
        <v>0.01</v>
      </c>
      <c r="AG468">
        <v>0.03</v>
      </c>
      <c r="AH468">
        <v>0.04</v>
      </c>
      <c r="AI468">
        <v>0.01</v>
      </c>
      <c r="AJ468">
        <v>0.04</v>
      </c>
      <c r="AK468" s="12">
        <f>Players[[#This Row],[Goal Contributions]]/Players[[#This Row],[Matches Played]]</f>
        <v>0</v>
      </c>
      <c r="AL468" s="12">
        <f>IF(Players[[#This Row],[Expected Goals]] &gt; 0, Players[[#This Row],[Goals]] / Players[[#This Row],[Expected Goals]], 0)</f>
        <v>0</v>
      </c>
      <c r="AM468" s="12">
        <f>IF(Players[[#This Row],[Expected Assists]] &gt; 0, Players[[#This Row],[Assists]] / Players[[#This Row],[Expected Assists]], 0)</f>
        <v>0</v>
      </c>
      <c r="AN468" s="12">
        <f>IF(Players[[#This Row],[90s Played]] &gt; 0, (Players[[#This Row],[Y Cards]] + Players[[#This Row],[R Cards]]) / Players[[#This Row],[90s Played]], 0)</f>
        <v>0.29411764705882354</v>
      </c>
      <c r="AO468" s="12">
        <f>Players[[#This Row],[Goals]] - Players[[#This Row],[Expected Goals]]</f>
        <v>0</v>
      </c>
    </row>
    <row r="469" spans="1:41" x14ac:dyDescent="0.25">
      <c r="A469" t="s">
        <v>127</v>
      </c>
      <c r="B469" t="s">
        <v>758</v>
      </c>
      <c r="C469" t="s">
        <v>51</v>
      </c>
      <c r="D469" t="s">
        <v>699</v>
      </c>
      <c r="E469" t="s">
        <v>42</v>
      </c>
      <c r="F469">
        <v>26</v>
      </c>
      <c r="G469">
        <v>1999</v>
      </c>
      <c r="H469">
        <v>10</v>
      </c>
      <c r="I469">
        <v>4</v>
      </c>
      <c r="J469">
        <v>449</v>
      </c>
      <c r="K469">
        <v>5</v>
      </c>
      <c r="L469">
        <v>0</v>
      </c>
      <c r="M469">
        <v>0</v>
      </c>
      <c r="N469">
        <v>0</v>
      </c>
      <c r="O469">
        <v>0</v>
      </c>
      <c r="P469">
        <v>0</v>
      </c>
      <c r="Q469">
        <v>0</v>
      </c>
      <c r="R469">
        <v>1</v>
      </c>
      <c r="S469">
        <v>0</v>
      </c>
      <c r="T469">
        <v>0.9</v>
      </c>
      <c r="U469">
        <v>0.9</v>
      </c>
      <c r="V469">
        <v>0.1</v>
      </c>
      <c r="W469">
        <v>1</v>
      </c>
      <c r="X469">
        <v>12</v>
      </c>
      <c r="Y469">
        <v>9</v>
      </c>
      <c r="Z469">
        <v>42</v>
      </c>
      <c r="AA469">
        <v>0</v>
      </c>
      <c r="AB469">
        <v>0</v>
      </c>
      <c r="AC469">
        <v>0</v>
      </c>
      <c r="AD469">
        <v>0</v>
      </c>
      <c r="AE469">
        <v>0</v>
      </c>
      <c r="AF469">
        <v>0.18</v>
      </c>
      <c r="AG469">
        <v>0.02</v>
      </c>
      <c r="AH469">
        <v>0.2</v>
      </c>
      <c r="AI469">
        <v>0.18</v>
      </c>
      <c r="AJ469">
        <v>0.2</v>
      </c>
      <c r="AK469" s="12">
        <f>Players[[#This Row],[Goal Contributions]]/Players[[#This Row],[Matches Played]]</f>
        <v>0</v>
      </c>
      <c r="AL469" s="12">
        <f>IF(Players[[#This Row],[Expected Goals]] &gt; 0, Players[[#This Row],[Goals]] / Players[[#This Row],[Expected Goals]], 0)</f>
        <v>0</v>
      </c>
      <c r="AM469" s="12">
        <f>IF(Players[[#This Row],[Expected Assists]] &gt; 0, Players[[#This Row],[Assists]] / Players[[#This Row],[Expected Assists]], 0)</f>
        <v>0</v>
      </c>
      <c r="AN469" s="12">
        <f>IF(Players[[#This Row],[90s Played]] &gt; 0, (Players[[#This Row],[Y Cards]] + Players[[#This Row],[R Cards]]) / Players[[#This Row],[90s Played]], 0)</f>
        <v>0.2</v>
      </c>
      <c r="AO469" s="12">
        <f>Players[[#This Row],[Goals]] - Players[[#This Row],[Expected Goals]]</f>
        <v>-0.9</v>
      </c>
    </row>
    <row r="470" spans="1:41" x14ac:dyDescent="0.25">
      <c r="A470" t="s">
        <v>237</v>
      </c>
      <c r="B470" t="s">
        <v>704</v>
      </c>
      <c r="C470" t="s">
        <v>11</v>
      </c>
      <c r="D470" t="s">
        <v>699</v>
      </c>
      <c r="E470" t="s">
        <v>42</v>
      </c>
      <c r="F470">
        <v>22</v>
      </c>
      <c r="G470">
        <v>2003</v>
      </c>
      <c r="H470">
        <v>1</v>
      </c>
      <c r="I470">
        <v>0</v>
      </c>
      <c r="J470">
        <v>12</v>
      </c>
      <c r="K470">
        <v>0.1</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s="12">
        <f>Players[[#This Row],[Goal Contributions]]/Players[[#This Row],[Matches Played]]</f>
        <v>0</v>
      </c>
      <c r="AL470" s="12">
        <f>IF(Players[[#This Row],[Expected Goals]] &gt; 0, Players[[#This Row],[Goals]] / Players[[#This Row],[Expected Goals]], 0)</f>
        <v>0</v>
      </c>
      <c r="AM470" s="12">
        <f>IF(Players[[#This Row],[Expected Assists]] &gt; 0, Players[[#This Row],[Assists]] / Players[[#This Row],[Expected Assists]], 0)</f>
        <v>0</v>
      </c>
      <c r="AN470" s="12">
        <f>IF(Players[[#This Row],[90s Played]] &gt; 0, (Players[[#This Row],[Y Cards]] + Players[[#This Row],[R Cards]]) / Players[[#This Row],[90s Played]], 0)</f>
        <v>0</v>
      </c>
      <c r="AO470" s="12">
        <f>Players[[#This Row],[Goals]] - Players[[#This Row],[Expected Goals]]</f>
        <v>0</v>
      </c>
    </row>
    <row r="471" spans="1:41" x14ac:dyDescent="0.25">
      <c r="A471" t="s">
        <v>308</v>
      </c>
      <c r="B471" t="s">
        <v>704</v>
      </c>
      <c r="C471" t="s">
        <v>11</v>
      </c>
      <c r="D471" t="s">
        <v>699</v>
      </c>
      <c r="E471" t="s">
        <v>42</v>
      </c>
      <c r="F471">
        <v>23</v>
      </c>
      <c r="G471">
        <v>2002</v>
      </c>
      <c r="H471">
        <v>34</v>
      </c>
      <c r="I471">
        <v>32</v>
      </c>
      <c r="J471">
        <v>2825</v>
      </c>
      <c r="K471">
        <v>31.4</v>
      </c>
      <c r="L471">
        <v>1</v>
      </c>
      <c r="M471">
        <v>0</v>
      </c>
      <c r="N471">
        <v>1</v>
      </c>
      <c r="O471">
        <v>1</v>
      </c>
      <c r="P471">
        <v>0</v>
      </c>
      <c r="Q471">
        <v>0</v>
      </c>
      <c r="R471">
        <v>9</v>
      </c>
      <c r="S471">
        <v>0</v>
      </c>
      <c r="T471">
        <v>1.8</v>
      </c>
      <c r="U471">
        <v>1.8</v>
      </c>
      <c r="V471">
        <v>1</v>
      </c>
      <c r="W471">
        <v>2.8</v>
      </c>
      <c r="X471">
        <v>29</v>
      </c>
      <c r="Y471">
        <v>125</v>
      </c>
      <c r="Z471">
        <v>9</v>
      </c>
      <c r="AA471">
        <v>0.03</v>
      </c>
      <c r="AB471">
        <v>0</v>
      </c>
      <c r="AC471">
        <v>0.03</v>
      </c>
      <c r="AD471">
        <v>0.03</v>
      </c>
      <c r="AE471">
        <v>0.03</v>
      </c>
      <c r="AF471">
        <v>0.06</v>
      </c>
      <c r="AG471">
        <v>0.03</v>
      </c>
      <c r="AH471">
        <v>0.09</v>
      </c>
      <c r="AI471">
        <v>0.06</v>
      </c>
      <c r="AJ471">
        <v>0.09</v>
      </c>
      <c r="AK471" s="12">
        <f>Players[[#This Row],[Goal Contributions]]/Players[[#This Row],[Matches Played]]</f>
        <v>2.9411764705882353E-2</v>
      </c>
      <c r="AL471" s="12">
        <f>IF(Players[[#This Row],[Expected Goals]] &gt; 0, Players[[#This Row],[Goals]] / Players[[#This Row],[Expected Goals]], 0)</f>
        <v>0.55555555555555558</v>
      </c>
      <c r="AM471" s="12">
        <f>IF(Players[[#This Row],[Expected Assists]] &gt; 0, Players[[#This Row],[Assists]] / Players[[#This Row],[Expected Assists]], 0)</f>
        <v>0</v>
      </c>
      <c r="AN471" s="12">
        <f>IF(Players[[#This Row],[90s Played]] &gt; 0, (Players[[#This Row],[Y Cards]] + Players[[#This Row],[R Cards]]) / Players[[#This Row],[90s Played]], 0)</f>
        <v>0.28662420382165604</v>
      </c>
      <c r="AO471" s="12">
        <f>Players[[#This Row],[Goals]] - Players[[#This Row],[Expected Goals]]</f>
        <v>-0.8</v>
      </c>
    </row>
    <row r="472" spans="1:41" x14ac:dyDescent="0.25">
      <c r="A472" t="s">
        <v>530</v>
      </c>
      <c r="B472" t="s">
        <v>704</v>
      </c>
      <c r="C472" t="s">
        <v>17</v>
      </c>
      <c r="D472" t="s">
        <v>51</v>
      </c>
      <c r="E472" t="s">
        <v>42</v>
      </c>
      <c r="F472">
        <v>18</v>
      </c>
      <c r="G472">
        <v>2007</v>
      </c>
      <c r="H472">
        <v>4</v>
      </c>
      <c r="I472">
        <v>1</v>
      </c>
      <c r="J472">
        <v>137</v>
      </c>
      <c r="K472">
        <v>1.5</v>
      </c>
      <c r="L472">
        <v>0</v>
      </c>
      <c r="M472">
        <v>0</v>
      </c>
      <c r="N472">
        <v>0</v>
      </c>
      <c r="O472">
        <v>0</v>
      </c>
      <c r="P472">
        <v>0</v>
      </c>
      <c r="Q472">
        <v>0</v>
      </c>
      <c r="R472">
        <v>0</v>
      </c>
      <c r="S472">
        <v>0</v>
      </c>
      <c r="T472">
        <v>0</v>
      </c>
      <c r="U472">
        <v>0</v>
      </c>
      <c r="V472">
        <v>0.7</v>
      </c>
      <c r="W472">
        <v>0.7</v>
      </c>
      <c r="X472">
        <v>3</v>
      </c>
      <c r="Y472">
        <v>1</v>
      </c>
      <c r="Z472">
        <v>10</v>
      </c>
      <c r="AA472">
        <v>0</v>
      </c>
      <c r="AB472">
        <v>0</v>
      </c>
      <c r="AC472">
        <v>0</v>
      </c>
      <c r="AD472">
        <v>0</v>
      </c>
      <c r="AE472">
        <v>0</v>
      </c>
      <c r="AF472">
        <v>0.03</v>
      </c>
      <c r="AG472">
        <v>0.44</v>
      </c>
      <c r="AH472">
        <v>0.47</v>
      </c>
      <c r="AI472">
        <v>0.03</v>
      </c>
      <c r="AJ472">
        <v>0.47</v>
      </c>
      <c r="AK472" s="12">
        <f>Players[[#This Row],[Goal Contributions]]/Players[[#This Row],[Matches Played]]</f>
        <v>0</v>
      </c>
      <c r="AL472" s="12">
        <f>IF(Players[[#This Row],[Expected Goals]] &gt; 0, Players[[#This Row],[Goals]] / Players[[#This Row],[Expected Goals]], 0)</f>
        <v>0</v>
      </c>
      <c r="AM472" s="12">
        <f>IF(Players[[#This Row],[Expected Assists]] &gt; 0, Players[[#This Row],[Assists]] / Players[[#This Row],[Expected Assists]], 0)</f>
        <v>0</v>
      </c>
      <c r="AN472" s="12">
        <f>IF(Players[[#This Row],[90s Played]] &gt; 0, (Players[[#This Row],[Y Cards]] + Players[[#This Row],[R Cards]]) / Players[[#This Row],[90s Played]], 0)</f>
        <v>0</v>
      </c>
      <c r="AO472" s="12">
        <f>Players[[#This Row],[Goals]] - Players[[#This Row],[Expected Goals]]</f>
        <v>0</v>
      </c>
    </row>
    <row r="473" spans="1:41" x14ac:dyDescent="0.25">
      <c r="A473" t="s">
        <v>75</v>
      </c>
      <c r="B473" t="s">
        <v>704</v>
      </c>
      <c r="C473" t="s">
        <v>51</v>
      </c>
      <c r="D473" t="s">
        <v>699</v>
      </c>
      <c r="E473" t="s">
        <v>42</v>
      </c>
      <c r="F473">
        <v>24</v>
      </c>
      <c r="G473">
        <v>2001</v>
      </c>
      <c r="H473">
        <v>35</v>
      </c>
      <c r="I473">
        <v>13</v>
      </c>
      <c r="J473">
        <v>1441</v>
      </c>
      <c r="K473">
        <v>16</v>
      </c>
      <c r="L473">
        <v>2</v>
      </c>
      <c r="M473">
        <v>0</v>
      </c>
      <c r="N473">
        <v>2</v>
      </c>
      <c r="O473">
        <v>2</v>
      </c>
      <c r="P473">
        <v>0</v>
      </c>
      <c r="Q473">
        <v>1</v>
      </c>
      <c r="R473">
        <v>0</v>
      </c>
      <c r="S473">
        <v>0</v>
      </c>
      <c r="T473">
        <v>5.7</v>
      </c>
      <c r="U473">
        <v>4.9000000000000004</v>
      </c>
      <c r="V473">
        <v>0.5</v>
      </c>
      <c r="W473">
        <v>5.4</v>
      </c>
      <c r="X473">
        <v>22</v>
      </c>
      <c r="Y473">
        <v>14</v>
      </c>
      <c r="Z473">
        <v>66</v>
      </c>
      <c r="AA473">
        <v>0.12</v>
      </c>
      <c r="AB473">
        <v>0</v>
      </c>
      <c r="AC473">
        <v>0.12</v>
      </c>
      <c r="AD473">
        <v>0.12</v>
      </c>
      <c r="AE473">
        <v>0.12</v>
      </c>
      <c r="AF473">
        <v>0.36</v>
      </c>
      <c r="AG473">
        <v>0.03</v>
      </c>
      <c r="AH473">
        <v>0.39</v>
      </c>
      <c r="AI473">
        <v>0.31</v>
      </c>
      <c r="AJ473">
        <v>0.34</v>
      </c>
      <c r="AK473" s="12">
        <f>Players[[#This Row],[Goal Contributions]]/Players[[#This Row],[Matches Played]]</f>
        <v>5.7142857142857141E-2</v>
      </c>
      <c r="AL473" s="12">
        <f>IF(Players[[#This Row],[Expected Goals]] &gt; 0, Players[[#This Row],[Goals]] / Players[[#This Row],[Expected Goals]], 0)</f>
        <v>0.35087719298245612</v>
      </c>
      <c r="AM473" s="12">
        <f>IF(Players[[#This Row],[Expected Assists]] &gt; 0, Players[[#This Row],[Assists]] / Players[[#This Row],[Expected Assists]], 0)</f>
        <v>0</v>
      </c>
      <c r="AN473" s="12">
        <f>IF(Players[[#This Row],[90s Played]] &gt; 0, (Players[[#This Row],[Y Cards]] + Players[[#This Row],[R Cards]]) / Players[[#This Row],[90s Played]], 0)</f>
        <v>0</v>
      </c>
      <c r="AO473" s="12">
        <f>Players[[#This Row],[Goals]] - Players[[#This Row],[Expected Goals]]</f>
        <v>-3.7</v>
      </c>
    </row>
    <row r="474" spans="1:41" x14ac:dyDescent="0.25">
      <c r="A474" t="s">
        <v>516</v>
      </c>
      <c r="B474" t="s">
        <v>704</v>
      </c>
      <c r="C474" t="s">
        <v>48</v>
      </c>
      <c r="D474" t="s">
        <v>699</v>
      </c>
      <c r="E474" t="s">
        <v>42</v>
      </c>
      <c r="F474">
        <v>27</v>
      </c>
      <c r="G474">
        <v>1998</v>
      </c>
      <c r="H474">
        <v>30</v>
      </c>
      <c r="I474">
        <v>30</v>
      </c>
      <c r="J474">
        <v>2700</v>
      </c>
      <c r="K474">
        <v>30</v>
      </c>
      <c r="L474">
        <v>0</v>
      </c>
      <c r="M474">
        <v>0</v>
      </c>
      <c r="N474">
        <v>0</v>
      </c>
      <c r="O474">
        <v>0</v>
      </c>
      <c r="P474">
        <v>0</v>
      </c>
      <c r="Q474">
        <v>0</v>
      </c>
      <c r="R474">
        <v>2</v>
      </c>
      <c r="S474">
        <v>0</v>
      </c>
      <c r="T474">
        <v>0</v>
      </c>
      <c r="U474">
        <v>0</v>
      </c>
      <c r="V474">
        <v>0</v>
      </c>
      <c r="W474">
        <v>0</v>
      </c>
      <c r="X474">
        <v>0</v>
      </c>
      <c r="Y474">
        <v>0</v>
      </c>
      <c r="Z474">
        <v>0</v>
      </c>
      <c r="AA474">
        <v>0</v>
      </c>
      <c r="AB474">
        <v>0</v>
      </c>
      <c r="AC474">
        <v>0</v>
      </c>
      <c r="AD474">
        <v>0</v>
      </c>
      <c r="AE474">
        <v>0</v>
      </c>
      <c r="AF474">
        <v>0</v>
      </c>
      <c r="AG474">
        <v>0</v>
      </c>
      <c r="AH474">
        <v>0</v>
      </c>
      <c r="AI474">
        <v>0</v>
      </c>
      <c r="AJ474">
        <v>0</v>
      </c>
      <c r="AK474" s="12">
        <f>Players[[#This Row],[Goal Contributions]]/Players[[#This Row],[Matches Played]]</f>
        <v>0</v>
      </c>
      <c r="AL474" s="12">
        <f>IF(Players[[#This Row],[Expected Goals]] &gt; 0, Players[[#This Row],[Goals]] / Players[[#This Row],[Expected Goals]], 0)</f>
        <v>0</v>
      </c>
      <c r="AM474" s="12">
        <f>IF(Players[[#This Row],[Expected Assists]] &gt; 0, Players[[#This Row],[Assists]] / Players[[#This Row],[Expected Assists]], 0)</f>
        <v>0</v>
      </c>
      <c r="AN474" s="12">
        <f>IF(Players[[#This Row],[90s Played]] &gt; 0, (Players[[#This Row],[Y Cards]] + Players[[#This Row],[R Cards]]) / Players[[#This Row],[90s Played]], 0)</f>
        <v>6.6666666666666666E-2</v>
      </c>
      <c r="AO474" s="12">
        <f>Players[[#This Row],[Goals]] - Players[[#This Row],[Expected Goals]]</f>
        <v>0</v>
      </c>
    </row>
    <row r="475" spans="1:41" x14ac:dyDescent="0.25">
      <c r="A475" t="s">
        <v>415</v>
      </c>
      <c r="B475" t="s">
        <v>719</v>
      </c>
      <c r="C475" t="s">
        <v>11</v>
      </c>
      <c r="D475" t="s">
        <v>17</v>
      </c>
      <c r="E475" t="s">
        <v>42</v>
      </c>
      <c r="F475">
        <v>29</v>
      </c>
      <c r="G475">
        <v>1996</v>
      </c>
      <c r="H475">
        <v>24</v>
      </c>
      <c r="I475">
        <v>18</v>
      </c>
      <c r="J475">
        <v>1462</v>
      </c>
      <c r="K475">
        <v>16.2</v>
      </c>
      <c r="L475">
        <v>0</v>
      </c>
      <c r="M475">
        <v>1</v>
      </c>
      <c r="N475">
        <v>1</v>
      </c>
      <c r="O475">
        <v>0</v>
      </c>
      <c r="P475">
        <v>0</v>
      </c>
      <c r="Q475">
        <v>0</v>
      </c>
      <c r="R475">
        <v>2</v>
      </c>
      <c r="S475">
        <v>0</v>
      </c>
      <c r="T475">
        <v>0.3</v>
      </c>
      <c r="U475">
        <v>0.3</v>
      </c>
      <c r="V475">
        <v>3.2</v>
      </c>
      <c r="W475">
        <v>3.6</v>
      </c>
      <c r="X475">
        <v>14</v>
      </c>
      <c r="Y475">
        <v>35</v>
      </c>
      <c r="Z475">
        <v>74</v>
      </c>
      <c r="AA475">
        <v>0</v>
      </c>
      <c r="AB475">
        <v>0.06</v>
      </c>
      <c r="AC475">
        <v>0.06</v>
      </c>
      <c r="AD475">
        <v>0</v>
      </c>
      <c r="AE475">
        <v>0.06</v>
      </c>
      <c r="AF475">
        <v>0.02</v>
      </c>
      <c r="AG475">
        <v>0.2</v>
      </c>
      <c r="AH475">
        <v>0.22</v>
      </c>
      <c r="AI475">
        <v>0.02</v>
      </c>
      <c r="AJ475">
        <v>0.22</v>
      </c>
      <c r="AK475" s="12">
        <f>Players[[#This Row],[Goal Contributions]]/Players[[#This Row],[Matches Played]]</f>
        <v>4.1666666666666664E-2</v>
      </c>
      <c r="AL475" s="12">
        <f>IF(Players[[#This Row],[Expected Goals]] &gt; 0, Players[[#This Row],[Goals]] / Players[[#This Row],[Expected Goals]], 0)</f>
        <v>0</v>
      </c>
      <c r="AM475" s="12">
        <f>IF(Players[[#This Row],[Expected Assists]] &gt; 0, Players[[#This Row],[Assists]] / Players[[#This Row],[Expected Assists]], 0)</f>
        <v>0.3125</v>
      </c>
      <c r="AN475" s="12">
        <f>IF(Players[[#This Row],[90s Played]] &gt; 0, (Players[[#This Row],[Y Cards]] + Players[[#This Row],[R Cards]]) / Players[[#This Row],[90s Played]], 0)</f>
        <v>0.1234567901234568</v>
      </c>
      <c r="AO475" s="12">
        <f>Players[[#This Row],[Goals]] - Players[[#This Row],[Expected Goals]]</f>
        <v>-0.3</v>
      </c>
    </row>
    <row r="476" spans="1:41" x14ac:dyDescent="0.25">
      <c r="A476" t="s">
        <v>382</v>
      </c>
      <c r="B476" t="s">
        <v>704</v>
      </c>
      <c r="C476" t="s">
        <v>17</v>
      </c>
      <c r="D476" t="s">
        <v>699</v>
      </c>
      <c r="E476" t="s">
        <v>42</v>
      </c>
      <c r="F476">
        <v>37</v>
      </c>
      <c r="G476">
        <v>1988</v>
      </c>
      <c r="H476">
        <v>14</v>
      </c>
      <c r="I476">
        <v>5</v>
      </c>
      <c r="J476">
        <v>361</v>
      </c>
      <c r="K476">
        <v>4</v>
      </c>
      <c r="L476">
        <v>0</v>
      </c>
      <c r="M476">
        <v>2</v>
      </c>
      <c r="N476">
        <v>2</v>
      </c>
      <c r="O476">
        <v>0</v>
      </c>
      <c r="P476">
        <v>0</v>
      </c>
      <c r="Q476">
        <v>0</v>
      </c>
      <c r="R476">
        <v>4</v>
      </c>
      <c r="S476">
        <v>0</v>
      </c>
      <c r="T476">
        <v>0.2</v>
      </c>
      <c r="U476">
        <v>0.2</v>
      </c>
      <c r="V476">
        <v>0.9</v>
      </c>
      <c r="W476">
        <v>1.1000000000000001</v>
      </c>
      <c r="X476">
        <v>6</v>
      </c>
      <c r="Y476">
        <v>24</v>
      </c>
      <c r="Z476">
        <v>10</v>
      </c>
      <c r="AA476">
        <v>0</v>
      </c>
      <c r="AB476">
        <v>0.5</v>
      </c>
      <c r="AC476">
        <v>0.5</v>
      </c>
      <c r="AD476">
        <v>0</v>
      </c>
      <c r="AE476">
        <v>0.5</v>
      </c>
      <c r="AF476">
        <v>0.04</v>
      </c>
      <c r="AG476">
        <v>0.23</v>
      </c>
      <c r="AH476">
        <v>0.27</v>
      </c>
      <c r="AI476">
        <v>0.04</v>
      </c>
      <c r="AJ476">
        <v>0.27</v>
      </c>
      <c r="AK476" s="12">
        <f>Players[[#This Row],[Goal Contributions]]/Players[[#This Row],[Matches Played]]</f>
        <v>0.14285714285714285</v>
      </c>
      <c r="AL476" s="12">
        <f>IF(Players[[#This Row],[Expected Goals]] &gt; 0, Players[[#This Row],[Goals]] / Players[[#This Row],[Expected Goals]], 0)</f>
        <v>0</v>
      </c>
      <c r="AM476" s="12">
        <f>IF(Players[[#This Row],[Expected Assists]] &gt; 0, Players[[#This Row],[Assists]] / Players[[#This Row],[Expected Assists]], 0)</f>
        <v>2.2222222222222223</v>
      </c>
      <c r="AN476" s="12">
        <f>IF(Players[[#This Row],[90s Played]] &gt; 0, (Players[[#This Row],[Y Cards]] + Players[[#This Row],[R Cards]]) / Players[[#This Row],[90s Played]], 0)</f>
        <v>1</v>
      </c>
      <c r="AO476" s="12">
        <f>Players[[#This Row],[Goals]] - Players[[#This Row],[Expected Goals]]</f>
        <v>-0.2</v>
      </c>
    </row>
    <row r="477" spans="1:41" x14ac:dyDescent="0.25">
      <c r="A477" t="s">
        <v>357</v>
      </c>
      <c r="B477" t="s">
        <v>707</v>
      </c>
      <c r="C477" t="s">
        <v>11</v>
      </c>
      <c r="D477" t="s">
        <v>699</v>
      </c>
      <c r="E477" t="s">
        <v>42</v>
      </c>
      <c r="F477">
        <v>19</v>
      </c>
      <c r="G477">
        <v>2006</v>
      </c>
      <c r="H477">
        <v>2</v>
      </c>
      <c r="I477">
        <v>0</v>
      </c>
      <c r="J477">
        <v>14</v>
      </c>
      <c r="K477">
        <v>0.2</v>
      </c>
      <c r="L477">
        <v>0</v>
      </c>
      <c r="M477">
        <v>0</v>
      </c>
      <c r="N477">
        <v>0</v>
      </c>
      <c r="O477">
        <v>0</v>
      </c>
      <c r="P477">
        <v>0</v>
      </c>
      <c r="Q477">
        <v>0</v>
      </c>
      <c r="R477">
        <v>0</v>
      </c>
      <c r="S477">
        <v>0</v>
      </c>
      <c r="T477">
        <v>0</v>
      </c>
      <c r="U477">
        <v>0</v>
      </c>
      <c r="V477">
        <v>0</v>
      </c>
      <c r="W477">
        <v>0</v>
      </c>
      <c r="X477">
        <v>0</v>
      </c>
      <c r="Y477">
        <v>1</v>
      </c>
      <c r="Z477">
        <v>0</v>
      </c>
      <c r="AA477">
        <v>0</v>
      </c>
      <c r="AB477">
        <v>0</v>
      </c>
      <c r="AC477">
        <v>0</v>
      </c>
      <c r="AD477">
        <v>0</v>
      </c>
      <c r="AE477">
        <v>0</v>
      </c>
      <c r="AF477">
        <v>0</v>
      </c>
      <c r="AG477">
        <v>0</v>
      </c>
      <c r="AH477">
        <v>0</v>
      </c>
      <c r="AI477">
        <v>0</v>
      </c>
      <c r="AJ477">
        <v>0</v>
      </c>
      <c r="AK477" s="12">
        <f>Players[[#This Row],[Goal Contributions]]/Players[[#This Row],[Matches Played]]</f>
        <v>0</v>
      </c>
      <c r="AL477" s="12">
        <f>IF(Players[[#This Row],[Expected Goals]] &gt; 0, Players[[#This Row],[Goals]] / Players[[#This Row],[Expected Goals]], 0)</f>
        <v>0</v>
      </c>
      <c r="AM477" s="12">
        <f>IF(Players[[#This Row],[Expected Assists]] &gt; 0, Players[[#This Row],[Assists]] / Players[[#This Row],[Expected Assists]], 0)</f>
        <v>0</v>
      </c>
      <c r="AN477" s="12">
        <f>IF(Players[[#This Row],[90s Played]] &gt; 0, (Players[[#This Row],[Y Cards]] + Players[[#This Row],[R Cards]]) / Players[[#This Row],[90s Played]], 0)</f>
        <v>0</v>
      </c>
      <c r="AO477" s="12">
        <f>Players[[#This Row],[Goals]] - Players[[#This Row],[Expected Goals]]</f>
        <v>0</v>
      </c>
    </row>
    <row r="478" spans="1:41" x14ac:dyDescent="0.25">
      <c r="A478" t="s">
        <v>401</v>
      </c>
      <c r="B478" t="s">
        <v>704</v>
      </c>
      <c r="C478" t="s">
        <v>48</v>
      </c>
      <c r="D478" t="s">
        <v>699</v>
      </c>
      <c r="E478" t="s">
        <v>42</v>
      </c>
      <c r="F478">
        <v>30</v>
      </c>
      <c r="G478">
        <v>1995</v>
      </c>
      <c r="H478">
        <v>3</v>
      </c>
      <c r="I478">
        <v>3</v>
      </c>
      <c r="J478">
        <v>270</v>
      </c>
      <c r="K478">
        <v>3</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s="12">
        <f>Players[[#This Row],[Goal Contributions]]/Players[[#This Row],[Matches Played]]</f>
        <v>0</v>
      </c>
      <c r="AL478" s="12">
        <f>IF(Players[[#This Row],[Expected Goals]] &gt; 0, Players[[#This Row],[Goals]] / Players[[#This Row],[Expected Goals]], 0)</f>
        <v>0</v>
      </c>
      <c r="AM478" s="12">
        <f>IF(Players[[#This Row],[Expected Assists]] &gt; 0, Players[[#This Row],[Assists]] / Players[[#This Row],[Expected Assists]], 0)</f>
        <v>0</v>
      </c>
      <c r="AN478" s="12">
        <f>IF(Players[[#This Row],[90s Played]] &gt; 0, (Players[[#This Row],[Y Cards]] + Players[[#This Row],[R Cards]]) / Players[[#This Row],[90s Played]], 0)</f>
        <v>0</v>
      </c>
      <c r="AO478" s="12">
        <f>Players[[#This Row],[Goals]] - Players[[#This Row],[Expected Goals]]</f>
        <v>0</v>
      </c>
    </row>
    <row r="479" spans="1:41" x14ac:dyDescent="0.25">
      <c r="A479" t="s">
        <v>79</v>
      </c>
      <c r="B479" t="s">
        <v>704</v>
      </c>
      <c r="C479" t="s">
        <v>17</v>
      </c>
      <c r="D479" t="s">
        <v>51</v>
      </c>
      <c r="E479" t="s">
        <v>42</v>
      </c>
      <c r="F479">
        <v>28</v>
      </c>
      <c r="G479">
        <v>1997</v>
      </c>
      <c r="H479">
        <v>20</v>
      </c>
      <c r="I479">
        <v>15</v>
      </c>
      <c r="J479">
        <v>1248</v>
      </c>
      <c r="K479">
        <v>13.9</v>
      </c>
      <c r="L479">
        <v>2</v>
      </c>
      <c r="M479">
        <v>2</v>
      </c>
      <c r="N479">
        <v>4</v>
      </c>
      <c r="O479">
        <v>2</v>
      </c>
      <c r="P479">
        <v>0</v>
      </c>
      <c r="Q479">
        <v>1</v>
      </c>
      <c r="R479">
        <v>4</v>
      </c>
      <c r="S479">
        <v>0</v>
      </c>
      <c r="T479">
        <v>3.3</v>
      </c>
      <c r="U479">
        <v>2.2999999999999998</v>
      </c>
      <c r="V479">
        <v>1.2</v>
      </c>
      <c r="W479">
        <v>3.5</v>
      </c>
      <c r="X479">
        <v>25</v>
      </c>
      <c r="Y479">
        <v>21</v>
      </c>
      <c r="Z479">
        <v>79</v>
      </c>
      <c r="AA479">
        <v>0.14000000000000001</v>
      </c>
      <c r="AB479">
        <v>0.14000000000000001</v>
      </c>
      <c r="AC479">
        <v>0.28999999999999998</v>
      </c>
      <c r="AD479">
        <v>0.14000000000000001</v>
      </c>
      <c r="AE479">
        <v>0.28999999999999998</v>
      </c>
      <c r="AF479">
        <v>0.24</v>
      </c>
      <c r="AG479">
        <v>0.09</v>
      </c>
      <c r="AH479">
        <v>0.32</v>
      </c>
      <c r="AI479">
        <v>0.17</v>
      </c>
      <c r="AJ479">
        <v>0.25</v>
      </c>
      <c r="AK479" s="12">
        <f>Players[[#This Row],[Goal Contributions]]/Players[[#This Row],[Matches Played]]</f>
        <v>0.2</v>
      </c>
      <c r="AL479" s="12">
        <f>IF(Players[[#This Row],[Expected Goals]] &gt; 0, Players[[#This Row],[Goals]] / Players[[#This Row],[Expected Goals]], 0)</f>
        <v>0.60606060606060608</v>
      </c>
      <c r="AM479" s="12">
        <f>IF(Players[[#This Row],[Expected Assists]] &gt; 0, Players[[#This Row],[Assists]] / Players[[#This Row],[Expected Assists]], 0)</f>
        <v>1.6666666666666667</v>
      </c>
      <c r="AN479" s="12">
        <f>IF(Players[[#This Row],[90s Played]] &gt; 0, (Players[[#This Row],[Y Cards]] + Players[[#This Row],[R Cards]]) / Players[[#This Row],[90s Played]], 0)</f>
        <v>0.28776978417266186</v>
      </c>
      <c r="AO479" s="12">
        <f>Players[[#This Row],[Goals]] - Players[[#This Row],[Expected Goals]]</f>
        <v>-1.2999999999999998</v>
      </c>
    </row>
    <row r="480" spans="1:41" x14ac:dyDescent="0.25">
      <c r="A480" t="s">
        <v>103</v>
      </c>
      <c r="B480" t="s">
        <v>700</v>
      </c>
      <c r="C480" t="s">
        <v>11</v>
      </c>
      <c r="D480" t="s">
        <v>699</v>
      </c>
      <c r="E480" t="s">
        <v>42</v>
      </c>
      <c r="F480">
        <v>24</v>
      </c>
      <c r="G480">
        <v>2001</v>
      </c>
      <c r="H480">
        <v>4</v>
      </c>
      <c r="I480">
        <v>2</v>
      </c>
      <c r="J480">
        <v>331</v>
      </c>
      <c r="K480">
        <v>3.7</v>
      </c>
      <c r="L480">
        <v>0</v>
      </c>
      <c r="M480">
        <v>0</v>
      </c>
      <c r="N480">
        <v>0</v>
      </c>
      <c r="O480">
        <v>0</v>
      </c>
      <c r="P480">
        <v>0</v>
      </c>
      <c r="Q480">
        <v>0</v>
      </c>
      <c r="R480">
        <v>0</v>
      </c>
      <c r="S480">
        <v>0</v>
      </c>
      <c r="T480">
        <v>0.3</v>
      </c>
      <c r="U480">
        <v>0.3</v>
      </c>
      <c r="V480">
        <v>0</v>
      </c>
      <c r="W480">
        <v>0.3</v>
      </c>
      <c r="X480">
        <v>0</v>
      </c>
      <c r="Y480">
        <v>5</v>
      </c>
      <c r="Z480">
        <v>0</v>
      </c>
      <c r="AA480">
        <v>0</v>
      </c>
      <c r="AB480">
        <v>0</v>
      </c>
      <c r="AC480">
        <v>0</v>
      </c>
      <c r="AD480">
        <v>0</v>
      </c>
      <c r="AE480">
        <v>0</v>
      </c>
      <c r="AF480">
        <v>0.09</v>
      </c>
      <c r="AG480">
        <v>0</v>
      </c>
      <c r="AH480">
        <v>0.09</v>
      </c>
      <c r="AI480">
        <v>0.09</v>
      </c>
      <c r="AJ480">
        <v>0.09</v>
      </c>
      <c r="AK480" s="12">
        <f>Players[[#This Row],[Goal Contributions]]/Players[[#This Row],[Matches Played]]</f>
        <v>0</v>
      </c>
      <c r="AL480" s="12">
        <f>IF(Players[[#This Row],[Expected Goals]] &gt; 0, Players[[#This Row],[Goals]] / Players[[#This Row],[Expected Goals]], 0)</f>
        <v>0</v>
      </c>
      <c r="AM480" s="12">
        <f>IF(Players[[#This Row],[Expected Assists]] &gt; 0, Players[[#This Row],[Assists]] / Players[[#This Row],[Expected Assists]], 0)</f>
        <v>0</v>
      </c>
      <c r="AN480" s="12">
        <f>IF(Players[[#This Row],[90s Played]] &gt; 0, (Players[[#This Row],[Y Cards]] + Players[[#This Row],[R Cards]]) / Players[[#This Row],[90s Played]], 0)</f>
        <v>0</v>
      </c>
      <c r="AO480" s="12">
        <f>Players[[#This Row],[Goals]] - Players[[#This Row],[Expected Goals]]</f>
        <v>-0.3</v>
      </c>
    </row>
    <row r="481" spans="1:41" x14ac:dyDescent="0.25">
      <c r="A481" t="s">
        <v>431</v>
      </c>
      <c r="B481" t="s">
        <v>704</v>
      </c>
      <c r="C481" t="s">
        <v>48</v>
      </c>
      <c r="D481" t="s">
        <v>699</v>
      </c>
      <c r="E481" t="s">
        <v>42</v>
      </c>
      <c r="F481">
        <v>36</v>
      </c>
      <c r="G481">
        <v>1989</v>
      </c>
      <c r="H481">
        <v>5</v>
      </c>
      <c r="I481">
        <v>5</v>
      </c>
      <c r="J481">
        <v>450</v>
      </c>
      <c r="K481">
        <v>5</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s="12">
        <f>Players[[#This Row],[Goal Contributions]]/Players[[#This Row],[Matches Played]]</f>
        <v>0</v>
      </c>
      <c r="AL481" s="12">
        <f>IF(Players[[#This Row],[Expected Goals]] &gt; 0, Players[[#This Row],[Goals]] / Players[[#This Row],[Expected Goals]], 0)</f>
        <v>0</v>
      </c>
      <c r="AM481" s="12">
        <f>IF(Players[[#This Row],[Expected Assists]] &gt; 0, Players[[#This Row],[Assists]] / Players[[#This Row],[Expected Assists]], 0)</f>
        <v>0</v>
      </c>
      <c r="AN481" s="12">
        <f>IF(Players[[#This Row],[90s Played]] &gt; 0, (Players[[#This Row],[Y Cards]] + Players[[#This Row],[R Cards]]) / Players[[#This Row],[90s Played]], 0)</f>
        <v>0</v>
      </c>
      <c r="AO481" s="12">
        <f>Players[[#This Row],[Goals]] - Players[[#This Row],[Expected Goals]]</f>
        <v>0</v>
      </c>
    </row>
    <row r="482" spans="1:41" x14ac:dyDescent="0.25">
      <c r="A482" t="s">
        <v>101</v>
      </c>
      <c r="B482" t="s">
        <v>703</v>
      </c>
      <c r="C482" t="s">
        <v>11</v>
      </c>
      <c r="D482" t="s">
        <v>699</v>
      </c>
      <c r="E482" t="s">
        <v>42</v>
      </c>
      <c r="F482">
        <v>29</v>
      </c>
      <c r="G482">
        <v>1996</v>
      </c>
      <c r="H482">
        <v>30</v>
      </c>
      <c r="I482">
        <v>30</v>
      </c>
      <c r="J482">
        <v>2531</v>
      </c>
      <c r="K482">
        <v>28.1</v>
      </c>
      <c r="L482">
        <v>2</v>
      </c>
      <c r="M482">
        <v>0</v>
      </c>
      <c r="N482">
        <v>2</v>
      </c>
      <c r="O482">
        <v>2</v>
      </c>
      <c r="P482">
        <v>0</v>
      </c>
      <c r="Q482">
        <v>0</v>
      </c>
      <c r="R482">
        <v>7</v>
      </c>
      <c r="S482">
        <v>0</v>
      </c>
      <c r="T482">
        <v>0.7</v>
      </c>
      <c r="U482">
        <v>0.7</v>
      </c>
      <c r="V482">
        <v>0.5</v>
      </c>
      <c r="W482">
        <v>1.2</v>
      </c>
      <c r="X482">
        <v>5</v>
      </c>
      <c r="Y482">
        <v>60</v>
      </c>
      <c r="Z482">
        <v>2</v>
      </c>
      <c r="AA482">
        <v>7.0000000000000007E-2</v>
      </c>
      <c r="AB482">
        <v>0</v>
      </c>
      <c r="AC482">
        <v>7.0000000000000007E-2</v>
      </c>
      <c r="AD482">
        <v>7.0000000000000007E-2</v>
      </c>
      <c r="AE482">
        <v>7.0000000000000007E-2</v>
      </c>
      <c r="AF482">
        <v>0.02</v>
      </c>
      <c r="AG482">
        <v>0.02</v>
      </c>
      <c r="AH482">
        <v>0.04</v>
      </c>
      <c r="AI482">
        <v>0.02</v>
      </c>
      <c r="AJ482">
        <v>0.04</v>
      </c>
      <c r="AK482" s="12">
        <f>Players[[#This Row],[Goal Contributions]]/Players[[#This Row],[Matches Played]]</f>
        <v>6.6666666666666666E-2</v>
      </c>
      <c r="AL482" s="12">
        <f>IF(Players[[#This Row],[Expected Goals]] &gt; 0, Players[[#This Row],[Goals]] / Players[[#This Row],[Expected Goals]], 0)</f>
        <v>2.8571428571428572</v>
      </c>
      <c r="AM482" s="12">
        <f>IF(Players[[#This Row],[Expected Assists]] &gt; 0, Players[[#This Row],[Assists]] / Players[[#This Row],[Expected Assists]], 0)</f>
        <v>0</v>
      </c>
      <c r="AN482" s="12">
        <f>IF(Players[[#This Row],[90s Played]] &gt; 0, (Players[[#This Row],[Y Cards]] + Players[[#This Row],[R Cards]]) / Players[[#This Row],[90s Played]], 0)</f>
        <v>0.24911032028469748</v>
      </c>
      <c r="AO482" s="12">
        <f>Players[[#This Row],[Goals]] - Players[[#This Row],[Expected Goals]]</f>
        <v>1.3</v>
      </c>
    </row>
    <row r="483" spans="1:41" x14ac:dyDescent="0.25">
      <c r="A483" t="s">
        <v>77</v>
      </c>
      <c r="B483" t="s">
        <v>730</v>
      </c>
      <c r="C483" t="s">
        <v>17</v>
      </c>
      <c r="D483" t="s">
        <v>11</v>
      </c>
      <c r="E483" t="s">
        <v>42</v>
      </c>
      <c r="F483">
        <v>29</v>
      </c>
      <c r="G483">
        <v>1996</v>
      </c>
      <c r="H483">
        <v>32</v>
      </c>
      <c r="I483">
        <v>21</v>
      </c>
      <c r="J483">
        <v>2013</v>
      </c>
      <c r="K483">
        <v>22.4</v>
      </c>
      <c r="L483">
        <v>3</v>
      </c>
      <c r="M483">
        <v>0</v>
      </c>
      <c r="N483">
        <v>3</v>
      </c>
      <c r="O483">
        <v>3</v>
      </c>
      <c r="P483">
        <v>0</v>
      </c>
      <c r="Q483">
        <v>0</v>
      </c>
      <c r="R483">
        <v>1</v>
      </c>
      <c r="S483">
        <v>0</v>
      </c>
      <c r="T483">
        <v>2.7</v>
      </c>
      <c r="U483">
        <v>2.7</v>
      </c>
      <c r="V483">
        <v>1.6</v>
      </c>
      <c r="W483">
        <v>4.3</v>
      </c>
      <c r="X483">
        <v>36</v>
      </c>
      <c r="Y483">
        <v>75</v>
      </c>
      <c r="Z483">
        <v>65</v>
      </c>
      <c r="AA483">
        <v>0.13</v>
      </c>
      <c r="AB483">
        <v>0</v>
      </c>
      <c r="AC483">
        <v>0.13</v>
      </c>
      <c r="AD483">
        <v>0.13</v>
      </c>
      <c r="AE483">
        <v>0.13</v>
      </c>
      <c r="AF483">
        <v>0.12</v>
      </c>
      <c r="AG483">
        <v>7.0000000000000007E-2</v>
      </c>
      <c r="AH483">
        <v>0.19</v>
      </c>
      <c r="AI483">
        <v>0.12</v>
      </c>
      <c r="AJ483">
        <v>0.19</v>
      </c>
      <c r="AK483" s="12">
        <f>Players[[#This Row],[Goal Contributions]]/Players[[#This Row],[Matches Played]]</f>
        <v>9.375E-2</v>
      </c>
      <c r="AL483" s="12">
        <f>IF(Players[[#This Row],[Expected Goals]] &gt; 0, Players[[#This Row],[Goals]] / Players[[#This Row],[Expected Goals]], 0)</f>
        <v>1.1111111111111109</v>
      </c>
      <c r="AM483" s="12">
        <f>IF(Players[[#This Row],[Expected Assists]] &gt; 0, Players[[#This Row],[Assists]] / Players[[#This Row],[Expected Assists]], 0)</f>
        <v>0</v>
      </c>
      <c r="AN483" s="12">
        <f>IF(Players[[#This Row],[90s Played]] &gt; 0, (Players[[#This Row],[Y Cards]] + Players[[#This Row],[R Cards]]) / Players[[#This Row],[90s Played]], 0)</f>
        <v>4.4642857142857144E-2</v>
      </c>
      <c r="AO483" s="12">
        <f>Players[[#This Row],[Goals]] - Players[[#This Row],[Expected Goals]]</f>
        <v>0.29999999999999982</v>
      </c>
    </row>
    <row r="484" spans="1:41" x14ac:dyDescent="0.25">
      <c r="A484" t="s">
        <v>61</v>
      </c>
      <c r="B484" t="s">
        <v>704</v>
      </c>
      <c r="C484" t="s">
        <v>11</v>
      </c>
      <c r="D484" t="s">
        <v>51</v>
      </c>
      <c r="E484" t="s">
        <v>42</v>
      </c>
      <c r="F484">
        <v>19</v>
      </c>
      <c r="G484">
        <v>2006</v>
      </c>
      <c r="H484">
        <v>2</v>
      </c>
      <c r="I484">
        <v>0</v>
      </c>
      <c r="J484">
        <v>28</v>
      </c>
      <c r="K484">
        <v>0.3</v>
      </c>
      <c r="L484">
        <v>0</v>
      </c>
      <c r="M484">
        <v>0</v>
      </c>
      <c r="N484">
        <v>0</v>
      </c>
      <c r="O484">
        <v>0</v>
      </c>
      <c r="P484">
        <v>0</v>
      </c>
      <c r="Q484">
        <v>0</v>
      </c>
      <c r="R484">
        <v>1</v>
      </c>
      <c r="S484">
        <v>0</v>
      </c>
      <c r="T484">
        <v>0</v>
      </c>
      <c r="U484">
        <v>0</v>
      </c>
      <c r="V484">
        <v>0.1</v>
      </c>
      <c r="W484">
        <v>0.1</v>
      </c>
      <c r="X484">
        <v>1</v>
      </c>
      <c r="Y484">
        <v>0</v>
      </c>
      <c r="Z484">
        <v>3</v>
      </c>
      <c r="AA484">
        <v>0</v>
      </c>
      <c r="AB484">
        <v>0</v>
      </c>
      <c r="AC484">
        <v>0</v>
      </c>
      <c r="AD484">
        <v>0</v>
      </c>
      <c r="AE484">
        <v>0</v>
      </c>
      <c r="AF484">
        <v>7.0000000000000007E-2</v>
      </c>
      <c r="AG484">
        <v>0.22</v>
      </c>
      <c r="AH484">
        <v>0.28999999999999998</v>
      </c>
      <c r="AI484">
        <v>7.0000000000000007E-2</v>
      </c>
      <c r="AJ484">
        <v>0.28999999999999998</v>
      </c>
      <c r="AK484" s="12">
        <f>Players[[#This Row],[Goal Contributions]]/Players[[#This Row],[Matches Played]]</f>
        <v>0</v>
      </c>
      <c r="AL484" s="12">
        <f>IF(Players[[#This Row],[Expected Goals]] &gt; 0, Players[[#This Row],[Goals]] / Players[[#This Row],[Expected Goals]], 0)</f>
        <v>0</v>
      </c>
      <c r="AM484" s="12">
        <f>IF(Players[[#This Row],[Expected Assists]] &gt; 0, Players[[#This Row],[Assists]] / Players[[#This Row],[Expected Assists]], 0)</f>
        <v>0</v>
      </c>
      <c r="AN484" s="12">
        <f>IF(Players[[#This Row],[90s Played]] &gt; 0, (Players[[#This Row],[Y Cards]] + Players[[#This Row],[R Cards]]) / Players[[#This Row],[90s Played]], 0)</f>
        <v>3.3333333333333335</v>
      </c>
      <c r="AO484" s="12">
        <f>Players[[#This Row],[Goals]] - Players[[#This Row],[Expected Goals]]</f>
        <v>0</v>
      </c>
    </row>
    <row r="485" spans="1:41" x14ac:dyDescent="0.25">
      <c r="A485" t="s">
        <v>490</v>
      </c>
      <c r="B485" t="s">
        <v>730</v>
      </c>
      <c r="C485" t="s">
        <v>51</v>
      </c>
      <c r="D485" t="s">
        <v>699</v>
      </c>
      <c r="E485" t="s">
        <v>42</v>
      </c>
      <c r="F485">
        <v>31</v>
      </c>
      <c r="G485">
        <v>1994</v>
      </c>
      <c r="H485">
        <v>25</v>
      </c>
      <c r="I485">
        <v>11</v>
      </c>
      <c r="J485">
        <v>1050</v>
      </c>
      <c r="K485">
        <v>11.7</v>
      </c>
      <c r="L485">
        <v>4</v>
      </c>
      <c r="M485">
        <v>1</v>
      </c>
      <c r="N485">
        <v>5</v>
      </c>
      <c r="O485">
        <v>4</v>
      </c>
      <c r="P485">
        <v>0</v>
      </c>
      <c r="Q485">
        <v>0</v>
      </c>
      <c r="R485">
        <v>4</v>
      </c>
      <c r="S485">
        <v>0</v>
      </c>
      <c r="T485">
        <v>3.6</v>
      </c>
      <c r="U485">
        <v>3.6</v>
      </c>
      <c r="V485">
        <v>0.5</v>
      </c>
      <c r="W485">
        <v>4.0999999999999996</v>
      </c>
      <c r="X485">
        <v>7</v>
      </c>
      <c r="Y485">
        <v>13</v>
      </c>
      <c r="Z485">
        <v>40</v>
      </c>
      <c r="AA485">
        <v>0.34</v>
      </c>
      <c r="AB485">
        <v>0.09</v>
      </c>
      <c r="AC485">
        <v>0.43</v>
      </c>
      <c r="AD485">
        <v>0.34</v>
      </c>
      <c r="AE485">
        <v>0.43</v>
      </c>
      <c r="AF485">
        <v>0.31</v>
      </c>
      <c r="AG485">
        <v>0.04</v>
      </c>
      <c r="AH485">
        <v>0.35</v>
      </c>
      <c r="AI485">
        <v>0.31</v>
      </c>
      <c r="AJ485">
        <v>0.35</v>
      </c>
      <c r="AK485" s="12">
        <f>Players[[#This Row],[Goal Contributions]]/Players[[#This Row],[Matches Played]]</f>
        <v>0.2</v>
      </c>
      <c r="AL485" s="12">
        <f>IF(Players[[#This Row],[Expected Goals]] &gt; 0, Players[[#This Row],[Goals]] / Players[[#This Row],[Expected Goals]], 0)</f>
        <v>1.1111111111111112</v>
      </c>
      <c r="AM485" s="12">
        <f>IF(Players[[#This Row],[Expected Assists]] &gt; 0, Players[[#This Row],[Assists]] / Players[[#This Row],[Expected Assists]], 0)</f>
        <v>2</v>
      </c>
      <c r="AN485" s="12">
        <f>IF(Players[[#This Row],[90s Played]] &gt; 0, (Players[[#This Row],[Y Cards]] + Players[[#This Row],[R Cards]]) / Players[[#This Row],[90s Played]], 0)</f>
        <v>0.34188034188034189</v>
      </c>
      <c r="AO485" s="12">
        <f>Players[[#This Row],[Goals]] - Players[[#This Row],[Expected Goals]]</f>
        <v>0.39999999999999991</v>
      </c>
    </row>
    <row r="486" spans="1:41" x14ac:dyDescent="0.25">
      <c r="A486" t="s">
        <v>380</v>
      </c>
      <c r="B486" t="s">
        <v>717</v>
      </c>
      <c r="C486" t="s">
        <v>17</v>
      </c>
      <c r="D486" t="s">
        <v>51</v>
      </c>
      <c r="E486" t="s">
        <v>86</v>
      </c>
      <c r="F486">
        <v>25</v>
      </c>
      <c r="G486">
        <v>2000</v>
      </c>
      <c r="H486">
        <v>32</v>
      </c>
      <c r="I486">
        <v>27</v>
      </c>
      <c r="J486">
        <v>2389</v>
      </c>
      <c r="K486">
        <v>26.5</v>
      </c>
      <c r="L486">
        <v>7</v>
      </c>
      <c r="M486">
        <v>4</v>
      </c>
      <c r="N486">
        <v>11</v>
      </c>
      <c r="O486">
        <v>7</v>
      </c>
      <c r="P486">
        <v>0</v>
      </c>
      <c r="Q486">
        <v>0</v>
      </c>
      <c r="R486">
        <v>3</v>
      </c>
      <c r="S486">
        <v>0</v>
      </c>
      <c r="T486">
        <v>4.2</v>
      </c>
      <c r="U486">
        <v>4.2</v>
      </c>
      <c r="V486">
        <v>6.2</v>
      </c>
      <c r="W486">
        <v>10.4</v>
      </c>
      <c r="X486">
        <v>120</v>
      </c>
      <c r="Y486">
        <v>124</v>
      </c>
      <c r="Z486">
        <v>210</v>
      </c>
      <c r="AA486">
        <v>0.26</v>
      </c>
      <c r="AB486">
        <v>0.15</v>
      </c>
      <c r="AC486">
        <v>0.41</v>
      </c>
      <c r="AD486">
        <v>0.26</v>
      </c>
      <c r="AE486">
        <v>0.41</v>
      </c>
      <c r="AF486">
        <v>0.16</v>
      </c>
      <c r="AG486">
        <v>0.23</v>
      </c>
      <c r="AH486">
        <v>0.39</v>
      </c>
      <c r="AI486">
        <v>0.16</v>
      </c>
      <c r="AJ486">
        <v>0.39</v>
      </c>
      <c r="AK486" s="12">
        <f>Players[[#This Row],[Goal Contributions]]/Players[[#This Row],[Matches Played]]</f>
        <v>0.34375</v>
      </c>
      <c r="AL486" s="12">
        <f>IF(Players[[#This Row],[Expected Goals]] &gt; 0, Players[[#This Row],[Goals]] / Players[[#This Row],[Expected Goals]], 0)</f>
        <v>1.6666666666666665</v>
      </c>
      <c r="AM486" s="12">
        <f>IF(Players[[#This Row],[Expected Assists]] &gt; 0, Players[[#This Row],[Assists]] / Players[[#This Row],[Expected Assists]], 0)</f>
        <v>0.64516129032258063</v>
      </c>
      <c r="AN486" s="12">
        <f>IF(Players[[#This Row],[90s Played]] &gt; 0, (Players[[#This Row],[Y Cards]] + Players[[#This Row],[R Cards]]) / Players[[#This Row],[90s Played]], 0)</f>
        <v>0.11320754716981132</v>
      </c>
      <c r="AO486" s="12">
        <f>Players[[#This Row],[Goals]] - Players[[#This Row],[Expected Goals]]</f>
        <v>2.8</v>
      </c>
    </row>
    <row r="487" spans="1:41" x14ac:dyDescent="0.25">
      <c r="A487" t="s">
        <v>522</v>
      </c>
      <c r="B487" t="s">
        <v>705</v>
      </c>
      <c r="C487" t="s">
        <v>11</v>
      </c>
      <c r="D487" t="s">
        <v>699</v>
      </c>
      <c r="E487" t="s">
        <v>86</v>
      </c>
      <c r="F487">
        <v>29</v>
      </c>
      <c r="G487">
        <v>1996</v>
      </c>
      <c r="H487">
        <v>4</v>
      </c>
      <c r="I487">
        <v>1</v>
      </c>
      <c r="J487">
        <v>196</v>
      </c>
      <c r="K487">
        <v>2.2000000000000002</v>
      </c>
      <c r="L487">
        <v>0</v>
      </c>
      <c r="M487">
        <v>0</v>
      </c>
      <c r="N487">
        <v>0</v>
      </c>
      <c r="O487">
        <v>0</v>
      </c>
      <c r="P487">
        <v>0</v>
      </c>
      <c r="Q487">
        <v>0</v>
      </c>
      <c r="R487">
        <v>2</v>
      </c>
      <c r="S487">
        <v>0</v>
      </c>
      <c r="T487">
        <v>0.1</v>
      </c>
      <c r="U487">
        <v>0.1</v>
      </c>
      <c r="V487">
        <v>0</v>
      </c>
      <c r="W487">
        <v>0.1</v>
      </c>
      <c r="X487">
        <v>5</v>
      </c>
      <c r="Y487">
        <v>13</v>
      </c>
      <c r="Z487">
        <v>12</v>
      </c>
      <c r="AA487">
        <v>0</v>
      </c>
      <c r="AB487">
        <v>0</v>
      </c>
      <c r="AC487">
        <v>0</v>
      </c>
      <c r="AD487">
        <v>0</v>
      </c>
      <c r="AE487">
        <v>0</v>
      </c>
      <c r="AF487">
        <v>0.05</v>
      </c>
      <c r="AG487">
        <v>0.01</v>
      </c>
      <c r="AH487">
        <v>7.0000000000000007E-2</v>
      </c>
      <c r="AI487">
        <v>0.05</v>
      </c>
      <c r="AJ487">
        <v>7.0000000000000007E-2</v>
      </c>
      <c r="AK487" s="12">
        <f>Players[[#This Row],[Goal Contributions]]/Players[[#This Row],[Matches Played]]</f>
        <v>0</v>
      </c>
      <c r="AL487" s="12">
        <f>IF(Players[[#This Row],[Expected Goals]] &gt; 0, Players[[#This Row],[Goals]] / Players[[#This Row],[Expected Goals]], 0)</f>
        <v>0</v>
      </c>
      <c r="AM487" s="12">
        <f>IF(Players[[#This Row],[Expected Assists]] &gt; 0, Players[[#This Row],[Assists]] / Players[[#This Row],[Expected Assists]], 0)</f>
        <v>0</v>
      </c>
      <c r="AN487" s="12">
        <f>IF(Players[[#This Row],[90s Played]] &gt; 0, (Players[[#This Row],[Y Cards]] + Players[[#This Row],[R Cards]]) / Players[[#This Row],[90s Played]], 0)</f>
        <v>0.90909090909090906</v>
      </c>
      <c r="AO487" s="12">
        <f>Players[[#This Row],[Goals]] - Players[[#This Row],[Expected Goals]]</f>
        <v>-0.1</v>
      </c>
    </row>
    <row r="488" spans="1:41" x14ac:dyDescent="0.25">
      <c r="A488" t="s">
        <v>596</v>
      </c>
      <c r="B488" t="s">
        <v>707</v>
      </c>
      <c r="C488" t="s">
        <v>51</v>
      </c>
      <c r="D488" t="s">
        <v>699</v>
      </c>
      <c r="E488" t="s">
        <v>86</v>
      </c>
      <c r="F488">
        <v>20</v>
      </c>
      <c r="G488">
        <v>2005</v>
      </c>
      <c r="H488">
        <v>13</v>
      </c>
      <c r="I488">
        <v>11</v>
      </c>
      <c r="J488">
        <v>911</v>
      </c>
      <c r="K488">
        <v>10.1</v>
      </c>
      <c r="L488">
        <v>2</v>
      </c>
      <c r="M488">
        <v>1</v>
      </c>
      <c r="N488">
        <v>3</v>
      </c>
      <c r="O488">
        <v>1</v>
      </c>
      <c r="P488">
        <v>1</v>
      </c>
      <c r="Q488">
        <v>1</v>
      </c>
      <c r="R488">
        <v>2</v>
      </c>
      <c r="S488">
        <v>0</v>
      </c>
      <c r="T488">
        <v>3</v>
      </c>
      <c r="U488">
        <v>2.2000000000000002</v>
      </c>
      <c r="V488">
        <v>2.6</v>
      </c>
      <c r="W488">
        <v>4.7</v>
      </c>
      <c r="X488">
        <v>28</v>
      </c>
      <c r="Y488">
        <v>21</v>
      </c>
      <c r="Z488">
        <v>72</v>
      </c>
      <c r="AA488">
        <v>0.2</v>
      </c>
      <c r="AB488">
        <v>0.1</v>
      </c>
      <c r="AC488">
        <v>0.3</v>
      </c>
      <c r="AD488">
        <v>0.1</v>
      </c>
      <c r="AE488">
        <v>0.2</v>
      </c>
      <c r="AF488">
        <v>0.28999999999999998</v>
      </c>
      <c r="AG488">
        <v>0.25</v>
      </c>
      <c r="AH488">
        <v>0.55000000000000004</v>
      </c>
      <c r="AI488">
        <v>0.22</v>
      </c>
      <c r="AJ488">
        <v>0.47</v>
      </c>
      <c r="AK488" s="12">
        <f>Players[[#This Row],[Goal Contributions]]/Players[[#This Row],[Matches Played]]</f>
        <v>0.23076923076923078</v>
      </c>
      <c r="AL488" s="12">
        <f>IF(Players[[#This Row],[Expected Goals]] &gt; 0, Players[[#This Row],[Goals]] / Players[[#This Row],[Expected Goals]], 0)</f>
        <v>0.66666666666666663</v>
      </c>
      <c r="AM488" s="12">
        <f>IF(Players[[#This Row],[Expected Assists]] &gt; 0, Players[[#This Row],[Assists]] / Players[[#This Row],[Expected Assists]], 0)</f>
        <v>0.38461538461538458</v>
      </c>
      <c r="AN488" s="12">
        <f>IF(Players[[#This Row],[90s Played]] &gt; 0, (Players[[#This Row],[Y Cards]] + Players[[#This Row],[R Cards]]) / Players[[#This Row],[90s Played]], 0)</f>
        <v>0.19801980198019803</v>
      </c>
      <c r="AO488" s="12">
        <f>Players[[#This Row],[Goals]] - Players[[#This Row],[Expected Goals]]</f>
        <v>-1</v>
      </c>
    </row>
    <row r="489" spans="1:41" x14ac:dyDescent="0.25">
      <c r="A489" t="s">
        <v>422</v>
      </c>
      <c r="B489" t="s">
        <v>738</v>
      </c>
      <c r="C489" t="s">
        <v>17</v>
      </c>
      <c r="D489" t="s">
        <v>699</v>
      </c>
      <c r="E489" t="s">
        <v>86</v>
      </c>
      <c r="F489">
        <v>23</v>
      </c>
      <c r="G489">
        <v>2002</v>
      </c>
      <c r="H489">
        <v>36</v>
      </c>
      <c r="I489">
        <v>22</v>
      </c>
      <c r="J489">
        <v>1913</v>
      </c>
      <c r="K489">
        <v>21.3</v>
      </c>
      <c r="L489">
        <v>3</v>
      </c>
      <c r="M489">
        <v>2</v>
      </c>
      <c r="N489">
        <v>5</v>
      </c>
      <c r="O489">
        <v>3</v>
      </c>
      <c r="P489">
        <v>0</v>
      </c>
      <c r="Q489">
        <v>0</v>
      </c>
      <c r="R489">
        <v>6</v>
      </c>
      <c r="S489">
        <v>0</v>
      </c>
      <c r="T489">
        <v>3.7</v>
      </c>
      <c r="U489">
        <v>3.7</v>
      </c>
      <c r="V489">
        <v>1.6</v>
      </c>
      <c r="W489">
        <v>5.3</v>
      </c>
      <c r="X489">
        <v>33</v>
      </c>
      <c r="Y489">
        <v>88</v>
      </c>
      <c r="Z489">
        <v>53</v>
      </c>
      <c r="AA489">
        <v>0.14000000000000001</v>
      </c>
      <c r="AB489">
        <v>0.09</v>
      </c>
      <c r="AC489">
        <v>0.24</v>
      </c>
      <c r="AD489">
        <v>0.14000000000000001</v>
      </c>
      <c r="AE489">
        <v>0.24</v>
      </c>
      <c r="AF489">
        <v>0.17</v>
      </c>
      <c r="AG489">
        <v>0.08</v>
      </c>
      <c r="AH489">
        <v>0.25</v>
      </c>
      <c r="AI489">
        <v>0.17</v>
      </c>
      <c r="AJ489">
        <v>0.25</v>
      </c>
      <c r="AK489" s="12">
        <f>Players[[#This Row],[Goal Contributions]]/Players[[#This Row],[Matches Played]]</f>
        <v>0.1388888888888889</v>
      </c>
      <c r="AL489" s="12">
        <f>IF(Players[[#This Row],[Expected Goals]] &gt; 0, Players[[#This Row],[Goals]] / Players[[#This Row],[Expected Goals]], 0)</f>
        <v>0.81081081081081074</v>
      </c>
      <c r="AM489" s="12">
        <f>IF(Players[[#This Row],[Expected Assists]] &gt; 0, Players[[#This Row],[Assists]] / Players[[#This Row],[Expected Assists]], 0)</f>
        <v>1.25</v>
      </c>
      <c r="AN489" s="12">
        <f>IF(Players[[#This Row],[90s Played]] &gt; 0, (Players[[#This Row],[Y Cards]] + Players[[#This Row],[R Cards]]) / Players[[#This Row],[90s Played]], 0)</f>
        <v>0.28169014084507044</v>
      </c>
      <c r="AO489" s="12">
        <f>Players[[#This Row],[Goals]] - Players[[#This Row],[Expected Goals]]</f>
        <v>-0.70000000000000018</v>
      </c>
    </row>
    <row r="490" spans="1:41" x14ac:dyDescent="0.25">
      <c r="A490" t="s">
        <v>317</v>
      </c>
      <c r="B490" t="s">
        <v>733</v>
      </c>
      <c r="C490" t="s">
        <v>51</v>
      </c>
      <c r="D490" t="s">
        <v>699</v>
      </c>
      <c r="E490" t="s">
        <v>86</v>
      </c>
      <c r="F490">
        <v>33</v>
      </c>
      <c r="G490">
        <v>1992</v>
      </c>
      <c r="H490">
        <v>30</v>
      </c>
      <c r="I490">
        <v>24</v>
      </c>
      <c r="J490">
        <v>2110</v>
      </c>
      <c r="K490">
        <v>23.4</v>
      </c>
      <c r="L490">
        <v>7</v>
      </c>
      <c r="M490">
        <v>9</v>
      </c>
      <c r="N490">
        <v>16</v>
      </c>
      <c r="O490">
        <v>6</v>
      </c>
      <c r="P490">
        <v>1</v>
      </c>
      <c r="Q490">
        <v>2</v>
      </c>
      <c r="R490">
        <v>1</v>
      </c>
      <c r="S490">
        <v>0</v>
      </c>
      <c r="T490">
        <v>7.2</v>
      </c>
      <c r="U490">
        <v>5.7</v>
      </c>
      <c r="V490">
        <v>8.1999999999999993</v>
      </c>
      <c r="W490">
        <v>13.9</v>
      </c>
      <c r="X490">
        <v>96</v>
      </c>
      <c r="Y490">
        <v>111</v>
      </c>
      <c r="Z490">
        <v>265</v>
      </c>
      <c r="AA490">
        <v>0.3</v>
      </c>
      <c r="AB490">
        <v>0.38</v>
      </c>
      <c r="AC490">
        <v>0.68</v>
      </c>
      <c r="AD490">
        <v>0.26</v>
      </c>
      <c r="AE490">
        <v>0.64</v>
      </c>
      <c r="AF490">
        <v>0.31</v>
      </c>
      <c r="AG490">
        <v>0.35</v>
      </c>
      <c r="AH490">
        <v>0.66</v>
      </c>
      <c r="AI490">
        <v>0.24</v>
      </c>
      <c r="AJ490">
        <v>0.59</v>
      </c>
      <c r="AK490" s="12">
        <f>Players[[#This Row],[Goal Contributions]]/Players[[#This Row],[Matches Played]]</f>
        <v>0.53333333333333333</v>
      </c>
      <c r="AL490" s="12">
        <f>IF(Players[[#This Row],[Expected Goals]] &gt; 0, Players[[#This Row],[Goals]] / Players[[#This Row],[Expected Goals]], 0)</f>
        <v>0.97222222222222221</v>
      </c>
      <c r="AM490" s="12">
        <f>IF(Players[[#This Row],[Expected Assists]] &gt; 0, Players[[#This Row],[Assists]] / Players[[#This Row],[Expected Assists]], 0)</f>
        <v>1.0975609756097562</v>
      </c>
      <c r="AN490" s="12">
        <f>IF(Players[[#This Row],[90s Played]] &gt; 0, (Players[[#This Row],[Y Cards]] + Players[[#This Row],[R Cards]]) / Players[[#This Row],[90s Played]], 0)</f>
        <v>4.2735042735042736E-2</v>
      </c>
      <c r="AO490" s="12">
        <f>Players[[#This Row],[Goals]] - Players[[#This Row],[Expected Goals]]</f>
        <v>-0.20000000000000018</v>
      </c>
    </row>
    <row r="491" spans="1:41" x14ac:dyDescent="0.25">
      <c r="A491" t="s">
        <v>527</v>
      </c>
      <c r="B491" t="s">
        <v>701</v>
      </c>
      <c r="C491" t="s">
        <v>51</v>
      </c>
      <c r="D491" t="s">
        <v>699</v>
      </c>
      <c r="E491" t="s">
        <v>86</v>
      </c>
      <c r="F491">
        <v>28</v>
      </c>
      <c r="G491">
        <v>1997</v>
      </c>
      <c r="H491">
        <v>15</v>
      </c>
      <c r="I491">
        <v>4</v>
      </c>
      <c r="J491">
        <v>504</v>
      </c>
      <c r="K491">
        <v>5.6</v>
      </c>
      <c r="L491">
        <v>4</v>
      </c>
      <c r="M491">
        <v>1</v>
      </c>
      <c r="N491">
        <v>5</v>
      </c>
      <c r="O491">
        <v>4</v>
      </c>
      <c r="P491">
        <v>0</v>
      </c>
      <c r="Q491">
        <v>0</v>
      </c>
      <c r="R491">
        <v>2</v>
      </c>
      <c r="S491">
        <v>0</v>
      </c>
      <c r="T491">
        <v>3.7</v>
      </c>
      <c r="U491">
        <v>3.7</v>
      </c>
      <c r="V491">
        <v>0.9</v>
      </c>
      <c r="W491">
        <v>4.5999999999999996</v>
      </c>
      <c r="X491">
        <v>8</v>
      </c>
      <c r="Y491">
        <v>11</v>
      </c>
      <c r="Z491">
        <v>22</v>
      </c>
      <c r="AA491">
        <v>0.71</v>
      </c>
      <c r="AB491">
        <v>0.18</v>
      </c>
      <c r="AC491">
        <v>0.89</v>
      </c>
      <c r="AD491">
        <v>0.71</v>
      </c>
      <c r="AE491">
        <v>0.89</v>
      </c>
      <c r="AF491">
        <v>0.66</v>
      </c>
      <c r="AG491">
        <v>0.16</v>
      </c>
      <c r="AH491">
        <v>0.82</v>
      </c>
      <c r="AI491">
        <v>0.66</v>
      </c>
      <c r="AJ491">
        <v>0.82</v>
      </c>
      <c r="AK491" s="12">
        <f>Players[[#This Row],[Goal Contributions]]/Players[[#This Row],[Matches Played]]</f>
        <v>0.33333333333333331</v>
      </c>
      <c r="AL491" s="12">
        <f>IF(Players[[#This Row],[Expected Goals]] &gt; 0, Players[[#This Row],[Goals]] / Players[[#This Row],[Expected Goals]], 0)</f>
        <v>1.0810810810810809</v>
      </c>
      <c r="AM491" s="12">
        <f>IF(Players[[#This Row],[Expected Assists]] &gt; 0, Players[[#This Row],[Assists]] / Players[[#This Row],[Expected Assists]], 0)</f>
        <v>1.1111111111111112</v>
      </c>
      <c r="AN491" s="12">
        <f>IF(Players[[#This Row],[90s Played]] &gt; 0, (Players[[#This Row],[Y Cards]] + Players[[#This Row],[R Cards]]) / Players[[#This Row],[90s Played]], 0)</f>
        <v>0.35714285714285715</v>
      </c>
      <c r="AO491" s="12">
        <f>Players[[#This Row],[Goals]] - Players[[#This Row],[Expected Goals]]</f>
        <v>0.29999999999999982</v>
      </c>
    </row>
    <row r="492" spans="1:41" x14ac:dyDescent="0.25">
      <c r="A492" t="s">
        <v>618</v>
      </c>
      <c r="B492" t="s">
        <v>702</v>
      </c>
      <c r="C492" t="s">
        <v>11</v>
      </c>
      <c r="D492" t="s">
        <v>699</v>
      </c>
      <c r="E492" t="s">
        <v>86</v>
      </c>
      <c r="F492">
        <v>23</v>
      </c>
      <c r="G492">
        <v>2002</v>
      </c>
      <c r="H492">
        <v>25</v>
      </c>
      <c r="I492">
        <v>24</v>
      </c>
      <c r="J492">
        <v>1924</v>
      </c>
      <c r="K492">
        <v>21.4</v>
      </c>
      <c r="L492">
        <v>0</v>
      </c>
      <c r="M492">
        <v>1</v>
      </c>
      <c r="N492">
        <v>1</v>
      </c>
      <c r="O492">
        <v>0</v>
      </c>
      <c r="P492">
        <v>0</v>
      </c>
      <c r="Q492">
        <v>0</v>
      </c>
      <c r="R492">
        <v>2</v>
      </c>
      <c r="S492">
        <v>0</v>
      </c>
      <c r="T492">
        <v>0.3</v>
      </c>
      <c r="U492">
        <v>0.3</v>
      </c>
      <c r="V492">
        <v>1.5</v>
      </c>
      <c r="W492">
        <v>1.8</v>
      </c>
      <c r="X492">
        <v>54</v>
      </c>
      <c r="Y492">
        <v>121</v>
      </c>
      <c r="Z492">
        <v>94</v>
      </c>
      <c r="AA492">
        <v>0</v>
      </c>
      <c r="AB492">
        <v>0.05</v>
      </c>
      <c r="AC492">
        <v>0.05</v>
      </c>
      <c r="AD492">
        <v>0</v>
      </c>
      <c r="AE492">
        <v>0.05</v>
      </c>
      <c r="AF492">
        <v>0.01</v>
      </c>
      <c r="AG492">
        <v>7.0000000000000007E-2</v>
      </c>
      <c r="AH492">
        <v>0.08</v>
      </c>
      <c r="AI492">
        <v>0.01</v>
      </c>
      <c r="AJ492">
        <v>0.08</v>
      </c>
      <c r="AK492" s="12">
        <f>Players[[#This Row],[Goal Contributions]]/Players[[#This Row],[Matches Played]]</f>
        <v>0.04</v>
      </c>
      <c r="AL492" s="12">
        <f>IF(Players[[#This Row],[Expected Goals]] &gt; 0, Players[[#This Row],[Goals]] / Players[[#This Row],[Expected Goals]], 0)</f>
        <v>0</v>
      </c>
      <c r="AM492" s="12">
        <f>IF(Players[[#This Row],[Expected Assists]] &gt; 0, Players[[#This Row],[Assists]] / Players[[#This Row],[Expected Assists]], 0)</f>
        <v>0.66666666666666663</v>
      </c>
      <c r="AN492" s="12">
        <f>IF(Players[[#This Row],[90s Played]] &gt; 0, (Players[[#This Row],[Y Cards]] + Players[[#This Row],[R Cards]]) / Players[[#This Row],[90s Played]], 0)</f>
        <v>9.3457943925233655E-2</v>
      </c>
      <c r="AO492" s="12">
        <f>Players[[#This Row],[Goals]] - Players[[#This Row],[Expected Goals]]</f>
        <v>-0.3</v>
      </c>
    </row>
    <row r="493" spans="1:41" x14ac:dyDescent="0.25">
      <c r="A493" t="s">
        <v>512</v>
      </c>
      <c r="B493" t="s">
        <v>705</v>
      </c>
      <c r="C493" t="s">
        <v>11</v>
      </c>
      <c r="D493" t="s">
        <v>699</v>
      </c>
      <c r="E493" t="s">
        <v>86</v>
      </c>
      <c r="F493">
        <v>26</v>
      </c>
      <c r="G493">
        <v>1999</v>
      </c>
      <c r="H493">
        <v>33</v>
      </c>
      <c r="I493">
        <v>28</v>
      </c>
      <c r="J493">
        <v>2610</v>
      </c>
      <c r="K493">
        <v>29</v>
      </c>
      <c r="L493">
        <v>2</v>
      </c>
      <c r="M493">
        <v>6</v>
      </c>
      <c r="N493">
        <v>8</v>
      </c>
      <c r="O493">
        <v>2</v>
      </c>
      <c r="P493">
        <v>0</v>
      </c>
      <c r="Q493">
        <v>0</v>
      </c>
      <c r="R493">
        <v>5</v>
      </c>
      <c r="S493">
        <v>0</v>
      </c>
      <c r="T493">
        <v>1.6</v>
      </c>
      <c r="U493">
        <v>1.6</v>
      </c>
      <c r="V493">
        <v>5</v>
      </c>
      <c r="W493">
        <v>6.6</v>
      </c>
      <c r="X493">
        <v>65</v>
      </c>
      <c r="Y493">
        <v>154</v>
      </c>
      <c r="Z493">
        <v>109</v>
      </c>
      <c r="AA493">
        <v>7.0000000000000007E-2</v>
      </c>
      <c r="AB493">
        <v>0.21</v>
      </c>
      <c r="AC493">
        <v>0.28000000000000003</v>
      </c>
      <c r="AD493">
        <v>7.0000000000000007E-2</v>
      </c>
      <c r="AE493">
        <v>0.28000000000000003</v>
      </c>
      <c r="AF493">
        <v>0.05</v>
      </c>
      <c r="AG493">
        <v>0.17</v>
      </c>
      <c r="AH493">
        <v>0.23</v>
      </c>
      <c r="AI493">
        <v>0.05</v>
      </c>
      <c r="AJ493">
        <v>0.23</v>
      </c>
      <c r="AK493" s="12">
        <f>Players[[#This Row],[Goal Contributions]]/Players[[#This Row],[Matches Played]]</f>
        <v>0.24242424242424243</v>
      </c>
      <c r="AL493" s="12">
        <f>IF(Players[[#This Row],[Expected Goals]] &gt; 0, Players[[#This Row],[Goals]] / Players[[#This Row],[Expected Goals]], 0)</f>
        <v>1.25</v>
      </c>
      <c r="AM493" s="12">
        <f>IF(Players[[#This Row],[Expected Assists]] &gt; 0, Players[[#This Row],[Assists]] / Players[[#This Row],[Expected Assists]], 0)</f>
        <v>1.2</v>
      </c>
      <c r="AN493" s="12">
        <f>IF(Players[[#This Row],[90s Played]] &gt; 0, (Players[[#This Row],[Y Cards]] + Players[[#This Row],[R Cards]]) / Players[[#This Row],[90s Played]], 0)</f>
        <v>0.17241379310344829</v>
      </c>
      <c r="AO493" s="12">
        <f>Players[[#This Row],[Goals]] - Players[[#This Row],[Expected Goals]]</f>
        <v>0.39999999999999991</v>
      </c>
    </row>
    <row r="494" spans="1:41" x14ac:dyDescent="0.25">
      <c r="A494" t="s">
        <v>194</v>
      </c>
      <c r="B494" t="s">
        <v>759</v>
      </c>
      <c r="C494" t="s">
        <v>11</v>
      </c>
      <c r="D494" t="s">
        <v>699</v>
      </c>
      <c r="E494" t="s">
        <v>86</v>
      </c>
      <c r="F494">
        <v>27</v>
      </c>
      <c r="G494">
        <v>1998</v>
      </c>
      <c r="H494">
        <v>10</v>
      </c>
      <c r="I494">
        <v>9</v>
      </c>
      <c r="J494">
        <v>842</v>
      </c>
      <c r="K494">
        <v>9.4</v>
      </c>
      <c r="L494">
        <v>0</v>
      </c>
      <c r="M494">
        <v>0</v>
      </c>
      <c r="N494">
        <v>0</v>
      </c>
      <c r="O494">
        <v>0</v>
      </c>
      <c r="P494">
        <v>0</v>
      </c>
      <c r="Q494">
        <v>0</v>
      </c>
      <c r="R494">
        <v>0</v>
      </c>
      <c r="S494">
        <v>0</v>
      </c>
      <c r="T494">
        <v>0.4</v>
      </c>
      <c r="U494">
        <v>0.4</v>
      </c>
      <c r="V494">
        <v>0.1</v>
      </c>
      <c r="W494">
        <v>0.5</v>
      </c>
      <c r="X494">
        <v>11</v>
      </c>
      <c r="Y494">
        <v>19</v>
      </c>
      <c r="Z494">
        <v>1</v>
      </c>
      <c r="AA494">
        <v>0</v>
      </c>
      <c r="AB494">
        <v>0</v>
      </c>
      <c r="AC494">
        <v>0</v>
      </c>
      <c r="AD494">
        <v>0</v>
      </c>
      <c r="AE494">
        <v>0</v>
      </c>
      <c r="AF494">
        <v>0.04</v>
      </c>
      <c r="AG494">
        <v>0.01</v>
      </c>
      <c r="AH494">
        <v>0.05</v>
      </c>
      <c r="AI494">
        <v>0.04</v>
      </c>
      <c r="AJ494">
        <v>0.05</v>
      </c>
      <c r="AK494" s="12">
        <f>Players[[#This Row],[Goal Contributions]]/Players[[#This Row],[Matches Played]]</f>
        <v>0</v>
      </c>
      <c r="AL494" s="12">
        <f>IF(Players[[#This Row],[Expected Goals]] &gt; 0, Players[[#This Row],[Goals]] / Players[[#This Row],[Expected Goals]], 0)</f>
        <v>0</v>
      </c>
      <c r="AM494" s="12">
        <f>IF(Players[[#This Row],[Expected Assists]] &gt; 0, Players[[#This Row],[Assists]] / Players[[#This Row],[Expected Assists]], 0)</f>
        <v>0</v>
      </c>
      <c r="AN494" s="12">
        <f>IF(Players[[#This Row],[90s Played]] &gt; 0, (Players[[#This Row],[Y Cards]] + Players[[#This Row],[R Cards]]) / Players[[#This Row],[90s Played]], 0)</f>
        <v>0</v>
      </c>
      <c r="AO494" s="12">
        <f>Players[[#This Row],[Goals]] - Players[[#This Row],[Expected Goals]]</f>
        <v>-0.4</v>
      </c>
    </row>
    <row r="495" spans="1:41" x14ac:dyDescent="0.25">
      <c r="A495" t="s">
        <v>196</v>
      </c>
      <c r="B495" t="s">
        <v>725</v>
      </c>
      <c r="C495" t="s">
        <v>11</v>
      </c>
      <c r="D495" t="s">
        <v>699</v>
      </c>
      <c r="E495" t="s">
        <v>86</v>
      </c>
      <c r="F495">
        <v>32</v>
      </c>
      <c r="G495">
        <v>1993</v>
      </c>
      <c r="H495">
        <v>17</v>
      </c>
      <c r="I495">
        <v>14</v>
      </c>
      <c r="J495">
        <v>1331</v>
      </c>
      <c r="K495">
        <v>14.8</v>
      </c>
      <c r="L495">
        <v>0</v>
      </c>
      <c r="M495">
        <v>0</v>
      </c>
      <c r="N495">
        <v>0</v>
      </c>
      <c r="O495">
        <v>0</v>
      </c>
      <c r="P495">
        <v>0</v>
      </c>
      <c r="Q495">
        <v>0</v>
      </c>
      <c r="R495">
        <v>5</v>
      </c>
      <c r="S495">
        <v>0</v>
      </c>
      <c r="T495">
        <v>0.3</v>
      </c>
      <c r="U495">
        <v>0.3</v>
      </c>
      <c r="V495">
        <v>0.2</v>
      </c>
      <c r="W495">
        <v>0.5</v>
      </c>
      <c r="X495">
        <v>14</v>
      </c>
      <c r="Y495">
        <v>52</v>
      </c>
      <c r="Z495">
        <v>6</v>
      </c>
      <c r="AA495">
        <v>0</v>
      </c>
      <c r="AB495">
        <v>0</v>
      </c>
      <c r="AC495">
        <v>0</v>
      </c>
      <c r="AD495">
        <v>0</v>
      </c>
      <c r="AE495">
        <v>0</v>
      </c>
      <c r="AF495">
        <v>0.02</v>
      </c>
      <c r="AG495">
        <v>0.01</v>
      </c>
      <c r="AH495">
        <v>0.03</v>
      </c>
      <c r="AI495">
        <v>0.02</v>
      </c>
      <c r="AJ495">
        <v>0.03</v>
      </c>
      <c r="AK495" s="12">
        <f>Players[[#This Row],[Goal Contributions]]/Players[[#This Row],[Matches Played]]</f>
        <v>0</v>
      </c>
      <c r="AL495" s="12">
        <f>IF(Players[[#This Row],[Expected Goals]] &gt; 0, Players[[#This Row],[Goals]] / Players[[#This Row],[Expected Goals]], 0)</f>
        <v>0</v>
      </c>
      <c r="AM495" s="12">
        <f>IF(Players[[#This Row],[Expected Assists]] &gt; 0, Players[[#This Row],[Assists]] / Players[[#This Row],[Expected Assists]], 0)</f>
        <v>0</v>
      </c>
      <c r="AN495" s="12">
        <f>IF(Players[[#This Row],[90s Played]] &gt; 0, (Players[[#This Row],[Y Cards]] + Players[[#This Row],[R Cards]]) / Players[[#This Row],[90s Played]], 0)</f>
        <v>0.33783783783783783</v>
      </c>
      <c r="AO495" s="12">
        <f>Players[[#This Row],[Goals]] - Players[[#This Row],[Expected Goals]]</f>
        <v>-0.3</v>
      </c>
    </row>
    <row r="496" spans="1:41" x14ac:dyDescent="0.25">
      <c r="A496" t="s">
        <v>225</v>
      </c>
      <c r="B496" t="s">
        <v>760</v>
      </c>
      <c r="C496" t="s">
        <v>11</v>
      </c>
      <c r="D496" t="s">
        <v>699</v>
      </c>
      <c r="E496" t="s">
        <v>86</v>
      </c>
      <c r="F496">
        <v>23</v>
      </c>
      <c r="G496">
        <v>2002</v>
      </c>
      <c r="H496">
        <v>16</v>
      </c>
      <c r="I496">
        <v>14</v>
      </c>
      <c r="J496">
        <v>1252</v>
      </c>
      <c r="K496">
        <v>13.9</v>
      </c>
      <c r="L496">
        <v>0</v>
      </c>
      <c r="M496">
        <v>0</v>
      </c>
      <c r="N496">
        <v>0</v>
      </c>
      <c r="O496">
        <v>0</v>
      </c>
      <c r="P496">
        <v>0</v>
      </c>
      <c r="Q496">
        <v>0</v>
      </c>
      <c r="R496">
        <v>1</v>
      </c>
      <c r="S496">
        <v>0</v>
      </c>
      <c r="T496">
        <v>0.1</v>
      </c>
      <c r="U496">
        <v>0.1</v>
      </c>
      <c r="V496">
        <v>0.4</v>
      </c>
      <c r="W496">
        <v>0.5</v>
      </c>
      <c r="X496">
        <v>7</v>
      </c>
      <c r="Y496">
        <v>37</v>
      </c>
      <c r="Z496">
        <v>2</v>
      </c>
      <c r="AA496">
        <v>0</v>
      </c>
      <c r="AB496">
        <v>0</v>
      </c>
      <c r="AC496">
        <v>0</v>
      </c>
      <c r="AD496">
        <v>0</v>
      </c>
      <c r="AE496">
        <v>0</v>
      </c>
      <c r="AF496">
        <v>0.01</v>
      </c>
      <c r="AG496">
        <v>0.03</v>
      </c>
      <c r="AH496">
        <v>0.04</v>
      </c>
      <c r="AI496">
        <v>0.01</v>
      </c>
      <c r="AJ496">
        <v>0.04</v>
      </c>
      <c r="AK496" s="12">
        <f>Players[[#This Row],[Goal Contributions]]/Players[[#This Row],[Matches Played]]</f>
        <v>0</v>
      </c>
      <c r="AL496" s="12">
        <f>IF(Players[[#This Row],[Expected Goals]] &gt; 0, Players[[#This Row],[Goals]] / Players[[#This Row],[Expected Goals]], 0)</f>
        <v>0</v>
      </c>
      <c r="AM496" s="12">
        <f>IF(Players[[#This Row],[Expected Assists]] &gt; 0, Players[[#This Row],[Assists]] / Players[[#This Row],[Expected Assists]], 0)</f>
        <v>0</v>
      </c>
      <c r="AN496" s="12">
        <f>IF(Players[[#This Row],[90s Played]] &gt; 0, (Players[[#This Row],[Y Cards]] + Players[[#This Row],[R Cards]]) / Players[[#This Row],[90s Played]], 0)</f>
        <v>7.1942446043165464E-2</v>
      </c>
      <c r="AO496" s="12">
        <f>Players[[#This Row],[Goals]] - Players[[#This Row],[Expected Goals]]</f>
        <v>-0.1</v>
      </c>
    </row>
    <row r="497" spans="1:41" x14ac:dyDescent="0.25">
      <c r="A497" t="s">
        <v>626</v>
      </c>
      <c r="B497" t="s">
        <v>710</v>
      </c>
      <c r="C497" t="s">
        <v>11</v>
      </c>
      <c r="D497" t="s">
        <v>699</v>
      </c>
      <c r="E497" t="s">
        <v>86</v>
      </c>
      <c r="F497">
        <v>24</v>
      </c>
      <c r="G497">
        <v>2001</v>
      </c>
      <c r="H497">
        <v>13</v>
      </c>
      <c r="I497">
        <v>12</v>
      </c>
      <c r="J497">
        <v>1015</v>
      </c>
      <c r="K497">
        <v>11.3</v>
      </c>
      <c r="L497">
        <v>0</v>
      </c>
      <c r="M497">
        <v>2</v>
      </c>
      <c r="N497">
        <v>2</v>
      </c>
      <c r="O497">
        <v>0</v>
      </c>
      <c r="P497">
        <v>0</v>
      </c>
      <c r="Q497">
        <v>0</v>
      </c>
      <c r="R497">
        <v>4</v>
      </c>
      <c r="S497">
        <v>0</v>
      </c>
      <c r="T497">
        <v>0.6</v>
      </c>
      <c r="U497">
        <v>0.6</v>
      </c>
      <c r="V497">
        <v>1.2</v>
      </c>
      <c r="W497">
        <v>1.7</v>
      </c>
      <c r="X497">
        <v>8</v>
      </c>
      <c r="Y497">
        <v>51</v>
      </c>
      <c r="Z497">
        <v>1</v>
      </c>
      <c r="AA497">
        <v>0</v>
      </c>
      <c r="AB497">
        <v>0.18</v>
      </c>
      <c r="AC497">
        <v>0.18</v>
      </c>
      <c r="AD497">
        <v>0</v>
      </c>
      <c r="AE497">
        <v>0.18</v>
      </c>
      <c r="AF497">
        <v>0.05</v>
      </c>
      <c r="AG497">
        <v>0.1</v>
      </c>
      <c r="AH497">
        <v>0.15</v>
      </c>
      <c r="AI497">
        <v>0.05</v>
      </c>
      <c r="AJ497">
        <v>0.15</v>
      </c>
      <c r="AK497" s="12">
        <f>Players[[#This Row],[Goal Contributions]]/Players[[#This Row],[Matches Played]]</f>
        <v>0.15384615384615385</v>
      </c>
      <c r="AL497" s="12">
        <f>IF(Players[[#This Row],[Expected Goals]] &gt; 0, Players[[#This Row],[Goals]] / Players[[#This Row],[Expected Goals]], 0)</f>
        <v>0</v>
      </c>
      <c r="AM497" s="12">
        <f>IF(Players[[#This Row],[Expected Assists]] &gt; 0, Players[[#This Row],[Assists]] / Players[[#This Row],[Expected Assists]], 0)</f>
        <v>1.6666666666666667</v>
      </c>
      <c r="AN497" s="12">
        <f>IF(Players[[#This Row],[90s Played]] &gt; 0, (Players[[#This Row],[Y Cards]] + Players[[#This Row],[R Cards]]) / Players[[#This Row],[90s Played]], 0)</f>
        <v>0.35398230088495575</v>
      </c>
      <c r="AO497" s="12">
        <f>Players[[#This Row],[Goals]] - Players[[#This Row],[Expected Goals]]</f>
        <v>-0.6</v>
      </c>
    </row>
    <row r="498" spans="1:41" x14ac:dyDescent="0.25">
      <c r="A498" t="s">
        <v>220</v>
      </c>
      <c r="B498" t="s">
        <v>704</v>
      </c>
      <c r="C498" t="s">
        <v>11</v>
      </c>
      <c r="D498" t="s">
        <v>699</v>
      </c>
      <c r="E498" t="s">
        <v>86</v>
      </c>
      <c r="F498">
        <v>20</v>
      </c>
      <c r="G498">
        <v>2005</v>
      </c>
      <c r="H498">
        <v>1</v>
      </c>
      <c r="I498">
        <v>0</v>
      </c>
      <c r="J498">
        <v>14</v>
      </c>
      <c r="K498">
        <v>0.2</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s="12">
        <f>Players[[#This Row],[Goal Contributions]]/Players[[#This Row],[Matches Played]]</f>
        <v>0</v>
      </c>
      <c r="AL498" s="12">
        <f>IF(Players[[#This Row],[Expected Goals]] &gt; 0, Players[[#This Row],[Goals]] / Players[[#This Row],[Expected Goals]], 0)</f>
        <v>0</v>
      </c>
      <c r="AM498" s="12">
        <f>IF(Players[[#This Row],[Expected Assists]] &gt; 0, Players[[#This Row],[Assists]] / Players[[#This Row],[Expected Assists]], 0)</f>
        <v>0</v>
      </c>
      <c r="AN498" s="12">
        <f>IF(Players[[#This Row],[90s Played]] &gt; 0, (Players[[#This Row],[Y Cards]] + Players[[#This Row],[R Cards]]) / Players[[#This Row],[90s Played]], 0)</f>
        <v>0</v>
      </c>
      <c r="AO498" s="12">
        <f>Players[[#This Row],[Goals]] - Players[[#This Row],[Expected Goals]]</f>
        <v>0</v>
      </c>
    </row>
    <row r="499" spans="1:41" x14ac:dyDescent="0.25">
      <c r="A499" t="s">
        <v>629</v>
      </c>
      <c r="B499" t="s">
        <v>702</v>
      </c>
      <c r="C499" t="s">
        <v>48</v>
      </c>
      <c r="D499" t="s">
        <v>699</v>
      </c>
      <c r="E499" t="s">
        <v>86</v>
      </c>
      <c r="F499">
        <v>29</v>
      </c>
      <c r="G499">
        <v>1996</v>
      </c>
      <c r="H499">
        <v>24</v>
      </c>
      <c r="I499">
        <v>24</v>
      </c>
      <c r="J499">
        <v>2160</v>
      </c>
      <c r="K499">
        <v>24</v>
      </c>
      <c r="L499">
        <v>0</v>
      </c>
      <c r="M499">
        <v>0</v>
      </c>
      <c r="N499">
        <v>0</v>
      </c>
      <c r="O499">
        <v>0</v>
      </c>
      <c r="P499">
        <v>0</v>
      </c>
      <c r="Q499">
        <v>0</v>
      </c>
      <c r="R499">
        <v>1</v>
      </c>
      <c r="S499">
        <v>0</v>
      </c>
      <c r="T499">
        <v>0</v>
      </c>
      <c r="U499">
        <v>0</v>
      </c>
      <c r="V499">
        <v>0</v>
      </c>
      <c r="W499">
        <v>0</v>
      </c>
      <c r="X499">
        <v>0</v>
      </c>
      <c r="Y499">
        <v>1</v>
      </c>
      <c r="Z499">
        <v>0</v>
      </c>
      <c r="AA499">
        <v>0</v>
      </c>
      <c r="AB499">
        <v>0</v>
      </c>
      <c r="AC499">
        <v>0</v>
      </c>
      <c r="AD499">
        <v>0</v>
      </c>
      <c r="AE499">
        <v>0</v>
      </c>
      <c r="AF499">
        <v>0</v>
      </c>
      <c r="AG499">
        <v>0</v>
      </c>
      <c r="AH499">
        <v>0</v>
      </c>
      <c r="AI499">
        <v>0</v>
      </c>
      <c r="AJ499">
        <v>0</v>
      </c>
      <c r="AK499" s="12">
        <f>Players[[#This Row],[Goal Contributions]]/Players[[#This Row],[Matches Played]]</f>
        <v>0</v>
      </c>
      <c r="AL499" s="12">
        <f>IF(Players[[#This Row],[Expected Goals]] &gt; 0, Players[[#This Row],[Goals]] / Players[[#This Row],[Expected Goals]], 0)</f>
        <v>0</v>
      </c>
      <c r="AM499" s="12">
        <f>IF(Players[[#This Row],[Expected Assists]] &gt; 0, Players[[#This Row],[Assists]] / Players[[#This Row],[Expected Assists]], 0)</f>
        <v>0</v>
      </c>
      <c r="AN499" s="12">
        <f>IF(Players[[#This Row],[90s Played]] &gt; 0, (Players[[#This Row],[Y Cards]] + Players[[#This Row],[R Cards]]) / Players[[#This Row],[90s Played]], 0)</f>
        <v>4.1666666666666664E-2</v>
      </c>
      <c r="AO499" s="12">
        <f>Players[[#This Row],[Goals]] - Players[[#This Row],[Expected Goals]]</f>
        <v>0</v>
      </c>
    </row>
    <row r="500" spans="1:41" x14ac:dyDescent="0.25">
      <c r="A500" t="s">
        <v>642</v>
      </c>
      <c r="B500" t="s">
        <v>700</v>
      </c>
      <c r="C500" t="s">
        <v>17</v>
      </c>
      <c r="D500" t="s">
        <v>51</v>
      </c>
      <c r="E500" t="s">
        <v>86</v>
      </c>
      <c r="F500">
        <v>29</v>
      </c>
      <c r="G500">
        <v>1996</v>
      </c>
      <c r="H500">
        <v>18</v>
      </c>
      <c r="I500">
        <v>4</v>
      </c>
      <c r="J500">
        <v>516</v>
      </c>
      <c r="K500">
        <v>5.7</v>
      </c>
      <c r="L500">
        <v>0</v>
      </c>
      <c r="M500">
        <v>3</v>
      </c>
      <c r="N500">
        <v>3</v>
      </c>
      <c r="O500">
        <v>0</v>
      </c>
      <c r="P500">
        <v>0</v>
      </c>
      <c r="Q500">
        <v>0</v>
      </c>
      <c r="R500">
        <v>0</v>
      </c>
      <c r="S500">
        <v>0</v>
      </c>
      <c r="T500">
        <v>1</v>
      </c>
      <c r="U500">
        <v>1</v>
      </c>
      <c r="V500">
        <v>2.5</v>
      </c>
      <c r="W500">
        <v>3.5</v>
      </c>
      <c r="X500">
        <v>42</v>
      </c>
      <c r="Y500">
        <v>30</v>
      </c>
      <c r="Z500">
        <v>89</v>
      </c>
      <c r="AA500">
        <v>0</v>
      </c>
      <c r="AB500">
        <v>0.52</v>
      </c>
      <c r="AC500">
        <v>0.52</v>
      </c>
      <c r="AD500">
        <v>0</v>
      </c>
      <c r="AE500">
        <v>0.52</v>
      </c>
      <c r="AF500">
        <v>0.17</v>
      </c>
      <c r="AG500">
        <v>0.44</v>
      </c>
      <c r="AH500">
        <v>0.61</v>
      </c>
      <c r="AI500">
        <v>0.17</v>
      </c>
      <c r="AJ500">
        <v>0.61</v>
      </c>
      <c r="AK500" s="12">
        <f>Players[[#This Row],[Goal Contributions]]/Players[[#This Row],[Matches Played]]</f>
        <v>0.16666666666666666</v>
      </c>
      <c r="AL500" s="12">
        <f>IF(Players[[#This Row],[Expected Goals]] &gt; 0, Players[[#This Row],[Goals]] / Players[[#This Row],[Expected Goals]], 0)</f>
        <v>0</v>
      </c>
      <c r="AM500" s="12">
        <f>IF(Players[[#This Row],[Expected Assists]] &gt; 0, Players[[#This Row],[Assists]] / Players[[#This Row],[Expected Assists]], 0)</f>
        <v>1.2</v>
      </c>
      <c r="AN500" s="12">
        <f>IF(Players[[#This Row],[90s Played]] &gt; 0, (Players[[#This Row],[Y Cards]] + Players[[#This Row],[R Cards]]) / Players[[#This Row],[90s Played]], 0)</f>
        <v>0</v>
      </c>
      <c r="AO500" s="12">
        <f>Players[[#This Row],[Goals]] - Players[[#This Row],[Expected Goals]]</f>
        <v>-1</v>
      </c>
    </row>
    <row r="501" spans="1:41" x14ac:dyDescent="0.25">
      <c r="A501" t="s">
        <v>405</v>
      </c>
      <c r="B501" t="s">
        <v>704</v>
      </c>
      <c r="C501" t="s">
        <v>17</v>
      </c>
      <c r="D501" t="s">
        <v>699</v>
      </c>
      <c r="E501" t="s">
        <v>86</v>
      </c>
      <c r="F501">
        <v>29</v>
      </c>
      <c r="G501">
        <v>1996</v>
      </c>
      <c r="H501">
        <v>31</v>
      </c>
      <c r="I501">
        <v>21</v>
      </c>
      <c r="J501">
        <v>1809</v>
      </c>
      <c r="K501">
        <v>20.100000000000001</v>
      </c>
      <c r="L501">
        <v>9</v>
      </c>
      <c r="M501">
        <v>7</v>
      </c>
      <c r="N501">
        <v>16</v>
      </c>
      <c r="O501">
        <v>9</v>
      </c>
      <c r="P501">
        <v>0</v>
      </c>
      <c r="Q501">
        <v>0</v>
      </c>
      <c r="R501">
        <v>6</v>
      </c>
      <c r="S501">
        <v>0</v>
      </c>
      <c r="T501">
        <v>5.8</v>
      </c>
      <c r="U501">
        <v>5.8</v>
      </c>
      <c r="V501">
        <v>4.2</v>
      </c>
      <c r="W501">
        <v>10</v>
      </c>
      <c r="X501">
        <v>45</v>
      </c>
      <c r="Y501">
        <v>164</v>
      </c>
      <c r="Z501">
        <v>95</v>
      </c>
      <c r="AA501">
        <v>0.45</v>
      </c>
      <c r="AB501">
        <v>0.35</v>
      </c>
      <c r="AC501">
        <v>0.8</v>
      </c>
      <c r="AD501">
        <v>0.45</v>
      </c>
      <c r="AE501">
        <v>0.8</v>
      </c>
      <c r="AF501">
        <v>0.28999999999999998</v>
      </c>
      <c r="AG501">
        <v>0.21</v>
      </c>
      <c r="AH501">
        <v>0.5</v>
      </c>
      <c r="AI501">
        <v>0.28999999999999998</v>
      </c>
      <c r="AJ501">
        <v>0.5</v>
      </c>
      <c r="AK501" s="12">
        <f>Players[[#This Row],[Goal Contributions]]/Players[[#This Row],[Matches Played]]</f>
        <v>0.5161290322580645</v>
      </c>
      <c r="AL501" s="12">
        <f>IF(Players[[#This Row],[Expected Goals]] &gt; 0, Players[[#This Row],[Goals]] / Players[[#This Row],[Expected Goals]], 0)</f>
        <v>1.5517241379310345</v>
      </c>
      <c r="AM501" s="12">
        <f>IF(Players[[#This Row],[Expected Assists]] &gt; 0, Players[[#This Row],[Assists]] / Players[[#This Row],[Expected Assists]], 0)</f>
        <v>1.6666666666666665</v>
      </c>
      <c r="AN501" s="12">
        <f>IF(Players[[#This Row],[90s Played]] &gt; 0, (Players[[#This Row],[Y Cards]] + Players[[#This Row],[R Cards]]) / Players[[#This Row],[90s Played]], 0)</f>
        <v>0.29850746268656714</v>
      </c>
      <c r="AO501" s="12">
        <f>Players[[#This Row],[Goals]] - Players[[#This Row],[Expected Goals]]</f>
        <v>3.2</v>
      </c>
    </row>
    <row r="502" spans="1:41" x14ac:dyDescent="0.25">
      <c r="A502" t="s">
        <v>107</v>
      </c>
      <c r="B502" t="s">
        <v>750</v>
      </c>
      <c r="C502" t="s">
        <v>17</v>
      </c>
      <c r="D502" t="s">
        <v>699</v>
      </c>
      <c r="E502" t="s">
        <v>86</v>
      </c>
      <c r="F502">
        <v>28</v>
      </c>
      <c r="G502">
        <v>1997</v>
      </c>
      <c r="H502">
        <v>26</v>
      </c>
      <c r="I502">
        <v>21</v>
      </c>
      <c r="J502">
        <v>1645</v>
      </c>
      <c r="K502">
        <v>18.3</v>
      </c>
      <c r="L502">
        <v>2</v>
      </c>
      <c r="M502">
        <v>0</v>
      </c>
      <c r="N502">
        <v>2</v>
      </c>
      <c r="O502">
        <v>2</v>
      </c>
      <c r="P502">
        <v>0</v>
      </c>
      <c r="Q502">
        <v>0</v>
      </c>
      <c r="R502">
        <v>9</v>
      </c>
      <c r="S502">
        <v>0</v>
      </c>
      <c r="T502">
        <v>1.3</v>
      </c>
      <c r="U502">
        <v>1.3</v>
      </c>
      <c r="V502">
        <v>0.4</v>
      </c>
      <c r="W502">
        <v>1.7</v>
      </c>
      <c r="X502">
        <v>28</v>
      </c>
      <c r="Y502">
        <v>100</v>
      </c>
      <c r="Z502">
        <v>34</v>
      </c>
      <c r="AA502">
        <v>0.11</v>
      </c>
      <c r="AB502">
        <v>0</v>
      </c>
      <c r="AC502">
        <v>0.11</v>
      </c>
      <c r="AD502">
        <v>0.11</v>
      </c>
      <c r="AE502">
        <v>0.11</v>
      </c>
      <c r="AF502">
        <v>7.0000000000000007E-2</v>
      </c>
      <c r="AG502">
        <v>0.02</v>
      </c>
      <c r="AH502">
        <v>0.1</v>
      </c>
      <c r="AI502">
        <v>7.0000000000000007E-2</v>
      </c>
      <c r="AJ502">
        <v>0.1</v>
      </c>
      <c r="AK502" s="12">
        <f>Players[[#This Row],[Goal Contributions]]/Players[[#This Row],[Matches Played]]</f>
        <v>7.6923076923076927E-2</v>
      </c>
      <c r="AL502" s="12">
        <f>IF(Players[[#This Row],[Expected Goals]] &gt; 0, Players[[#This Row],[Goals]] / Players[[#This Row],[Expected Goals]], 0)</f>
        <v>1.5384615384615383</v>
      </c>
      <c r="AM502" s="12">
        <f>IF(Players[[#This Row],[Expected Assists]] &gt; 0, Players[[#This Row],[Assists]] / Players[[#This Row],[Expected Assists]], 0)</f>
        <v>0</v>
      </c>
      <c r="AN502" s="12">
        <f>IF(Players[[#This Row],[90s Played]] &gt; 0, (Players[[#This Row],[Y Cards]] + Players[[#This Row],[R Cards]]) / Players[[#This Row],[90s Played]], 0)</f>
        <v>0.49180327868852458</v>
      </c>
      <c r="AO502" s="12">
        <f>Players[[#This Row],[Goals]] - Players[[#This Row],[Expected Goals]]</f>
        <v>0.7</v>
      </c>
    </row>
    <row r="503" spans="1:41" x14ac:dyDescent="0.25">
      <c r="A503" t="s">
        <v>384</v>
      </c>
      <c r="B503" t="s">
        <v>704</v>
      </c>
      <c r="C503" t="s">
        <v>17</v>
      </c>
      <c r="D503" t="s">
        <v>51</v>
      </c>
      <c r="E503" t="s">
        <v>86</v>
      </c>
      <c r="F503">
        <v>20</v>
      </c>
      <c r="G503">
        <v>2005</v>
      </c>
      <c r="H503">
        <v>3</v>
      </c>
      <c r="I503">
        <v>0</v>
      </c>
      <c r="J503">
        <v>11</v>
      </c>
      <c r="K503">
        <v>0.1</v>
      </c>
      <c r="L503">
        <v>0</v>
      </c>
      <c r="M503">
        <v>0</v>
      </c>
      <c r="N503">
        <v>0</v>
      </c>
      <c r="O503">
        <v>0</v>
      </c>
      <c r="P503">
        <v>0</v>
      </c>
      <c r="Q503">
        <v>0</v>
      </c>
      <c r="R503">
        <v>0</v>
      </c>
      <c r="S503">
        <v>0</v>
      </c>
      <c r="T503">
        <v>0</v>
      </c>
      <c r="U503">
        <v>0</v>
      </c>
      <c r="V503">
        <v>0</v>
      </c>
      <c r="W503">
        <v>0</v>
      </c>
      <c r="X503">
        <v>0</v>
      </c>
      <c r="Y503">
        <v>0</v>
      </c>
      <c r="Z503">
        <v>1</v>
      </c>
      <c r="AA503">
        <v>0</v>
      </c>
      <c r="AB503">
        <v>0</v>
      </c>
      <c r="AC503">
        <v>0</v>
      </c>
      <c r="AD503">
        <v>0</v>
      </c>
      <c r="AE503">
        <v>0</v>
      </c>
      <c r="AF503">
        <v>0</v>
      </c>
      <c r="AG503">
        <v>0</v>
      </c>
      <c r="AH503">
        <v>0</v>
      </c>
      <c r="AI503">
        <v>0</v>
      </c>
      <c r="AJ503">
        <v>0</v>
      </c>
      <c r="AK503" s="12">
        <f>Players[[#This Row],[Goal Contributions]]/Players[[#This Row],[Matches Played]]</f>
        <v>0</v>
      </c>
      <c r="AL503" s="12">
        <f>IF(Players[[#This Row],[Expected Goals]] &gt; 0, Players[[#This Row],[Goals]] / Players[[#This Row],[Expected Goals]], 0)</f>
        <v>0</v>
      </c>
      <c r="AM503" s="12">
        <f>IF(Players[[#This Row],[Expected Assists]] &gt; 0, Players[[#This Row],[Assists]] / Players[[#This Row],[Expected Assists]], 0)</f>
        <v>0</v>
      </c>
      <c r="AN503" s="12">
        <f>IF(Players[[#This Row],[90s Played]] &gt; 0, (Players[[#This Row],[Y Cards]] + Players[[#This Row],[R Cards]]) / Players[[#This Row],[90s Played]], 0)</f>
        <v>0</v>
      </c>
      <c r="AO503" s="12">
        <f>Players[[#This Row],[Goals]] - Players[[#This Row],[Expected Goals]]</f>
        <v>0</v>
      </c>
    </row>
    <row r="504" spans="1:41" x14ac:dyDescent="0.25">
      <c r="A504" t="s">
        <v>263</v>
      </c>
      <c r="B504" t="s">
        <v>704</v>
      </c>
      <c r="C504" t="s">
        <v>48</v>
      </c>
      <c r="D504" t="s">
        <v>699</v>
      </c>
      <c r="E504" t="s">
        <v>86</v>
      </c>
      <c r="F504">
        <v>37</v>
      </c>
      <c r="G504">
        <v>1988</v>
      </c>
      <c r="H504">
        <v>7</v>
      </c>
      <c r="I504">
        <v>7</v>
      </c>
      <c r="J504">
        <v>630</v>
      </c>
      <c r="K504">
        <v>7</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s="12">
        <f>Players[[#This Row],[Goal Contributions]]/Players[[#This Row],[Matches Played]]</f>
        <v>0</v>
      </c>
      <c r="AL504" s="12">
        <f>IF(Players[[#This Row],[Expected Goals]] &gt; 0, Players[[#This Row],[Goals]] / Players[[#This Row],[Expected Goals]], 0)</f>
        <v>0</v>
      </c>
      <c r="AM504" s="12">
        <f>IF(Players[[#This Row],[Expected Assists]] &gt; 0, Players[[#This Row],[Assists]] / Players[[#This Row],[Expected Assists]], 0)</f>
        <v>0</v>
      </c>
      <c r="AN504" s="12">
        <f>IF(Players[[#This Row],[90s Played]] &gt; 0, (Players[[#This Row],[Y Cards]] + Players[[#This Row],[R Cards]]) / Players[[#This Row],[90s Played]], 0)</f>
        <v>0</v>
      </c>
      <c r="AO504" s="12">
        <f>Players[[#This Row],[Goals]] - Players[[#This Row],[Expected Goals]]</f>
        <v>0</v>
      </c>
    </row>
    <row r="505" spans="1:41" x14ac:dyDescent="0.25">
      <c r="A505" t="s">
        <v>371</v>
      </c>
      <c r="B505" t="s">
        <v>752</v>
      </c>
      <c r="C505" t="s">
        <v>48</v>
      </c>
      <c r="D505" t="s">
        <v>699</v>
      </c>
      <c r="E505" t="s">
        <v>86</v>
      </c>
      <c r="F505">
        <v>22</v>
      </c>
      <c r="G505">
        <v>2003</v>
      </c>
      <c r="H505">
        <v>6</v>
      </c>
      <c r="I505">
        <v>6</v>
      </c>
      <c r="J505">
        <v>540</v>
      </c>
      <c r="K505">
        <v>6</v>
      </c>
      <c r="L505">
        <v>0</v>
      </c>
      <c r="M505">
        <v>0</v>
      </c>
      <c r="N505">
        <v>0</v>
      </c>
      <c r="O505">
        <v>0</v>
      </c>
      <c r="P505">
        <v>0</v>
      </c>
      <c r="Q505">
        <v>0</v>
      </c>
      <c r="R505">
        <v>0</v>
      </c>
      <c r="S505">
        <v>0</v>
      </c>
      <c r="T505">
        <v>0</v>
      </c>
      <c r="U505">
        <v>0</v>
      </c>
      <c r="V505">
        <v>0.1</v>
      </c>
      <c r="W505">
        <v>0.1</v>
      </c>
      <c r="X505">
        <v>1</v>
      </c>
      <c r="Y505">
        <v>1</v>
      </c>
      <c r="Z505">
        <v>0</v>
      </c>
      <c r="AA505">
        <v>0</v>
      </c>
      <c r="AB505">
        <v>0</v>
      </c>
      <c r="AC505">
        <v>0</v>
      </c>
      <c r="AD505">
        <v>0</v>
      </c>
      <c r="AE505">
        <v>0</v>
      </c>
      <c r="AF505">
        <v>0</v>
      </c>
      <c r="AG505">
        <v>0.01</v>
      </c>
      <c r="AH505">
        <v>0.01</v>
      </c>
      <c r="AI505">
        <v>0</v>
      </c>
      <c r="AJ505">
        <v>0.01</v>
      </c>
      <c r="AK505" s="12">
        <f>Players[[#This Row],[Goal Contributions]]/Players[[#This Row],[Matches Played]]</f>
        <v>0</v>
      </c>
      <c r="AL505" s="12">
        <f>IF(Players[[#This Row],[Expected Goals]] &gt; 0, Players[[#This Row],[Goals]] / Players[[#This Row],[Expected Goals]], 0)</f>
        <v>0</v>
      </c>
      <c r="AM505" s="12">
        <f>IF(Players[[#This Row],[Expected Assists]] &gt; 0, Players[[#This Row],[Assists]] / Players[[#This Row],[Expected Assists]], 0)</f>
        <v>0</v>
      </c>
      <c r="AN505" s="12">
        <f>IF(Players[[#This Row],[90s Played]] &gt; 0, (Players[[#This Row],[Y Cards]] + Players[[#This Row],[R Cards]]) / Players[[#This Row],[90s Played]], 0)</f>
        <v>0</v>
      </c>
      <c r="AO505" s="12">
        <f>Players[[#This Row],[Goals]] - Players[[#This Row],[Expected Goals]]</f>
        <v>0</v>
      </c>
    </row>
    <row r="506" spans="1:41" x14ac:dyDescent="0.25">
      <c r="A506" t="s">
        <v>549</v>
      </c>
      <c r="B506" t="s">
        <v>704</v>
      </c>
      <c r="C506" t="s">
        <v>17</v>
      </c>
      <c r="D506" t="s">
        <v>51</v>
      </c>
      <c r="E506" t="s">
        <v>86</v>
      </c>
      <c r="F506">
        <v>21</v>
      </c>
      <c r="G506">
        <v>2004</v>
      </c>
      <c r="H506">
        <v>3</v>
      </c>
      <c r="I506">
        <v>0</v>
      </c>
      <c r="J506">
        <v>34</v>
      </c>
      <c r="K506">
        <v>0.4</v>
      </c>
      <c r="L506">
        <v>0</v>
      </c>
      <c r="M506">
        <v>1</v>
      </c>
      <c r="N506">
        <v>1</v>
      </c>
      <c r="O506">
        <v>0</v>
      </c>
      <c r="P506">
        <v>0</v>
      </c>
      <c r="Q506">
        <v>0</v>
      </c>
      <c r="R506">
        <v>0</v>
      </c>
      <c r="S506">
        <v>0</v>
      </c>
      <c r="T506">
        <v>0</v>
      </c>
      <c r="U506">
        <v>0</v>
      </c>
      <c r="V506">
        <v>0</v>
      </c>
      <c r="W506">
        <v>0.1</v>
      </c>
      <c r="X506">
        <v>1</v>
      </c>
      <c r="Y506">
        <v>1</v>
      </c>
      <c r="Z506">
        <v>1</v>
      </c>
      <c r="AA506">
        <v>0</v>
      </c>
      <c r="AB506">
        <v>2.65</v>
      </c>
      <c r="AC506">
        <v>2.65</v>
      </c>
      <c r="AD506">
        <v>0</v>
      </c>
      <c r="AE506">
        <v>2.65</v>
      </c>
      <c r="AF506">
        <v>0.09</v>
      </c>
      <c r="AG506">
        <v>0.12</v>
      </c>
      <c r="AH506">
        <v>0.22</v>
      </c>
      <c r="AI506">
        <v>0.09</v>
      </c>
      <c r="AJ506">
        <v>0.22</v>
      </c>
      <c r="AK506" s="12">
        <f>Players[[#This Row],[Goal Contributions]]/Players[[#This Row],[Matches Played]]</f>
        <v>0.33333333333333331</v>
      </c>
      <c r="AL506" s="12">
        <f>IF(Players[[#This Row],[Expected Goals]] &gt; 0, Players[[#This Row],[Goals]] / Players[[#This Row],[Expected Goals]], 0)</f>
        <v>0</v>
      </c>
      <c r="AM506" s="12">
        <f>IF(Players[[#This Row],[Expected Assists]] &gt; 0, Players[[#This Row],[Assists]] / Players[[#This Row],[Expected Assists]], 0)</f>
        <v>0</v>
      </c>
      <c r="AN506" s="12">
        <f>IF(Players[[#This Row],[90s Played]] &gt; 0, (Players[[#This Row],[Y Cards]] + Players[[#This Row],[R Cards]]) / Players[[#This Row],[90s Played]], 0)</f>
        <v>0</v>
      </c>
      <c r="AO506" s="12">
        <f>Players[[#This Row],[Goals]] - Players[[#This Row],[Expected Goals]]</f>
        <v>0</v>
      </c>
    </row>
    <row r="507" spans="1:41" x14ac:dyDescent="0.25">
      <c r="A507" t="s">
        <v>116</v>
      </c>
      <c r="B507" t="s">
        <v>741</v>
      </c>
      <c r="C507" t="s">
        <v>17</v>
      </c>
      <c r="D507" t="s">
        <v>699</v>
      </c>
      <c r="E507" t="s">
        <v>86</v>
      </c>
      <c r="F507">
        <v>29</v>
      </c>
      <c r="G507">
        <v>1996</v>
      </c>
      <c r="H507">
        <v>28</v>
      </c>
      <c r="I507">
        <v>16</v>
      </c>
      <c r="J507">
        <v>1408</v>
      </c>
      <c r="K507">
        <v>15.6</v>
      </c>
      <c r="L507">
        <v>2</v>
      </c>
      <c r="M507">
        <v>0</v>
      </c>
      <c r="N507">
        <v>2</v>
      </c>
      <c r="O507">
        <v>2</v>
      </c>
      <c r="P507">
        <v>0</v>
      </c>
      <c r="Q507">
        <v>0</v>
      </c>
      <c r="R507">
        <v>7</v>
      </c>
      <c r="S507">
        <v>0</v>
      </c>
      <c r="T507">
        <v>0.6</v>
      </c>
      <c r="U507">
        <v>0.6</v>
      </c>
      <c r="V507">
        <v>0.3</v>
      </c>
      <c r="W507">
        <v>0.9</v>
      </c>
      <c r="X507">
        <v>15</v>
      </c>
      <c r="Y507">
        <v>75</v>
      </c>
      <c r="Z507">
        <v>3</v>
      </c>
      <c r="AA507">
        <v>0.13</v>
      </c>
      <c r="AB507">
        <v>0</v>
      </c>
      <c r="AC507">
        <v>0.13</v>
      </c>
      <c r="AD507">
        <v>0.13</v>
      </c>
      <c r="AE507">
        <v>0.13</v>
      </c>
      <c r="AF507">
        <v>0.04</v>
      </c>
      <c r="AG507">
        <v>0.02</v>
      </c>
      <c r="AH507">
        <v>0.06</v>
      </c>
      <c r="AI507">
        <v>0.04</v>
      </c>
      <c r="AJ507">
        <v>0.06</v>
      </c>
      <c r="AK507" s="12">
        <f>Players[[#This Row],[Goal Contributions]]/Players[[#This Row],[Matches Played]]</f>
        <v>7.1428571428571425E-2</v>
      </c>
      <c r="AL507" s="12">
        <f>IF(Players[[#This Row],[Expected Goals]] &gt; 0, Players[[#This Row],[Goals]] / Players[[#This Row],[Expected Goals]], 0)</f>
        <v>3.3333333333333335</v>
      </c>
      <c r="AM507" s="12">
        <f>IF(Players[[#This Row],[Expected Assists]] &gt; 0, Players[[#This Row],[Assists]] / Players[[#This Row],[Expected Assists]], 0)</f>
        <v>0</v>
      </c>
      <c r="AN507" s="12">
        <f>IF(Players[[#This Row],[90s Played]] &gt; 0, (Players[[#This Row],[Y Cards]] + Players[[#This Row],[R Cards]]) / Players[[#This Row],[90s Played]], 0)</f>
        <v>0.44871794871794873</v>
      </c>
      <c r="AO507" s="12">
        <f>Players[[#This Row],[Goals]] - Players[[#This Row],[Expected Goals]]</f>
        <v>1.4</v>
      </c>
    </row>
    <row r="508" spans="1:41" x14ac:dyDescent="0.25">
      <c r="A508" t="s">
        <v>571</v>
      </c>
      <c r="B508" t="s">
        <v>704</v>
      </c>
      <c r="C508" t="s">
        <v>51</v>
      </c>
      <c r="D508" t="s">
        <v>699</v>
      </c>
      <c r="E508" t="s">
        <v>86</v>
      </c>
      <c r="F508">
        <v>28</v>
      </c>
      <c r="G508">
        <v>1997</v>
      </c>
      <c r="H508">
        <v>27</v>
      </c>
      <c r="I508">
        <v>25</v>
      </c>
      <c r="J508">
        <v>2201</v>
      </c>
      <c r="K508">
        <v>24.5</v>
      </c>
      <c r="L508">
        <v>9</v>
      </c>
      <c r="M508">
        <v>3</v>
      </c>
      <c r="N508">
        <v>12</v>
      </c>
      <c r="O508">
        <v>8</v>
      </c>
      <c r="P508">
        <v>1</v>
      </c>
      <c r="Q508">
        <v>1</v>
      </c>
      <c r="R508">
        <v>0</v>
      </c>
      <c r="S508">
        <v>0</v>
      </c>
      <c r="T508">
        <v>10.9</v>
      </c>
      <c r="U508">
        <v>10.1</v>
      </c>
      <c r="V508">
        <v>2.9</v>
      </c>
      <c r="W508">
        <v>13.1</v>
      </c>
      <c r="X508">
        <v>31</v>
      </c>
      <c r="Y508">
        <v>47</v>
      </c>
      <c r="Z508">
        <v>88</v>
      </c>
      <c r="AA508">
        <v>0.37</v>
      </c>
      <c r="AB508">
        <v>0.12</v>
      </c>
      <c r="AC508">
        <v>0.49</v>
      </c>
      <c r="AD508">
        <v>0.33</v>
      </c>
      <c r="AE508">
        <v>0.45</v>
      </c>
      <c r="AF508">
        <v>0.45</v>
      </c>
      <c r="AG508">
        <v>0.12</v>
      </c>
      <c r="AH508">
        <v>0.56999999999999995</v>
      </c>
      <c r="AI508">
        <v>0.41</v>
      </c>
      <c r="AJ508">
        <v>0.54</v>
      </c>
      <c r="AK508" s="12">
        <f>Players[[#This Row],[Goal Contributions]]/Players[[#This Row],[Matches Played]]</f>
        <v>0.44444444444444442</v>
      </c>
      <c r="AL508" s="12">
        <f>IF(Players[[#This Row],[Expected Goals]] &gt; 0, Players[[#This Row],[Goals]] / Players[[#This Row],[Expected Goals]], 0)</f>
        <v>0.82568807339449535</v>
      </c>
      <c r="AM508" s="12">
        <f>IF(Players[[#This Row],[Expected Assists]] &gt; 0, Players[[#This Row],[Assists]] / Players[[#This Row],[Expected Assists]], 0)</f>
        <v>1.0344827586206897</v>
      </c>
      <c r="AN508" s="12">
        <f>IF(Players[[#This Row],[90s Played]] &gt; 0, (Players[[#This Row],[Y Cards]] + Players[[#This Row],[R Cards]]) / Players[[#This Row],[90s Played]], 0)</f>
        <v>0</v>
      </c>
      <c r="AO508" s="12">
        <f>Players[[#This Row],[Goals]] - Players[[#This Row],[Expected Goals]]</f>
        <v>-1.9000000000000004</v>
      </c>
    </row>
    <row r="509" spans="1:41" x14ac:dyDescent="0.25">
      <c r="A509" t="s">
        <v>347</v>
      </c>
      <c r="B509" t="s">
        <v>725</v>
      </c>
      <c r="C509" t="s">
        <v>51</v>
      </c>
      <c r="D509" t="s">
        <v>699</v>
      </c>
      <c r="E509" t="s">
        <v>86</v>
      </c>
      <c r="F509">
        <v>24</v>
      </c>
      <c r="G509">
        <v>2001</v>
      </c>
      <c r="H509">
        <v>33</v>
      </c>
      <c r="I509">
        <v>24</v>
      </c>
      <c r="J509">
        <v>2177</v>
      </c>
      <c r="K509">
        <v>24.2</v>
      </c>
      <c r="L509">
        <v>11</v>
      </c>
      <c r="M509">
        <v>3</v>
      </c>
      <c r="N509">
        <v>14</v>
      </c>
      <c r="O509">
        <v>11</v>
      </c>
      <c r="P509">
        <v>0</v>
      </c>
      <c r="Q509">
        <v>0</v>
      </c>
      <c r="R509">
        <v>5</v>
      </c>
      <c r="S509">
        <v>0</v>
      </c>
      <c r="T509">
        <v>10.4</v>
      </c>
      <c r="U509">
        <v>10.4</v>
      </c>
      <c r="V509">
        <v>2.2999999999999998</v>
      </c>
      <c r="W509">
        <v>12.7</v>
      </c>
      <c r="X509">
        <v>60</v>
      </c>
      <c r="Y509">
        <v>71</v>
      </c>
      <c r="Z509">
        <v>197</v>
      </c>
      <c r="AA509">
        <v>0.45</v>
      </c>
      <c r="AB509">
        <v>0.12</v>
      </c>
      <c r="AC509">
        <v>0.57999999999999996</v>
      </c>
      <c r="AD509">
        <v>0.45</v>
      </c>
      <c r="AE509">
        <v>0.57999999999999996</v>
      </c>
      <c r="AF509">
        <v>0.43</v>
      </c>
      <c r="AG509">
        <v>0.09</v>
      </c>
      <c r="AH509">
        <v>0.52</v>
      </c>
      <c r="AI509">
        <v>0.43</v>
      </c>
      <c r="AJ509">
        <v>0.52</v>
      </c>
      <c r="AK509" s="12">
        <f>Players[[#This Row],[Goal Contributions]]/Players[[#This Row],[Matches Played]]</f>
        <v>0.42424242424242425</v>
      </c>
      <c r="AL509" s="12">
        <f>IF(Players[[#This Row],[Expected Goals]] &gt; 0, Players[[#This Row],[Goals]] / Players[[#This Row],[Expected Goals]], 0)</f>
        <v>1.0576923076923077</v>
      </c>
      <c r="AM509" s="12">
        <f>IF(Players[[#This Row],[Expected Assists]] &gt; 0, Players[[#This Row],[Assists]] / Players[[#This Row],[Expected Assists]], 0)</f>
        <v>1.3043478260869565</v>
      </c>
      <c r="AN509" s="12">
        <f>IF(Players[[#This Row],[90s Played]] &gt; 0, (Players[[#This Row],[Y Cards]] + Players[[#This Row],[R Cards]]) / Players[[#This Row],[90s Played]], 0)</f>
        <v>0.20661157024793389</v>
      </c>
      <c r="AO509" s="12">
        <f>Players[[#This Row],[Goals]] - Players[[#This Row],[Expected Goals]]</f>
        <v>0.59999999999999964</v>
      </c>
    </row>
    <row r="510" spans="1:41" x14ac:dyDescent="0.25">
      <c r="A510" t="s">
        <v>111</v>
      </c>
      <c r="B510" t="s">
        <v>717</v>
      </c>
      <c r="C510" t="s">
        <v>17</v>
      </c>
      <c r="D510" t="s">
        <v>699</v>
      </c>
      <c r="E510" t="s">
        <v>86</v>
      </c>
      <c r="F510">
        <v>19</v>
      </c>
      <c r="G510">
        <v>2006</v>
      </c>
      <c r="H510">
        <v>27</v>
      </c>
      <c r="I510">
        <v>11</v>
      </c>
      <c r="J510">
        <v>1212</v>
      </c>
      <c r="K510">
        <v>13.5</v>
      </c>
      <c r="L510">
        <v>0</v>
      </c>
      <c r="M510">
        <v>1</v>
      </c>
      <c r="N510">
        <v>1</v>
      </c>
      <c r="O510">
        <v>0</v>
      </c>
      <c r="P510">
        <v>0</v>
      </c>
      <c r="Q510">
        <v>0</v>
      </c>
      <c r="R510">
        <v>3</v>
      </c>
      <c r="S510">
        <v>0</v>
      </c>
      <c r="T510">
        <v>0.7</v>
      </c>
      <c r="U510">
        <v>0.7</v>
      </c>
      <c r="V510">
        <v>0.6</v>
      </c>
      <c r="W510">
        <v>1.3</v>
      </c>
      <c r="X510">
        <v>33</v>
      </c>
      <c r="Y510">
        <v>49</v>
      </c>
      <c r="Z510">
        <v>31</v>
      </c>
      <c r="AA510">
        <v>0</v>
      </c>
      <c r="AB510">
        <v>7.0000000000000007E-2</v>
      </c>
      <c r="AC510">
        <v>7.0000000000000007E-2</v>
      </c>
      <c r="AD510">
        <v>0</v>
      </c>
      <c r="AE510">
        <v>7.0000000000000007E-2</v>
      </c>
      <c r="AF510">
        <v>0.05</v>
      </c>
      <c r="AG510">
        <v>0.04</v>
      </c>
      <c r="AH510">
        <v>0.09</v>
      </c>
      <c r="AI510">
        <v>0.05</v>
      </c>
      <c r="AJ510">
        <v>0.09</v>
      </c>
      <c r="AK510" s="12">
        <f>Players[[#This Row],[Goal Contributions]]/Players[[#This Row],[Matches Played]]</f>
        <v>3.7037037037037035E-2</v>
      </c>
      <c r="AL510" s="12">
        <f>IF(Players[[#This Row],[Expected Goals]] &gt; 0, Players[[#This Row],[Goals]] / Players[[#This Row],[Expected Goals]], 0)</f>
        <v>0</v>
      </c>
      <c r="AM510" s="12">
        <f>IF(Players[[#This Row],[Expected Assists]] &gt; 0, Players[[#This Row],[Assists]] / Players[[#This Row],[Expected Assists]], 0)</f>
        <v>1.6666666666666667</v>
      </c>
      <c r="AN510" s="12">
        <f>IF(Players[[#This Row],[90s Played]] &gt; 0, (Players[[#This Row],[Y Cards]] + Players[[#This Row],[R Cards]]) / Players[[#This Row],[90s Played]], 0)</f>
        <v>0.22222222222222221</v>
      </c>
      <c r="AO510" s="12">
        <f>Players[[#This Row],[Goals]] - Players[[#This Row],[Expected Goals]]</f>
        <v>-0.7</v>
      </c>
    </row>
    <row r="511" spans="1:41" x14ac:dyDescent="0.25">
      <c r="A511" t="s">
        <v>288</v>
      </c>
      <c r="B511" t="s">
        <v>704</v>
      </c>
      <c r="C511" t="s">
        <v>11</v>
      </c>
      <c r="D511" t="s">
        <v>17</v>
      </c>
      <c r="E511" t="s">
        <v>86</v>
      </c>
      <c r="F511">
        <v>19</v>
      </c>
      <c r="G511">
        <v>2006</v>
      </c>
      <c r="H511">
        <v>28</v>
      </c>
      <c r="I511">
        <v>19</v>
      </c>
      <c r="J511">
        <v>1751</v>
      </c>
      <c r="K511">
        <v>19.5</v>
      </c>
      <c r="L511">
        <v>0</v>
      </c>
      <c r="M511">
        <v>0</v>
      </c>
      <c r="N511">
        <v>0</v>
      </c>
      <c r="O511">
        <v>0</v>
      </c>
      <c r="P511">
        <v>0</v>
      </c>
      <c r="Q511">
        <v>0</v>
      </c>
      <c r="R511">
        <v>1</v>
      </c>
      <c r="S511">
        <v>0</v>
      </c>
      <c r="T511">
        <v>0</v>
      </c>
      <c r="U511">
        <v>0</v>
      </c>
      <c r="V511">
        <v>0.1</v>
      </c>
      <c r="W511">
        <v>0.2</v>
      </c>
      <c r="X511">
        <v>7</v>
      </c>
      <c r="Y511">
        <v>40</v>
      </c>
      <c r="Z511">
        <v>17</v>
      </c>
      <c r="AA511">
        <v>0</v>
      </c>
      <c r="AB511">
        <v>0</v>
      </c>
      <c r="AC511">
        <v>0</v>
      </c>
      <c r="AD511">
        <v>0</v>
      </c>
      <c r="AE511">
        <v>0</v>
      </c>
      <c r="AF511">
        <v>0</v>
      </c>
      <c r="AG511">
        <v>0.01</v>
      </c>
      <c r="AH511">
        <v>0.01</v>
      </c>
      <c r="AI511">
        <v>0</v>
      </c>
      <c r="AJ511">
        <v>0.01</v>
      </c>
      <c r="AK511" s="12">
        <f>Players[[#This Row],[Goal Contributions]]/Players[[#This Row],[Matches Played]]</f>
        <v>0</v>
      </c>
      <c r="AL511" s="12">
        <f>IF(Players[[#This Row],[Expected Goals]] &gt; 0, Players[[#This Row],[Goals]] / Players[[#This Row],[Expected Goals]], 0)</f>
        <v>0</v>
      </c>
      <c r="AM511" s="12">
        <f>IF(Players[[#This Row],[Expected Assists]] &gt; 0, Players[[#This Row],[Assists]] / Players[[#This Row],[Expected Assists]], 0)</f>
        <v>0</v>
      </c>
      <c r="AN511" s="12">
        <f>IF(Players[[#This Row],[90s Played]] &gt; 0, (Players[[#This Row],[Y Cards]] + Players[[#This Row],[R Cards]]) / Players[[#This Row],[90s Played]], 0)</f>
        <v>5.128205128205128E-2</v>
      </c>
      <c r="AO511" s="12">
        <f>Players[[#This Row],[Goals]] - Players[[#This Row],[Expected Goals]]</f>
        <v>0</v>
      </c>
    </row>
    <row r="512" spans="1:41" x14ac:dyDescent="0.25">
      <c r="A512" t="s">
        <v>449</v>
      </c>
      <c r="B512" t="s">
        <v>704</v>
      </c>
      <c r="C512" t="s">
        <v>51</v>
      </c>
      <c r="D512" t="s">
        <v>699</v>
      </c>
      <c r="E512" t="s">
        <v>86</v>
      </c>
      <c r="F512">
        <v>18</v>
      </c>
      <c r="G512">
        <v>2007</v>
      </c>
      <c r="H512">
        <v>10</v>
      </c>
      <c r="I512">
        <v>3</v>
      </c>
      <c r="J512">
        <v>366</v>
      </c>
      <c r="K512">
        <v>4.0999999999999996</v>
      </c>
      <c r="L512">
        <v>0</v>
      </c>
      <c r="M512">
        <v>1</v>
      </c>
      <c r="N512">
        <v>1</v>
      </c>
      <c r="O512">
        <v>0</v>
      </c>
      <c r="P512">
        <v>0</v>
      </c>
      <c r="Q512">
        <v>0</v>
      </c>
      <c r="R512">
        <v>0</v>
      </c>
      <c r="S512">
        <v>0</v>
      </c>
      <c r="T512">
        <v>0.2</v>
      </c>
      <c r="U512">
        <v>0.2</v>
      </c>
      <c r="V512">
        <v>0.3</v>
      </c>
      <c r="W512">
        <v>0.5</v>
      </c>
      <c r="X512">
        <v>12</v>
      </c>
      <c r="Y512">
        <v>9</v>
      </c>
      <c r="Z512">
        <v>40</v>
      </c>
      <c r="AA512">
        <v>0</v>
      </c>
      <c r="AB512">
        <v>0.25</v>
      </c>
      <c r="AC512">
        <v>0.25</v>
      </c>
      <c r="AD512">
        <v>0</v>
      </c>
      <c r="AE512">
        <v>0.25</v>
      </c>
      <c r="AF512">
        <v>0.05</v>
      </c>
      <c r="AG512">
        <v>0.08</v>
      </c>
      <c r="AH512">
        <v>0.13</v>
      </c>
      <c r="AI512">
        <v>0.05</v>
      </c>
      <c r="AJ512">
        <v>0.13</v>
      </c>
      <c r="AK512" s="12">
        <f>Players[[#This Row],[Goal Contributions]]/Players[[#This Row],[Matches Played]]</f>
        <v>0.1</v>
      </c>
      <c r="AL512" s="12">
        <f>IF(Players[[#This Row],[Expected Goals]] &gt; 0, Players[[#This Row],[Goals]] / Players[[#This Row],[Expected Goals]], 0)</f>
        <v>0</v>
      </c>
      <c r="AM512" s="12">
        <f>IF(Players[[#This Row],[Expected Assists]] &gt; 0, Players[[#This Row],[Assists]] / Players[[#This Row],[Expected Assists]], 0)</f>
        <v>3.3333333333333335</v>
      </c>
      <c r="AN512" s="12">
        <f>IF(Players[[#This Row],[90s Played]] &gt; 0, (Players[[#This Row],[Y Cards]] + Players[[#This Row],[R Cards]]) / Players[[#This Row],[90s Played]], 0)</f>
        <v>0</v>
      </c>
      <c r="AO512" s="12">
        <f>Players[[#This Row],[Goals]] - Players[[#This Row],[Expected Goals]]</f>
        <v>-0.2</v>
      </c>
    </row>
    <row r="513" spans="1:41" x14ac:dyDescent="0.25">
      <c r="A513" t="s">
        <v>85</v>
      </c>
      <c r="B513" t="s">
        <v>704</v>
      </c>
      <c r="C513" t="s">
        <v>48</v>
      </c>
      <c r="D513" t="s">
        <v>699</v>
      </c>
      <c r="E513" t="s">
        <v>86</v>
      </c>
      <c r="F513">
        <v>26</v>
      </c>
      <c r="G513">
        <v>1999</v>
      </c>
      <c r="H513">
        <v>1</v>
      </c>
      <c r="I513">
        <v>1</v>
      </c>
      <c r="J513">
        <v>90</v>
      </c>
      <c r="K513">
        <v>1</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s="12">
        <f>Players[[#This Row],[Goal Contributions]]/Players[[#This Row],[Matches Played]]</f>
        <v>0</v>
      </c>
      <c r="AL513" s="12">
        <f>IF(Players[[#This Row],[Expected Goals]] &gt; 0, Players[[#This Row],[Goals]] / Players[[#This Row],[Expected Goals]], 0)</f>
        <v>0</v>
      </c>
      <c r="AM513" s="12">
        <f>IF(Players[[#This Row],[Expected Assists]] &gt; 0, Players[[#This Row],[Assists]] / Players[[#This Row],[Expected Assists]], 0)</f>
        <v>0</v>
      </c>
      <c r="AN513" s="12">
        <f>IF(Players[[#This Row],[90s Played]] &gt; 0, (Players[[#This Row],[Y Cards]] + Players[[#This Row],[R Cards]]) / Players[[#This Row],[90s Played]], 0)</f>
        <v>0</v>
      </c>
      <c r="AO513" s="12">
        <f>Players[[#This Row],[Goals]] - Players[[#This Row],[Expected Goals]]</f>
        <v>0</v>
      </c>
    </row>
    <row r="514" spans="1:41" x14ac:dyDescent="0.25">
      <c r="A514" t="s">
        <v>535</v>
      </c>
      <c r="B514" t="s">
        <v>714</v>
      </c>
      <c r="C514" t="s">
        <v>11</v>
      </c>
      <c r="D514" t="s">
        <v>699</v>
      </c>
      <c r="E514" t="s">
        <v>86</v>
      </c>
      <c r="F514">
        <v>27</v>
      </c>
      <c r="G514">
        <v>1998</v>
      </c>
      <c r="H514">
        <v>18</v>
      </c>
      <c r="I514">
        <v>18</v>
      </c>
      <c r="J514">
        <v>1416</v>
      </c>
      <c r="K514">
        <v>15.7</v>
      </c>
      <c r="L514">
        <v>1</v>
      </c>
      <c r="M514">
        <v>0</v>
      </c>
      <c r="N514">
        <v>1</v>
      </c>
      <c r="O514">
        <v>1</v>
      </c>
      <c r="P514">
        <v>0</v>
      </c>
      <c r="Q514">
        <v>0</v>
      </c>
      <c r="R514">
        <v>3</v>
      </c>
      <c r="S514">
        <v>0</v>
      </c>
      <c r="T514">
        <v>1.6</v>
      </c>
      <c r="U514">
        <v>1.6</v>
      </c>
      <c r="V514">
        <v>0.6</v>
      </c>
      <c r="W514">
        <v>2.2000000000000002</v>
      </c>
      <c r="X514">
        <v>12</v>
      </c>
      <c r="Y514">
        <v>71</v>
      </c>
      <c r="Z514">
        <v>3</v>
      </c>
      <c r="AA514">
        <v>0.06</v>
      </c>
      <c r="AB514">
        <v>0</v>
      </c>
      <c r="AC514">
        <v>0.06</v>
      </c>
      <c r="AD514">
        <v>0.06</v>
      </c>
      <c r="AE514">
        <v>0.06</v>
      </c>
      <c r="AF514">
        <v>0.1</v>
      </c>
      <c r="AG514">
        <v>0.04</v>
      </c>
      <c r="AH514">
        <v>0.14000000000000001</v>
      </c>
      <c r="AI514">
        <v>0.1</v>
      </c>
      <c r="AJ514">
        <v>0.14000000000000001</v>
      </c>
      <c r="AK514" s="12">
        <f>Players[[#This Row],[Goal Contributions]]/Players[[#This Row],[Matches Played]]</f>
        <v>5.5555555555555552E-2</v>
      </c>
      <c r="AL514" s="12">
        <f>IF(Players[[#This Row],[Expected Goals]] &gt; 0, Players[[#This Row],[Goals]] / Players[[#This Row],[Expected Goals]], 0)</f>
        <v>0.625</v>
      </c>
      <c r="AM514" s="12">
        <f>IF(Players[[#This Row],[Expected Assists]] &gt; 0, Players[[#This Row],[Assists]] / Players[[#This Row],[Expected Assists]], 0)</f>
        <v>0</v>
      </c>
      <c r="AN514" s="12">
        <f>IF(Players[[#This Row],[90s Played]] &gt; 0, (Players[[#This Row],[Y Cards]] + Players[[#This Row],[R Cards]]) / Players[[#This Row],[90s Played]], 0)</f>
        <v>0.19108280254777071</v>
      </c>
      <c r="AO514" s="12">
        <f>Players[[#This Row],[Goals]] - Players[[#This Row],[Expected Goals]]</f>
        <v>-0.60000000000000009</v>
      </c>
    </row>
    <row r="515" spans="1:41" x14ac:dyDescent="0.25">
      <c r="A515" t="s">
        <v>577</v>
      </c>
      <c r="B515" t="s">
        <v>704</v>
      </c>
      <c r="C515" t="s">
        <v>11</v>
      </c>
      <c r="D515" t="s">
        <v>699</v>
      </c>
      <c r="E515" t="s">
        <v>86</v>
      </c>
      <c r="F515">
        <v>25</v>
      </c>
      <c r="G515">
        <v>2000</v>
      </c>
      <c r="H515">
        <v>25</v>
      </c>
      <c r="I515">
        <v>19</v>
      </c>
      <c r="J515">
        <v>1792</v>
      </c>
      <c r="K515">
        <v>19.899999999999999</v>
      </c>
      <c r="L515">
        <v>1</v>
      </c>
      <c r="M515">
        <v>2</v>
      </c>
      <c r="N515">
        <v>3</v>
      </c>
      <c r="O515">
        <v>1</v>
      </c>
      <c r="P515">
        <v>0</v>
      </c>
      <c r="Q515">
        <v>0</v>
      </c>
      <c r="R515">
        <v>4</v>
      </c>
      <c r="S515">
        <v>1</v>
      </c>
      <c r="T515">
        <v>0.6</v>
      </c>
      <c r="U515">
        <v>0.6</v>
      </c>
      <c r="V515">
        <v>1.8</v>
      </c>
      <c r="W515">
        <v>2.2999999999999998</v>
      </c>
      <c r="X515">
        <v>59</v>
      </c>
      <c r="Y515">
        <v>105</v>
      </c>
      <c r="Z515">
        <v>70</v>
      </c>
      <c r="AA515">
        <v>0.05</v>
      </c>
      <c r="AB515">
        <v>0.1</v>
      </c>
      <c r="AC515">
        <v>0.15</v>
      </c>
      <c r="AD515">
        <v>0.05</v>
      </c>
      <c r="AE515">
        <v>0.15</v>
      </c>
      <c r="AF515">
        <v>0.03</v>
      </c>
      <c r="AG515">
        <v>0.09</v>
      </c>
      <c r="AH515">
        <v>0.12</v>
      </c>
      <c r="AI515">
        <v>0.03</v>
      </c>
      <c r="AJ515">
        <v>0.12</v>
      </c>
      <c r="AK515" s="12">
        <f>Players[[#This Row],[Goal Contributions]]/Players[[#This Row],[Matches Played]]</f>
        <v>0.12</v>
      </c>
      <c r="AL515" s="12">
        <f>IF(Players[[#This Row],[Expected Goals]] &gt; 0, Players[[#This Row],[Goals]] / Players[[#This Row],[Expected Goals]], 0)</f>
        <v>1.6666666666666667</v>
      </c>
      <c r="AM515" s="12">
        <f>IF(Players[[#This Row],[Expected Assists]] &gt; 0, Players[[#This Row],[Assists]] / Players[[#This Row],[Expected Assists]], 0)</f>
        <v>1.1111111111111112</v>
      </c>
      <c r="AN515" s="12">
        <f>IF(Players[[#This Row],[90s Played]] &gt; 0, (Players[[#This Row],[Y Cards]] + Players[[#This Row],[R Cards]]) / Players[[#This Row],[90s Played]], 0)</f>
        <v>0.25125628140703521</v>
      </c>
      <c r="AO515" s="12">
        <f>Players[[#This Row],[Goals]] - Players[[#This Row],[Expected Goals]]</f>
        <v>0.4</v>
      </c>
    </row>
    <row r="516" spans="1:41" x14ac:dyDescent="0.25">
      <c r="A516" t="s">
        <v>484</v>
      </c>
      <c r="B516" t="s">
        <v>707</v>
      </c>
      <c r="C516" t="s">
        <v>17</v>
      </c>
      <c r="D516" t="s">
        <v>51</v>
      </c>
      <c r="E516" t="s">
        <v>86</v>
      </c>
      <c r="F516">
        <v>21</v>
      </c>
      <c r="G516">
        <v>2004</v>
      </c>
      <c r="H516">
        <v>16</v>
      </c>
      <c r="I516">
        <v>9</v>
      </c>
      <c r="J516">
        <v>850</v>
      </c>
      <c r="K516">
        <v>9.4</v>
      </c>
      <c r="L516">
        <v>1</v>
      </c>
      <c r="M516">
        <v>0</v>
      </c>
      <c r="N516">
        <v>1</v>
      </c>
      <c r="O516">
        <v>1</v>
      </c>
      <c r="P516">
        <v>0</v>
      </c>
      <c r="Q516">
        <v>0</v>
      </c>
      <c r="R516">
        <v>0</v>
      </c>
      <c r="S516">
        <v>0</v>
      </c>
      <c r="T516">
        <v>1.6</v>
      </c>
      <c r="U516">
        <v>1.6</v>
      </c>
      <c r="V516">
        <v>1</v>
      </c>
      <c r="W516">
        <v>2.6</v>
      </c>
      <c r="X516">
        <v>45</v>
      </c>
      <c r="Y516">
        <v>27</v>
      </c>
      <c r="Z516">
        <v>66</v>
      </c>
      <c r="AA516">
        <v>0.11</v>
      </c>
      <c r="AB516">
        <v>0</v>
      </c>
      <c r="AC516">
        <v>0.11</v>
      </c>
      <c r="AD516">
        <v>0.11</v>
      </c>
      <c r="AE516">
        <v>0.11</v>
      </c>
      <c r="AF516">
        <v>0.17</v>
      </c>
      <c r="AG516">
        <v>0.1</v>
      </c>
      <c r="AH516">
        <v>0.27</v>
      </c>
      <c r="AI516">
        <v>0.17</v>
      </c>
      <c r="AJ516">
        <v>0.27</v>
      </c>
      <c r="AK516" s="12">
        <f>Players[[#This Row],[Goal Contributions]]/Players[[#This Row],[Matches Played]]</f>
        <v>6.25E-2</v>
      </c>
      <c r="AL516" s="12">
        <f>IF(Players[[#This Row],[Expected Goals]] &gt; 0, Players[[#This Row],[Goals]] / Players[[#This Row],[Expected Goals]], 0)</f>
        <v>0.625</v>
      </c>
      <c r="AM516" s="12">
        <f>IF(Players[[#This Row],[Expected Assists]] &gt; 0, Players[[#This Row],[Assists]] / Players[[#This Row],[Expected Assists]], 0)</f>
        <v>0</v>
      </c>
      <c r="AN516" s="12">
        <f>IF(Players[[#This Row],[90s Played]] &gt; 0, (Players[[#This Row],[Y Cards]] + Players[[#This Row],[R Cards]]) / Players[[#This Row],[90s Played]], 0)</f>
        <v>0</v>
      </c>
      <c r="AO516" s="12">
        <f>Players[[#This Row],[Goals]] - Players[[#This Row],[Expected Goals]]</f>
        <v>-0.60000000000000009</v>
      </c>
    </row>
    <row r="517" spans="1:41" x14ac:dyDescent="0.25">
      <c r="A517" t="s">
        <v>572</v>
      </c>
      <c r="B517" t="s">
        <v>705</v>
      </c>
      <c r="C517" t="s">
        <v>17</v>
      </c>
      <c r="D517" t="s">
        <v>51</v>
      </c>
      <c r="E517" t="s">
        <v>57</v>
      </c>
      <c r="F517">
        <v>28</v>
      </c>
      <c r="G517">
        <v>1997</v>
      </c>
      <c r="H517">
        <v>31</v>
      </c>
      <c r="I517">
        <v>14</v>
      </c>
      <c r="J517">
        <v>1409</v>
      </c>
      <c r="K517">
        <v>15.7</v>
      </c>
      <c r="L517">
        <v>1</v>
      </c>
      <c r="M517">
        <v>1</v>
      </c>
      <c r="N517">
        <v>2</v>
      </c>
      <c r="O517">
        <v>1</v>
      </c>
      <c r="P517">
        <v>0</v>
      </c>
      <c r="Q517">
        <v>0</v>
      </c>
      <c r="R517">
        <v>6</v>
      </c>
      <c r="S517">
        <v>0</v>
      </c>
      <c r="T517">
        <v>1.8</v>
      </c>
      <c r="U517">
        <v>1.8</v>
      </c>
      <c r="V517">
        <v>1.4</v>
      </c>
      <c r="W517">
        <v>3.2</v>
      </c>
      <c r="X517">
        <v>17</v>
      </c>
      <c r="Y517">
        <v>56</v>
      </c>
      <c r="Z517">
        <v>37</v>
      </c>
      <c r="AA517">
        <v>0.06</v>
      </c>
      <c r="AB517">
        <v>0.06</v>
      </c>
      <c r="AC517">
        <v>0.13</v>
      </c>
      <c r="AD517">
        <v>0.06</v>
      </c>
      <c r="AE517">
        <v>0.13</v>
      </c>
      <c r="AF517">
        <v>0.12</v>
      </c>
      <c r="AG517">
        <v>0.09</v>
      </c>
      <c r="AH517">
        <v>0.21</v>
      </c>
      <c r="AI517">
        <v>0.12</v>
      </c>
      <c r="AJ517">
        <v>0.21</v>
      </c>
      <c r="AK517" s="12">
        <f>Players[[#This Row],[Goal Contributions]]/Players[[#This Row],[Matches Played]]</f>
        <v>6.4516129032258063E-2</v>
      </c>
      <c r="AL517" s="12">
        <f>IF(Players[[#This Row],[Expected Goals]] &gt; 0, Players[[#This Row],[Goals]] / Players[[#This Row],[Expected Goals]], 0)</f>
        <v>0.55555555555555558</v>
      </c>
      <c r="AM517" s="12">
        <f>IF(Players[[#This Row],[Expected Assists]] &gt; 0, Players[[#This Row],[Assists]] / Players[[#This Row],[Expected Assists]], 0)</f>
        <v>0.7142857142857143</v>
      </c>
      <c r="AN517" s="12">
        <f>IF(Players[[#This Row],[90s Played]] &gt; 0, (Players[[#This Row],[Y Cards]] + Players[[#This Row],[R Cards]]) / Players[[#This Row],[90s Played]], 0)</f>
        <v>0.38216560509554143</v>
      </c>
      <c r="AO517" s="12">
        <f>Players[[#This Row],[Goals]] - Players[[#This Row],[Expected Goals]]</f>
        <v>-0.8</v>
      </c>
    </row>
    <row r="518" spans="1:41" x14ac:dyDescent="0.25">
      <c r="A518" t="s">
        <v>500</v>
      </c>
      <c r="B518" t="s">
        <v>701</v>
      </c>
      <c r="C518" t="s">
        <v>17</v>
      </c>
      <c r="D518" t="s">
        <v>51</v>
      </c>
      <c r="E518" t="s">
        <v>57</v>
      </c>
      <c r="F518">
        <v>28</v>
      </c>
      <c r="G518">
        <v>1997</v>
      </c>
      <c r="H518">
        <v>33</v>
      </c>
      <c r="I518">
        <v>27</v>
      </c>
      <c r="J518">
        <v>2380</v>
      </c>
      <c r="K518">
        <v>26.4</v>
      </c>
      <c r="L518">
        <v>4</v>
      </c>
      <c r="M518">
        <v>0</v>
      </c>
      <c r="N518">
        <v>4</v>
      </c>
      <c r="O518">
        <v>2</v>
      </c>
      <c r="P518">
        <v>2</v>
      </c>
      <c r="Q518">
        <v>2</v>
      </c>
      <c r="R518">
        <v>10</v>
      </c>
      <c r="S518">
        <v>0</v>
      </c>
      <c r="T518">
        <v>5.3</v>
      </c>
      <c r="U518">
        <v>3.7</v>
      </c>
      <c r="V518">
        <v>3.1</v>
      </c>
      <c r="W518">
        <v>6.8</v>
      </c>
      <c r="X518">
        <v>26</v>
      </c>
      <c r="Y518">
        <v>155</v>
      </c>
      <c r="Z518">
        <v>85</v>
      </c>
      <c r="AA518">
        <v>0.15</v>
      </c>
      <c r="AB518">
        <v>0</v>
      </c>
      <c r="AC518">
        <v>0.15</v>
      </c>
      <c r="AD518">
        <v>0.08</v>
      </c>
      <c r="AE518">
        <v>0.08</v>
      </c>
      <c r="AF518">
        <v>0.2</v>
      </c>
      <c r="AG518">
        <v>0.12</v>
      </c>
      <c r="AH518">
        <v>0.32</v>
      </c>
      <c r="AI518">
        <v>0.14000000000000001</v>
      </c>
      <c r="AJ518">
        <v>0.26</v>
      </c>
      <c r="AK518" s="12">
        <f>Players[[#This Row],[Goal Contributions]]/Players[[#This Row],[Matches Played]]</f>
        <v>0.12121212121212122</v>
      </c>
      <c r="AL518" s="12">
        <f>IF(Players[[#This Row],[Expected Goals]] &gt; 0, Players[[#This Row],[Goals]] / Players[[#This Row],[Expected Goals]], 0)</f>
        <v>0.75471698113207553</v>
      </c>
      <c r="AM518" s="12">
        <f>IF(Players[[#This Row],[Expected Assists]] &gt; 0, Players[[#This Row],[Assists]] / Players[[#This Row],[Expected Assists]], 0)</f>
        <v>0</v>
      </c>
      <c r="AN518" s="12">
        <f>IF(Players[[#This Row],[90s Played]] &gt; 0, (Players[[#This Row],[Y Cards]] + Players[[#This Row],[R Cards]]) / Players[[#This Row],[90s Played]], 0)</f>
        <v>0.37878787878787878</v>
      </c>
      <c r="AO518" s="12">
        <f>Players[[#This Row],[Goals]] - Players[[#This Row],[Expected Goals]]</f>
        <v>-1.2999999999999998</v>
      </c>
    </row>
    <row r="519" spans="1:41" x14ac:dyDescent="0.25">
      <c r="A519" t="s">
        <v>637</v>
      </c>
      <c r="B519" t="s">
        <v>704</v>
      </c>
      <c r="C519" t="s">
        <v>17</v>
      </c>
      <c r="D519" t="s">
        <v>699</v>
      </c>
      <c r="E519" t="s">
        <v>57</v>
      </c>
      <c r="F519">
        <v>31</v>
      </c>
      <c r="G519">
        <v>1994</v>
      </c>
      <c r="H519">
        <v>15</v>
      </c>
      <c r="I519">
        <v>12</v>
      </c>
      <c r="J519">
        <v>1039</v>
      </c>
      <c r="K519">
        <v>11.5</v>
      </c>
      <c r="L519">
        <v>1</v>
      </c>
      <c r="M519">
        <v>1</v>
      </c>
      <c r="N519">
        <v>2</v>
      </c>
      <c r="O519">
        <v>1</v>
      </c>
      <c r="P519">
        <v>0</v>
      </c>
      <c r="Q519">
        <v>0</v>
      </c>
      <c r="R519">
        <v>2</v>
      </c>
      <c r="S519">
        <v>0</v>
      </c>
      <c r="T519">
        <v>1.6</v>
      </c>
      <c r="U519">
        <v>1.6</v>
      </c>
      <c r="V519">
        <v>1.9</v>
      </c>
      <c r="W519">
        <v>3.6</v>
      </c>
      <c r="X519">
        <v>11</v>
      </c>
      <c r="Y519">
        <v>54</v>
      </c>
      <c r="Z519">
        <v>9</v>
      </c>
      <c r="AA519">
        <v>0.09</v>
      </c>
      <c r="AB519">
        <v>0.09</v>
      </c>
      <c r="AC519">
        <v>0.17</v>
      </c>
      <c r="AD519">
        <v>0.09</v>
      </c>
      <c r="AE519">
        <v>0.17</v>
      </c>
      <c r="AF519">
        <v>0.14000000000000001</v>
      </c>
      <c r="AG519">
        <v>0.17</v>
      </c>
      <c r="AH519">
        <v>0.31</v>
      </c>
      <c r="AI519">
        <v>0.14000000000000001</v>
      </c>
      <c r="AJ519">
        <v>0.31</v>
      </c>
      <c r="AK519" s="12">
        <f>Players[[#This Row],[Goal Contributions]]/Players[[#This Row],[Matches Played]]</f>
        <v>0.13333333333333333</v>
      </c>
      <c r="AL519" s="12">
        <f>IF(Players[[#This Row],[Expected Goals]] &gt; 0, Players[[#This Row],[Goals]] / Players[[#This Row],[Expected Goals]], 0)</f>
        <v>0.625</v>
      </c>
      <c r="AM519" s="12">
        <f>IF(Players[[#This Row],[Expected Assists]] &gt; 0, Players[[#This Row],[Assists]] / Players[[#This Row],[Expected Assists]], 0)</f>
        <v>0.52631578947368418</v>
      </c>
      <c r="AN519" s="12">
        <f>IF(Players[[#This Row],[90s Played]] &gt; 0, (Players[[#This Row],[Y Cards]] + Players[[#This Row],[R Cards]]) / Players[[#This Row],[90s Played]], 0)</f>
        <v>0.17391304347826086</v>
      </c>
      <c r="AO519" s="12">
        <f>Players[[#This Row],[Goals]] - Players[[#This Row],[Expected Goals]]</f>
        <v>-0.60000000000000009</v>
      </c>
    </row>
    <row r="520" spans="1:41" x14ac:dyDescent="0.25">
      <c r="A520" t="s">
        <v>329</v>
      </c>
      <c r="B520" t="s">
        <v>704</v>
      </c>
      <c r="C520" t="s">
        <v>17</v>
      </c>
      <c r="D520" t="s">
        <v>51</v>
      </c>
      <c r="E520" t="s">
        <v>57</v>
      </c>
      <c r="F520">
        <v>33</v>
      </c>
      <c r="G520">
        <v>1992</v>
      </c>
      <c r="H520">
        <v>15</v>
      </c>
      <c r="I520">
        <v>1</v>
      </c>
      <c r="J520">
        <v>284</v>
      </c>
      <c r="K520">
        <v>3.2</v>
      </c>
      <c r="L520">
        <v>1</v>
      </c>
      <c r="M520">
        <v>2</v>
      </c>
      <c r="N520">
        <v>3</v>
      </c>
      <c r="O520">
        <v>1</v>
      </c>
      <c r="P520">
        <v>0</v>
      </c>
      <c r="Q520">
        <v>0</v>
      </c>
      <c r="R520">
        <v>0</v>
      </c>
      <c r="S520">
        <v>0</v>
      </c>
      <c r="T520">
        <v>2.2999999999999998</v>
      </c>
      <c r="U520">
        <v>2.2999999999999998</v>
      </c>
      <c r="V520">
        <v>1.3</v>
      </c>
      <c r="W520">
        <v>3.5</v>
      </c>
      <c r="X520">
        <v>6</v>
      </c>
      <c r="Y520">
        <v>5</v>
      </c>
      <c r="Z520">
        <v>29</v>
      </c>
      <c r="AA520">
        <v>0.32</v>
      </c>
      <c r="AB520">
        <v>0.63</v>
      </c>
      <c r="AC520">
        <v>0.95</v>
      </c>
      <c r="AD520">
        <v>0.32</v>
      </c>
      <c r="AE520">
        <v>0.95</v>
      </c>
      <c r="AF520">
        <v>0.72</v>
      </c>
      <c r="AG520">
        <v>0.41</v>
      </c>
      <c r="AH520">
        <v>1.1200000000000001</v>
      </c>
      <c r="AI520">
        <v>0.72</v>
      </c>
      <c r="AJ520">
        <v>1.1200000000000001</v>
      </c>
      <c r="AK520" s="12">
        <f>Players[[#This Row],[Goal Contributions]]/Players[[#This Row],[Matches Played]]</f>
        <v>0.2</v>
      </c>
      <c r="AL520" s="12">
        <f>IF(Players[[#This Row],[Expected Goals]] &gt; 0, Players[[#This Row],[Goals]] / Players[[#This Row],[Expected Goals]], 0)</f>
        <v>0.43478260869565222</v>
      </c>
      <c r="AM520" s="12">
        <f>IF(Players[[#This Row],[Expected Assists]] &gt; 0, Players[[#This Row],[Assists]] / Players[[#This Row],[Expected Assists]], 0)</f>
        <v>1.5384615384615383</v>
      </c>
      <c r="AN520" s="12">
        <f>IF(Players[[#This Row],[90s Played]] &gt; 0, (Players[[#This Row],[Y Cards]] + Players[[#This Row],[R Cards]]) / Players[[#This Row],[90s Played]], 0)</f>
        <v>0</v>
      </c>
      <c r="AO520" s="12">
        <f>Players[[#This Row],[Goals]] - Players[[#This Row],[Expected Goals]]</f>
        <v>-1.2999999999999998</v>
      </c>
    </row>
    <row r="521" spans="1:41" x14ac:dyDescent="0.25">
      <c r="A521" t="s">
        <v>634</v>
      </c>
      <c r="B521" t="s">
        <v>704</v>
      </c>
      <c r="C521" t="s">
        <v>11</v>
      </c>
      <c r="D521" t="s">
        <v>699</v>
      </c>
      <c r="E521" t="s">
        <v>57</v>
      </c>
      <c r="F521">
        <v>28</v>
      </c>
      <c r="G521">
        <v>1997</v>
      </c>
      <c r="H521">
        <v>36</v>
      </c>
      <c r="I521">
        <v>35</v>
      </c>
      <c r="J521">
        <v>3154</v>
      </c>
      <c r="K521">
        <v>35</v>
      </c>
      <c r="L521">
        <v>2</v>
      </c>
      <c r="M521">
        <v>5</v>
      </c>
      <c r="N521">
        <v>7</v>
      </c>
      <c r="O521">
        <v>2</v>
      </c>
      <c r="P521">
        <v>0</v>
      </c>
      <c r="Q521">
        <v>0</v>
      </c>
      <c r="R521">
        <v>1</v>
      </c>
      <c r="S521">
        <v>0</v>
      </c>
      <c r="T521">
        <v>1.2</v>
      </c>
      <c r="U521">
        <v>1.2</v>
      </c>
      <c r="V521">
        <v>3.5</v>
      </c>
      <c r="W521">
        <v>4.7</v>
      </c>
      <c r="X521">
        <v>110</v>
      </c>
      <c r="Y521">
        <v>149</v>
      </c>
      <c r="Z521">
        <v>167</v>
      </c>
      <c r="AA521">
        <v>0.06</v>
      </c>
      <c r="AB521">
        <v>0.14000000000000001</v>
      </c>
      <c r="AC521">
        <v>0.2</v>
      </c>
      <c r="AD521">
        <v>0.06</v>
      </c>
      <c r="AE521">
        <v>0.2</v>
      </c>
      <c r="AF521">
        <v>0.03</v>
      </c>
      <c r="AG521">
        <v>0.1</v>
      </c>
      <c r="AH521">
        <v>0.14000000000000001</v>
      </c>
      <c r="AI521">
        <v>0.03</v>
      </c>
      <c r="AJ521">
        <v>0.14000000000000001</v>
      </c>
      <c r="AK521" s="12">
        <f>Players[[#This Row],[Goal Contributions]]/Players[[#This Row],[Matches Played]]</f>
        <v>0.19444444444444445</v>
      </c>
      <c r="AL521" s="12">
        <f>IF(Players[[#This Row],[Expected Goals]] &gt; 0, Players[[#This Row],[Goals]] / Players[[#This Row],[Expected Goals]], 0)</f>
        <v>1.6666666666666667</v>
      </c>
      <c r="AM521" s="12">
        <f>IF(Players[[#This Row],[Expected Assists]] &gt; 0, Players[[#This Row],[Assists]] / Players[[#This Row],[Expected Assists]], 0)</f>
        <v>1.4285714285714286</v>
      </c>
      <c r="AN521" s="12">
        <f>IF(Players[[#This Row],[90s Played]] &gt; 0, (Players[[#This Row],[Y Cards]] + Players[[#This Row],[R Cards]]) / Players[[#This Row],[90s Played]], 0)</f>
        <v>2.8571428571428571E-2</v>
      </c>
      <c r="AO521" s="12">
        <f>Players[[#This Row],[Goals]] - Players[[#This Row],[Expected Goals]]</f>
        <v>0.8</v>
      </c>
    </row>
    <row r="522" spans="1:41" x14ac:dyDescent="0.25">
      <c r="A522" t="s">
        <v>492</v>
      </c>
      <c r="B522" t="s">
        <v>704</v>
      </c>
      <c r="C522" t="s">
        <v>17</v>
      </c>
      <c r="D522" t="s">
        <v>699</v>
      </c>
      <c r="E522" t="s">
        <v>57</v>
      </c>
      <c r="F522">
        <v>19</v>
      </c>
      <c r="G522">
        <v>2006</v>
      </c>
      <c r="H522">
        <v>2</v>
      </c>
      <c r="I522">
        <v>0</v>
      </c>
      <c r="J522">
        <v>49</v>
      </c>
      <c r="K522">
        <v>0.5</v>
      </c>
      <c r="L522">
        <v>0</v>
      </c>
      <c r="M522">
        <v>0</v>
      </c>
      <c r="N522">
        <v>0</v>
      </c>
      <c r="O522">
        <v>0</v>
      </c>
      <c r="P522">
        <v>0</v>
      </c>
      <c r="Q522">
        <v>0</v>
      </c>
      <c r="R522">
        <v>0</v>
      </c>
      <c r="S522">
        <v>0</v>
      </c>
      <c r="T522">
        <v>0</v>
      </c>
      <c r="U522">
        <v>0</v>
      </c>
      <c r="V522">
        <v>0</v>
      </c>
      <c r="W522">
        <v>0</v>
      </c>
      <c r="X522">
        <v>0</v>
      </c>
      <c r="Y522">
        <v>0</v>
      </c>
      <c r="Z522">
        <v>1</v>
      </c>
      <c r="AA522">
        <v>0</v>
      </c>
      <c r="AB522">
        <v>0</v>
      </c>
      <c r="AC522">
        <v>0</v>
      </c>
      <c r="AD522">
        <v>0</v>
      </c>
      <c r="AE522">
        <v>0</v>
      </c>
      <c r="AF522">
        <v>0.05</v>
      </c>
      <c r="AG522">
        <v>0.04</v>
      </c>
      <c r="AH522">
        <v>0.09</v>
      </c>
      <c r="AI522">
        <v>0.05</v>
      </c>
      <c r="AJ522">
        <v>0.09</v>
      </c>
      <c r="AK522" s="12">
        <f>Players[[#This Row],[Goal Contributions]]/Players[[#This Row],[Matches Played]]</f>
        <v>0</v>
      </c>
      <c r="AL522" s="12">
        <f>IF(Players[[#This Row],[Expected Goals]] &gt; 0, Players[[#This Row],[Goals]] / Players[[#This Row],[Expected Goals]], 0)</f>
        <v>0</v>
      </c>
      <c r="AM522" s="12">
        <f>IF(Players[[#This Row],[Expected Assists]] &gt; 0, Players[[#This Row],[Assists]] / Players[[#This Row],[Expected Assists]], 0)</f>
        <v>0</v>
      </c>
      <c r="AN522" s="12">
        <f>IF(Players[[#This Row],[90s Played]] &gt; 0, (Players[[#This Row],[Y Cards]] + Players[[#This Row],[R Cards]]) / Players[[#This Row],[90s Played]], 0)</f>
        <v>0</v>
      </c>
      <c r="AO522" s="12">
        <f>Players[[#This Row],[Goals]] - Players[[#This Row],[Expected Goals]]</f>
        <v>0</v>
      </c>
    </row>
    <row r="523" spans="1:41" x14ac:dyDescent="0.25">
      <c r="A523" t="s">
        <v>331</v>
      </c>
      <c r="B523" t="s">
        <v>712</v>
      </c>
      <c r="C523" t="s">
        <v>17</v>
      </c>
      <c r="D523" t="s">
        <v>699</v>
      </c>
      <c r="E523" t="s">
        <v>57</v>
      </c>
      <c r="F523">
        <v>25</v>
      </c>
      <c r="G523">
        <v>2000</v>
      </c>
      <c r="H523">
        <v>10</v>
      </c>
      <c r="I523">
        <v>1</v>
      </c>
      <c r="J523">
        <v>166</v>
      </c>
      <c r="K523">
        <v>1.8</v>
      </c>
      <c r="L523">
        <v>0</v>
      </c>
      <c r="M523">
        <v>0</v>
      </c>
      <c r="N523">
        <v>0</v>
      </c>
      <c r="O523">
        <v>0</v>
      </c>
      <c r="P523">
        <v>0</v>
      </c>
      <c r="Q523">
        <v>0</v>
      </c>
      <c r="R523">
        <v>2</v>
      </c>
      <c r="S523">
        <v>0</v>
      </c>
      <c r="T523">
        <v>0.1</v>
      </c>
      <c r="U523">
        <v>0.1</v>
      </c>
      <c r="V523">
        <v>0.2</v>
      </c>
      <c r="W523">
        <v>0.4</v>
      </c>
      <c r="X523">
        <v>0</v>
      </c>
      <c r="Y523">
        <v>9</v>
      </c>
      <c r="Z523">
        <v>4</v>
      </c>
      <c r="AA523">
        <v>0</v>
      </c>
      <c r="AB523">
        <v>0</v>
      </c>
      <c r="AC523">
        <v>0</v>
      </c>
      <c r="AD523">
        <v>0</v>
      </c>
      <c r="AE523">
        <v>0</v>
      </c>
      <c r="AF523">
        <v>0.06</v>
      </c>
      <c r="AG523">
        <v>0.13</v>
      </c>
      <c r="AH523">
        <v>0.19</v>
      </c>
      <c r="AI523">
        <v>0.06</v>
      </c>
      <c r="AJ523">
        <v>0.19</v>
      </c>
      <c r="AK523" s="12">
        <f>Players[[#This Row],[Goal Contributions]]/Players[[#This Row],[Matches Played]]</f>
        <v>0</v>
      </c>
      <c r="AL523" s="12">
        <f>IF(Players[[#This Row],[Expected Goals]] &gt; 0, Players[[#This Row],[Goals]] / Players[[#This Row],[Expected Goals]], 0)</f>
        <v>0</v>
      </c>
      <c r="AM523" s="12">
        <f>IF(Players[[#This Row],[Expected Assists]] &gt; 0, Players[[#This Row],[Assists]] / Players[[#This Row],[Expected Assists]], 0)</f>
        <v>0</v>
      </c>
      <c r="AN523" s="12">
        <f>IF(Players[[#This Row],[90s Played]] &gt; 0, (Players[[#This Row],[Y Cards]] + Players[[#This Row],[R Cards]]) / Players[[#This Row],[90s Played]], 0)</f>
        <v>1.1111111111111112</v>
      </c>
      <c r="AO523" s="12">
        <f>Players[[#This Row],[Goals]] - Players[[#This Row],[Expected Goals]]</f>
        <v>-0.1</v>
      </c>
    </row>
    <row r="524" spans="1:41" x14ac:dyDescent="0.25">
      <c r="A524" t="s">
        <v>55</v>
      </c>
      <c r="B524" t="s">
        <v>727</v>
      </c>
      <c r="C524" t="s">
        <v>17</v>
      </c>
      <c r="D524" t="s">
        <v>699</v>
      </c>
      <c r="E524" t="s">
        <v>57</v>
      </c>
      <c r="F524">
        <v>28</v>
      </c>
      <c r="G524">
        <v>1997</v>
      </c>
      <c r="H524">
        <v>28</v>
      </c>
      <c r="I524">
        <v>20</v>
      </c>
      <c r="J524">
        <v>1772</v>
      </c>
      <c r="K524">
        <v>19.7</v>
      </c>
      <c r="L524">
        <v>0</v>
      </c>
      <c r="M524">
        <v>1</v>
      </c>
      <c r="N524">
        <v>1</v>
      </c>
      <c r="O524">
        <v>0</v>
      </c>
      <c r="P524">
        <v>0</v>
      </c>
      <c r="Q524">
        <v>0</v>
      </c>
      <c r="R524">
        <v>9</v>
      </c>
      <c r="S524">
        <v>1</v>
      </c>
      <c r="T524">
        <v>0.4</v>
      </c>
      <c r="U524">
        <v>0.4</v>
      </c>
      <c r="V524">
        <v>0.8</v>
      </c>
      <c r="W524">
        <v>1.2</v>
      </c>
      <c r="X524">
        <v>24</v>
      </c>
      <c r="Y524">
        <v>85</v>
      </c>
      <c r="Z524">
        <v>18</v>
      </c>
      <c r="AA524">
        <v>0</v>
      </c>
      <c r="AB524">
        <v>0.05</v>
      </c>
      <c r="AC524">
        <v>0.05</v>
      </c>
      <c r="AD524">
        <v>0</v>
      </c>
      <c r="AE524">
        <v>0.05</v>
      </c>
      <c r="AF524">
        <v>0.02</v>
      </c>
      <c r="AG524">
        <v>0.04</v>
      </c>
      <c r="AH524">
        <v>0.06</v>
      </c>
      <c r="AI524">
        <v>0.02</v>
      </c>
      <c r="AJ524">
        <v>0.06</v>
      </c>
      <c r="AK524" s="12">
        <f>Players[[#This Row],[Goal Contributions]]/Players[[#This Row],[Matches Played]]</f>
        <v>3.5714285714285712E-2</v>
      </c>
      <c r="AL524" s="12">
        <f>IF(Players[[#This Row],[Expected Goals]] &gt; 0, Players[[#This Row],[Goals]] / Players[[#This Row],[Expected Goals]], 0)</f>
        <v>0</v>
      </c>
      <c r="AM524" s="12">
        <f>IF(Players[[#This Row],[Expected Assists]] &gt; 0, Players[[#This Row],[Assists]] / Players[[#This Row],[Expected Assists]], 0)</f>
        <v>1.25</v>
      </c>
      <c r="AN524" s="12">
        <f>IF(Players[[#This Row],[90s Played]] &gt; 0, (Players[[#This Row],[Y Cards]] + Players[[#This Row],[R Cards]]) / Players[[#This Row],[90s Played]], 0)</f>
        <v>0.50761421319796951</v>
      </c>
      <c r="AO524" s="12">
        <f>Players[[#This Row],[Goals]] - Players[[#This Row],[Expected Goals]]</f>
        <v>-0.4</v>
      </c>
    </row>
    <row r="525" spans="1:41" x14ac:dyDescent="0.25">
      <c r="A525" t="s">
        <v>122</v>
      </c>
      <c r="B525" t="s">
        <v>704</v>
      </c>
      <c r="C525" t="s">
        <v>17</v>
      </c>
      <c r="D525" t="s">
        <v>51</v>
      </c>
      <c r="E525" t="s">
        <v>57</v>
      </c>
      <c r="F525">
        <v>29</v>
      </c>
      <c r="G525">
        <v>1996</v>
      </c>
      <c r="H525">
        <v>34</v>
      </c>
      <c r="I525">
        <v>34</v>
      </c>
      <c r="J525">
        <v>2973</v>
      </c>
      <c r="K525">
        <v>33</v>
      </c>
      <c r="L525">
        <v>13</v>
      </c>
      <c r="M525">
        <v>8</v>
      </c>
      <c r="N525">
        <v>21</v>
      </c>
      <c r="O525">
        <v>12</v>
      </c>
      <c r="P525">
        <v>1</v>
      </c>
      <c r="Q525">
        <v>1</v>
      </c>
      <c r="R525">
        <v>1</v>
      </c>
      <c r="S525">
        <v>0</v>
      </c>
      <c r="T525">
        <v>8.6</v>
      </c>
      <c r="U525">
        <v>7.8</v>
      </c>
      <c r="V525">
        <v>6.8</v>
      </c>
      <c r="W525">
        <v>14.7</v>
      </c>
      <c r="X525">
        <v>109</v>
      </c>
      <c r="Y525">
        <v>91</v>
      </c>
      <c r="Z525">
        <v>212</v>
      </c>
      <c r="AA525">
        <v>0.39</v>
      </c>
      <c r="AB525">
        <v>0.24</v>
      </c>
      <c r="AC525">
        <v>0.64</v>
      </c>
      <c r="AD525">
        <v>0.36</v>
      </c>
      <c r="AE525">
        <v>0.61</v>
      </c>
      <c r="AF525">
        <v>0.26</v>
      </c>
      <c r="AG525">
        <v>0.21</v>
      </c>
      <c r="AH525">
        <v>0.47</v>
      </c>
      <c r="AI525">
        <v>0.24</v>
      </c>
      <c r="AJ525">
        <v>0.44</v>
      </c>
      <c r="AK525" s="12">
        <f>Players[[#This Row],[Goal Contributions]]/Players[[#This Row],[Matches Played]]</f>
        <v>0.61764705882352944</v>
      </c>
      <c r="AL525" s="12">
        <f>IF(Players[[#This Row],[Expected Goals]] &gt; 0, Players[[#This Row],[Goals]] / Players[[#This Row],[Expected Goals]], 0)</f>
        <v>1.5116279069767442</v>
      </c>
      <c r="AM525" s="12">
        <f>IF(Players[[#This Row],[Expected Assists]] &gt; 0, Players[[#This Row],[Assists]] / Players[[#This Row],[Expected Assists]], 0)</f>
        <v>1.1764705882352942</v>
      </c>
      <c r="AN525" s="12">
        <f>IF(Players[[#This Row],[90s Played]] &gt; 0, (Players[[#This Row],[Y Cards]] + Players[[#This Row],[R Cards]]) / Players[[#This Row],[90s Played]], 0)</f>
        <v>3.0303030303030304E-2</v>
      </c>
      <c r="AO525" s="12">
        <f>Players[[#This Row],[Goals]] - Players[[#This Row],[Expected Goals]]</f>
        <v>4.4000000000000004</v>
      </c>
    </row>
    <row r="526" spans="1:41" x14ac:dyDescent="0.25">
      <c r="A526" t="s">
        <v>548</v>
      </c>
      <c r="B526" t="s">
        <v>704</v>
      </c>
      <c r="C526" t="s">
        <v>11</v>
      </c>
      <c r="D526" t="s">
        <v>51</v>
      </c>
      <c r="E526" t="s">
        <v>57</v>
      </c>
      <c r="F526">
        <v>20</v>
      </c>
      <c r="G526">
        <v>2005</v>
      </c>
      <c r="H526">
        <v>15</v>
      </c>
      <c r="I526">
        <v>7</v>
      </c>
      <c r="J526">
        <v>665</v>
      </c>
      <c r="K526">
        <v>7.4</v>
      </c>
      <c r="L526">
        <v>0</v>
      </c>
      <c r="M526">
        <v>0</v>
      </c>
      <c r="N526">
        <v>0</v>
      </c>
      <c r="O526">
        <v>0</v>
      </c>
      <c r="P526">
        <v>0</v>
      </c>
      <c r="Q526">
        <v>0</v>
      </c>
      <c r="R526">
        <v>1</v>
      </c>
      <c r="S526">
        <v>0</v>
      </c>
      <c r="T526">
        <v>0.1</v>
      </c>
      <c r="U526">
        <v>0.1</v>
      </c>
      <c r="V526">
        <v>0.1</v>
      </c>
      <c r="W526">
        <v>0.2</v>
      </c>
      <c r="X526">
        <v>12</v>
      </c>
      <c r="Y526">
        <v>22</v>
      </c>
      <c r="Z526">
        <v>44</v>
      </c>
      <c r="AA526">
        <v>0</v>
      </c>
      <c r="AB526">
        <v>0</v>
      </c>
      <c r="AC526">
        <v>0</v>
      </c>
      <c r="AD526">
        <v>0</v>
      </c>
      <c r="AE526">
        <v>0</v>
      </c>
      <c r="AF526">
        <v>0.01</v>
      </c>
      <c r="AG526">
        <v>0.01</v>
      </c>
      <c r="AH526">
        <v>0.03</v>
      </c>
      <c r="AI526">
        <v>0.01</v>
      </c>
      <c r="AJ526">
        <v>0.03</v>
      </c>
      <c r="AK526" s="12">
        <f>Players[[#This Row],[Goal Contributions]]/Players[[#This Row],[Matches Played]]</f>
        <v>0</v>
      </c>
      <c r="AL526" s="12">
        <f>IF(Players[[#This Row],[Expected Goals]] &gt; 0, Players[[#This Row],[Goals]] / Players[[#This Row],[Expected Goals]], 0)</f>
        <v>0</v>
      </c>
      <c r="AM526" s="12">
        <f>IF(Players[[#This Row],[Expected Assists]] &gt; 0, Players[[#This Row],[Assists]] / Players[[#This Row],[Expected Assists]], 0)</f>
        <v>0</v>
      </c>
      <c r="AN526" s="12">
        <f>IF(Players[[#This Row],[90s Played]] &gt; 0, (Players[[#This Row],[Y Cards]] + Players[[#This Row],[R Cards]]) / Players[[#This Row],[90s Played]], 0)</f>
        <v>0.13513513513513511</v>
      </c>
      <c r="AO526" s="12">
        <f>Players[[#This Row],[Goals]] - Players[[#This Row],[Expected Goals]]</f>
        <v>-0.1</v>
      </c>
    </row>
    <row r="527" spans="1:41" x14ac:dyDescent="0.25">
      <c r="A527" t="s">
        <v>267</v>
      </c>
      <c r="B527" t="s">
        <v>700</v>
      </c>
      <c r="C527" t="s">
        <v>51</v>
      </c>
      <c r="D527" t="s">
        <v>699</v>
      </c>
      <c r="E527" t="s">
        <v>57</v>
      </c>
      <c r="F527">
        <v>32</v>
      </c>
      <c r="G527">
        <v>1993</v>
      </c>
      <c r="H527">
        <v>18</v>
      </c>
      <c r="I527">
        <v>6</v>
      </c>
      <c r="J527">
        <v>790</v>
      </c>
      <c r="K527">
        <v>8.8000000000000007</v>
      </c>
      <c r="L527">
        <v>3</v>
      </c>
      <c r="M527">
        <v>2</v>
      </c>
      <c r="N527">
        <v>5</v>
      </c>
      <c r="O527">
        <v>3</v>
      </c>
      <c r="P527">
        <v>0</v>
      </c>
      <c r="Q527">
        <v>0</v>
      </c>
      <c r="R527">
        <v>2</v>
      </c>
      <c r="S527">
        <v>0</v>
      </c>
      <c r="T527">
        <v>2.2000000000000002</v>
      </c>
      <c r="U527">
        <v>2.2000000000000002</v>
      </c>
      <c r="V527">
        <v>1.9</v>
      </c>
      <c r="W527">
        <v>4.0999999999999996</v>
      </c>
      <c r="X527">
        <v>7</v>
      </c>
      <c r="Y527">
        <v>14</v>
      </c>
      <c r="Z527">
        <v>31</v>
      </c>
      <c r="AA527">
        <v>0.34</v>
      </c>
      <c r="AB527">
        <v>0.23</v>
      </c>
      <c r="AC527">
        <v>0.56999999999999995</v>
      </c>
      <c r="AD527">
        <v>0.34</v>
      </c>
      <c r="AE527">
        <v>0.56999999999999995</v>
      </c>
      <c r="AF527">
        <v>0.25</v>
      </c>
      <c r="AG527">
        <v>0.22</v>
      </c>
      <c r="AH527">
        <v>0.46</v>
      </c>
      <c r="AI527">
        <v>0.25</v>
      </c>
      <c r="AJ527">
        <v>0.46</v>
      </c>
      <c r="AK527" s="12">
        <f>Players[[#This Row],[Goal Contributions]]/Players[[#This Row],[Matches Played]]</f>
        <v>0.27777777777777779</v>
      </c>
      <c r="AL527" s="12">
        <f>IF(Players[[#This Row],[Expected Goals]] &gt; 0, Players[[#This Row],[Goals]] / Players[[#This Row],[Expected Goals]], 0)</f>
        <v>1.3636363636363635</v>
      </c>
      <c r="AM527" s="12">
        <f>IF(Players[[#This Row],[Expected Assists]] &gt; 0, Players[[#This Row],[Assists]] / Players[[#This Row],[Expected Assists]], 0)</f>
        <v>1.0526315789473684</v>
      </c>
      <c r="AN527" s="12">
        <f>IF(Players[[#This Row],[90s Played]] &gt; 0, (Players[[#This Row],[Y Cards]] + Players[[#This Row],[R Cards]]) / Players[[#This Row],[90s Played]], 0)</f>
        <v>0.22727272727272727</v>
      </c>
      <c r="AO527" s="12">
        <f>Players[[#This Row],[Goals]] - Players[[#This Row],[Expected Goals]]</f>
        <v>0.79999999999999982</v>
      </c>
    </row>
    <row r="528" spans="1:41" x14ac:dyDescent="0.25">
      <c r="A528" t="s">
        <v>76</v>
      </c>
      <c r="B528" t="s">
        <v>707</v>
      </c>
      <c r="C528" t="s">
        <v>48</v>
      </c>
      <c r="D528" t="s">
        <v>699</v>
      </c>
      <c r="E528" t="s">
        <v>57</v>
      </c>
      <c r="F528">
        <v>32</v>
      </c>
      <c r="G528">
        <v>1993</v>
      </c>
      <c r="H528">
        <v>26</v>
      </c>
      <c r="I528">
        <v>25</v>
      </c>
      <c r="J528">
        <v>2260</v>
      </c>
      <c r="K528">
        <v>25.1</v>
      </c>
      <c r="L528">
        <v>0</v>
      </c>
      <c r="M528">
        <v>0</v>
      </c>
      <c r="N528">
        <v>0</v>
      </c>
      <c r="O528">
        <v>0</v>
      </c>
      <c r="P528">
        <v>0</v>
      </c>
      <c r="Q528">
        <v>0</v>
      </c>
      <c r="R528">
        <v>0</v>
      </c>
      <c r="S528">
        <v>0</v>
      </c>
      <c r="T528">
        <v>0</v>
      </c>
      <c r="U528">
        <v>0</v>
      </c>
      <c r="V528">
        <v>0</v>
      </c>
      <c r="W528">
        <v>0</v>
      </c>
      <c r="X528">
        <v>0</v>
      </c>
      <c r="Y528">
        <v>1</v>
      </c>
      <c r="Z528">
        <v>0</v>
      </c>
      <c r="AA528">
        <v>0</v>
      </c>
      <c r="AB528">
        <v>0</v>
      </c>
      <c r="AC528">
        <v>0</v>
      </c>
      <c r="AD528">
        <v>0</v>
      </c>
      <c r="AE528">
        <v>0</v>
      </c>
      <c r="AF528">
        <v>0</v>
      </c>
      <c r="AG528">
        <v>0</v>
      </c>
      <c r="AH528">
        <v>0</v>
      </c>
      <c r="AI528">
        <v>0</v>
      </c>
      <c r="AJ528">
        <v>0</v>
      </c>
      <c r="AK528" s="12">
        <f>Players[[#This Row],[Goal Contributions]]/Players[[#This Row],[Matches Played]]</f>
        <v>0</v>
      </c>
      <c r="AL528" s="12">
        <f>IF(Players[[#This Row],[Expected Goals]] &gt; 0, Players[[#This Row],[Goals]] / Players[[#This Row],[Expected Goals]], 0)</f>
        <v>0</v>
      </c>
      <c r="AM528" s="12">
        <f>IF(Players[[#This Row],[Expected Assists]] &gt; 0, Players[[#This Row],[Assists]] / Players[[#This Row],[Expected Assists]], 0)</f>
        <v>0</v>
      </c>
      <c r="AN528" s="12">
        <f>IF(Players[[#This Row],[90s Played]] &gt; 0, (Players[[#This Row],[Y Cards]] + Players[[#This Row],[R Cards]]) / Players[[#This Row],[90s Played]], 0)</f>
        <v>0</v>
      </c>
      <c r="AO528" s="12">
        <f>Players[[#This Row],[Goals]] - Players[[#This Row],[Expected Goals]]</f>
        <v>0</v>
      </c>
    </row>
    <row r="529" spans="1:41" x14ac:dyDescent="0.25">
      <c r="A529" t="s">
        <v>603</v>
      </c>
      <c r="B529" t="s">
        <v>707</v>
      </c>
      <c r="C529" t="s">
        <v>11</v>
      </c>
      <c r="D529" t="s">
        <v>699</v>
      </c>
      <c r="E529" t="s">
        <v>57</v>
      </c>
      <c r="F529">
        <v>26</v>
      </c>
      <c r="G529">
        <v>1999</v>
      </c>
      <c r="H529">
        <v>27</v>
      </c>
      <c r="I529">
        <v>20</v>
      </c>
      <c r="J529">
        <v>1825</v>
      </c>
      <c r="K529">
        <v>20.3</v>
      </c>
      <c r="L529">
        <v>0</v>
      </c>
      <c r="M529">
        <v>0</v>
      </c>
      <c r="N529">
        <v>0</v>
      </c>
      <c r="O529">
        <v>0</v>
      </c>
      <c r="P529">
        <v>0</v>
      </c>
      <c r="Q529">
        <v>0</v>
      </c>
      <c r="R529">
        <v>3</v>
      </c>
      <c r="S529">
        <v>0</v>
      </c>
      <c r="T529">
        <v>0.4</v>
      </c>
      <c r="U529">
        <v>0.4</v>
      </c>
      <c r="V529">
        <v>0</v>
      </c>
      <c r="W529">
        <v>0.4</v>
      </c>
      <c r="X529">
        <v>9</v>
      </c>
      <c r="Y529">
        <v>38</v>
      </c>
      <c r="Z529">
        <v>5</v>
      </c>
      <c r="AA529">
        <v>0</v>
      </c>
      <c r="AB529">
        <v>0</v>
      </c>
      <c r="AC529">
        <v>0</v>
      </c>
      <c r="AD529">
        <v>0</v>
      </c>
      <c r="AE529">
        <v>0</v>
      </c>
      <c r="AF529">
        <v>0.02</v>
      </c>
      <c r="AG529">
        <v>0</v>
      </c>
      <c r="AH529">
        <v>0.02</v>
      </c>
      <c r="AI529">
        <v>0.02</v>
      </c>
      <c r="AJ529">
        <v>0.02</v>
      </c>
      <c r="AK529" s="12">
        <f>Players[[#This Row],[Goal Contributions]]/Players[[#This Row],[Matches Played]]</f>
        <v>0</v>
      </c>
      <c r="AL529" s="12">
        <f>IF(Players[[#This Row],[Expected Goals]] &gt; 0, Players[[#This Row],[Goals]] / Players[[#This Row],[Expected Goals]], 0)</f>
        <v>0</v>
      </c>
      <c r="AM529" s="12">
        <f>IF(Players[[#This Row],[Expected Assists]] &gt; 0, Players[[#This Row],[Assists]] / Players[[#This Row],[Expected Assists]], 0)</f>
        <v>0</v>
      </c>
      <c r="AN529" s="12">
        <f>IF(Players[[#This Row],[90s Played]] &gt; 0, (Players[[#This Row],[Y Cards]] + Players[[#This Row],[R Cards]]) / Players[[#This Row],[90s Played]], 0)</f>
        <v>0.14778325123152708</v>
      </c>
      <c r="AO529" s="12">
        <f>Players[[#This Row],[Goals]] - Players[[#This Row],[Expected Goals]]</f>
        <v>-0.4</v>
      </c>
    </row>
    <row r="530" spans="1:41" x14ac:dyDescent="0.25">
      <c r="A530" t="s">
        <v>588</v>
      </c>
      <c r="B530" t="s">
        <v>710</v>
      </c>
      <c r="C530" t="s">
        <v>17</v>
      </c>
      <c r="D530" t="s">
        <v>51</v>
      </c>
      <c r="E530" t="s">
        <v>57</v>
      </c>
      <c r="F530">
        <v>24</v>
      </c>
      <c r="G530">
        <v>2001</v>
      </c>
      <c r="H530">
        <v>19</v>
      </c>
      <c r="I530">
        <v>7</v>
      </c>
      <c r="J530">
        <v>786</v>
      </c>
      <c r="K530">
        <v>8.6999999999999993</v>
      </c>
      <c r="L530">
        <v>1</v>
      </c>
      <c r="M530">
        <v>1</v>
      </c>
      <c r="N530">
        <v>2</v>
      </c>
      <c r="O530">
        <v>1</v>
      </c>
      <c r="P530">
        <v>0</v>
      </c>
      <c r="Q530">
        <v>0</v>
      </c>
      <c r="R530">
        <v>2</v>
      </c>
      <c r="S530">
        <v>0</v>
      </c>
      <c r="T530">
        <v>1.6</v>
      </c>
      <c r="U530">
        <v>1.6</v>
      </c>
      <c r="V530">
        <v>1.7</v>
      </c>
      <c r="W530">
        <v>3.3</v>
      </c>
      <c r="X530">
        <v>29</v>
      </c>
      <c r="Y530">
        <v>18</v>
      </c>
      <c r="Z530">
        <v>71</v>
      </c>
      <c r="AA530">
        <v>0.11</v>
      </c>
      <c r="AB530">
        <v>0.11</v>
      </c>
      <c r="AC530">
        <v>0.23</v>
      </c>
      <c r="AD530">
        <v>0.11</v>
      </c>
      <c r="AE530">
        <v>0.23</v>
      </c>
      <c r="AF530">
        <v>0.19</v>
      </c>
      <c r="AG530">
        <v>0.19</v>
      </c>
      <c r="AH530">
        <v>0.38</v>
      </c>
      <c r="AI530">
        <v>0.19</v>
      </c>
      <c r="AJ530">
        <v>0.38</v>
      </c>
      <c r="AK530" s="12">
        <f>Players[[#This Row],[Goal Contributions]]/Players[[#This Row],[Matches Played]]</f>
        <v>0.10526315789473684</v>
      </c>
      <c r="AL530" s="12">
        <f>IF(Players[[#This Row],[Expected Goals]] &gt; 0, Players[[#This Row],[Goals]] / Players[[#This Row],[Expected Goals]], 0)</f>
        <v>0.625</v>
      </c>
      <c r="AM530" s="12">
        <f>IF(Players[[#This Row],[Expected Assists]] &gt; 0, Players[[#This Row],[Assists]] / Players[[#This Row],[Expected Assists]], 0)</f>
        <v>0.58823529411764708</v>
      </c>
      <c r="AN530" s="12">
        <f>IF(Players[[#This Row],[90s Played]] &gt; 0, (Players[[#This Row],[Y Cards]] + Players[[#This Row],[R Cards]]) / Players[[#This Row],[90s Played]], 0)</f>
        <v>0.22988505747126439</v>
      </c>
      <c r="AO530" s="12">
        <f>Players[[#This Row],[Goals]] - Players[[#This Row],[Expected Goals]]</f>
        <v>-0.60000000000000009</v>
      </c>
    </row>
    <row r="531" spans="1:41" x14ac:dyDescent="0.25">
      <c r="A531" t="s">
        <v>499</v>
      </c>
      <c r="B531" t="s">
        <v>702</v>
      </c>
      <c r="C531" t="s">
        <v>11</v>
      </c>
      <c r="D531" t="s">
        <v>699</v>
      </c>
      <c r="E531" t="s">
        <v>57</v>
      </c>
      <c r="F531">
        <v>31</v>
      </c>
      <c r="G531">
        <v>1994</v>
      </c>
      <c r="H531">
        <v>31</v>
      </c>
      <c r="I531">
        <v>26</v>
      </c>
      <c r="J531">
        <v>2113</v>
      </c>
      <c r="K531">
        <v>23.5</v>
      </c>
      <c r="L531">
        <v>2</v>
      </c>
      <c r="M531">
        <v>1</v>
      </c>
      <c r="N531">
        <v>3</v>
      </c>
      <c r="O531">
        <v>2</v>
      </c>
      <c r="P531">
        <v>0</v>
      </c>
      <c r="Q531">
        <v>0</v>
      </c>
      <c r="R531">
        <v>5</v>
      </c>
      <c r="S531">
        <v>0</v>
      </c>
      <c r="T531">
        <v>2</v>
      </c>
      <c r="U531">
        <v>2</v>
      </c>
      <c r="V531">
        <v>1.5</v>
      </c>
      <c r="W531">
        <v>3.4</v>
      </c>
      <c r="X531">
        <v>47</v>
      </c>
      <c r="Y531">
        <v>66</v>
      </c>
      <c r="Z531">
        <v>83</v>
      </c>
      <c r="AA531">
        <v>0.09</v>
      </c>
      <c r="AB531">
        <v>0.04</v>
      </c>
      <c r="AC531">
        <v>0.13</v>
      </c>
      <c r="AD531">
        <v>0.09</v>
      </c>
      <c r="AE531">
        <v>0.13</v>
      </c>
      <c r="AF531">
        <v>0.08</v>
      </c>
      <c r="AG531">
        <v>0.06</v>
      </c>
      <c r="AH531">
        <v>0.15</v>
      </c>
      <c r="AI531">
        <v>0.08</v>
      </c>
      <c r="AJ531">
        <v>0.15</v>
      </c>
      <c r="AK531" s="12">
        <f>Players[[#This Row],[Goal Contributions]]/Players[[#This Row],[Matches Played]]</f>
        <v>9.6774193548387094E-2</v>
      </c>
      <c r="AL531" s="12">
        <f>IF(Players[[#This Row],[Expected Goals]] &gt; 0, Players[[#This Row],[Goals]] / Players[[#This Row],[Expected Goals]], 0)</f>
        <v>1</v>
      </c>
      <c r="AM531" s="12">
        <f>IF(Players[[#This Row],[Expected Assists]] &gt; 0, Players[[#This Row],[Assists]] / Players[[#This Row],[Expected Assists]], 0)</f>
        <v>0.66666666666666663</v>
      </c>
      <c r="AN531" s="12">
        <f>IF(Players[[#This Row],[90s Played]] &gt; 0, (Players[[#This Row],[Y Cards]] + Players[[#This Row],[R Cards]]) / Players[[#This Row],[90s Played]], 0)</f>
        <v>0.21276595744680851</v>
      </c>
      <c r="AO531" s="12">
        <f>Players[[#This Row],[Goals]] - Players[[#This Row],[Expected Goals]]</f>
        <v>0</v>
      </c>
    </row>
    <row r="532" spans="1:41" x14ac:dyDescent="0.25">
      <c r="A532" t="s">
        <v>575</v>
      </c>
      <c r="B532" t="s">
        <v>752</v>
      </c>
      <c r="C532" t="s">
        <v>17</v>
      </c>
      <c r="D532" t="s">
        <v>699</v>
      </c>
      <c r="E532" t="s">
        <v>57</v>
      </c>
      <c r="F532">
        <v>30</v>
      </c>
      <c r="G532">
        <v>1995</v>
      </c>
      <c r="H532">
        <v>35</v>
      </c>
      <c r="I532">
        <v>30</v>
      </c>
      <c r="J532">
        <v>2567</v>
      </c>
      <c r="K532">
        <v>28.5</v>
      </c>
      <c r="L532">
        <v>9</v>
      </c>
      <c r="M532">
        <v>1</v>
      </c>
      <c r="N532">
        <v>10</v>
      </c>
      <c r="O532">
        <v>9</v>
      </c>
      <c r="P532">
        <v>0</v>
      </c>
      <c r="Q532">
        <v>0</v>
      </c>
      <c r="R532">
        <v>8</v>
      </c>
      <c r="S532">
        <v>0</v>
      </c>
      <c r="T532">
        <v>6.7</v>
      </c>
      <c r="U532">
        <v>6.7</v>
      </c>
      <c r="V532">
        <v>1</v>
      </c>
      <c r="W532">
        <v>7.8</v>
      </c>
      <c r="X532">
        <v>9</v>
      </c>
      <c r="Y532">
        <v>74</v>
      </c>
      <c r="Z532">
        <v>68</v>
      </c>
      <c r="AA532">
        <v>0.32</v>
      </c>
      <c r="AB532">
        <v>0.04</v>
      </c>
      <c r="AC532">
        <v>0.35</v>
      </c>
      <c r="AD532">
        <v>0.32</v>
      </c>
      <c r="AE532">
        <v>0.35</v>
      </c>
      <c r="AF532">
        <v>0.24</v>
      </c>
      <c r="AG532">
        <v>0.04</v>
      </c>
      <c r="AH532">
        <v>0.27</v>
      </c>
      <c r="AI532">
        <v>0.24</v>
      </c>
      <c r="AJ532">
        <v>0.27</v>
      </c>
      <c r="AK532" s="12">
        <f>Players[[#This Row],[Goal Contributions]]/Players[[#This Row],[Matches Played]]</f>
        <v>0.2857142857142857</v>
      </c>
      <c r="AL532" s="12">
        <f>IF(Players[[#This Row],[Expected Goals]] &gt; 0, Players[[#This Row],[Goals]] / Players[[#This Row],[Expected Goals]], 0)</f>
        <v>1.3432835820895521</v>
      </c>
      <c r="AM532" s="12">
        <f>IF(Players[[#This Row],[Expected Assists]] &gt; 0, Players[[#This Row],[Assists]] / Players[[#This Row],[Expected Assists]], 0)</f>
        <v>1</v>
      </c>
      <c r="AN532" s="12">
        <f>IF(Players[[#This Row],[90s Played]] &gt; 0, (Players[[#This Row],[Y Cards]] + Players[[#This Row],[R Cards]]) / Players[[#This Row],[90s Played]], 0)</f>
        <v>0.2807017543859649</v>
      </c>
      <c r="AO532" s="12">
        <f>Players[[#This Row],[Goals]] - Players[[#This Row],[Expected Goals]]</f>
        <v>2.2999999999999998</v>
      </c>
    </row>
    <row r="533" spans="1:41" x14ac:dyDescent="0.25">
      <c r="A533" t="s">
        <v>70</v>
      </c>
      <c r="B533" t="s">
        <v>715</v>
      </c>
      <c r="C533" t="s">
        <v>51</v>
      </c>
      <c r="D533" t="s">
        <v>699</v>
      </c>
      <c r="E533" t="s">
        <v>57</v>
      </c>
      <c r="F533">
        <v>35</v>
      </c>
      <c r="G533">
        <v>1990</v>
      </c>
      <c r="H533">
        <v>14</v>
      </c>
      <c r="I533">
        <v>11</v>
      </c>
      <c r="J533">
        <v>836</v>
      </c>
      <c r="K533">
        <v>9.3000000000000007</v>
      </c>
      <c r="L533">
        <v>1</v>
      </c>
      <c r="M533">
        <v>1</v>
      </c>
      <c r="N533">
        <v>2</v>
      </c>
      <c r="O533">
        <v>1</v>
      </c>
      <c r="P533">
        <v>0</v>
      </c>
      <c r="Q533">
        <v>0</v>
      </c>
      <c r="R533">
        <v>1</v>
      </c>
      <c r="S533">
        <v>0</v>
      </c>
      <c r="T533">
        <v>2.2000000000000002</v>
      </c>
      <c r="U533">
        <v>2.2000000000000002</v>
      </c>
      <c r="V533">
        <v>1.6</v>
      </c>
      <c r="W533">
        <v>3.8</v>
      </c>
      <c r="X533">
        <v>29</v>
      </c>
      <c r="Y533">
        <v>18</v>
      </c>
      <c r="Z533">
        <v>59</v>
      </c>
      <c r="AA533">
        <v>0.11</v>
      </c>
      <c r="AB533">
        <v>0.11</v>
      </c>
      <c r="AC533">
        <v>0.22</v>
      </c>
      <c r="AD533">
        <v>0.11</v>
      </c>
      <c r="AE533">
        <v>0.22</v>
      </c>
      <c r="AF533">
        <v>0.24</v>
      </c>
      <c r="AG533">
        <v>0.17</v>
      </c>
      <c r="AH533">
        <v>0.41</v>
      </c>
      <c r="AI533">
        <v>0.24</v>
      </c>
      <c r="AJ533">
        <v>0.41</v>
      </c>
      <c r="AK533" s="12">
        <f>Players[[#This Row],[Goal Contributions]]/Players[[#This Row],[Matches Played]]</f>
        <v>0.14285714285714285</v>
      </c>
      <c r="AL533" s="12">
        <f>IF(Players[[#This Row],[Expected Goals]] &gt; 0, Players[[#This Row],[Goals]] / Players[[#This Row],[Expected Goals]], 0)</f>
        <v>0.45454545454545453</v>
      </c>
      <c r="AM533" s="12">
        <f>IF(Players[[#This Row],[Expected Assists]] &gt; 0, Players[[#This Row],[Assists]] / Players[[#This Row],[Expected Assists]], 0)</f>
        <v>0.625</v>
      </c>
      <c r="AN533" s="12">
        <f>IF(Players[[#This Row],[90s Played]] &gt; 0, (Players[[#This Row],[Y Cards]] + Players[[#This Row],[R Cards]]) / Players[[#This Row],[90s Played]], 0)</f>
        <v>0.1075268817204301</v>
      </c>
      <c r="AO533" s="12">
        <f>Players[[#This Row],[Goals]] - Players[[#This Row],[Expected Goals]]</f>
        <v>-1.2000000000000002</v>
      </c>
    </row>
    <row r="534" spans="1:41" x14ac:dyDescent="0.25">
      <c r="A534" t="s">
        <v>379</v>
      </c>
      <c r="B534" t="s">
        <v>706</v>
      </c>
      <c r="C534" t="s">
        <v>17</v>
      </c>
      <c r="D534" t="s">
        <v>51</v>
      </c>
      <c r="E534" t="s">
        <v>57</v>
      </c>
      <c r="F534">
        <v>25</v>
      </c>
      <c r="G534">
        <v>2000</v>
      </c>
      <c r="H534">
        <v>32</v>
      </c>
      <c r="I534">
        <v>31</v>
      </c>
      <c r="J534">
        <v>2590</v>
      </c>
      <c r="K534">
        <v>28.8</v>
      </c>
      <c r="L534">
        <v>5</v>
      </c>
      <c r="M534">
        <v>3</v>
      </c>
      <c r="N534">
        <v>8</v>
      </c>
      <c r="O534">
        <v>5</v>
      </c>
      <c r="P534">
        <v>0</v>
      </c>
      <c r="Q534">
        <v>0</v>
      </c>
      <c r="R534">
        <v>2</v>
      </c>
      <c r="S534">
        <v>1</v>
      </c>
      <c r="T534">
        <v>6.9</v>
      </c>
      <c r="U534">
        <v>6.9</v>
      </c>
      <c r="V534">
        <v>3.1</v>
      </c>
      <c r="W534">
        <v>10</v>
      </c>
      <c r="X534">
        <v>98</v>
      </c>
      <c r="Y534">
        <v>79</v>
      </c>
      <c r="Z534">
        <v>216</v>
      </c>
      <c r="AA534">
        <v>0.17</v>
      </c>
      <c r="AB534">
        <v>0.1</v>
      </c>
      <c r="AC534">
        <v>0.28000000000000003</v>
      </c>
      <c r="AD534">
        <v>0.17</v>
      </c>
      <c r="AE534">
        <v>0.28000000000000003</v>
      </c>
      <c r="AF534">
        <v>0.24</v>
      </c>
      <c r="AG534">
        <v>0.11</v>
      </c>
      <c r="AH534">
        <v>0.35</v>
      </c>
      <c r="AI534">
        <v>0.24</v>
      </c>
      <c r="AJ534">
        <v>0.35</v>
      </c>
      <c r="AK534" s="12">
        <f>Players[[#This Row],[Goal Contributions]]/Players[[#This Row],[Matches Played]]</f>
        <v>0.25</v>
      </c>
      <c r="AL534" s="12">
        <f>IF(Players[[#This Row],[Expected Goals]] &gt; 0, Players[[#This Row],[Goals]] / Players[[#This Row],[Expected Goals]], 0)</f>
        <v>0.72463768115942029</v>
      </c>
      <c r="AM534" s="12">
        <f>IF(Players[[#This Row],[Expected Assists]] &gt; 0, Players[[#This Row],[Assists]] / Players[[#This Row],[Expected Assists]], 0)</f>
        <v>0.96774193548387089</v>
      </c>
      <c r="AN534" s="12">
        <f>IF(Players[[#This Row],[90s Played]] &gt; 0, (Players[[#This Row],[Y Cards]] + Players[[#This Row],[R Cards]]) / Players[[#This Row],[90s Played]], 0)</f>
        <v>0.10416666666666666</v>
      </c>
      <c r="AO534" s="12">
        <f>Players[[#This Row],[Goals]] - Players[[#This Row],[Expected Goals]]</f>
        <v>-1.9000000000000004</v>
      </c>
    </row>
    <row r="535" spans="1:41" x14ac:dyDescent="0.25">
      <c r="A535" t="s">
        <v>295</v>
      </c>
      <c r="B535" t="s">
        <v>701</v>
      </c>
      <c r="C535" t="s">
        <v>17</v>
      </c>
      <c r="D535" t="s">
        <v>51</v>
      </c>
      <c r="E535" t="s">
        <v>57</v>
      </c>
      <c r="F535">
        <v>19</v>
      </c>
      <c r="G535">
        <v>2006</v>
      </c>
      <c r="H535">
        <v>12</v>
      </c>
      <c r="I535">
        <v>1</v>
      </c>
      <c r="J535">
        <v>150</v>
      </c>
      <c r="K535">
        <v>1.7</v>
      </c>
      <c r="L535">
        <v>0</v>
      </c>
      <c r="M535">
        <v>0</v>
      </c>
      <c r="N535">
        <v>0</v>
      </c>
      <c r="O535">
        <v>0</v>
      </c>
      <c r="P535">
        <v>0</v>
      </c>
      <c r="Q535">
        <v>0</v>
      </c>
      <c r="R535">
        <v>0</v>
      </c>
      <c r="S535">
        <v>0</v>
      </c>
      <c r="T535">
        <v>0.4</v>
      </c>
      <c r="U535">
        <v>0.4</v>
      </c>
      <c r="V535">
        <v>0.1</v>
      </c>
      <c r="W535">
        <v>0.5</v>
      </c>
      <c r="X535">
        <v>4</v>
      </c>
      <c r="Y535">
        <v>5</v>
      </c>
      <c r="Z535">
        <v>16</v>
      </c>
      <c r="AA535">
        <v>0</v>
      </c>
      <c r="AB535">
        <v>0</v>
      </c>
      <c r="AC535">
        <v>0</v>
      </c>
      <c r="AD535">
        <v>0</v>
      </c>
      <c r="AE535">
        <v>0</v>
      </c>
      <c r="AF535">
        <v>0.25</v>
      </c>
      <c r="AG535">
        <v>0.05</v>
      </c>
      <c r="AH535">
        <v>0.3</v>
      </c>
      <c r="AI535">
        <v>0.25</v>
      </c>
      <c r="AJ535">
        <v>0.3</v>
      </c>
      <c r="AK535" s="12">
        <f>Players[[#This Row],[Goal Contributions]]/Players[[#This Row],[Matches Played]]</f>
        <v>0</v>
      </c>
      <c r="AL535" s="12">
        <f>IF(Players[[#This Row],[Expected Goals]] &gt; 0, Players[[#This Row],[Goals]] / Players[[#This Row],[Expected Goals]], 0)</f>
        <v>0</v>
      </c>
      <c r="AM535" s="12">
        <f>IF(Players[[#This Row],[Expected Assists]] &gt; 0, Players[[#This Row],[Assists]] / Players[[#This Row],[Expected Assists]], 0)</f>
        <v>0</v>
      </c>
      <c r="AN535" s="12">
        <f>IF(Players[[#This Row],[90s Played]] &gt; 0, (Players[[#This Row],[Y Cards]] + Players[[#This Row],[R Cards]]) / Players[[#This Row],[90s Played]], 0)</f>
        <v>0</v>
      </c>
      <c r="AO535" s="12">
        <f>Players[[#This Row],[Goals]] - Players[[#This Row],[Expected Goals]]</f>
        <v>-0.4</v>
      </c>
    </row>
    <row r="536" spans="1:41" x14ac:dyDescent="0.25">
      <c r="A536" t="s">
        <v>181</v>
      </c>
      <c r="B536" t="s">
        <v>752</v>
      </c>
      <c r="C536" t="s">
        <v>11</v>
      </c>
      <c r="D536" t="s">
        <v>699</v>
      </c>
      <c r="E536" t="s">
        <v>57</v>
      </c>
      <c r="F536">
        <v>33</v>
      </c>
      <c r="G536">
        <v>1992</v>
      </c>
      <c r="H536">
        <v>22</v>
      </c>
      <c r="I536">
        <v>11</v>
      </c>
      <c r="J536">
        <v>1067</v>
      </c>
      <c r="K536">
        <v>11.9</v>
      </c>
      <c r="L536">
        <v>0</v>
      </c>
      <c r="M536">
        <v>0</v>
      </c>
      <c r="N536">
        <v>0</v>
      </c>
      <c r="O536">
        <v>0</v>
      </c>
      <c r="P536">
        <v>0</v>
      </c>
      <c r="Q536">
        <v>0</v>
      </c>
      <c r="R536">
        <v>5</v>
      </c>
      <c r="S536">
        <v>0</v>
      </c>
      <c r="T536">
        <v>0.3</v>
      </c>
      <c r="U536">
        <v>0.3</v>
      </c>
      <c r="V536">
        <v>0.7</v>
      </c>
      <c r="W536">
        <v>1</v>
      </c>
      <c r="X536">
        <v>26</v>
      </c>
      <c r="Y536">
        <v>39</v>
      </c>
      <c r="Z536">
        <v>33</v>
      </c>
      <c r="AA536">
        <v>0</v>
      </c>
      <c r="AB536">
        <v>0</v>
      </c>
      <c r="AC536">
        <v>0</v>
      </c>
      <c r="AD536">
        <v>0</v>
      </c>
      <c r="AE536">
        <v>0</v>
      </c>
      <c r="AF536">
        <v>0.03</v>
      </c>
      <c r="AG536">
        <v>0.06</v>
      </c>
      <c r="AH536">
        <v>0.08</v>
      </c>
      <c r="AI536">
        <v>0.03</v>
      </c>
      <c r="AJ536">
        <v>0.08</v>
      </c>
      <c r="AK536" s="12">
        <f>Players[[#This Row],[Goal Contributions]]/Players[[#This Row],[Matches Played]]</f>
        <v>0</v>
      </c>
      <c r="AL536" s="12">
        <f>IF(Players[[#This Row],[Expected Goals]] &gt; 0, Players[[#This Row],[Goals]] / Players[[#This Row],[Expected Goals]], 0)</f>
        <v>0</v>
      </c>
      <c r="AM536" s="12">
        <f>IF(Players[[#This Row],[Expected Assists]] &gt; 0, Players[[#This Row],[Assists]] / Players[[#This Row],[Expected Assists]], 0)</f>
        <v>0</v>
      </c>
      <c r="AN536" s="12">
        <f>IF(Players[[#This Row],[90s Played]] &gt; 0, (Players[[#This Row],[Y Cards]] + Players[[#This Row],[R Cards]]) / Players[[#This Row],[90s Played]], 0)</f>
        <v>0.42016806722689076</v>
      </c>
      <c r="AO536" s="12">
        <f>Players[[#This Row],[Goals]] - Players[[#This Row],[Expected Goals]]</f>
        <v>-0.3</v>
      </c>
    </row>
    <row r="537" spans="1:41" x14ac:dyDescent="0.25">
      <c r="A537" t="s">
        <v>255</v>
      </c>
      <c r="B537" t="s">
        <v>719</v>
      </c>
      <c r="C537" t="s">
        <v>51</v>
      </c>
      <c r="D537" t="s">
        <v>699</v>
      </c>
      <c r="E537" t="s">
        <v>57</v>
      </c>
      <c r="F537">
        <v>21</v>
      </c>
      <c r="G537">
        <v>2004</v>
      </c>
      <c r="H537">
        <v>8</v>
      </c>
      <c r="I537">
        <v>1</v>
      </c>
      <c r="J537">
        <v>156</v>
      </c>
      <c r="K537">
        <v>1.7</v>
      </c>
      <c r="L537">
        <v>0</v>
      </c>
      <c r="M537">
        <v>0</v>
      </c>
      <c r="N537">
        <v>0</v>
      </c>
      <c r="O537">
        <v>0</v>
      </c>
      <c r="P537">
        <v>0</v>
      </c>
      <c r="Q537">
        <v>0</v>
      </c>
      <c r="R537">
        <v>0</v>
      </c>
      <c r="S537">
        <v>0</v>
      </c>
      <c r="T537">
        <v>0.6</v>
      </c>
      <c r="U537">
        <v>0.6</v>
      </c>
      <c r="V537">
        <v>0.3</v>
      </c>
      <c r="W537">
        <v>0.9</v>
      </c>
      <c r="X537">
        <v>1</v>
      </c>
      <c r="Y537">
        <v>1</v>
      </c>
      <c r="Z537">
        <v>7</v>
      </c>
      <c r="AA537">
        <v>0</v>
      </c>
      <c r="AB537">
        <v>0</v>
      </c>
      <c r="AC537">
        <v>0</v>
      </c>
      <c r="AD537">
        <v>0</v>
      </c>
      <c r="AE537">
        <v>0</v>
      </c>
      <c r="AF537">
        <v>0.32</v>
      </c>
      <c r="AG537">
        <v>0.17</v>
      </c>
      <c r="AH537">
        <v>0.5</v>
      </c>
      <c r="AI537">
        <v>0.32</v>
      </c>
      <c r="AJ537">
        <v>0.5</v>
      </c>
      <c r="AK537" s="12">
        <f>Players[[#This Row],[Goal Contributions]]/Players[[#This Row],[Matches Played]]</f>
        <v>0</v>
      </c>
      <c r="AL537" s="12">
        <f>IF(Players[[#This Row],[Expected Goals]] &gt; 0, Players[[#This Row],[Goals]] / Players[[#This Row],[Expected Goals]], 0)</f>
        <v>0</v>
      </c>
      <c r="AM537" s="12">
        <f>IF(Players[[#This Row],[Expected Assists]] &gt; 0, Players[[#This Row],[Assists]] / Players[[#This Row],[Expected Assists]], 0)</f>
        <v>0</v>
      </c>
      <c r="AN537" s="12">
        <f>IF(Players[[#This Row],[90s Played]] &gt; 0, (Players[[#This Row],[Y Cards]] + Players[[#This Row],[R Cards]]) / Players[[#This Row],[90s Played]], 0)</f>
        <v>0</v>
      </c>
      <c r="AO537" s="12">
        <f>Players[[#This Row],[Goals]] - Players[[#This Row],[Expected Goals]]</f>
        <v>-0.6</v>
      </c>
    </row>
    <row r="538" spans="1:41" x14ac:dyDescent="0.25">
      <c r="A538" t="s">
        <v>184</v>
      </c>
      <c r="B538" t="s">
        <v>704</v>
      </c>
      <c r="C538" t="s">
        <v>11</v>
      </c>
      <c r="D538" t="s">
        <v>699</v>
      </c>
      <c r="E538" t="s">
        <v>57</v>
      </c>
      <c r="F538">
        <v>36</v>
      </c>
      <c r="G538">
        <v>1989</v>
      </c>
      <c r="H538">
        <v>18</v>
      </c>
      <c r="I538">
        <v>10</v>
      </c>
      <c r="J538">
        <v>824</v>
      </c>
      <c r="K538">
        <v>9.1999999999999993</v>
      </c>
      <c r="L538">
        <v>0</v>
      </c>
      <c r="M538">
        <v>0</v>
      </c>
      <c r="N538">
        <v>0</v>
      </c>
      <c r="O538">
        <v>0</v>
      </c>
      <c r="P538">
        <v>0</v>
      </c>
      <c r="Q538">
        <v>0</v>
      </c>
      <c r="R538">
        <v>3</v>
      </c>
      <c r="S538">
        <v>0</v>
      </c>
      <c r="T538">
        <v>0.2</v>
      </c>
      <c r="U538">
        <v>0.2</v>
      </c>
      <c r="V538">
        <v>1.3</v>
      </c>
      <c r="W538">
        <v>1.6</v>
      </c>
      <c r="X538">
        <v>6</v>
      </c>
      <c r="Y538">
        <v>36</v>
      </c>
      <c r="Z538">
        <v>4</v>
      </c>
      <c r="AA538">
        <v>0</v>
      </c>
      <c r="AB538">
        <v>0</v>
      </c>
      <c r="AC538">
        <v>0</v>
      </c>
      <c r="AD538">
        <v>0</v>
      </c>
      <c r="AE538">
        <v>0</v>
      </c>
      <c r="AF538">
        <v>0.03</v>
      </c>
      <c r="AG538">
        <v>0.15</v>
      </c>
      <c r="AH538">
        <v>0.17</v>
      </c>
      <c r="AI538">
        <v>0.03</v>
      </c>
      <c r="AJ538">
        <v>0.17</v>
      </c>
      <c r="AK538" s="12">
        <f>Players[[#This Row],[Goal Contributions]]/Players[[#This Row],[Matches Played]]</f>
        <v>0</v>
      </c>
      <c r="AL538" s="12">
        <f>IF(Players[[#This Row],[Expected Goals]] &gt; 0, Players[[#This Row],[Goals]] / Players[[#This Row],[Expected Goals]], 0)</f>
        <v>0</v>
      </c>
      <c r="AM538" s="12">
        <f>IF(Players[[#This Row],[Expected Assists]] &gt; 0, Players[[#This Row],[Assists]] / Players[[#This Row],[Expected Assists]], 0)</f>
        <v>0</v>
      </c>
      <c r="AN538" s="12">
        <f>IF(Players[[#This Row],[90s Played]] &gt; 0, (Players[[#This Row],[Y Cards]] + Players[[#This Row],[R Cards]]) / Players[[#This Row],[90s Played]], 0)</f>
        <v>0.32608695652173914</v>
      </c>
      <c r="AO538" s="12">
        <f>Players[[#This Row],[Goals]] - Players[[#This Row],[Expected Goals]]</f>
        <v>-0.2</v>
      </c>
    </row>
    <row r="539" spans="1:41" x14ac:dyDescent="0.25">
      <c r="A539" t="s">
        <v>532</v>
      </c>
      <c r="B539" t="s">
        <v>714</v>
      </c>
      <c r="C539" t="s">
        <v>17</v>
      </c>
      <c r="D539" t="s">
        <v>699</v>
      </c>
      <c r="E539" t="s">
        <v>57</v>
      </c>
      <c r="F539">
        <v>31</v>
      </c>
      <c r="G539">
        <v>1994</v>
      </c>
      <c r="H539">
        <v>23</v>
      </c>
      <c r="I539">
        <v>16</v>
      </c>
      <c r="J539">
        <v>1149</v>
      </c>
      <c r="K539">
        <v>12.8</v>
      </c>
      <c r="L539">
        <v>0</v>
      </c>
      <c r="M539">
        <v>1</v>
      </c>
      <c r="N539">
        <v>1</v>
      </c>
      <c r="O539">
        <v>0</v>
      </c>
      <c r="P539">
        <v>0</v>
      </c>
      <c r="Q539">
        <v>0</v>
      </c>
      <c r="R539">
        <v>6</v>
      </c>
      <c r="S539">
        <v>0</v>
      </c>
      <c r="T539">
        <v>0.2</v>
      </c>
      <c r="U539">
        <v>0.2</v>
      </c>
      <c r="V539">
        <v>0.2</v>
      </c>
      <c r="W539">
        <v>0.4</v>
      </c>
      <c r="X539">
        <v>4</v>
      </c>
      <c r="Y539">
        <v>33</v>
      </c>
      <c r="Z539">
        <v>7</v>
      </c>
      <c r="AA539">
        <v>0</v>
      </c>
      <c r="AB539">
        <v>0.08</v>
      </c>
      <c r="AC539">
        <v>0.08</v>
      </c>
      <c r="AD539">
        <v>0</v>
      </c>
      <c r="AE539">
        <v>0.08</v>
      </c>
      <c r="AF539">
        <v>0.02</v>
      </c>
      <c r="AG539">
        <v>0.01</v>
      </c>
      <c r="AH539">
        <v>0.03</v>
      </c>
      <c r="AI539">
        <v>0.02</v>
      </c>
      <c r="AJ539">
        <v>0.03</v>
      </c>
      <c r="AK539" s="12">
        <f>Players[[#This Row],[Goal Contributions]]/Players[[#This Row],[Matches Played]]</f>
        <v>4.3478260869565216E-2</v>
      </c>
      <c r="AL539" s="12">
        <f>IF(Players[[#This Row],[Expected Goals]] &gt; 0, Players[[#This Row],[Goals]] / Players[[#This Row],[Expected Goals]], 0)</f>
        <v>0</v>
      </c>
      <c r="AM539" s="12">
        <f>IF(Players[[#This Row],[Expected Assists]] &gt; 0, Players[[#This Row],[Assists]] / Players[[#This Row],[Expected Assists]], 0)</f>
        <v>5</v>
      </c>
      <c r="AN539" s="12">
        <f>IF(Players[[#This Row],[90s Played]] &gt; 0, (Players[[#This Row],[Y Cards]] + Players[[#This Row],[R Cards]]) / Players[[#This Row],[90s Played]], 0)</f>
        <v>0.46875</v>
      </c>
      <c r="AO539" s="12">
        <f>Players[[#This Row],[Goals]] - Players[[#This Row],[Expected Goals]]</f>
        <v>-0.2</v>
      </c>
    </row>
    <row r="540" spans="1:41" x14ac:dyDescent="0.25">
      <c r="A540" t="s">
        <v>156</v>
      </c>
      <c r="B540" t="s">
        <v>704</v>
      </c>
      <c r="C540" t="s">
        <v>11</v>
      </c>
      <c r="D540" t="s">
        <v>699</v>
      </c>
      <c r="E540" t="s">
        <v>57</v>
      </c>
      <c r="F540">
        <v>21</v>
      </c>
      <c r="G540">
        <v>2004</v>
      </c>
      <c r="H540">
        <v>1</v>
      </c>
      <c r="I540">
        <v>0</v>
      </c>
      <c r="J540">
        <v>1</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s="12">
        <f>Players[[#This Row],[Goal Contributions]]/Players[[#This Row],[Matches Played]]</f>
        <v>0</v>
      </c>
      <c r="AL540" s="12">
        <f>IF(Players[[#This Row],[Expected Goals]] &gt; 0, Players[[#This Row],[Goals]] / Players[[#This Row],[Expected Goals]], 0)</f>
        <v>0</v>
      </c>
      <c r="AM540" s="12">
        <f>IF(Players[[#This Row],[Expected Assists]] &gt; 0, Players[[#This Row],[Assists]] / Players[[#This Row],[Expected Assists]], 0)</f>
        <v>0</v>
      </c>
      <c r="AN540" s="12">
        <f>IF(Players[[#This Row],[90s Played]] &gt; 0, (Players[[#This Row],[Y Cards]] + Players[[#This Row],[R Cards]]) / Players[[#This Row],[90s Played]], 0)</f>
        <v>0</v>
      </c>
      <c r="AO540" s="12">
        <f>Players[[#This Row],[Goals]] - Players[[#This Row],[Expected Goals]]</f>
        <v>0</v>
      </c>
    </row>
    <row r="541" spans="1:41" x14ac:dyDescent="0.25">
      <c r="A541" t="s">
        <v>368</v>
      </c>
      <c r="B541" t="s">
        <v>704</v>
      </c>
      <c r="C541" t="s">
        <v>11</v>
      </c>
      <c r="D541" t="s">
        <v>699</v>
      </c>
      <c r="E541" t="s">
        <v>57</v>
      </c>
      <c r="F541">
        <v>28</v>
      </c>
      <c r="G541">
        <v>1997</v>
      </c>
      <c r="H541">
        <v>38</v>
      </c>
      <c r="I541">
        <v>38</v>
      </c>
      <c r="J541">
        <v>3348</v>
      </c>
      <c r="K541">
        <v>37.200000000000003</v>
      </c>
      <c r="L541">
        <v>0</v>
      </c>
      <c r="M541">
        <v>1</v>
      </c>
      <c r="N541">
        <v>1</v>
      </c>
      <c r="O541">
        <v>0</v>
      </c>
      <c r="P541">
        <v>0</v>
      </c>
      <c r="Q541">
        <v>0</v>
      </c>
      <c r="R541">
        <v>5</v>
      </c>
      <c r="S541">
        <v>0</v>
      </c>
      <c r="T541">
        <v>1.6</v>
      </c>
      <c r="U541">
        <v>1.6</v>
      </c>
      <c r="V541">
        <v>1.2</v>
      </c>
      <c r="W541">
        <v>2.8</v>
      </c>
      <c r="X541">
        <v>31</v>
      </c>
      <c r="Y541">
        <v>113</v>
      </c>
      <c r="Z541">
        <v>6</v>
      </c>
      <c r="AA541">
        <v>0</v>
      </c>
      <c r="AB541">
        <v>0.03</v>
      </c>
      <c r="AC541">
        <v>0.03</v>
      </c>
      <c r="AD541">
        <v>0</v>
      </c>
      <c r="AE541">
        <v>0.03</v>
      </c>
      <c r="AF541">
        <v>0.04</v>
      </c>
      <c r="AG541">
        <v>0.03</v>
      </c>
      <c r="AH541">
        <v>0.08</v>
      </c>
      <c r="AI541">
        <v>0.04</v>
      </c>
      <c r="AJ541">
        <v>0.08</v>
      </c>
      <c r="AK541" s="12">
        <f>Players[[#This Row],[Goal Contributions]]/Players[[#This Row],[Matches Played]]</f>
        <v>2.6315789473684209E-2</v>
      </c>
      <c r="AL541" s="12">
        <f>IF(Players[[#This Row],[Expected Goals]] &gt; 0, Players[[#This Row],[Goals]] / Players[[#This Row],[Expected Goals]], 0)</f>
        <v>0</v>
      </c>
      <c r="AM541" s="12">
        <f>IF(Players[[#This Row],[Expected Assists]] &gt; 0, Players[[#This Row],[Assists]] / Players[[#This Row],[Expected Assists]], 0)</f>
        <v>0.83333333333333337</v>
      </c>
      <c r="AN541" s="12">
        <f>IF(Players[[#This Row],[90s Played]] &gt; 0, (Players[[#This Row],[Y Cards]] + Players[[#This Row],[R Cards]]) / Players[[#This Row],[90s Played]], 0)</f>
        <v>0.13440860215053763</v>
      </c>
      <c r="AO541" s="12">
        <f>Players[[#This Row],[Goals]] - Players[[#This Row],[Expected Goals]]</f>
        <v>-1.6</v>
      </c>
    </row>
    <row r="542" spans="1:41" x14ac:dyDescent="0.25">
      <c r="A542" t="s">
        <v>425</v>
      </c>
      <c r="B542" t="s">
        <v>751</v>
      </c>
      <c r="C542" t="s">
        <v>11</v>
      </c>
      <c r="D542" t="s">
        <v>699</v>
      </c>
      <c r="E542" t="s">
        <v>57</v>
      </c>
      <c r="F542">
        <v>28</v>
      </c>
      <c r="G542">
        <v>1997</v>
      </c>
      <c r="H542">
        <v>33</v>
      </c>
      <c r="I542">
        <v>21</v>
      </c>
      <c r="J542">
        <v>2045</v>
      </c>
      <c r="K542">
        <v>22.7</v>
      </c>
      <c r="L542">
        <v>0</v>
      </c>
      <c r="M542">
        <v>0</v>
      </c>
      <c r="N542">
        <v>0</v>
      </c>
      <c r="O542">
        <v>0</v>
      </c>
      <c r="P542">
        <v>0</v>
      </c>
      <c r="Q542">
        <v>0</v>
      </c>
      <c r="R542">
        <v>6</v>
      </c>
      <c r="S542">
        <v>1</v>
      </c>
      <c r="T542">
        <v>1.5</v>
      </c>
      <c r="U542">
        <v>1.5</v>
      </c>
      <c r="V542">
        <v>0.5</v>
      </c>
      <c r="W542">
        <v>2</v>
      </c>
      <c r="X542">
        <v>17</v>
      </c>
      <c r="Y542">
        <v>61</v>
      </c>
      <c r="Z542">
        <v>2</v>
      </c>
      <c r="AA542">
        <v>0</v>
      </c>
      <c r="AB542">
        <v>0</v>
      </c>
      <c r="AC542">
        <v>0</v>
      </c>
      <c r="AD542">
        <v>0</v>
      </c>
      <c r="AE542">
        <v>0</v>
      </c>
      <c r="AF542">
        <v>7.0000000000000007E-2</v>
      </c>
      <c r="AG542">
        <v>0.02</v>
      </c>
      <c r="AH542">
        <v>0.09</v>
      </c>
      <c r="AI542">
        <v>7.0000000000000007E-2</v>
      </c>
      <c r="AJ542">
        <v>0.09</v>
      </c>
      <c r="AK542" s="12">
        <f>Players[[#This Row],[Goal Contributions]]/Players[[#This Row],[Matches Played]]</f>
        <v>0</v>
      </c>
      <c r="AL542" s="12">
        <f>IF(Players[[#This Row],[Expected Goals]] &gt; 0, Players[[#This Row],[Goals]] / Players[[#This Row],[Expected Goals]], 0)</f>
        <v>0</v>
      </c>
      <c r="AM542" s="12">
        <f>IF(Players[[#This Row],[Expected Assists]] &gt; 0, Players[[#This Row],[Assists]] / Players[[#This Row],[Expected Assists]], 0)</f>
        <v>0</v>
      </c>
      <c r="AN542" s="12">
        <f>IF(Players[[#This Row],[90s Played]] &gt; 0, (Players[[#This Row],[Y Cards]] + Players[[#This Row],[R Cards]]) / Players[[#This Row],[90s Played]], 0)</f>
        <v>0.30837004405286345</v>
      </c>
      <c r="AO542" s="12">
        <f>Players[[#This Row],[Goals]] - Players[[#This Row],[Expected Goals]]</f>
        <v>-1.5</v>
      </c>
    </row>
    <row r="543" spans="1:41" x14ac:dyDescent="0.25">
      <c r="A543" t="s">
        <v>251</v>
      </c>
      <c r="B543" t="s">
        <v>703</v>
      </c>
      <c r="C543" t="s">
        <v>48</v>
      </c>
      <c r="D543" t="s">
        <v>699</v>
      </c>
      <c r="E543" t="s">
        <v>57</v>
      </c>
      <c r="F543">
        <v>40</v>
      </c>
      <c r="G543">
        <v>1985</v>
      </c>
      <c r="H543">
        <v>14</v>
      </c>
      <c r="I543">
        <v>13</v>
      </c>
      <c r="J543">
        <v>1160</v>
      </c>
      <c r="K543">
        <v>12.9</v>
      </c>
      <c r="L543">
        <v>0</v>
      </c>
      <c r="M543">
        <v>0</v>
      </c>
      <c r="N543">
        <v>0</v>
      </c>
      <c r="O543">
        <v>0</v>
      </c>
      <c r="P543">
        <v>0</v>
      </c>
      <c r="Q543">
        <v>0</v>
      </c>
      <c r="R543">
        <v>2</v>
      </c>
      <c r="S543">
        <v>0</v>
      </c>
      <c r="T543">
        <v>0</v>
      </c>
      <c r="U543">
        <v>0</v>
      </c>
      <c r="V543">
        <v>0</v>
      </c>
      <c r="W543">
        <v>0</v>
      </c>
      <c r="X543">
        <v>0</v>
      </c>
      <c r="Y543">
        <v>0</v>
      </c>
      <c r="Z543">
        <v>0</v>
      </c>
      <c r="AA543">
        <v>0</v>
      </c>
      <c r="AB543">
        <v>0</v>
      </c>
      <c r="AC543">
        <v>0</v>
      </c>
      <c r="AD543">
        <v>0</v>
      </c>
      <c r="AE543">
        <v>0</v>
      </c>
      <c r="AF543">
        <v>0</v>
      </c>
      <c r="AG543">
        <v>0</v>
      </c>
      <c r="AH543">
        <v>0</v>
      </c>
      <c r="AI543">
        <v>0</v>
      </c>
      <c r="AJ543">
        <v>0</v>
      </c>
      <c r="AK543" s="12">
        <f>Players[[#This Row],[Goal Contributions]]/Players[[#This Row],[Matches Played]]</f>
        <v>0</v>
      </c>
      <c r="AL543" s="12">
        <f>IF(Players[[#This Row],[Expected Goals]] &gt; 0, Players[[#This Row],[Goals]] / Players[[#This Row],[Expected Goals]], 0)</f>
        <v>0</v>
      </c>
      <c r="AM543" s="12">
        <f>IF(Players[[#This Row],[Expected Assists]] &gt; 0, Players[[#This Row],[Assists]] / Players[[#This Row],[Expected Assists]], 0)</f>
        <v>0</v>
      </c>
      <c r="AN543" s="12">
        <f>IF(Players[[#This Row],[90s Played]] &gt; 0, (Players[[#This Row],[Y Cards]] + Players[[#This Row],[R Cards]]) / Players[[#This Row],[90s Played]], 0)</f>
        <v>0.15503875968992248</v>
      </c>
      <c r="AO543" s="12">
        <f>Players[[#This Row],[Goals]] - Players[[#This Row],[Expected Goals]]</f>
        <v>0</v>
      </c>
    </row>
    <row r="544" spans="1:41" x14ac:dyDescent="0.25">
      <c r="A544" t="s">
        <v>136</v>
      </c>
      <c r="B544" t="s">
        <v>750</v>
      </c>
      <c r="C544" t="s">
        <v>11</v>
      </c>
      <c r="D544" t="s">
        <v>699</v>
      </c>
      <c r="E544" t="s">
        <v>24</v>
      </c>
      <c r="F544">
        <v>27</v>
      </c>
      <c r="G544">
        <v>1998</v>
      </c>
      <c r="H544">
        <v>29</v>
      </c>
      <c r="I544">
        <v>18</v>
      </c>
      <c r="J544">
        <v>1687</v>
      </c>
      <c r="K544">
        <v>18.7</v>
      </c>
      <c r="L544">
        <v>0</v>
      </c>
      <c r="M544">
        <v>0</v>
      </c>
      <c r="N544">
        <v>0</v>
      </c>
      <c r="O544">
        <v>0</v>
      </c>
      <c r="P544">
        <v>0</v>
      </c>
      <c r="Q544">
        <v>0</v>
      </c>
      <c r="R544">
        <v>2</v>
      </c>
      <c r="S544">
        <v>0</v>
      </c>
      <c r="T544">
        <v>0.4</v>
      </c>
      <c r="U544">
        <v>0.4</v>
      </c>
      <c r="V544">
        <v>0</v>
      </c>
      <c r="W544">
        <v>0.4</v>
      </c>
      <c r="X544">
        <v>1</v>
      </c>
      <c r="Y544">
        <v>28</v>
      </c>
      <c r="Z544">
        <v>1</v>
      </c>
      <c r="AA544">
        <v>0</v>
      </c>
      <c r="AB544">
        <v>0</v>
      </c>
      <c r="AC544">
        <v>0</v>
      </c>
      <c r="AD544">
        <v>0</v>
      </c>
      <c r="AE544">
        <v>0</v>
      </c>
      <c r="AF544">
        <v>0.02</v>
      </c>
      <c r="AG544">
        <v>0</v>
      </c>
      <c r="AH544">
        <v>0.02</v>
      </c>
      <c r="AI544">
        <v>0.02</v>
      </c>
      <c r="AJ544">
        <v>0.02</v>
      </c>
      <c r="AK544" s="12">
        <f>Players[[#This Row],[Goal Contributions]]/Players[[#This Row],[Matches Played]]</f>
        <v>0</v>
      </c>
      <c r="AL544" s="12">
        <f>IF(Players[[#This Row],[Expected Goals]] &gt; 0, Players[[#This Row],[Goals]] / Players[[#This Row],[Expected Goals]], 0)</f>
        <v>0</v>
      </c>
      <c r="AM544" s="12">
        <f>IF(Players[[#This Row],[Expected Assists]] &gt; 0, Players[[#This Row],[Assists]] / Players[[#This Row],[Expected Assists]], 0)</f>
        <v>0</v>
      </c>
      <c r="AN544" s="12">
        <f>IF(Players[[#This Row],[90s Played]] &gt; 0, (Players[[#This Row],[Y Cards]] + Players[[#This Row],[R Cards]]) / Players[[#This Row],[90s Played]], 0)</f>
        <v>0.10695187165775401</v>
      </c>
      <c r="AO544" s="12">
        <f>Players[[#This Row],[Goals]] - Players[[#This Row],[Expected Goals]]</f>
        <v>-0.4</v>
      </c>
    </row>
    <row r="545" spans="1:41" x14ac:dyDescent="0.25">
      <c r="A545" t="s">
        <v>453</v>
      </c>
      <c r="B545" t="s">
        <v>713</v>
      </c>
      <c r="C545" t="s">
        <v>11</v>
      </c>
      <c r="D545" t="s">
        <v>699</v>
      </c>
      <c r="E545" t="s">
        <v>24</v>
      </c>
      <c r="F545">
        <v>24</v>
      </c>
      <c r="G545">
        <v>2001</v>
      </c>
      <c r="H545">
        <v>5</v>
      </c>
      <c r="I545">
        <v>5</v>
      </c>
      <c r="J545">
        <v>441</v>
      </c>
      <c r="K545">
        <v>4.9000000000000004</v>
      </c>
      <c r="L545">
        <v>0</v>
      </c>
      <c r="M545">
        <v>0</v>
      </c>
      <c r="N545">
        <v>0</v>
      </c>
      <c r="O545">
        <v>0</v>
      </c>
      <c r="P545">
        <v>0</v>
      </c>
      <c r="Q545">
        <v>0</v>
      </c>
      <c r="R545">
        <v>2</v>
      </c>
      <c r="S545">
        <v>0</v>
      </c>
      <c r="T545">
        <v>0.3</v>
      </c>
      <c r="U545">
        <v>0.3</v>
      </c>
      <c r="V545">
        <v>0.1</v>
      </c>
      <c r="W545">
        <v>0.4</v>
      </c>
      <c r="X545">
        <v>0</v>
      </c>
      <c r="Y545">
        <v>7</v>
      </c>
      <c r="Z545">
        <v>0</v>
      </c>
      <c r="AA545">
        <v>0</v>
      </c>
      <c r="AB545">
        <v>0</v>
      </c>
      <c r="AC545">
        <v>0</v>
      </c>
      <c r="AD545">
        <v>0</v>
      </c>
      <c r="AE545">
        <v>0</v>
      </c>
      <c r="AF545">
        <v>7.0000000000000007E-2</v>
      </c>
      <c r="AG545">
        <v>0.02</v>
      </c>
      <c r="AH545">
        <v>0.09</v>
      </c>
      <c r="AI545">
        <v>7.0000000000000007E-2</v>
      </c>
      <c r="AJ545">
        <v>0.09</v>
      </c>
      <c r="AK545" s="12">
        <f>Players[[#This Row],[Goal Contributions]]/Players[[#This Row],[Matches Played]]</f>
        <v>0</v>
      </c>
      <c r="AL545" s="12">
        <f>IF(Players[[#This Row],[Expected Goals]] &gt; 0, Players[[#This Row],[Goals]] / Players[[#This Row],[Expected Goals]], 0)</f>
        <v>0</v>
      </c>
      <c r="AM545" s="12">
        <f>IF(Players[[#This Row],[Expected Assists]] &gt; 0, Players[[#This Row],[Assists]] / Players[[#This Row],[Expected Assists]], 0)</f>
        <v>0</v>
      </c>
      <c r="AN545" s="12">
        <f>IF(Players[[#This Row],[90s Played]] &gt; 0, (Players[[#This Row],[Y Cards]] + Players[[#This Row],[R Cards]]) / Players[[#This Row],[90s Played]], 0)</f>
        <v>0.4081632653061224</v>
      </c>
      <c r="AO545" s="12">
        <f>Players[[#This Row],[Goals]] - Players[[#This Row],[Expected Goals]]</f>
        <v>-0.3</v>
      </c>
    </row>
    <row r="546" spans="1:41" x14ac:dyDescent="0.25">
      <c r="A546" t="s">
        <v>458</v>
      </c>
      <c r="B546" t="s">
        <v>761</v>
      </c>
      <c r="C546" t="s">
        <v>17</v>
      </c>
      <c r="D546" t="s">
        <v>51</v>
      </c>
      <c r="E546" t="s">
        <v>24</v>
      </c>
      <c r="F546">
        <v>29</v>
      </c>
      <c r="G546">
        <v>1996</v>
      </c>
      <c r="H546">
        <v>14</v>
      </c>
      <c r="I546">
        <v>12</v>
      </c>
      <c r="J546">
        <v>1078</v>
      </c>
      <c r="K546">
        <v>12</v>
      </c>
      <c r="L546">
        <v>2</v>
      </c>
      <c r="M546">
        <v>1</v>
      </c>
      <c r="N546">
        <v>3</v>
      </c>
      <c r="O546">
        <v>2</v>
      </c>
      <c r="P546">
        <v>0</v>
      </c>
      <c r="Q546">
        <v>0</v>
      </c>
      <c r="R546">
        <v>0</v>
      </c>
      <c r="S546">
        <v>0</v>
      </c>
      <c r="T546">
        <v>3.3</v>
      </c>
      <c r="U546">
        <v>3.3</v>
      </c>
      <c r="V546">
        <v>1.8</v>
      </c>
      <c r="W546">
        <v>5.0999999999999996</v>
      </c>
      <c r="X546">
        <v>9</v>
      </c>
      <c r="Y546">
        <v>10</v>
      </c>
      <c r="Z546">
        <v>35</v>
      </c>
      <c r="AA546">
        <v>0.17</v>
      </c>
      <c r="AB546">
        <v>0.08</v>
      </c>
      <c r="AC546">
        <v>0.25</v>
      </c>
      <c r="AD546">
        <v>0.17</v>
      </c>
      <c r="AE546">
        <v>0.25</v>
      </c>
      <c r="AF546">
        <v>0.28000000000000003</v>
      </c>
      <c r="AG546">
        <v>0.15</v>
      </c>
      <c r="AH546">
        <v>0.42</v>
      </c>
      <c r="AI546">
        <v>0.28000000000000003</v>
      </c>
      <c r="AJ546">
        <v>0.42</v>
      </c>
      <c r="AK546" s="12">
        <f>Players[[#This Row],[Goal Contributions]]/Players[[#This Row],[Matches Played]]</f>
        <v>0.21428571428571427</v>
      </c>
      <c r="AL546" s="12">
        <f>IF(Players[[#This Row],[Expected Goals]] &gt; 0, Players[[#This Row],[Goals]] / Players[[#This Row],[Expected Goals]], 0)</f>
        <v>0.60606060606060608</v>
      </c>
      <c r="AM546" s="12">
        <f>IF(Players[[#This Row],[Expected Assists]] &gt; 0, Players[[#This Row],[Assists]] / Players[[#This Row],[Expected Assists]], 0)</f>
        <v>0.55555555555555558</v>
      </c>
      <c r="AN546" s="12">
        <f>IF(Players[[#This Row],[90s Played]] &gt; 0, (Players[[#This Row],[Y Cards]] + Players[[#This Row],[R Cards]]) / Players[[#This Row],[90s Played]], 0)</f>
        <v>0</v>
      </c>
      <c r="AO546" s="12">
        <f>Players[[#This Row],[Goals]] - Players[[#This Row],[Expected Goals]]</f>
        <v>-1.2999999999999998</v>
      </c>
    </row>
    <row r="547" spans="1:41" x14ac:dyDescent="0.25">
      <c r="A547" t="s">
        <v>198</v>
      </c>
      <c r="B547" t="s">
        <v>704</v>
      </c>
      <c r="C547" t="s">
        <v>11</v>
      </c>
      <c r="D547" t="s">
        <v>699</v>
      </c>
      <c r="E547" t="s">
        <v>24</v>
      </c>
      <c r="F547">
        <v>35</v>
      </c>
      <c r="G547">
        <v>1990</v>
      </c>
      <c r="H547">
        <v>15</v>
      </c>
      <c r="I547">
        <v>10</v>
      </c>
      <c r="J547">
        <v>971</v>
      </c>
      <c r="K547">
        <v>10.8</v>
      </c>
      <c r="L547">
        <v>0</v>
      </c>
      <c r="M547">
        <v>0</v>
      </c>
      <c r="N547">
        <v>0</v>
      </c>
      <c r="O547">
        <v>0</v>
      </c>
      <c r="P547">
        <v>0</v>
      </c>
      <c r="Q547">
        <v>0</v>
      </c>
      <c r="R547">
        <v>2</v>
      </c>
      <c r="S547">
        <v>0</v>
      </c>
      <c r="T547">
        <v>0.5</v>
      </c>
      <c r="U547">
        <v>0.5</v>
      </c>
      <c r="V547">
        <v>0</v>
      </c>
      <c r="W547">
        <v>0.5</v>
      </c>
      <c r="X547">
        <v>6</v>
      </c>
      <c r="Y547">
        <v>20</v>
      </c>
      <c r="Z547">
        <v>5</v>
      </c>
      <c r="AA547">
        <v>0</v>
      </c>
      <c r="AB547">
        <v>0</v>
      </c>
      <c r="AC547">
        <v>0</v>
      </c>
      <c r="AD547">
        <v>0</v>
      </c>
      <c r="AE547">
        <v>0</v>
      </c>
      <c r="AF547">
        <v>0.05</v>
      </c>
      <c r="AG547">
        <v>0</v>
      </c>
      <c r="AH547">
        <v>0.05</v>
      </c>
      <c r="AI547">
        <v>0.05</v>
      </c>
      <c r="AJ547">
        <v>0.05</v>
      </c>
      <c r="AK547" s="12">
        <f>Players[[#This Row],[Goal Contributions]]/Players[[#This Row],[Matches Played]]</f>
        <v>0</v>
      </c>
      <c r="AL547" s="12">
        <f>IF(Players[[#This Row],[Expected Goals]] &gt; 0, Players[[#This Row],[Goals]] / Players[[#This Row],[Expected Goals]], 0)</f>
        <v>0</v>
      </c>
      <c r="AM547" s="12">
        <f>IF(Players[[#This Row],[Expected Assists]] &gt; 0, Players[[#This Row],[Assists]] / Players[[#This Row],[Expected Assists]], 0)</f>
        <v>0</v>
      </c>
      <c r="AN547" s="12">
        <f>IF(Players[[#This Row],[90s Played]] &gt; 0, (Players[[#This Row],[Y Cards]] + Players[[#This Row],[R Cards]]) / Players[[#This Row],[90s Played]], 0)</f>
        <v>0.18518518518518517</v>
      </c>
      <c r="AO547" s="12">
        <f>Players[[#This Row],[Goals]] - Players[[#This Row],[Expected Goals]]</f>
        <v>-0.5</v>
      </c>
    </row>
    <row r="548" spans="1:41" x14ac:dyDescent="0.25">
      <c r="A548" t="s">
        <v>413</v>
      </c>
      <c r="B548" t="s">
        <v>704</v>
      </c>
      <c r="C548" t="s">
        <v>17</v>
      </c>
      <c r="D548" t="s">
        <v>699</v>
      </c>
      <c r="E548" t="s">
        <v>24</v>
      </c>
      <c r="F548">
        <v>18</v>
      </c>
      <c r="G548">
        <v>2007</v>
      </c>
      <c r="H548">
        <v>1</v>
      </c>
      <c r="I548">
        <v>0</v>
      </c>
      <c r="J548">
        <v>2</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s="12">
        <f>Players[[#This Row],[Goal Contributions]]/Players[[#This Row],[Matches Played]]</f>
        <v>0</v>
      </c>
      <c r="AL548" s="12">
        <f>IF(Players[[#This Row],[Expected Goals]] &gt; 0, Players[[#This Row],[Goals]] / Players[[#This Row],[Expected Goals]], 0)</f>
        <v>0</v>
      </c>
      <c r="AM548" s="12">
        <f>IF(Players[[#This Row],[Expected Assists]] &gt; 0, Players[[#This Row],[Assists]] / Players[[#This Row],[Expected Assists]], 0)</f>
        <v>0</v>
      </c>
      <c r="AN548" s="12">
        <f>IF(Players[[#This Row],[90s Played]] &gt; 0, (Players[[#This Row],[Y Cards]] + Players[[#This Row],[R Cards]]) / Players[[#This Row],[90s Played]], 0)</f>
        <v>0</v>
      </c>
      <c r="AO548" s="12">
        <f>Players[[#This Row],[Goals]] - Players[[#This Row],[Expected Goals]]</f>
        <v>0</v>
      </c>
    </row>
    <row r="549" spans="1:41" x14ac:dyDescent="0.25">
      <c r="A549" t="s">
        <v>167</v>
      </c>
      <c r="B549" t="s">
        <v>732</v>
      </c>
      <c r="C549" t="s">
        <v>17</v>
      </c>
      <c r="D549" t="s">
        <v>699</v>
      </c>
      <c r="E549" t="s">
        <v>24</v>
      </c>
      <c r="F549">
        <v>25</v>
      </c>
      <c r="G549">
        <v>2000</v>
      </c>
      <c r="H549">
        <v>1</v>
      </c>
      <c r="I549">
        <v>0</v>
      </c>
      <c r="J549">
        <v>7</v>
      </c>
      <c r="K549">
        <v>0.1</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0.42</v>
      </c>
      <c r="AH549">
        <v>0.42</v>
      </c>
      <c r="AI549">
        <v>0</v>
      </c>
      <c r="AJ549">
        <v>0.42</v>
      </c>
      <c r="AK549" s="12">
        <f>Players[[#This Row],[Goal Contributions]]/Players[[#This Row],[Matches Played]]</f>
        <v>0</v>
      </c>
      <c r="AL549" s="12">
        <f>IF(Players[[#This Row],[Expected Goals]] &gt; 0, Players[[#This Row],[Goals]] / Players[[#This Row],[Expected Goals]], 0)</f>
        <v>0</v>
      </c>
      <c r="AM549" s="12">
        <f>IF(Players[[#This Row],[Expected Assists]] &gt; 0, Players[[#This Row],[Assists]] / Players[[#This Row],[Expected Assists]], 0)</f>
        <v>0</v>
      </c>
      <c r="AN549" s="12">
        <f>IF(Players[[#This Row],[90s Played]] &gt; 0, (Players[[#This Row],[Y Cards]] + Players[[#This Row],[R Cards]]) / Players[[#This Row],[90s Played]], 0)</f>
        <v>0</v>
      </c>
      <c r="AO549" s="12">
        <f>Players[[#This Row],[Goals]] - Players[[#This Row],[Expected Goals]]</f>
        <v>0</v>
      </c>
    </row>
    <row r="550" spans="1:41" x14ac:dyDescent="0.25">
      <c r="A550" t="s">
        <v>187</v>
      </c>
      <c r="B550" t="s">
        <v>701</v>
      </c>
      <c r="C550" t="s">
        <v>17</v>
      </c>
      <c r="D550" t="s">
        <v>51</v>
      </c>
      <c r="E550" t="s">
        <v>24</v>
      </c>
      <c r="F550">
        <v>26</v>
      </c>
      <c r="G550">
        <v>1999</v>
      </c>
      <c r="H550">
        <v>33</v>
      </c>
      <c r="I550">
        <v>29</v>
      </c>
      <c r="J550">
        <v>2597</v>
      </c>
      <c r="K550">
        <v>28.9</v>
      </c>
      <c r="L550">
        <v>15</v>
      </c>
      <c r="M550">
        <v>6</v>
      </c>
      <c r="N550">
        <v>21</v>
      </c>
      <c r="O550">
        <v>15</v>
      </c>
      <c r="P550">
        <v>0</v>
      </c>
      <c r="Q550">
        <v>0</v>
      </c>
      <c r="R550">
        <v>4</v>
      </c>
      <c r="S550">
        <v>0</v>
      </c>
      <c r="T550">
        <v>8.6</v>
      </c>
      <c r="U550">
        <v>8.6</v>
      </c>
      <c r="V550">
        <v>7.7</v>
      </c>
      <c r="W550">
        <v>16.399999999999999</v>
      </c>
      <c r="X550">
        <v>112</v>
      </c>
      <c r="Y550">
        <v>144</v>
      </c>
      <c r="Z550">
        <v>161</v>
      </c>
      <c r="AA550">
        <v>0.52</v>
      </c>
      <c r="AB550">
        <v>0.21</v>
      </c>
      <c r="AC550">
        <v>0.73</v>
      </c>
      <c r="AD550">
        <v>0.52</v>
      </c>
      <c r="AE550">
        <v>0.73</v>
      </c>
      <c r="AF550">
        <v>0.3</v>
      </c>
      <c r="AG550">
        <v>0.27</v>
      </c>
      <c r="AH550">
        <v>0.56999999999999995</v>
      </c>
      <c r="AI550">
        <v>0.3</v>
      </c>
      <c r="AJ550">
        <v>0.56999999999999995</v>
      </c>
      <c r="AK550" s="12">
        <f>Players[[#This Row],[Goal Contributions]]/Players[[#This Row],[Matches Played]]</f>
        <v>0.63636363636363635</v>
      </c>
      <c r="AL550" s="12">
        <f>IF(Players[[#This Row],[Expected Goals]] &gt; 0, Players[[#This Row],[Goals]] / Players[[#This Row],[Expected Goals]], 0)</f>
        <v>1.7441860465116279</v>
      </c>
      <c r="AM550" s="12">
        <f>IF(Players[[#This Row],[Expected Assists]] &gt; 0, Players[[#This Row],[Assists]] / Players[[#This Row],[Expected Assists]], 0)</f>
        <v>0.77922077922077926</v>
      </c>
      <c r="AN550" s="12">
        <f>IF(Players[[#This Row],[90s Played]] &gt; 0, (Players[[#This Row],[Y Cards]] + Players[[#This Row],[R Cards]]) / Players[[#This Row],[90s Played]], 0)</f>
        <v>0.13840830449826991</v>
      </c>
      <c r="AO550" s="12">
        <f>Players[[#This Row],[Goals]] - Players[[#This Row],[Expected Goals]]</f>
        <v>6.4</v>
      </c>
    </row>
    <row r="551" spans="1:41" x14ac:dyDescent="0.25">
      <c r="A551" t="s">
        <v>312</v>
      </c>
      <c r="B551" t="s">
        <v>733</v>
      </c>
      <c r="C551" t="s">
        <v>17</v>
      </c>
      <c r="D551" t="s">
        <v>51</v>
      </c>
      <c r="E551" t="s">
        <v>24</v>
      </c>
      <c r="F551">
        <v>29</v>
      </c>
      <c r="G551">
        <v>1996</v>
      </c>
      <c r="H551">
        <v>21</v>
      </c>
      <c r="I551">
        <v>5</v>
      </c>
      <c r="J551">
        <v>661</v>
      </c>
      <c r="K551">
        <v>7.3</v>
      </c>
      <c r="L551">
        <v>2</v>
      </c>
      <c r="M551">
        <v>0</v>
      </c>
      <c r="N551">
        <v>2</v>
      </c>
      <c r="O551">
        <v>2</v>
      </c>
      <c r="P551">
        <v>0</v>
      </c>
      <c r="Q551">
        <v>0</v>
      </c>
      <c r="R551">
        <v>0</v>
      </c>
      <c r="S551">
        <v>0</v>
      </c>
      <c r="T551">
        <v>0.8</v>
      </c>
      <c r="U551">
        <v>0.8</v>
      </c>
      <c r="V551">
        <v>0.1</v>
      </c>
      <c r="W551">
        <v>0.9</v>
      </c>
      <c r="X551">
        <v>15</v>
      </c>
      <c r="Y551">
        <v>12</v>
      </c>
      <c r="Z551">
        <v>42</v>
      </c>
      <c r="AA551">
        <v>0.27</v>
      </c>
      <c r="AB551">
        <v>0</v>
      </c>
      <c r="AC551">
        <v>0.27</v>
      </c>
      <c r="AD551">
        <v>0.27</v>
      </c>
      <c r="AE551">
        <v>0.27</v>
      </c>
      <c r="AF551">
        <v>0.11</v>
      </c>
      <c r="AG551">
        <v>0.02</v>
      </c>
      <c r="AH551">
        <v>0.13</v>
      </c>
      <c r="AI551">
        <v>0.11</v>
      </c>
      <c r="AJ551">
        <v>0.13</v>
      </c>
      <c r="AK551" s="12">
        <f>Players[[#This Row],[Goal Contributions]]/Players[[#This Row],[Matches Played]]</f>
        <v>9.5238095238095233E-2</v>
      </c>
      <c r="AL551" s="12">
        <f>IF(Players[[#This Row],[Expected Goals]] &gt; 0, Players[[#This Row],[Goals]] / Players[[#This Row],[Expected Goals]], 0)</f>
        <v>2.5</v>
      </c>
      <c r="AM551" s="12">
        <f>IF(Players[[#This Row],[Expected Assists]] &gt; 0, Players[[#This Row],[Assists]] / Players[[#This Row],[Expected Assists]], 0)</f>
        <v>0</v>
      </c>
      <c r="AN551" s="12">
        <f>IF(Players[[#This Row],[90s Played]] &gt; 0, (Players[[#This Row],[Y Cards]] + Players[[#This Row],[R Cards]]) / Players[[#This Row],[90s Played]], 0)</f>
        <v>0</v>
      </c>
      <c r="AO551" s="12">
        <f>Players[[#This Row],[Goals]] - Players[[#This Row],[Expected Goals]]</f>
        <v>1.2</v>
      </c>
    </row>
    <row r="552" spans="1:41" x14ac:dyDescent="0.25">
      <c r="A552" t="s">
        <v>214</v>
      </c>
      <c r="B552" t="s">
        <v>722</v>
      </c>
      <c r="C552" t="s">
        <v>11</v>
      </c>
      <c r="D552" t="s">
        <v>699</v>
      </c>
      <c r="E552" t="s">
        <v>24</v>
      </c>
      <c r="F552">
        <v>23</v>
      </c>
      <c r="G552">
        <v>2002</v>
      </c>
      <c r="H552">
        <v>5</v>
      </c>
      <c r="I552">
        <v>1</v>
      </c>
      <c r="J552">
        <v>66</v>
      </c>
      <c r="K552">
        <v>0.7</v>
      </c>
      <c r="L552">
        <v>0</v>
      </c>
      <c r="M552">
        <v>0</v>
      </c>
      <c r="N552">
        <v>0</v>
      </c>
      <c r="O552">
        <v>0</v>
      </c>
      <c r="P552">
        <v>0</v>
      </c>
      <c r="Q552">
        <v>0</v>
      </c>
      <c r="R552">
        <v>0</v>
      </c>
      <c r="S552">
        <v>0</v>
      </c>
      <c r="T552">
        <v>0</v>
      </c>
      <c r="U552">
        <v>0</v>
      </c>
      <c r="V552">
        <v>0</v>
      </c>
      <c r="W552">
        <v>0</v>
      </c>
      <c r="X552">
        <v>0</v>
      </c>
      <c r="Y552">
        <v>3</v>
      </c>
      <c r="Z552">
        <v>2</v>
      </c>
      <c r="AA552">
        <v>0</v>
      </c>
      <c r="AB552">
        <v>0</v>
      </c>
      <c r="AC552">
        <v>0</v>
      </c>
      <c r="AD552">
        <v>0</v>
      </c>
      <c r="AE552">
        <v>0</v>
      </c>
      <c r="AF552">
        <v>0</v>
      </c>
      <c r="AG552">
        <v>0</v>
      </c>
      <c r="AH552">
        <v>0</v>
      </c>
      <c r="AI552">
        <v>0</v>
      </c>
      <c r="AJ552">
        <v>0</v>
      </c>
      <c r="AK552" s="12">
        <f>Players[[#This Row],[Goal Contributions]]/Players[[#This Row],[Matches Played]]</f>
        <v>0</v>
      </c>
      <c r="AL552" s="12">
        <f>IF(Players[[#This Row],[Expected Goals]] &gt; 0, Players[[#This Row],[Goals]] / Players[[#This Row],[Expected Goals]], 0)</f>
        <v>0</v>
      </c>
      <c r="AM552" s="12">
        <f>IF(Players[[#This Row],[Expected Assists]] &gt; 0, Players[[#This Row],[Assists]] / Players[[#This Row],[Expected Assists]], 0)</f>
        <v>0</v>
      </c>
      <c r="AN552" s="12">
        <f>IF(Players[[#This Row],[90s Played]] &gt; 0, (Players[[#This Row],[Y Cards]] + Players[[#This Row],[R Cards]]) / Players[[#This Row],[90s Played]], 0)</f>
        <v>0</v>
      </c>
      <c r="AO552" s="12">
        <f>Players[[#This Row],[Goals]] - Players[[#This Row],[Expected Goals]]</f>
        <v>0</v>
      </c>
    </row>
    <row r="553" spans="1:41" x14ac:dyDescent="0.25">
      <c r="A553" t="s">
        <v>555</v>
      </c>
      <c r="B553" t="s">
        <v>732</v>
      </c>
      <c r="C553" t="s">
        <v>11</v>
      </c>
      <c r="D553" t="s">
        <v>699</v>
      </c>
      <c r="E553" t="s">
        <v>24</v>
      </c>
      <c r="F553">
        <v>32</v>
      </c>
      <c r="G553">
        <v>1993</v>
      </c>
      <c r="H553">
        <v>34</v>
      </c>
      <c r="I553">
        <v>32</v>
      </c>
      <c r="J553">
        <v>2886</v>
      </c>
      <c r="K553">
        <v>32.1</v>
      </c>
      <c r="L553">
        <v>0</v>
      </c>
      <c r="M553">
        <v>4</v>
      </c>
      <c r="N553">
        <v>4</v>
      </c>
      <c r="O553">
        <v>0</v>
      </c>
      <c r="P553">
        <v>0</v>
      </c>
      <c r="Q553">
        <v>0</v>
      </c>
      <c r="R553">
        <v>8</v>
      </c>
      <c r="S553">
        <v>0</v>
      </c>
      <c r="T553">
        <v>0.9</v>
      </c>
      <c r="U553">
        <v>0.9</v>
      </c>
      <c r="V553">
        <v>2.8</v>
      </c>
      <c r="W553">
        <v>3.7</v>
      </c>
      <c r="X553">
        <v>67</v>
      </c>
      <c r="Y553">
        <v>80</v>
      </c>
      <c r="Z553">
        <v>119</v>
      </c>
      <c r="AA553">
        <v>0</v>
      </c>
      <c r="AB553">
        <v>0.12</v>
      </c>
      <c r="AC553">
        <v>0.12</v>
      </c>
      <c r="AD553">
        <v>0</v>
      </c>
      <c r="AE553">
        <v>0.12</v>
      </c>
      <c r="AF553">
        <v>0.03</v>
      </c>
      <c r="AG553">
        <v>0.09</v>
      </c>
      <c r="AH553">
        <v>0.12</v>
      </c>
      <c r="AI553">
        <v>0.03</v>
      </c>
      <c r="AJ553">
        <v>0.12</v>
      </c>
      <c r="AK553" s="12">
        <f>Players[[#This Row],[Goal Contributions]]/Players[[#This Row],[Matches Played]]</f>
        <v>0.11764705882352941</v>
      </c>
      <c r="AL553" s="12">
        <f>IF(Players[[#This Row],[Expected Goals]] &gt; 0, Players[[#This Row],[Goals]] / Players[[#This Row],[Expected Goals]], 0)</f>
        <v>0</v>
      </c>
      <c r="AM553" s="12">
        <f>IF(Players[[#This Row],[Expected Assists]] &gt; 0, Players[[#This Row],[Assists]] / Players[[#This Row],[Expected Assists]], 0)</f>
        <v>1.4285714285714286</v>
      </c>
      <c r="AN553" s="12">
        <f>IF(Players[[#This Row],[90s Played]] &gt; 0, (Players[[#This Row],[Y Cards]] + Players[[#This Row],[R Cards]]) / Players[[#This Row],[90s Played]], 0)</f>
        <v>0.24922118380062305</v>
      </c>
      <c r="AO553" s="12">
        <f>Players[[#This Row],[Goals]] - Players[[#This Row],[Expected Goals]]</f>
        <v>-0.9</v>
      </c>
    </row>
    <row r="554" spans="1:41" x14ac:dyDescent="0.25">
      <c r="A554" t="s">
        <v>544</v>
      </c>
      <c r="B554" t="s">
        <v>705</v>
      </c>
      <c r="C554" t="s">
        <v>17</v>
      </c>
      <c r="D554" t="s">
        <v>51</v>
      </c>
      <c r="E554" t="s">
        <v>24</v>
      </c>
      <c r="F554">
        <v>33</v>
      </c>
      <c r="G554">
        <v>1992</v>
      </c>
      <c r="H554">
        <v>23</v>
      </c>
      <c r="I554">
        <v>7</v>
      </c>
      <c r="J554">
        <v>814</v>
      </c>
      <c r="K554">
        <v>9</v>
      </c>
      <c r="L554">
        <v>3</v>
      </c>
      <c r="M554">
        <v>2</v>
      </c>
      <c r="N554">
        <v>5</v>
      </c>
      <c r="O554">
        <v>3</v>
      </c>
      <c r="P554">
        <v>0</v>
      </c>
      <c r="Q554">
        <v>0</v>
      </c>
      <c r="R554">
        <v>3</v>
      </c>
      <c r="S554">
        <v>0</v>
      </c>
      <c r="T554">
        <v>2.9</v>
      </c>
      <c r="U554">
        <v>2.9</v>
      </c>
      <c r="V554">
        <v>1.8</v>
      </c>
      <c r="W554">
        <v>4.5999999999999996</v>
      </c>
      <c r="X554">
        <v>15</v>
      </c>
      <c r="Y554">
        <v>60</v>
      </c>
      <c r="Z554">
        <v>62</v>
      </c>
      <c r="AA554">
        <v>0.33</v>
      </c>
      <c r="AB554">
        <v>0.22</v>
      </c>
      <c r="AC554">
        <v>0.55000000000000004</v>
      </c>
      <c r="AD554">
        <v>0.33</v>
      </c>
      <c r="AE554">
        <v>0.55000000000000004</v>
      </c>
      <c r="AF554">
        <v>0.32</v>
      </c>
      <c r="AG554">
        <v>0.19</v>
      </c>
      <c r="AH554">
        <v>0.51</v>
      </c>
      <c r="AI554">
        <v>0.32</v>
      </c>
      <c r="AJ554">
        <v>0.51</v>
      </c>
      <c r="AK554" s="12">
        <f>Players[[#This Row],[Goal Contributions]]/Players[[#This Row],[Matches Played]]</f>
        <v>0.21739130434782608</v>
      </c>
      <c r="AL554" s="12">
        <f>IF(Players[[#This Row],[Expected Goals]] &gt; 0, Players[[#This Row],[Goals]] / Players[[#This Row],[Expected Goals]], 0)</f>
        <v>1.0344827586206897</v>
      </c>
      <c r="AM554" s="12">
        <f>IF(Players[[#This Row],[Expected Assists]] &gt; 0, Players[[#This Row],[Assists]] / Players[[#This Row],[Expected Assists]], 0)</f>
        <v>1.1111111111111112</v>
      </c>
      <c r="AN554" s="12">
        <f>IF(Players[[#This Row],[90s Played]] &gt; 0, (Players[[#This Row],[Y Cards]] + Players[[#This Row],[R Cards]]) / Players[[#This Row],[90s Played]], 0)</f>
        <v>0.33333333333333331</v>
      </c>
      <c r="AO554" s="12">
        <f>Players[[#This Row],[Goals]] - Players[[#This Row],[Expected Goals]]</f>
        <v>0.10000000000000009</v>
      </c>
    </row>
    <row r="555" spans="1:41" x14ac:dyDescent="0.25">
      <c r="A555" t="s">
        <v>348</v>
      </c>
      <c r="B555" t="s">
        <v>704</v>
      </c>
      <c r="C555" t="s">
        <v>48</v>
      </c>
      <c r="D555" t="s">
        <v>699</v>
      </c>
      <c r="E555" t="s">
        <v>24</v>
      </c>
      <c r="F555">
        <v>32</v>
      </c>
      <c r="G555">
        <v>1993</v>
      </c>
      <c r="H555">
        <v>7</v>
      </c>
      <c r="I555">
        <v>7</v>
      </c>
      <c r="J555">
        <v>630</v>
      </c>
      <c r="K555">
        <v>7</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s="12">
        <f>Players[[#This Row],[Goal Contributions]]/Players[[#This Row],[Matches Played]]</f>
        <v>0</v>
      </c>
      <c r="AL555" s="12">
        <f>IF(Players[[#This Row],[Expected Goals]] &gt; 0, Players[[#This Row],[Goals]] / Players[[#This Row],[Expected Goals]], 0)</f>
        <v>0</v>
      </c>
      <c r="AM555" s="12">
        <f>IF(Players[[#This Row],[Expected Assists]] &gt; 0, Players[[#This Row],[Assists]] / Players[[#This Row],[Expected Assists]], 0)</f>
        <v>0</v>
      </c>
      <c r="AN555" s="12">
        <f>IF(Players[[#This Row],[90s Played]] &gt; 0, (Players[[#This Row],[Y Cards]] + Players[[#This Row],[R Cards]]) / Players[[#This Row],[90s Played]], 0)</f>
        <v>0</v>
      </c>
      <c r="AO555" s="12">
        <f>Players[[#This Row],[Goals]] - Players[[#This Row],[Expected Goals]]</f>
        <v>0</v>
      </c>
    </row>
    <row r="556" spans="1:41" x14ac:dyDescent="0.25">
      <c r="A556" t="s">
        <v>293</v>
      </c>
      <c r="B556" t="s">
        <v>732</v>
      </c>
      <c r="C556" t="s">
        <v>17</v>
      </c>
      <c r="D556" t="s">
        <v>51</v>
      </c>
      <c r="E556" t="s">
        <v>24</v>
      </c>
      <c r="F556">
        <v>29</v>
      </c>
      <c r="G556">
        <v>1996</v>
      </c>
      <c r="H556">
        <v>29</v>
      </c>
      <c r="I556">
        <v>10</v>
      </c>
      <c r="J556">
        <v>995</v>
      </c>
      <c r="K556">
        <v>11.1</v>
      </c>
      <c r="L556">
        <v>2</v>
      </c>
      <c r="M556">
        <v>4</v>
      </c>
      <c r="N556">
        <v>6</v>
      </c>
      <c r="O556">
        <v>2</v>
      </c>
      <c r="P556">
        <v>0</v>
      </c>
      <c r="Q556">
        <v>0</v>
      </c>
      <c r="R556">
        <v>1</v>
      </c>
      <c r="S556">
        <v>0</v>
      </c>
      <c r="T556">
        <v>3.2</v>
      </c>
      <c r="U556">
        <v>3.2</v>
      </c>
      <c r="V556">
        <v>1.3</v>
      </c>
      <c r="W556">
        <v>4.5</v>
      </c>
      <c r="X556">
        <v>41</v>
      </c>
      <c r="Y556">
        <v>40</v>
      </c>
      <c r="Z556">
        <v>79</v>
      </c>
      <c r="AA556">
        <v>0.18</v>
      </c>
      <c r="AB556">
        <v>0.36</v>
      </c>
      <c r="AC556">
        <v>0.54</v>
      </c>
      <c r="AD556">
        <v>0.18</v>
      </c>
      <c r="AE556">
        <v>0.54</v>
      </c>
      <c r="AF556">
        <v>0.28999999999999998</v>
      </c>
      <c r="AG556">
        <v>0.11</v>
      </c>
      <c r="AH556">
        <v>0.4</v>
      </c>
      <c r="AI556">
        <v>0.28999999999999998</v>
      </c>
      <c r="AJ556">
        <v>0.4</v>
      </c>
      <c r="AK556" s="12">
        <f>Players[[#This Row],[Goal Contributions]]/Players[[#This Row],[Matches Played]]</f>
        <v>0.20689655172413793</v>
      </c>
      <c r="AL556" s="12">
        <f>IF(Players[[#This Row],[Expected Goals]] &gt; 0, Players[[#This Row],[Goals]] / Players[[#This Row],[Expected Goals]], 0)</f>
        <v>0.625</v>
      </c>
      <c r="AM556" s="12">
        <f>IF(Players[[#This Row],[Expected Assists]] &gt; 0, Players[[#This Row],[Assists]] / Players[[#This Row],[Expected Assists]], 0)</f>
        <v>3.0769230769230766</v>
      </c>
      <c r="AN556" s="12">
        <f>IF(Players[[#This Row],[90s Played]] &gt; 0, (Players[[#This Row],[Y Cards]] + Players[[#This Row],[R Cards]]) / Players[[#This Row],[90s Played]], 0)</f>
        <v>9.00900900900901E-2</v>
      </c>
      <c r="AO556" s="12">
        <f>Players[[#This Row],[Goals]] - Players[[#This Row],[Expected Goals]]</f>
        <v>-1.2000000000000002</v>
      </c>
    </row>
    <row r="557" spans="1:41" x14ac:dyDescent="0.25">
      <c r="A557" t="s">
        <v>537</v>
      </c>
      <c r="B557" t="s">
        <v>732</v>
      </c>
      <c r="C557" t="s">
        <v>48</v>
      </c>
      <c r="D557" t="s">
        <v>699</v>
      </c>
      <c r="E557" t="s">
        <v>24</v>
      </c>
      <c r="F557">
        <v>32</v>
      </c>
      <c r="G557">
        <v>1993</v>
      </c>
      <c r="H557">
        <v>29</v>
      </c>
      <c r="I557">
        <v>29</v>
      </c>
      <c r="J557">
        <v>2609</v>
      </c>
      <c r="K557">
        <v>29</v>
      </c>
      <c r="L557">
        <v>0</v>
      </c>
      <c r="M557">
        <v>0</v>
      </c>
      <c r="N557">
        <v>0</v>
      </c>
      <c r="O557">
        <v>0</v>
      </c>
      <c r="P557">
        <v>0</v>
      </c>
      <c r="Q557">
        <v>0</v>
      </c>
      <c r="R557">
        <v>2</v>
      </c>
      <c r="S557">
        <v>0</v>
      </c>
      <c r="T557">
        <v>0</v>
      </c>
      <c r="U557">
        <v>0</v>
      </c>
      <c r="V557">
        <v>0.2</v>
      </c>
      <c r="W557">
        <v>0.2</v>
      </c>
      <c r="X557">
        <v>0</v>
      </c>
      <c r="Y557">
        <v>2</v>
      </c>
      <c r="Z557">
        <v>0</v>
      </c>
      <c r="AA557">
        <v>0</v>
      </c>
      <c r="AB557">
        <v>0</v>
      </c>
      <c r="AC557">
        <v>0</v>
      </c>
      <c r="AD557">
        <v>0</v>
      </c>
      <c r="AE557">
        <v>0</v>
      </c>
      <c r="AF557">
        <v>0</v>
      </c>
      <c r="AG557">
        <v>0.01</v>
      </c>
      <c r="AH557">
        <v>0.01</v>
      </c>
      <c r="AI557">
        <v>0</v>
      </c>
      <c r="AJ557">
        <v>0.01</v>
      </c>
      <c r="AK557" s="12">
        <f>Players[[#This Row],[Goal Contributions]]/Players[[#This Row],[Matches Played]]</f>
        <v>0</v>
      </c>
      <c r="AL557" s="12">
        <f>IF(Players[[#This Row],[Expected Goals]] &gt; 0, Players[[#This Row],[Goals]] / Players[[#This Row],[Expected Goals]], 0)</f>
        <v>0</v>
      </c>
      <c r="AM557" s="12">
        <f>IF(Players[[#This Row],[Expected Assists]] &gt; 0, Players[[#This Row],[Assists]] / Players[[#This Row],[Expected Assists]], 0)</f>
        <v>0</v>
      </c>
      <c r="AN557" s="12">
        <f>IF(Players[[#This Row],[90s Played]] &gt; 0, (Players[[#This Row],[Y Cards]] + Players[[#This Row],[R Cards]]) / Players[[#This Row],[90s Played]], 0)</f>
        <v>6.8965517241379309E-2</v>
      </c>
      <c r="AO557" s="12">
        <f>Players[[#This Row],[Goals]] - Players[[#This Row],[Expected Goals]]</f>
        <v>0</v>
      </c>
    </row>
    <row r="558" spans="1:41" x14ac:dyDescent="0.25">
      <c r="A558" t="s">
        <v>282</v>
      </c>
      <c r="B558" t="s">
        <v>732</v>
      </c>
      <c r="C558" t="s">
        <v>11</v>
      </c>
      <c r="D558" t="s">
        <v>699</v>
      </c>
      <c r="E558" t="s">
        <v>24</v>
      </c>
      <c r="F558">
        <v>26</v>
      </c>
      <c r="G558">
        <v>1999</v>
      </c>
      <c r="H558">
        <v>31</v>
      </c>
      <c r="I558">
        <v>30</v>
      </c>
      <c r="J558">
        <v>2614</v>
      </c>
      <c r="K558">
        <v>29</v>
      </c>
      <c r="L558">
        <v>0</v>
      </c>
      <c r="M558">
        <v>1</v>
      </c>
      <c r="N558">
        <v>1</v>
      </c>
      <c r="O558">
        <v>0</v>
      </c>
      <c r="P558">
        <v>0</v>
      </c>
      <c r="Q558">
        <v>0</v>
      </c>
      <c r="R558">
        <v>7</v>
      </c>
      <c r="S558">
        <v>0</v>
      </c>
      <c r="T558">
        <v>0.7</v>
      </c>
      <c r="U558">
        <v>0.7</v>
      </c>
      <c r="V558">
        <v>0.9</v>
      </c>
      <c r="W558">
        <v>1.7</v>
      </c>
      <c r="X558">
        <v>27</v>
      </c>
      <c r="Y558">
        <v>86</v>
      </c>
      <c r="Z558">
        <v>18</v>
      </c>
      <c r="AA558">
        <v>0</v>
      </c>
      <c r="AB558">
        <v>0.03</v>
      </c>
      <c r="AC558">
        <v>0.03</v>
      </c>
      <c r="AD558">
        <v>0</v>
      </c>
      <c r="AE558">
        <v>0.03</v>
      </c>
      <c r="AF558">
        <v>0.03</v>
      </c>
      <c r="AG558">
        <v>0.03</v>
      </c>
      <c r="AH558">
        <v>0.06</v>
      </c>
      <c r="AI558">
        <v>0.03</v>
      </c>
      <c r="AJ558">
        <v>0.06</v>
      </c>
      <c r="AK558" s="12">
        <f>Players[[#This Row],[Goal Contributions]]/Players[[#This Row],[Matches Played]]</f>
        <v>3.2258064516129031E-2</v>
      </c>
      <c r="AL558" s="12">
        <f>IF(Players[[#This Row],[Expected Goals]] &gt; 0, Players[[#This Row],[Goals]] / Players[[#This Row],[Expected Goals]], 0)</f>
        <v>0</v>
      </c>
      <c r="AM558" s="12">
        <f>IF(Players[[#This Row],[Expected Assists]] &gt; 0, Players[[#This Row],[Assists]] / Players[[#This Row],[Expected Assists]], 0)</f>
        <v>1.1111111111111112</v>
      </c>
      <c r="AN558" s="12">
        <f>IF(Players[[#This Row],[90s Played]] &gt; 0, (Players[[#This Row],[Y Cards]] + Players[[#This Row],[R Cards]]) / Players[[#This Row],[90s Played]], 0)</f>
        <v>0.2413793103448276</v>
      </c>
      <c r="AO558" s="12">
        <f>Players[[#This Row],[Goals]] - Players[[#This Row],[Expected Goals]]</f>
        <v>-0.7</v>
      </c>
    </row>
    <row r="559" spans="1:41" x14ac:dyDescent="0.25">
      <c r="A559" t="s">
        <v>585</v>
      </c>
      <c r="B559" t="s">
        <v>698</v>
      </c>
      <c r="C559" t="s">
        <v>51</v>
      </c>
      <c r="D559" t="s">
        <v>699</v>
      </c>
      <c r="E559" t="s">
        <v>24</v>
      </c>
      <c r="F559">
        <v>25</v>
      </c>
      <c r="G559">
        <v>2000</v>
      </c>
      <c r="H559">
        <v>35</v>
      </c>
      <c r="I559">
        <v>30</v>
      </c>
      <c r="J559">
        <v>2587</v>
      </c>
      <c r="K559">
        <v>28.7</v>
      </c>
      <c r="L559">
        <v>14</v>
      </c>
      <c r="M559">
        <v>4</v>
      </c>
      <c r="N559">
        <v>18</v>
      </c>
      <c r="O559">
        <v>14</v>
      </c>
      <c r="P559">
        <v>0</v>
      </c>
      <c r="Q559">
        <v>0</v>
      </c>
      <c r="R559">
        <v>4</v>
      </c>
      <c r="S559">
        <v>0</v>
      </c>
      <c r="T559">
        <v>10.3</v>
      </c>
      <c r="U559">
        <v>10.3</v>
      </c>
      <c r="V559">
        <v>3</v>
      </c>
      <c r="W559">
        <v>13.3</v>
      </c>
      <c r="X559">
        <v>17</v>
      </c>
      <c r="Y559">
        <v>29</v>
      </c>
      <c r="Z559">
        <v>112</v>
      </c>
      <c r="AA559">
        <v>0.49</v>
      </c>
      <c r="AB559">
        <v>0.14000000000000001</v>
      </c>
      <c r="AC559">
        <v>0.63</v>
      </c>
      <c r="AD559">
        <v>0.49</v>
      </c>
      <c r="AE559">
        <v>0.63</v>
      </c>
      <c r="AF559">
        <v>0.36</v>
      </c>
      <c r="AG559">
        <v>0.1</v>
      </c>
      <c r="AH559">
        <v>0.46</v>
      </c>
      <c r="AI559">
        <v>0.36</v>
      </c>
      <c r="AJ559">
        <v>0.46</v>
      </c>
      <c r="AK559" s="12">
        <f>Players[[#This Row],[Goal Contributions]]/Players[[#This Row],[Matches Played]]</f>
        <v>0.51428571428571423</v>
      </c>
      <c r="AL559" s="12">
        <f>IF(Players[[#This Row],[Expected Goals]] &gt; 0, Players[[#This Row],[Goals]] / Players[[#This Row],[Expected Goals]], 0)</f>
        <v>1.3592233009708736</v>
      </c>
      <c r="AM559" s="12">
        <f>IF(Players[[#This Row],[Expected Assists]] &gt; 0, Players[[#This Row],[Assists]] / Players[[#This Row],[Expected Assists]], 0)</f>
        <v>1.3333333333333333</v>
      </c>
      <c r="AN559" s="12">
        <f>IF(Players[[#This Row],[90s Played]] &gt; 0, (Players[[#This Row],[Y Cards]] + Players[[#This Row],[R Cards]]) / Players[[#This Row],[90s Played]], 0)</f>
        <v>0.13937282229965156</v>
      </c>
      <c r="AO559" s="12">
        <f>Players[[#This Row],[Goals]] - Players[[#This Row],[Expected Goals]]</f>
        <v>3.6999999999999993</v>
      </c>
    </row>
    <row r="560" spans="1:41" x14ac:dyDescent="0.25">
      <c r="A560" t="s">
        <v>281</v>
      </c>
      <c r="B560" t="s">
        <v>732</v>
      </c>
      <c r="C560" t="s">
        <v>11</v>
      </c>
      <c r="D560" t="s">
        <v>51</v>
      </c>
      <c r="E560" t="s">
        <v>24</v>
      </c>
      <c r="F560">
        <v>22</v>
      </c>
      <c r="G560">
        <v>2003</v>
      </c>
      <c r="H560">
        <v>25</v>
      </c>
      <c r="I560">
        <v>7</v>
      </c>
      <c r="J560">
        <v>810</v>
      </c>
      <c r="K560">
        <v>9</v>
      </c>
      <c r="L560">
        <v>2</v>
      </c>
      <c r="M560">
        <v>0</v>
      </c>
      <c r="N560">
        <v>2</v>
      </c>
      <c r="O560">
        <v>2</v>
      </c>
      <c r="P560">
        <v>0</v>
      </c>
      <c r="Q560">
        <v>0</v>
      </c>
      <c r="R560">
        <v>0</v>
      </c>
      <c r="S560">
        <v>0</v>
      </c>
      <c r="T560">
        <v>0.7</v>
      </c>
      <c r="U560">
        <v>0.7</v>
      </c>
      <c r="V560">
        <v>0.9</v>
      </c>
      <c r="W560">
        <v>1.6</v>
      </c>
      <c r="X560">
        <v>23</v>
      </c>
      <c r="Y560">
        <v>27</v>
      </c>
      <c r="Z560">
        <v>81</v>
      </c>
      <c r="AA560">
        <v>0.22</v>
      </c>
      <c r="AB560">
        <v>0</v>
      </c>
      <c r="AC560">
        <v>0.22</v>
      </c>
      <c r="AD560">
        <v>0.22</v>
      </c>
      <c r="AE560">
        <v>0.22</v>
      </c>
      <c r="AF560">
        <v>0.08</v>
      </c>
      <c r="AG560">
        <v>0.1</v>
      </c>
      <c r="AH560">
        <v>0.18</v>
      </c>
      <c r="AI560">
        <v>0.08</v>
      </c>
      <c r="AJ560">
        <v>0.18</v>
      </c>
      <c r="AK560" s="12">
        <f>Players[[#This Row],[Goal Contributions]]/Players[[#This Row],[Matches Played]]</f>
        <v>0.08</v>
      </c>
      <c r="AL560" s="12">
        <f>IF(Players[[#This Row],[Expected Goals]] &gt; 0, Players[[#This Row],[Goals]] / Players[[#This Row],[Expected Goals]], 0)</f>
        <v>2.8571428571428572</v>
      </c>
      <c r="AM560" s="12">
        <f>IF(Players[[#This Row],[Expected Assists]] &gt; 0, Players[[#This Row],[Assists]] / Players[[#This Row],[Expected Assists]], 0)</f>
        <v>0</v>
      </c>
      <c r="AN560" s="12">
        <f>IF(Players[[#This Row],[90s Played]] &gt; 0, (Players[[#This Row],[Y Cards]] + Players[[#This Row],[R Cards]]) / Players[[#This Row],[90s Played]], 0)</f>
        <v>0</v>
      </c>
      <c r="AO560" s="12">
        <f>Players[[#This Row],[Goals]] - Players[[#This Row],[Expected Goals]]</f>
        <v>1.3</v>
      </c>
    </row>
    <row r="561" spans="1:41" x14ac:dyDescent="0.25">
      <c r="A561" t="s">
        <v>280</v>
      </c>
      <c r="B561" t="s">
        <v>701</v>
      </c>
      <c r="C561" t="s">
        <v>17</v>
      </c>
      <c r="D561" t="s">
        <v>699</v>
      </c>
      <c r="E561" t="s">
        <v>24</v>
      </c>
      <c r="F561">
        <v>24</v>
      </c>
      <c r="G561">
        <v>2001</v>
      </c>
      <c r="H561">
        <v>36</v>
      </c>
      <c r="I561">
        <v>35</v>
      </c>
      <c r="J561">
        <v>2974</v>
      </c>
      <c r="K561">
        <v>33</v>
      </c>
      <c r="L561">
        <v>3</v>
      </c>
      <c r="M561">
        <v>1</v>
      </c>
      <c r="N561">
        <v>4</v>
      </c>
      <c r="O561">
        <v>3</v>
      </c>
      <c r="P561">
        <v>0</v>
      </c>
      <c r="Q561">
        <v>0</v>
      </c>
      <c r="R561">
        <v>11</v>
      </c>
      <c r="S561">
        <v>1</v>
      </c>
      <c r="T561">
        <v>2.9</v>
      </c>
      <c r="U561">
        <v>2.9</v>
      </c>
      <c r="V561">
        <v>1.2</v>
      </c>
      <c r="W561">
        <v>4.0999999999999996</v>
      </c>
      <c r="X561">
        <v>59</v>
      </c>
      <c r="Y561">
        <v>165</v>
      </c>
      <c r="Z561">
        <v>76</v>
      </c>
      <c r="AA561">
        <v>0.09</v>
      </c>
      <c r="AB561">
        <v>0.03</v>
      </c>
      <c r="AC561">
        <v>0.12</v>
      </c>
      <c r="AD561">
        <v>0.09</v>
      </c>
      <c r="AE561">
        <v>0.12</v>
      </c>
      <c r="AF561">
        <v>0.09</v>
      </c>
      <c r="AG561">
        <v>0.04</v>
      </c>
      <c r="AH561">
        <v>0.12</v>
      </c>
      <c r="AI561">
        <v>0.09</v>
      </c>
      <c r="AJ561">
        <v>0.12</v>
      </c>
      <c r="AK561" s="12">
        <f>Players[[#This Row],[Goal Contributions]]/Players[[#This Row],[Matches Played]]</f>
        <v>0.1111111111111111</v>
      </c>
      <c r="AL561" s="12">
        <f>IF(Players[[#This Row],[Expected Goals]] &gt; 0, Players[[#This Row],[Goals]] / Players[[#This Row],[Expected Goals]], 0)</f>
        <v>1.0344827586206897</v>
      </c>
      <c r="AM561" s="12">
        <f>IF(Players[[#This Row],[Expected Assists]] &gt; 0, Players[[#This Row],[Assists]] / Players[[#This Row],[Expected Assists]], 0)</f>
        <v>0.83333333333333337</v>
      </c>
      <c r="AN561" s="12">
        <f>IF(Players[[#This Row],[90s Played]] &gt; 0, (Players[[#This Row],[Y Cards]] + Players[[#This Row],[R Cards]]) / Players[[#This Row],[90s Played]], 0)</f>
        <v>0.36363636363636365</v>
      </c>
      <c r="AO561" s="12">
        <f>Players[[#This Row],[Goals]] - Players[[#This Row],[Expected Goals]]</f>
        <v>0.10000000000000009</v>
      </c>
    </row>
    <row r="562" spans="1:41" x14ac:dyDescent="0.25">
      <c r="A562" t="s">
        <v>109</v>
      </c>
      <c r="B562" t="s">
        <v>704</v>
      </c>
      <c r="C562" t="s">
        <v>48</v>
      </c>
      <c r="D562" t="s">
        <v>699</v>
      </c>
      <c r="E562" t="s">
        <v>24</v>
      </c>
      <c r="F562">
        <v>32</v>
      </c>
      <c r="G562">
        <v>1993</v>
      </c>
      <c r="H562">
        <v>2</v>
      </c>
      <c r="I562">
        <v>2</v>
      </c>
      <c r="J562">
        <v>180</v>
      </c>
      <c r="K562">
        <v>2</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s="12">
        <f>Players[[#This Row],[Goal Contributions]]/Players[[#This Row],[Matches Played]]</f>
        <v>0</v>
      </c>
      <c r="AL562" s="12">
        <f>IF(Players[[#This Row],[Expected Goals]] &gt; 0, Players[[#This Row],[Goals]] / Players[[#This Row],[Expected Goals]], 0)</f>
        <v>0</v>
      </c>
      <c r="AM562" s="12">
        <f>IF(Players[[#This Row],[Expected Assists]] &gt; 0, Players[[#This Row],[Assists]] / Players[[#This Row],[Expected Assists]], 0)</f>
        <v>0</v>
      </c>
      <c r="AN562" s="12">
        <f>IF(Players[[#This Row],[90s Played]] &gt; 0, (Players[[#This Row],[Y Cards]] + Players[[#This Row],[R Cards]]) / Players[[#This Row],[90s Played]], 0)</f>
        <v>0</v>
      </c>
      <c r="AO562" s="12">
        <f>Players[[#This Row],[Goals]] - Players[[#This Row],[Expected Goals]]</f>
        <v>0</v>
      </c>
    </row>
    <row r="563" spans="1:41" x14ac:dyDescent="0.25">
      <c r="A563" t="s">
        <v>69</v>
      </c>
      <c r="B563" t="s">
        <v>701</v>
      </c>
      <c r="C563" t="s">
        <v>17</v>
      </c>
      <c r="D563" t="s">
        <v>699</v>
      </c>
      <c r="E563" t="s">
        <v>24</v>
      </c>
      <c r="F563">
        <v>24</v>
      </c>
      <c r="G563">
        <v>2001</v>
      </c>
      <c r="H563">
        <v>33</v>
      </c>
      <c r="I563">
        <v>31</v>
      </c>
      <c r="J563">
        <v>2472</v>
      </c>
      <c r="K563">
        <v>27.5</v>
      </c>
      <c r="L563">
        <v>0</v>
      </c>
      <c r="M563">
        <v>0</v>
      </c>
      <c r="N563">
        <v>0</v>
      </c>
      <c r="O563">
        <v>0</v>
      </c>
      <c r="P563">
        <v>0</v>
      </c>
      <c r="Q563">
        <v>0</v>
      </c>
      <c r="R563">
        <v>7</v>
      </c>
      <c r="S563">
        <v>0</v>
      </c>
      <c r="T563">
        <v>0.4</v>
      </c>
      <c r="U563">
        <v>0.4</v>
      </c>
      <c r="V563">
        <v>0.8</v>
      </c>
      <c r="W563">
        <v>1.3</v>
      </c>
      <c r="X563">
        <v>10</v>
      </c>
      <c r="Y563">
        <v>109</v>
      </c>
      <c r="Z563">
        <v>11</v>
      </c>
      <c r="AA563">
        <v>0</v>
      </c>
      <c r="AB563">
        <v>0</v>
      </c>
      <c r="AC563">
        <v>0</v>
      </c>
      <c r="AD563">
        <v>0</v>
      </c>
      <c r="AE563">
        <v>0</v>
      </c>
      <c r="AF563">
        <v>0.02</v>
      </c>
      <c r="AG563">
        <v>0.03</v>
      </c>
      <c r="AH563">
        <v>0.05</v>
      </c>
      <c r="AI563">
        <v>0.02</v>
      </c>
      <c r="AJ563">
        <v>0.05</v>
      </c>
      <c r="AK563" s="12">
        <f>Players[[#This Row],[Goal Contributions]]/Players[[#This Row],[Matches Played]]</f>
        <v>0</v>
      </c>
      <c r="AL563" s="12">
        <f>IF(Players[[#This Row],[Expected Goals]] &gt; 0, Players[[#This Row],[Goals]] / Players[[#This Row],[Expected Goals]], 0)</f>
        <v>0</v>
      </c>
      <c r="AM563" s="12">
        <f>IF(Players[[#This Row],[Expected Assists]] &gt; 0, Players[[#This Row],[Assists]] / Players[[#This Row],[Expected Assists]], 0)</f>
        <v>0</v>
      </c>
      <c r="AN563" s="12">
        <f>IF(Players[[#This Row],[90s Played]] &gt; 0, (Players[[#This Row],[Y Cards]] + Players[[#This Row],[R Cards]]) / Players[[#This Row],[90s Played]], 0)</f>
        <v>0.25454545454545452</v>
      </c>
      <c r="AO563" s="12">
        <f>Players[[#This Row],[Goals]] - Players[[#This Row],[Expected Goals]]</f>
        <v>-0.4</v>
      </c>
    </row>
    <row r="564" spans="1:41" x14ac:dyDescent="0.25">
      <c r="A564" t="s">
        <v>262</v>
      </c>
      <c r="B564" t="s">
        <v>732</v>
      </c>
      <c r="C564" t="s">
        <v>17</v>
      </c>
      <c r="D564" t="s">
        <v>51</v>
      </c>
      <c r="E564" t="s">
        <v>24</v>
      </c>
      <c r="F564">
        <v>21</v>
      </c>
      <c r="G564">
        <v>2004</v>
      </c>
      <c r="H564">
        <v>10</v>
      </c>
      <c r="I564">
        <v>1</v>
      </c>
      <c r="J564">
        <v>239</v>
      </c>
      <c r="K564">
        <v>2.7</v>
      </c>
      <c r="L564">
        <v>0</v>
      </c>
      <c r="M564">
        <v>0</v>
      </c>
      <c r="N564">
        <v>0</v>
      </c>
      <c r="O564">
        <v>0</v>
      </c>
      <c r="P564">
        <v>0</v>
      </c>
      <c r="Q564">
        <v>0</v>
      </c>
      <c r="R564">
        <v>2</v>
      </c>
      <c r="S564">
        <v>0</v>
      </c>
      <c r="T564">
        <v>0.1</v>
      </c>
      <c r="U564">
        <v>0.1</v>
      </c>
      <c r="V564">
        <v>0</v>
      </c>
      <c r="W564">
        <v>0.2</v>
      </c>
      <c r="X564">
        <v>10</v>
      </c>
      <c r="Y564">
        <v>8</v>
      </c>
      <c r="Z564">
        <v>28</v>
      </c>
      <c r="AA564">
        <v>0</v>
      </c>
      <c r="AB564">
        <v>0</v>
      </c>
      <c r="AC564">
        <v>0</v>
      </c>
      <c r="AD564">
        <v>0</v>
      </c>
      <c r="AE564">
        <v>0</v>
      </c>
      <c r="AF564">
        <v>0.05</v>
      </c>
      <c r="AG564">
        <v>0.01</v>
      </c>
      <c r="AH564">
        <v>7.0000000000000007E-2</v>
      </c>
      <c r="AI564">
        <v>0.05</v>
      </c>
      <c r="AJ564">
        <v>7.0000000000000007E-2</v>
      </c>
      <c r="AK564" s="12">
        <f>Players[[#This Row],[Goal Contributions]]/Players[[#This Row],[Matches Played]]</f>
        <v>0</v>
      </c>
      <c r="AL564" s="12">
        <f>IF(Players[[#This Row],[Expected Goals]] &gt; 0, Players[[#This Row],[Goals]] / Players[[#This Row],[Expected Goals]], 0)</f>
        <v>0</v>
      </c>
      <c r="AM564" s="12">
        <f>IF(Players[[#This Row],[Expected Assists]] &gt; 0, Players[[#This Row],[Assists]] / Players[[#This Row],[Expected Assists]], 0)</f>
        <v>0</v>
      </c>
      <c r="AN564" s="12">
        <f>IF(Players[[#This Row],[90s Played]] &gt; 0, (Players[[#This Row],[Y Cards]] + Players[[#This Row],[R Cards]]) / Players[[#This Row],[90s Played]], 0)</f>
        <v>0.7407407407407407</v>
      </c>
      <c r="AO564" s="12">
        <f>Players[[#This Row],[Goals]] - Players[[#This Row],[Expected Goals]]</f>
        <v>-0.1</v>
      </c>
    </row>
    <row r="565" spans="1:41" x14ac:dyDescent="0.25">
      <c r="A565" t="s">
        <v>610</v>
      </c>
      <c r="B565" t="s">
        <v>741</v>
      </c>
      <c r="C565" t="s">
        <v>17</v>
      </c>
      <c r="D565" t="s">
        <v>699</v>
      </c>
      <c r="E565" t="s">
        <v>24</v>
      </c>
      <c r="F565">
        <v>24</v>
      </c>
      <c r="G565">
        <v>2001</v>
      </c>
      <c r="H565">
        <v>1</v>
      </c>
      <c r="I565">
        <v>0</v>
      </c>
      <c r="J565">
        <v>1</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s="12">
        <f>Players[[#This Row],[Goal Contributions]]/Players[[#This Row],[Matches Played]]</f>
        <v>0</v>
      </c>
      <c r="AL565" s="12">
        <f>IF(Players[[#This Row],[Expected Goals]] &gt; 0, Players[[#This Row],[Goals]] / Players[[#This Row],[Expected Goals]], 0)</f>
        <v>0</v>
      </c>
      <c r="AM565" s="12">
        <f>IF(Players[[#This Row],[Expected Assists]] &gt; 0, Players[[#This Row],[Assists]] / Players[[#This Row],[Expected Assists]], 0)</f>
        <v>0</v>
      </c>
      <c r="AN565" s="12">
        <f>IF(Players[[#This Row],[90s Played]] &gt; 0, (Players[[#This Row],[Y Cards]] + Players[[#This Row],[R Cards]]) / Players[[#This Row],[90s Played]], 0)</f>
        <v>0</v>
      </c>
      <c r="AO565" s="12">
        <f>Players[[#This Row],[Goals]] - Players[[#This Row],[Expected Goals]]</f>
        <v>0</v>
      </c>
    </row>
    <row r="566" spans="1:41" x14ac:dyDescent="0.25">
      <c r="A566" t="s">
        <v>30</v>
      </c>
      <c r="B566" t="s">
        <v>762</v>
      </c>
      <c r="C566" t="s">
        <v>11</v>
      </c>
      <c r="D566" t="s">
        <v>699</v>
      </c>
      <c r="E566" t="s">
        <v>24</v>
      </c>
      <c r="F566">
        <v>24</v>
      </c>
      <c r="G566">
        <v>2001</v>
      </c>
      <c r="H566">
        <v>37</v>
      </c>
      <c r="I566">
        <v>37</v>
      </c>
      <c r="J566">
        <v>3109</v>
      </c>
      <c r="K566">
        <v>34.5</v>
      </c>
      <c r="L566">
        <v>4</v>
      </c>
      <c r="M566">
        <v>7</v>
      </c>
      <c r="N566">
        <v>11</v>
      </c>
      <c r="O566">
        <v>4</v>
      </c>
      <c r="P566">
        <v>0</v>
      </c>
      <c r="Q566">
        <v>0</v>
      </c>
      <c r="R566">
        <v>7</v>
      </c>
      <c r="S566">
        <v>1</v>
      </c>
      <c r="T566">
        <v>2.7</v>
      </c>
      <c r="U566">
        <v>2.7</v>
      </c>
      <c r="V566">
        <v>5.5</v>
      </c>
      <c r="W566">
        <v>8.1999999999999993</v>
      </c>
      <c r="X566">
        <v>89</v>
      </c>
      <c r="Y566">
        <v>108</v>
      </c>
      <c r="Z566">
        <v>176</v>
      </c>
      <c r="AA566">
        <v>0.12</v>
      </c>
      <c r="AB566">
        <v>0.2</v>
      </c>
      <c r="AC566">
        <v>0.32</v>
      </c>
      <c r="AD566">
        <v>0.12</v>
      </c>
      <c r="AE566">
        <v>0.32</v>
      </c>
      <c r="AF566">
        <v>0.08</v>
      </c>
      <c r="AG566">
        <v>0.16</v>
      </c>
      <c r="AH566">
        <v>0.24</v>
      </c>
      <c r="AI566">
        <v>0.08</v>
      </c>
      <c r="AJ566">
        <v>0.24</v>
      </c>
      <c r="AK566" s="12">
        <f>Players[[#This Row],[Goal Contributions]]/Players[[#This Row],[Matches Played]]</f>
        <v>0.29729729729729731</v>
      </c>
      <c r="AL566" s="12">
        <f>IF(Players[[#This Row],[Expected Goals]] &gt; 0, Players[[#This Row],[Goals]] / Players[[#This Row],[Expected Goals]], 0)</f>
        <v>1.4814814814814814</v>
      </c>
      <c r="AM566" s="12">
        <f>IF(Players[[#This Row],[Expected Assists]] &gt; 0, Players[[#This Row],[Assists]] / Players[[#This Row],[Expected Assists]], 0)</f>
        <v>1.2727272727272727</v>
      </c>
      <c r="AN566" s="12">
        <f>IF(Players[[#This Row],[90s Played]] &gt; 0, (Players[[#This Row],[Y Cards]] + Players[[#This Row],[R Cards]]) / Players[[#This Row],[90s Played]], 0)</f>
        <v>0.2318840579710145</v>
      </c>
      <c r="AO566" s="12">
        <f>Players[[#This Row],[Goals]] - Players[[#This Row],[Expected Goals]]</f>
        <v>1.2999999999999998</v>
      </c>
    </row>
    <row r="567" spans="1:41" x14ac:dyDescent="0.25">
      <c r="A567" t="s">
        <v>386</v>
      </c>
      <c r="B567" t="s">
        <v>763</v>
      </c>
      <c r="C567" t="s">
        <v>17</v>
      </c>
      <c r="D567" t="s">
        <v>11</v>
      </c>
      <c r="E567" t="s">
        <v>24</v>
      </c>
      <c r="F567">
        <v>32</v>
      </c>
      <c r="G567">
        <v>1993</v>
      </c>
      <c r="H567">
        <v>17</v>
      </c>
      <c r="I567">
        <v>15</v>
      </c>
      <c r="J567">
        <v>1364</v>
      </c>
      <c r="K567">
        <v>15.2</v>
      </c>
      <c r="L567">
        <v>1</v>
      </c>
      <c r="M567">
        <v>3</v>
      </c>
      <c r="N567">
        <v>4</v>
      </c>
      <c r="O567">
        <v>1</v>
      </c>
      <c r="P567">
        <v>0</v>
      </c>
      <c r="Q567">
        <v>0</v>
      </c>
      <c r="R567">
        <v>4</v>
      </c>
      <c r="S567">
        <v>0</v>
      </c>
      <c r="T567">
        <v>1.4</v>
      </c>
      <c r="U567">
        <v>1.4</v>
      </c>
      <c r="V567">
        <v>1.1000000000000001</v>
      </c>
      <c r="W567">
        <v>2.5</v>
      </c>
      <c r="X567">
        <v>8</v>
      </c>
      <c r="Y567">
        <v>48</v>
      </c>
      <c r="Z567">
        <v>21</v>
      </c>
      <c r="AA567">
        <v>7.0000000000000007E-2</v>
      </c>
      <c r="AB567">
        <v>0.2</v>
      </c>
      <c r="AC567">
        <v>0.26</v>
      </c>
      <c r="AD567">
        <v>7.0000000000000007E-2</v>
      </c>
      <c r="AE567">
        <v>0.26</v>
      </c>
      <c r="AF567">
        <v>0.09</v>
      </c>
      <c r="AG567">
        <v>7.0000000000000007E-2</v>
      </c>
      <c r="AH567">
        <v>0.17</v>
      </c>
      <c r="AI567">
        <v>0.09</v>
      </c>
      <c r="AJ567">
        <v>0.17</v>
      </c>
      <c r="AK567" s="12">
        <f>Players[[#This Row],[Goal Contributions]]/Players[[#This Row],[Matches Played]]</f>
        <v>0.23529411764705882</v>
      </c>
      <c r="AL567" s="12">
        <f>IF(Players[[#This Row],[Expected Goals]] &gt; 0, Players[[#This Row],[Goals]] / Players[[#This Row],[Expected Goals]], 0)</f>
        <v>0.7142857142857143</v>
      </c>
      <c r="AM567" s="12">
        <f>IF(Players[[#This Row],[Expected Assists]] &gt; 0, Players[[#This Row],[Assists]] / Players[[#This Row],[Expected Assists]], 0)</f>
        <v>2.7272727272727271</v>
      </c>
      <c r="AN567" s="12">
        <f>IF(Players[[#This Row],[90s Played]] &gt; 0, (Players[[#This Row],[Y Cards]] + Players[[#This Row],[R Cards]]) / Players[[#This Row],[90s Played]], 0)</f>
        <v>0.26315789473684209</v>
      </c>
      <c r="AO567" s="12">
        <f>Players[[#This Row],[Goals]] - Players[[#This Row],[Expected Goals]]</f>
        <v>-0.39999999999999991</v>
      </c>
    </row>
    <row r="568" spans="1:41" x14ac:dyDescent="0.25">
      <c r="A568" t="s">
        <v>105</v>
      </c>
      <c r="B568" t="s">
        <v>707</v>
      </c>
      <c r="C568" t="s">
        <v>17</v>
      </c>
      <c r="D568" t="s">
        <v>51</v>
      </c>
      <c r="E568" t="s">
        <v>24</v>
      </c>
      <c r="F568">
        <v>27</v>
      </c>
      <c r="G568">
        <v>1998</v>
      </c>
      <c r="H568">
        <v>35</v>
      </c>
      <c r="I568">
        <v>20</v>
      </c>
      <c r="J568">
        <v>1677</v>
      </c>
      <c r="K568">
        <v>18.600000000000001</v>
      </c>
      <c r="L568">
        <v>2</v>
      </c>
      <c r="M568">
        <v>7</v>
      </c>
      <c r="N568">
        <v>9</v>
      </c>
      <c r="O568">
        <v>2</v>
      </c>
      <c r="P568">
        <v>0</v>
      </c>
      <c r="Q568">
        <v>0</v>
      </c>
      <c r="R568">
        <v>3</v>
      </c>
      <c r="S568">
        <v>0</v>
      </c>
      <c r="T568">
        <v>1.5</v>
      </c>
      <c r="U568">
        <v>1.5</v>
      </c>
      <c r="V568">
        <v>3.8</v>
      </c>
      <c r="W568">
        <v>5.3</v>
      </c>
      <c r="X568">
        <v>52</v>
      </c>
      <c r="Y568">
        <v>43</v>
      </c>
      <c r="Z568">
        <v>89</v>
      </c>
      <c r="AA568">
        <v>0.11</v>
      </c>
      <c r="AB568">
        <v>0.38</v>
      </c>
      <c r="AC568">
        <v>0.48</v>
      </c>
      <c r="AD568">
        <v>0.11</v>
      </c>
      <c r="AE568">
        <v>0.48</v>
      </c>
      <c r="AF568">
        <v>0.08</v>
      </c>
      <c r="AG568">
        <v>0.2</v>
      </c>
      <c r="AH568">
        <v>0.28999999999999998</v>
      </c>
      <c r="AI568">
        <v>0.08</v>
      </c>
      <c r="AJ568">
        <v>0.28999999999999998</v>
      </c>
      <c r="AK568" s="12">
        <f>Players[[#This Row],[Goal Contributions]]/Players[[#This Row],[Matches Played]]</f>
        <v>0.25714285714285712</v>
      </c>
      <c r="AL568" s="12">
        <f>IF(Players[[#This Row],[Expected Goals]] &gt; 0, Players[[#This Row],[Goals]] / Players[[#This Row],[Expected Goals]], 0)</f>
        <v>1.3333333333333333</v>
      </c>
      <c r="AM568" s="12">
        <f>IF(Players[[#This Row],[Expected Assists]] &gt; 0, Players[[#This Row],[Assists]] / Players[[#This Row],[Expected Assists]], 0)</f>
        <v>1.8421052631578949</v>
      </c>
      <c r="AN568" s="12">
        <f>IF(Players[[#This Row],[90s Played]] &gt; 0, (Players[[#This Row],[Y Cards]] + Players[[#This Row],[R Cards]]) / Players[[#This Row],[90s Played]], 0)</f>
        <v>0.16129032258064516</v>
      </c>
      <c r="AO568" s="12">
        <f>Players[[#This Row],[Goals]] - Players[[#This Row],[Expected Goals]]</f>
        <v>0.5</v>
      </c>
    </row>
    <row r="569" spans="1:41" x14ac:dyDescent="0.25">
      <c r="A569" t="s">
        <v>394</v>
      </c>
      <c r="B569" t="s">
        <v>701</v>
      </c>
      <c r="C569" t="s">
        <v>11</v>
      </c>
      <c r="D569" t="s">
        <v>699</v>
      </c>
      <c r="E569" t="s">
        <v>24</v>
      </c>
      <c r="F569">
        <v>19</v>
      </c>
      <c r="G569">
        <v>2006</v>
      </c>
      <c r="H569">
        <v>3</v>
      </c>
      <c r="I569">
        <v>1</v>
      </c>
      <c r="J569">
        <v>70</v>
      </c>
      <c r="K569">
        <v>0.8</v>
      </c>
      <c r="L569">
        <v>0</v>
      </c>
      <c r="M569">
        <v>0</v>
      </c>
      <c r="N569">
        <v>0</v>
      </c>
      <c r="O569">
        <v>0</v>
      </c>
      <c r="P569">
        <v>0</v>
      </c>
      <c r="Q569">
        <v>0</v>
      </c>
      <c r="R569">
        <v>0</v>
      </c>
      <c r="S569">
        <v>0</v>
      </c>
      <c r="T569">
        <v>0.1</v>
      </c>
      <c r="U569">
        <v>0.1</v>
      </c>
      <c r="V569">
        <v>0.1</v>
      </c>
      <c r="W569">
        <v>0.1</v>
      </c>
      <c r="X569">
        <v>4</v>
      </c>
      <c r="Y569">
        <v>4</v>
      </c>
      <c r="Z569">
        <v>11</v>
      </c>
      <c r="AA569">
        <v>0</v>
      </c>
      <c r="AB569">
        <v>0</v>
      </c>
      <c r="AC569">
        <v>0</v>
      </c>
      <c r="AD569">
        <v>0</v>
      </c>
      <c r="AE569">
        <v>0</v>
      </c>
      <c r="AF569">
        <v>7.0000000000000007E-2</v>
      </c>
      <c r="AG569">
        <v>0.09</v>
      </c>
      <c r="AH569">
        <v>0.16</v>
      </c>
      <c r="AI569">
        <v>7.0000000000000007E-2</v>
      </c>
      <c r="AJ569">
        <v>0.16</v>
      </c>
      <c r="AK569" s="12">
        <f>Players[[#This Row],[Goal Contributions]]/Players[[#This Row],[Matches Played]]</f>
        <v>0</v>
      </c>
      <c r="AL569" s="12">
        <f>IF(Players[[#This Row],[Expected Goals]] &gt; 0, Players[[#This Row],[Goals]] / Players[[#This Row],[Expected Goals]], 0)</f>
        <v>0</v>
      </c>
      <c r="AM569" s="12">
        <f>IF(Players[[#This Row],[Expected Assists]] &gt; 0, Players[[#This Row],[Assists]] / Players[[#This Row],[Expected Assists]], 0)</f>
        <v>0</v>
      </c>
      <c r="AN569" s="12">
        <f>IF(Players[[#This Row],[90s Played]] &gt; 0, (Players[[#This Row],[Y Cards]] + Players[[#This Row],[R Cards]]) / Players[[#This Row],[90s Played]], 0)</f>
        <v>0</v>
      </c>
      <c r="AO569" s="12">
        <f>Players[[#This Row],[Goals]] - Players[[#This Row],[Expected Goals]]</f>
        <v>-0.1</v>
      </c>
    </row>
    <row r="570" spans="1:41" x14ac:dyDescent="0.25">
      <c r="A570" t="s">
        <v>510</v>
      </c>
      <c r="B570" t="s">
        <v>704</v>
      </c>
      <c r="C570" t="s">
        <v>11</v>
      </c>
      <c r="D570" t="s">
        <v>699</v>
      </c>
      <c r="E570" t="s">
        <v>24</v>
      </c>
      <c r="F570">
        <v>21</v>
      </c>
      <c r="G570">
        <v>2004</v>
      </c>
      <c r="H570">
        <v>1</v>
      </c>
      <c r="I570">
        <v>0</v>
      </c>
      <c r="J570">
        <v>1</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s="12">
        <f>Players[[#This Row],[Goal Contributions]]/Players[[#This Row],[Matches Played]]</f>
        <v>0</v>
      </c>
      <c r="AL570" s="12">
        <f>IF(Players[[#This Row],[Expected Goals]] &gt; 0, Players[[#This Row],[Goals]] / Players[[#This Row],[Expected Goals]], 0)</f>
        <v>0</v>
      </c>
      <c r="AM570" s="12">
        <f>IF(Players[[#This Row],[Expected Assists]] &gt; 0, Players[[#This Row],[Assists]] / Players[[#This Row],[Expected Assists]], 0)</f>
        <v>0</v>
      </c>
      <c r="AN570" s="12">
        <f>IF(Players[[#This Row],[90s Played]] &gt; 0, (Players[[#This Row],[Y Cards]] + Players[[#This Row],[R Cards]]) / Players[[#This Row],[90s Played]], 0)</f>
        <v>0</v>
      </c>
      <c r="AO570" s="12">
        <f>Players[[#This Row],[Goals]] - Players[[#This Row],[Expected Goals]]</f>
        <v>0</v>
      </c>
    </row>
    <row r="571" spans="1:41" x14ac:dyDescent="0.25">
      <c r="A571" t="s">
        <v>509</v>
      </c>
      <c r="B571" t="s">
        <v>732</v>
      </c>
      <c r="C571" t="s">
        <v>17</v>
      </c>
      <c r="D571" t="s">
        <v>51</v>
      </c>
      <c r="E571" t="s">
        <v>24</v>
      </c>
      <c r="F571">
        <v>30</v>
      </c>
      <c r="G571">
        <v>1995</v>
      </c>
      <c r="H571">
        <v>2</v>
      </c>
      <c r="I571">
        <v>0</v>
      </c>
      <c r="J571">
        <v>48</v>
      </c>
      <c r="K571">
        <v>0.5</v>
      </c>
      <c r="L571">
        <v>0</v>
      </c>
      <c r="M571">
        <v>0</v>
      </c>
      <c r="N571">
        <v>0</v>
      </c>
      <c r="O571">
        <v>0</v>
      </c>
      <c r="P571">
        <v>0</v>
      </c>
      <c r="Q571">
        <v>0</v>
      </c>
      <c r="R571">
        <v>0</v>
      </c>
      <c r="S571">
        <v>0</v>
      </c>
      <c r="T571">
        <v>0</v>
      </c>
      <c r="U571">
        <v>0</v>
      </c>
      <c r="V571">
        <v>0</v>
      </c>
      <c r="W571">
        <v>0</v>
      </c>
      <c r="X571">
        <v>1</v>
      </c>
      <c r="Y571">
        <v>2</v>
      </c>
      <c r="Z571">
        <v>3</v>
      </c>
      <c r="AA571">
        <v>0</v>
      </c>
      <c r="AB571">
        <v>0</v>
      </c>
      <c r="AC571">
        <v>0</v>
      </c>
      <c r="AD571">
        <v>0</v>
      </c>
      <c r="AE571">
        <v>0</v>
      </c>
      <c r="AF571">
        <v>7.0000000000000007E-2</v>
      </c>
      <c r="AG571">
        <v>0</v>
      </c>
      <c r="AH571">
        <v>7.0000000000000007E-2</v>
      </c>
      <c r="AI571">
        <v>7.0000000000000007E-2</v>
      </c>
      <c r="AJ571">
        <v>7.0000000000000007E-2</v>
      </c>
      <c r="AK571" s="12">
        <f>Players[[#This Row],[Goal Contributions]]/Players[[#This Row],[Matches Played]]</f>
        <v>0</v>
      </c>
      <c r="AL571" s="12">
        <f>IF(Players[[#This Row],[Expected Goals]] &gt; 0, Players[[#This Row],[Goals]] / Players[[#This Row],[Expected Goals]], 0)</f>
        <v>0</v>
      </c>
      <c r="AM571" s="12">
        <f>IF(Players[[#This Row],[Expected Assists]] &gt; 0, Players[[#This Row],[Assists]] / Players[[#This Row],[Expected Assists]], 0)</f>
        <v>0</v>
      </c>
      <c r="AN571" s="12">
        <f>IF(Players[[#This Row],[90s Played]] &gt; 0, (Players[[#This Row],[Y Cards]] + Players[[#This Row],[R Cards]]) / Players[[#This Row],[90s Played]], 0)</f>
        <v>0</v>
      </c>
      <c r="AO571" s="12">
        <f>Players[[#This Row],[Goals]] - Players[[#This Row],[Expected Goals]]</f>
        <v>0</v>
      </c>
    </row>
    <row r="572" spans="1:41" x14ac:dyDescent="0.25">
      <c r="A572" t="s">
        <v>224</v>
      </c>
      <c r="B572" t="s">
        <v>704</v>
      </c>
      <c r="C572" t="s">
        <v>17</v>
      </c>
      <c r="D572" t="s">
        <v>699</v>
      </c>
      <c r="E572" t="s">
        <v>24</v>
      </c>
      <c r="F572">
        <v>24</v>
      </c>
      <c r="G572">
        <v>2001</v>
      </c>
      <c r="H572">
        <v>24</v>
      </c>
      <c r="I572">
        <v>3</v>
      </c>
      <c r="J572">
        <v>488</v>
      </c>
      <c r="K572">
        <v>5.4</v>
      </c>
      <c r="L572">
        <v>0</v>
      </c>
      <c r="M572">
        <v>1</v>
      </c>
      <c r="N572">
        <v>1</v>
      </c>
      <c r="O572">
        <v>0</v>
      </c>
      <c r="P572">
        <v>0</v>
      </c>
      <c r="Q572">
        <v>0</v>
      </c>
      <c r="R572">
        <v>1</v>
      </c>
      <c r="S572">
        <v>0</v>
      </c>
      <c r="T572">
        <v>0.6</v>
      </c>
      <c r="U572">
        <v>0.6</v>
      </c>
      <c r="V572">
        <v>0.5</v>
      </c>
      <c r="W572">
        <v>1.1000000000000001</v>
      </c>
      <c r="X572">
        <v>6</v>
      </c>
      <c r="Y572">
        <v>40</v>
      </c>
      <c r="Z572">
        <v>4</v>
      </c>
      <c r="AA572">
        <v>0</v>
      </c>
      <c r="AB572">
        <v>0.18</v>
      </c>
      <c r="AC572">
        <v>0.18</v>
      </c>
      <c r="AD572">
        <v>0</v>
      </c>
      <c r="AE572">
        <v>0.18</v>
      </c>
      <c r="AF572">
        <v>0.1</v>
      </c>
      <c r="AG572">
        <v>0.09</v>
      </c>
      <c r="AH572">
        <v>0.2</v>
      </c>
      <c r="AI572">
        <v>0.1</v>
      </c>
      <c r="AJ572">
        <v>0.2</v>
      </c>
      <c r="AK572" s="12">
        <f>Players[[#This Row],[Goal Contributions]]/Players[[#This Row],[Matches Played]]</f>
        <v>4.1666666666666664E-2</v>
      </c>
      <c r="AL572" s="12">
        <f>IF(Players[[#This Row],[Expected Goals]] &gt; 0, Players[[#This Row],[Goals]] / Players[[#This Row],[Expected Goals]], 0)</f>
        <v>0</v>
      </c>
      <c r="AM572" s="12">
        <f>IF(Players[[#This Row],[Expected Assists]] &gt; 0, Players[[#This Row],[Assists]] / Players[[#This Row],[Expected Assists]], 0)</f>
        <v>2</v>
      </c>
      <c r="AN572" s="12">
        <f>IF(Players[[#This Row],[90s Played]] &gt; 0, (Players[[#This Row],[Y Cards]] + Players[[#This Row],[R Cards]]) / Players[[#This Row],[90s Played]], 0)</f>
        <v>0.18518518518518517</v>
      </c>
      <c r="AO572" s="12">
        <f>Players[[#This Row],[Goals]] - Players[[#This Row],[Expected Goals]]</f>
        <v>-0.6</v>
      </c>
    </row>
    <row r="573" spans="1:41" x14ac:dyDescent="0.25">
      <c r="A573" t="s">
        <v>216</v>
      </c>
      <c r="B573" t="s">
        <v>719</v>
      </c>
      <c r="C573" t="s">
        <v>11</v>
      </c>
      <c r="D573" t="s">
        <v>699</v>
      </c>
      <c r="E573" t="s">
        <v>24</v>
      </c>
      <c r="F573">
        <v>33</v>
      </c>
      <c r="G573">
        <v>1992</v>
      </c>
      <c r="H573">
        <v>30</v>
      </c>
      <c r="I573">
        <v>25</v>
      </c>
      <c r="J573">
        <v>2109</v>
      </c>
      <c r="K573">
        <v>23.4</v>
      </c>
      <c r="L573">
        <v>2</v>
      </c>
      <c r="M573">
        <v>1</v>
      </c>
      <c r="N573">
        <v>3</v>
      </c>
      <c r="O573">
        <v>2</v>
      </c>
      <c r="P573">
        <v>0</v>
      </c>
      <c r="Q573">
        <v>0</v>
      </c>
      <c r="R573">
        <v>6</v>
      </c>
      <c r="S573">
        <v>0</v>
      </c>
      <c r="T573">
        <v>1</v>
      </c>
      <c r="U573">
        <v>1</v>
      </c>
      <c r="V573">
        <v>1.5</v>
      </c>
      <c r="W573">
        <v>2.6</v>
      </c>
      <c r="X573">
        <v>29</v>
      </c>
      <c r="Y573">
        <v>79</v>
      </c>
      <c r="Z573">
        <v>41</v>
      </c>
      <c r="AA573">
        <v>0.09</v>
      </c>
      <c r="AB573">
        <v>0.04</v>
      </c>
      <c r="AC573">
        <v>0.13</v>
      </c>
      <c r="AD573">
        <v>0.09</v>
      </c>
      <c r="AE573">
        <v>0.13</v>
      </c>
      <c r="AF573">
        <v>0.04</v>
      </c>
      <c r="AG573">
        <v>7.0000000000000007E-2</v>
      </c>
      <c r="AH573">
        <v>0.11</v>
      </c>
      <c r="AI573">
        <v>0.04</v>
      </c>
      <c r="AJ573">
        <v>0.11</v>
      </c>
      <c r="AK573" s="12">
        <f>Players[[#This Row],[Goal Contributions]]/Players[[#This Row],[Matches Played]]</f>
        <v>0.1</v>
      </c>
      <c r="AL573" s="12">
        <f>IF(Players[[#This Row],[Expected Goals]] &gt; 0, Players[[#This Row],[Goals]] / Players[[#This Row],[Expected Goals]], 0)</f>
        <v>2</v>
      </c>
      <c r="AM573" s="12">
        <f>IF(Players[[#This Row],[Expected Assists]] &gt; 0, Players[[#This Row],[Assists]] / Players[[#This Row],[Expected Assists]], 0)</f>
        <v>0.66666666666666663</v>
      </c>
      <c r="AN573" s="12">
        <f>IF(Players[[#This Row],[90s Played]] &gt; 0, (Players[[#This Row],[Y Cards]] + Players[[#This Row],[R Cards]]) / Players[[#This Row],[90s Played]], 0)</f>
        <v>0.25641025641025644</v>
      </c>
      <c r="AO573" s="12">
        <f>Players[[#This Row],[Goals]] - Players[[#This Row],[Expected Goals]]</f>
        <v>1</v>
      </c>
    </row>
    <row r="574" spans="1:41" x14ac:dyDescent="0.25">
      <c r="A574" t="s">
        <v>23</v>
      </c>
      <c r="B574" t="s">
        <v>736</v>
      </c>
      <c r="C574" t="s">
        <v>11</v>
      </c>
      <c r="D574" t="s">
        <v>699</v>
      </c>
      <c r="E574" t="s">
        <v>24</v>
      </c>
      <c r="F574">
        <v>28</v>
      </c>
      <c r="G574">
        <v>1997</v>
      </c>
      <c r="H574">
        <v>16</v>
      </c>
      <c r="I574">
        <v>16</v>
      </c>
      <c r="J574">
        <v>1410</v>
      </c>
      <c r="K574">
        <v>15.7</v>
      </c>
      <c r="L574">
        <v>1</v>
      </c>
      <c r="M574">
        <v>0</v>
      </c>
      <c r="N574">
        <v>1</v>
      </c>
      <c r="O574">
        <v>1</v>
      </c>
      <c r="P574">
        <v>0</v>
      </c>
      <c r="Q574">
        <v>0</v>
      </c>
      <c r="R574">
        <v>3</v>
      </c>
      <c r="S574">
        <v>0</v>
      </c>
      <c r="T574">
        <v>0.8</v>
      </c>
      <c r="U574">
        <v>0.8</v>
      </c>
      <c r="V574">
        <v>0.2</v>
      </c>
      <c r="W574">
        <v>1.1000000000000001</v>
      </c>
      <c r="X574">
        <v>6</v>
      </c>
      <c r="Y574">
        <v>31</v>
      </c>
      <c r="Z574">
        <v>2</v>
      </c>
      <c r="AA574">
        <v>0.06</v>
      </c>
      <c r="AB574">
        <v>0</v>
      </c>
      <c r="AC574">
        <v>0.06</v>
      </c>
      <c r="AD574">
        <v>0.06</v>
      </c>
      <c r="AE574">
        <v>0.06</v>
      </c>
      <c r="AF574">
        <v>0.05</v>
      </c>
      <c r="AG574">
        <v>0.02</v>
      </c>
      <c r="AH574">
        <v>7.0000000000000007E-2</v>
      </c>
      <c r="AI574">
        <v>0.05</v>
      </c>
      <c r="AJ574">
        <v>7.0000000000000007E-2</v>
      </c>
      <c r="AK574" s="12">
        <f>Players[[#This Row],[Goal Contributions]]/Players[[#This Row],[Matches Played]]</f>
        <v>6.25E-2</v>
      </c>
      <c r="AL574" s="12">
        <f>IF(Players[[#This Row],[Expected Goals]] &gt; 0, Players[[#This Row],[Goals]] / Players[[#This Row],[Expected Goals]], 0)</f>
        <v>1.25</v>
      </c>
      <c r="AM574" s="12">
        <f>IF(Players[[#This Row],[Expected Assists]] &gt; 0, Players[[#This Row],[Assists]] / Players[[#This Row],[Expected Assists]], 0)</f>
        <v>0</v>
      </c>
      <c r="AN574" s="12">
        <f>IF(Players[[#This Row],[90s Played]] &gt; 0, (Players[[#This Row],[Y Cards]] + Players[[#This Row],[R Cards]]) / Players[[#This Row],[90s Played]], 0)</f>
        <v>0.19108280254777071</v>
      </c>
      <c r="AO574" s="12">
        <f>Players[[#This Row],[Goals]] - Players[[#This Row],[Expected Goals]]</f>
        <v>0.19999999999999996</v>
      </c>
    </row>
    <row r="575" spans="1:41" x14ac:dyDescent="0.25">
      <c r="A575" t="s">
        <v>370</v>
      </c>
      <c r="B575" t="s">
        <v>725</v>
      </c>
      <c r="C575" t="s">
        <v>48</v>
      </c>
      <c r="D575" t="s">
        <v>699</v>
      </c>
      <c r="E575" t="s">
        <v>24</v>
      </c>
      <c r="F575">
        <v>30</v>
      </c>
      <c r="G575">
        <v>1995</v>
      </c>
      <c r="H575">
        <v>1</v>
      </c>
      <c r="I575">
        <v>0</v>
      </c>
      <c r="J575">
        <v>1</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s="12">
        <f>Players[[#This Row],[Goal Contributions]]/Players[[#This Row],[Matches Played]]</f>
        <v>0</v>
      </c>
      <c r="AL575" s="12">
        <f>IF(Players[[#This Row],[Expected Goals]] &gt; 0, Players[[#This Row],[Goals]] / Players[[#This Row],[Expected Goals]], 0)</f>
        <v>0</v>
      </c>
      <c r="AM575" s="12">
        <f>IF(Players[[#This Row],[Expected Assists]] &gt; 0, Players[[#This Row],[Assists]] / Players[[#This Row],[Expected Assists]], 0)</f>
        <v>0</v>
      </c>
      <c r="AN575" s="12">
        <f>IF(Players[[#This Row],[90s Played]] &gt; 0, (Players[[#This Row],[Y Cards]] + Players[[#This Row],[R Cards]]) / Players[[#This Row],[90s Played]], 0)</f>
        <v>0</v>
      </c>
      <c r="AO575" s="12">
        <f>Players[[#This Row],[Goals]] - Players[[#This Row],[Expected Goals]]</f>
        <v>0</v>
      </c>
    </row>
  </sheetData>
  <autoFilter ref="AU50:AW187" xr:uid="{C82E8642-5110-4DA7-A620-6FB44EBDB9DA}">
    <filterColumn colId="2">
      <filters>
        <filter val="1"/>
        <filter val="2"/>
        <filter val="3"/>
      </filters>
    </filterColumn>
  </autoFilter>
  <mergeCells count="1">
    <mergeCell ref="AP5:AS5"/>
  </mergeCell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33253-E86C-4BB1-B8AF-500F6FCE6239}">
  <dimension ref="A1:AJ575"/>
  <sheetViews>
    <sheetView workbookViewId="0">
      <selection activeCell="E5" sqref="E5"/>
    </sheetView>
  </sheetViews>
  <sheetFormatPr defaultRowHeight="15" x14ac:dyDescent="0.25"/>
  <cols>
    <col min="4" max="4" width="10.5703125" customWidth="1"/>
    <col min="8" max="8" width="17.140625" customWidth="1"/>
    <col min="10" max="10" width="10.42578125" customWidth="1"/>
    <col min="11" max="11" width="12.5703125" customWidth="1"/>
    <col min="13" max="13" width="9.5703125" customWidth="1"/>
    <col min="14" max="14" width="20.28515625" customWidth="1"/>
    <col min="15" max="15" width="15.42578125" customWidth="1"/>
    <col min="16" max="16" width="21.5703125" customWidth="1"/>
    <col min="18" max="18" width="10" customWidth="1"/>
    <col min="19" max="19" width="10.140625" customWidth="1"/>
    <col min="20" max="21" width="17.140625" customWidth="1"/>
    <col min="22" max="22" width="18.42578125" customWidth="1"/>
    <col min="23" max="23" width="21.7109375" customWidth="1"/>
    <col min="24" max="24" width="20.7109375" customWidth="1"/>
    <col min="25" max="25" width="20.42578125" customWidth="1"/>
    <col min="27" max="27" width="14.140625" customWidth="1"/>
    <col min="28" max="28" width="15.42578125" customWidth="1"/>
    <col min="29" max="29" width="26.7109375" customWidth="1"/>
    <col min="30" max="30" width="25.7109375" customWidth="1"/>
    <col min="31" max="31" width="24.140625" customWidth="1"/>
    <col min="32" max="32" width="22.5703125" customWidth="1"/>
    <col min="33" max="33" width="24.140625" customWidth="1"/>
    <col min="34" max="34" width="16" customWidth="1"/>
    <col min="35" max="35" width="23" customWidth="1"/>
    <col min="36" max="36" width="27.5703125" customWidth="1"/>
  </cols>
  <sheetData>
    <row r="1" spans="1:36" x14ac:dyDescent="0.25">
      <c r="A1" t="s">
        <v>0</v>
      </c>
      <c r="B1" t="s">
        <v>1</v>
      </c>
      <c r="C1" t="s">
        <v>2</v>
      </c>
      <c r="D1" t="s">
        <v>668</v>
      </c>
      <c r="E1" t="s">
        <v>3</v>
      </c>
      <c r="F1" t="s">
        <v>4</v>
      </c>
      <c r="G1" t="s">
        <v>5</v>
      </c>
      <c r="H1" t="s">
        <v>667</v>
      </c>
      <c r="I1" t="s">
        <v>6</v>
      </c>
      <c r="J1" t="s">
        <v>669</v>
      </c>
      <c r="K1" t="s">
        <v>670</v>
      </c>
      <c r="L1" t="s">
        <v>671</v>
      </c>
      <c r="M1" t="s">
        <v>672</v>
      </c>
      <c r="N1" t="s">
        <v>666</v>
      </c>
      <c r="O1" t="s">
        <v>673</v>
      </c>
      <c r="P1" t="s">
        <v>674</v>
      </c>
      <c r="Q1" t="s">
        <v>7</v>
      </c>
      <c r="R1" t="s">
        <v>675</v>
      </c>
      <c r="S1" t="s">
        <v>676</v>
      </c>
      <c r="T1" t="s">
        <v>677</v>
      </c>
      <c r="U1" t="s">
        <v>678</v>
      </c>
      <c r="V1" t="s">
        <v>679</v>
      </c>
      <c r="W1" t="s">
        <v>680</v>
      </c>
      <c r="X1" t="s">
        <v>681</v>
      </c>
      <c r="Y1" t="s">
        <v>682</v>
      </c>
      <c r="Z1" t="s">
        <v>8</v>
      </c>
      <c r="AA1" t="s">
        <v>683</v>
      </c>
      <c r="AB1" t="s">
        <v>684</v>
      </c>
      <c r="AC1" t="s">
        <v>685</v>
      </c>
      <c r="AD1" t="s">
        <v>686</v>
      </c>
      <c r="AE1" t="s">
        <v>687</v>
      </c>
      <c r="AF1" t="s">
        <v>688</v>
      </c>
      <c r="AG1" t="s">
        <v>689</v>
      </c>
      <c r="AH1" t="s">
        <v>690</v>
      </c>
      <c r="AI1" t="s">
        <v>691</v>
      </c>
      <c r="AJ1" t="s">
        <v>692</v>
      </c>
    </row>
    <row r="2" spans="1:36" x14ac:dyDescent="0.25">
      <c r="A2">
        <v>1</v>
      </c>
      <c r="B2" t="s">
        <v>9</v>
      </c>
      <c r="C2" t="s">
        <v>10</v>
      </c>
      <c r="D2" t="s">
        <v>11</v>
      </c>
      <c r="E2" t="s">
        <v>12</v>
      </c>
      <c r="F2">
        <v>24</v>
      </c>
      <c r="G2">
        <v>2000</v>
      </c>
      <c r="H2">
        <v>3</v>
      </c>
      <c r="I2">
        <v>1</v>
      </c>
      <c r="J2">
        <v>86</v>
      </c>
      <c r="K2">
        <v>1</v>
      </c>
      <c r="L2">
        <v>0</v>
      </c>
      <c r="M2">
        <v>0</v>
      </c>
      <c r="N2">
        <v>0</v>
      </c>
      <c r="O2">
        <v>0</v>
      </c>
      <c r="P2">
        <v>0</v>
      </c>
      <c r="Q2">
        <v>0</v>
      </c>
      <c r="R2">
        <v>0</v>
      </c>
      <c r="S2">
        <v>0</v>
      </c>
      <c r="T2">
        <v>0</v>
      </c>
      <c r="U2">
        <v>0</v>
      </c>
      <c r="V2">
        <v>0</v>
      </c>
      <c r="W2">
        <v>0</v>
      </c>
      <c r="X2">
        <v>1</v>
      </c>
      <c r="Y2">
        <v>8</v>
      </c>
      <c r="Z2">
        <v>3</v>
      </c>
      <c r="AA2">
        <v>0</v>
      </c>
      <c r="AB2">
        <v>0</v>
      </c>
      <c r="AC2">
        <v>0</v>
      </c>
      <c r="AD2">
        <v>0</v>
      </c>
      <c r="AE2">
        <v>0</v>
      </c>
      <c r="AF2">
        <v>0</v>
      </c>
      <c r="AG2">
        <v>0</v>
      </c>
      <c r="AH2">
        <v>0</v>
      </c>
      <c r="AI2">
        <v>0</v>
      </c>
      <c r="AJ2">
        <v>0</v>
      </c>
    </row>
    <row r="3" spans="1:36" x14ac:dyDescent="0.25">
      <c r="A3">
        <v>2</v>
      </c>
      <c r="B3" t="s">
        <v>13</v>
      </c>
      <c r="C3" t="s">
        <v>10</v>
      </c>
      <c r="D3" t="s">
        <v>11</v>
      </c>
      <c r="E3" t="s">
        <v>14</v>
      </c>
      <c r="F3">
        <v>18</v>
      </c>
      <c r="G3">
        <v>2006</v>
      </c>
      <c r="H3">
        <v>4</v>
      </c>
      <c r="I3">
        <v>2</v>
      </c>
      <c r="J3">
        <v>170</v>
      </c>
      <c r="K3">
        <v>1.9</v>
      </c>
      <c r="L3">
        <v>0</v>
      </c>
      <c r="M3">
        <v>0</v>
      </c>
      <c r="N3">
        <v>0</v>
      </c>
      <c r="O3">
        <v>0</v>
      </c>
      <c r="P3">
        <v>0</v>
      </c>
      <c r="Q3">
        <v>0</v>
      </c>
      <c r="R3">
        <v>1</v>
      </c>
      <c r="S3">
        <v>0</v>
      </c>
      <c r="T3">
        <v>0.2</v>
      </c>
      <c r="U3">
        <v>0.2</v>
      </c>
      <c r="V3">
        <v>0</v>
      </c>
      <c r="W3">
        <v>0.2</v>
      </c>
      <c r="X3">
        <v>0</v>
      </c>
      <c r="Y3">
        <v>8</v>
      </c>
      <c r="Z3">
        <v>0</v>
      </c>
      <c r="AA3">
        <v>0</v>
      </c>
      <c r="AB3">
        <v>0</v>
      </c>
      <c r="AC3">
        <v>0</v>
      </c>
      <c r="AD3">
        <v>0</v>
      </c>
      <c r="AE3">
        <v>0</v>
      </c>
      <c r="AF3">
        <v>0.12</v>
      </c>
      <c r="AG3">
        <v>0</v>
      </c>
      <c r="AH3">
        <v>0.12</v>
      </c>
      <c r="AI3">
        <v>0.12</v>
      </c>
      <c r="AJ3">
        <v>0.12</v>
      </c>
    </row>
    <row r="4" spans="1:36" x14ac:dyDescent="0.25">
      <c r="A4">
        <v>3</v>
      </c>
      <c r="B4" t="s">
        <v>15</v>
      </c>
      <c r="C4" t="s">
        <v>16</v>
      </c>
      <c r="D4" t="s">
        <v>17</v>
      </c>
      <c r="E4" t="s">
        <v>12</v>
      </c>
      <c r="F4">
        <v>25</v>
      </c>
      <c r="G4">
        <v>1999</v>
      </c>
      <c r="H4">
        <v>28</v>
      </c>
      <c r="I4">
        <v>21</v>
      </c>
      <c r="J4">
        <v>1965</v>
      </c>
      <c r="K4">
        <v>21.8</v>
      </c>
      <c r="L4">
        <v>0</v>
      </c>
      <c r="M4">
        <v>3</v>
      </c>
      <c r="N4">
        <v>3</v>
      </c>
      <c r="O4">
        <v>0</v>
      </c>
      <c r="P4">
        <v>0</v>
      </c>
      <c r="Q4">
        <v>0</v>
      </c>
      <c r="R4">
        <v>7</v>
      </c>
      <c r="S4">
        <v>0</v>
      </c>
      <c r="T4">
        <v>1.6</v>
      </c>
      <c r="U4">
        <v>1.6</v>
      </c>
      <c r="V4">
        <v>1</v>
      </c>
      <c r="W4">
        <v>2.6</v>
      </c>
      <c r="X4">
        <v>14</v>
      </c>
      <c r="Y4">
        <v>76</v>
      </c>
      <c r="Z4">
        <v>10</v>
      </c>
      <c r="AA4">
        <v>0</v>
      </c>
      <c r="AB4">
        <v>0.14000000000000001</v>
      </c>
      <c r="AC4">
        <v>0.14000000000000001</v>
      </c>
      <c r="AD4">
        <v>0</v>
      </c>
      <c r="AE4">
        <v>0.14000000000000001</v>
      </c>
      <c r="AF4">
        <v>7.0000000000000007E-2</v>
      </c>
      <c r="AG4">
        <v>0.05</v>
      </c>
      <c r="AH4">
        <v>0.12</v>
      </c>
      <c r="AI4">
        <v>7.0000000000000007E-2</v>
      </c>
      <c r="AJ4">
        <v>0.12</v>
      </c>
    </row>
    <row r="5" spans="1:36" x14ac:dyDescent="0.25">
      <c r="A5">
        <v>4</v>
      </c>
      <c r="B5" t="s">
        <v>18</v>
      </c>
      <c r="C5" t="s">
        <v>10</v>
      </c>
      <c r="D5" t="s">
        <v>11</v>
      </c>
      <c r="E5" t="s">
        <v>14</v>
      </c>
      <c r="F5">
        <v>26</v>
      </c>
      <c r="G5">
        <v>1997</v>
      </c>
      <c r="H5">
        <v>22</v>
      </c>
      <c r="I5">
        <v>15</v>
      </c>
      <c r="J5">
        <v>1409</v>
      </c>
      <c r="K5">
        <v>15.7</v>
      </c>
      <c r="L5">
        <v>1</v>
      </c>
      <c r="M5">
        <v>1</v>
      </c>
      <c r="N5">
        <v>2</v>
      </c>
      <c r="O5">
        <v>1</v>
      </c>
      <c r="P5">
        <v>0</v>
      </c>
      <c r="Q5">
        <v>0</v>
      </c>
      <c r="R5">
        <v>4</v>
      </c>
      <c r="S5">
        <v>0</v>
      </c>
      <c r="T5">
        <v>0.9</v>
      </c>
      <c r="U5">
        <v>0.9</v>
      </c>
      <c r="V5">
        <v>0.2</v>
      </c>
      <c r="W5">
        <v>1.2</v>
      </c>
      <c r="X5">
        <v>5</v>
      </c>
      <c r="Y5">
        <v>42</v>
      </c>
      <c r="Z5">
        <v>1</v>
      </c>
      <c r="AA5">
        <v>0.06</v>
      </c>
      <c r="AB5">
        <v>0.06</v>
      </c>
      <c r="AC5">
        <v>0.13</v>
      </c>
      <c r="AD5">
        <v>0.06</v>
      </c>
      <c r="AE5">
        <v>0.13</v>
      </c>
      <c r="AF5">
        <v>0.06</v>
      </c>
      <c r="AG5">
        <v>0.01</v>
      </c>
      <c r="AH5">
        <v>7.0000000000000007E-2</v>
      </c>
      <c r="AI5">
        <v>0.06</v>
      </c>
      <c r="AJ5">
        <v>7.0000000000000007E-2</v>
      </c>
    </row>
    <row r="6" spans="1:36" x14ac:dyDescent="0.25">
      <c r="A6">
        <v>5</v>
      </c>
      <c r="B6" t="s">
        <v>19</v>
      </c>
      <c r="C6" t="s">
        <v>20</v>
      </c>
      <c r="D6" t="s">
        <v>21</v>
      </c>
      <c r="E6" t="s">
        <v>22</v>
      </c>
      <c r="F6">
        <v>22</v>
      </c>
      <c r="G6">
        <v>2002</v>
      </c>
      <c r="H6">
        <v>29</v>
      </c>
      <c r="I6">
        <v>12</v>
      </c>
      <c r="J6">
        <v>1097</v>
      </c>
      <c r="K6">
        <v>12.2</v>
      </c>
      <c r="L6">
        <v>2</v>
      </c>
      <c r="M6">
        <v>2</v>
      </c>
      <c r="N6">
        <v>4</v>
      </c>
      <c r="O6">
        <v>2</v>
      </c>
      <c r="P6">
        <v>0</v>
      </c>
      <c r="Q6">
        <v>0</v>
      </c>
      <c r="R6">
        <v>0</v>
      </c>
      <c r="S6">
        <v>0</v>
      </c>
      <c r="T6">
        <v>2.5</v>
      </c>
      <c r="U6">
        <v>2.5</v>
      </c>
      <c r="V6">
        <v>2.5</v>
      </c>
      <c r="W6">
        <v>4.9000000000000004</v>
      </c>
      <c r="X6">
        <v>50</v>
      </c>
      <c r="Y6">
        <v>18</v>
      </c>
      <c r="Z6">
        <v>136</v>
      </c>
      <c r="AA6">
        <v>0.16</v>
      </c>
      <c r="AB6">
        <v>0.16</v>
      </c>
      <c r="AC6">
        <v>0.33</v>
      </c>
      <c r="AD6">
        <v>0.16</v>
      </c>
      <c r="AE6">
        <v>0.33</v>
      </c>
      <c r="AF6">
        <v>0.2</v>
      </c>
      <c r="AG6">
        <v>0.2</v>
      </c>
      <c r="AH6">
        <v>0.4</v>
      </c>
      <c r="AI6">
        <v>0.2</v>
      </c>
      <c r="AJ6">
        <v>0.4</v>
      </c>
    </row>
    <row r="7" spans="1:36" x14ac:dyDescent="0.25">
      <c r="A7">
        <v>6</v>
      </c>
      <c r="B7" t="s">
        <v>23</v>
      </c>
      <c r="C7" t="s">
        <v>20</v>
      </c>
      <c r="D7" t="s">
        <v>11</v>
      </c>
      <c r="E7" t="s">
        <v>24</v>
      </c>
      <c r="F7">
        <v>27</v>
      </c>
      <c r="G7">
        <v>1997</v>
      </c>
      <c r="H7">
        <v>16</v>
      </c>
      <c r="I7">
        <v>16</v>
      </c>
      <c r="J7">
        <v>1410</v>
      </c>
      <c r="K7">
        <v>15.7</v>
      </c>
      <c r="L7">
        <v>1</v>
      </c>
      <c r="M7">
        <v>0</v>
      </c>
      <c r="N7">
        <v>1</v>
      </c>
      <c r="O7">
        <v>1</v>
      </c>
      <c r="P7">
        <v>0</v>
      </c>
      <c r="Q7">
        <v>0</v>
      </c>
      <c r="R7">
        <v>3</v>
      </c>
      <c r="S7">
        <v>0</v>
      </c>
      <c r="T7">
        <v>0.8</v>
      </c>
      <c r="U7">
        <v>0.8</v>
      </c>
      <c r="V7">
        <v>0.2</v>
      </c>
      <c r="W7">
        <v>1.1000000000000001</v>
      </c>
      <c r="X7">
        <v>6</v>
      </c>
      <c r="Y7">
        <v>31</v>
      </c>
      <c r="Z7">
        <v>2</v>
      </c>
      <c r="AA7">
        <v>0.06</v>
      </c>
      <c r="AB7">
        <v>0</v>
      </c>
      <c r="AC7">
        <v>0.06</v>
      </c>
      <c r="AD7">
        <v>0.06</v>
      </c>
      <c r="AE7">
        <v>0.06</v>
      </c>
      <c r="AF7">
        <v>0.05</v>
      </c>
      <c r="AG7">
        <v>0.02</v>
      </c>
      <c r="AH7">
        <v>7.0000000000000007E-2</v>
      </c>
      <c r="AI7">
        <v>0.05</v>
      </c>
      <c r="AJ7">
        <v>7.0000000000000007E-2</v>
      </c>
    </row>
    <row r="8" spans="1:36" x14ac:dyDescent="0.25">
      <c r="A8">
        <v>7</v>
      </c>
      <c r="B8" t="s">
        <v>25</v>
      </c>
      <c r="C8" t="s">
        <v>10</v>
      </c>
      <c r="D8" t="s">
        <v>17</v>
      </c>
      <c r="E8" t="s">
        <v>26</v>
      </c>
      <c r="F8">
        <v>18</v>
      </c>
      <c r="G8">
        <v>2005</v>
      </c>
      <c r="H8">
        <v>2</v>
      </c>
      <c r="I8">
        <v>0</v>
      </c>
      <c r="J8">
        <v>6</v>
      </c>
      <c r="K8">
        <v>0.1</v>
      </c>
      <c r="L8">
        <v>0</v>
      </c>
      <c r="M8">
        <v>0</v>
      </c>
      <c r="N8">
        <v>0</v>
      </c>
      <c r="O8">
        <v>0</v>
      </c>
      <c r="P8">
        <v>0</v>
      </c>
      <c r="Q8">
        <v>0</v>
      </c>
      <c r="R8">
        <v>0</v>
      </c>
      <c r="S8">
        <v>0</v>
      </c>
      <c r="T8">
        <v>0</v>
      </c>
      <c r="U8">
        <v>0</v>
      </c>
      <c r="V8">
        <v>0</v>
      </c>
      <c r="W8">
        <v>0.1</v>
      </c>
      <c r="X8">
        <v>2</v>
      </c>
      <c r="Y8">
        <v>0</v>
      </c>
      <c r="Z8">
        <v>1</v>
      </c>
      <c r="AA8">
        <v>0</v>
      </c>
      <c r="AB8">
        <v>0</v>
      </c>
      <c r="AC8">
        <v>0</v>
      </c>
      <c r="AD8">
        <v>0</v>
      </c>
      <c r="AE8">
        <v>0</v>
      </c>
      <c r="AF8">
        <v>0.28999999999999998</v>
      </c>
      <c r="AG8">
        <v>0.5</v>
      </c>
      <c r="AH8">
        <v>0.79</v>
      </c>
      <c r="AI8">
        <v>0.28999999999999998</v>
      </c>
      <c r="AJ8">
        <v>0.79</v>
      </c>
    </row>
    <row r="9" spans="1:36" x14ac:dyDescent="0.25">
      <c r="A9">
        <v>8</v>
      </c>
      <c r="B9" t="s">
        <v>27</v>
      </c>
      <c r="C9" t="s">
        <v>28</v>
      </c>
      <c r="D9" t="s">
        <v>11</v>
      </c>
      <c r="E9" t="s">
        <v>29</v>
      </c>
      <c r="F9">
        <v>27</v>
      </c>
      <c r="G9">
        <v>1996</v>
      </c>
      <c r="H9">
        <v>35</v>
      </c>
      <c r="I9">
        <v>35</v>
      </c>
      <c r="J9">
        <v>2995</v>
      </c>
      <c r="K9">
        <v>33.299999999999997</v>
      </c>
      <c r="L9">
        <v>2</v>
      </c>
      <c r="M9">
        <v>1</v>
      </c>
      <c r="N9">
        <v>3</v>
      </c>
      <c r="O9">
        <v>2</v>
      </c>
      <c r="P9">
        <v>0</v>
      </c>
      <c r="Q9">
        <v>0</v>
      </c>
      <c r="R9">
        <v>5</v>
      </c>
      <c r="S9">
        <v>0</v>
      </c>
      <c r="T9">
        <v>0.6</v>
      </c>
      <c r="U9">
        <v>0.6</v>
      </c>
      <c r="V9">
        <v>1.4</v>
      </c>
      <c r="W9">
        <v>2.1</v>
      </c>
      <c r="X9">
        <v>67</v>
      </c>
      <c r="Y9">
        <v>107</v>
      </c>
      <c r="Z9">
        <v>67</v>
      </c>
      <c r="AA9">
        <v>0.06</v>
      </c>
      <c r="AB9">
        <v>0.03</v>
      </c>
      <c r="AC9">
        <v>0.09</v>
      </c>
      <c r="AD9">
        <v>0.06</v>
      </c>
      <c r="AE9">
        <v>0.09</v>
      </c>
      <c r="AF9">
        <v>0.02</v>
      </c>
      <c r="AG9">
        <v>0.04</v>
      </c>
      <c r="AH9">
        <v>0.06</v>
      </c>
      <c r="AI9">
        <v>0.02</v>
      </c>
      <c r="AJ9">
        <v>0.06</v>
      </c>
    </row>
    <row r="10" spans="1:36" x14ac:dyDescent="0.25">
      <c r="A10">
        <v>9</v>
      </c>
      <c r="B10" t="s">
        <v>30</v>
      </c>
      <c r="C10" t="s">
        <v>31</v>
      </c>
      <c r="D10" t="s">
        <v>11</v>
      </c>
      <c r="E10" t="s">
        <v>24</v>
      </c>
      <c r="F10">
        <v>23</v>
      </c>
      <c r="G10">
        <v>2001</v>
      </c>
      <c r="H10">
        <v>37</v>
      </c>
      <c r="I10">
        <v>37</v>
      </c>
      <c r="J10">
        <v>3109</v>
      </c>
      <c r="K10">
        <v>34.5</v>
      </c>
      <c r="L10">
        <v>4</v>
      </c>
      <c r="M10">
        <v>7</v>
      </c>
      <c r="N10">
        <v>11</v>
      </c>
      <c r="O10">
        <v>4</v>
      </c>
      <c r="P10">
        <v>0</v>
      </c>
      <c r="Q10">
        <v>0</v>
      </c>
      <c r="R10">
        <v>7</v>
      </c>
      <c r="S10">
        <v>1</v>
      </c>
      <c r="T10">
        <v>2.7</v>
      </c>
      <c r="U10">
        <v>2.7</v>
      </c>
      <c r="V10">
        <v>5.5</v>
      </c>
      <c r="W10">
        <v>8.1999999999999993</v>
      </c>
      <c r="X10">
        <v>89</v>
      </c>
      <c r="Y10">
        <v>108</v>
      </c>
      <c r="Z10">
        <v>176</v>
      </c>
      <c r="AA10">
        <v>0.12</v>
      </c>
      <c r="AB10">
        <v>0.2</v>
      </c>
      <c r="AC10">
        <v>0.32</v>
      </c>
      <c r="AD10">
        <v>0.12</v>
      </c>
      <c r="AE10">
        <v>0.32</v>
      </c>
      <c r="AF10">
        <v>0.08</v>
      </c>
      <c r="AG10">
        <v>0.16</v>
      </c>
      <c r="AH10">
        <v>0.24</v>
      </c>
      <c r="AI10">
        <v>0.08</v>
      </c>
      <c r="AJ10">
        <v>0.24</v>
      </c>
    </row>
    <row r="11" spans="1:36" x14ac:dyDescent="0.25">
      <c r="A11">
        <v>10</v>
      </c>
      <c r="B11" t="s">
        <v>32</v>
      </c>
      <c r="C11" t="s">
        <v>33</v>
      </c>
      <c r="D11" t="s">
        <v>11</v>
      </c>
      <c r="E11" t="s">
        <v>34</v>
      </c>
      <c r="F11">
        <v>26</v>
      </c>
      <c r="G11">
        <v>1998</v>
      </c>
      <c r="H11">
        <v>24</v>
      </c>
      <c r="I11">
        <v>17</v>
      </c>
      <c r="J11">
        <v>1438</v>
      </c>
      <c r="K11">
        <v>16</v>
      </c>
      <c r="L11">
        <v>0</v>
      </c>
      <c r="M11">
        <v>0</v>
      </c>
      <c r="N11">
        <v>0</v>
      </c>
      <c r="O11">
        <v>0</v>
      </c>
      <c r="P11">
        <v>0</v>
      </c>
      <c r="Q11">
        <v>0</v>
      </c>
      <c r="R11">
        <v>5</v>
      </c>
      <c r="S11">
        <v>0</v>
      </c>
      <c r="T11">
        <v>1</v>
      </c>
      <c r="U11">
        <v>1</v>
      </c>
      <c r="V11">
        <v>1.2</v>
      </c>
      <c r="W11">
        <v>2.2000000000000002</v>
      </c>
      <c r="X11">
        <v>27</v>
      </c>
      <c r="Y11">
        <v>56</v>
      </c>
      <c r="Z11">
        <v>44</v>
      </c>
      <c r="AA11">
        <v>0</v>
      </c>
      <c r="AB11">
        <v>0</v>
      </c>
      <c r="AC11">
        <v>0</v>
      </c>
      <c r="AD11">
        <v>0</v>
      </c>
      <c r="AE11">
        <v>0</v>
      </c>
      <c r="AF11">
        <v>0.06</v>
      </c>
      <c r="AG11">
        <v>0.08</v>
      </c>
      <c r="AH11">
        <v>0.14000000000000001</v>
      </c>
      <c r="AI11">
        <v>0.06</v>
      </c>
      <c r="AJ11">
        <v>0.14000000000000001</v>
      </c>
    </row>
    <row r="12" spans="1:36" x14ac:dyDescent="0.25">
      <c r="A12">
        <v>11</v>
      </c>
      <c r="B12" t="s">
        <v>35</v>
      </c>
      <c r="C12" t="s">
        <v>36</v>
      </c>
      <c r="D12" t="s">
        <v>11</v>
      </c>
      <c r="E12" t="s">
        <v>37</v>
      </c>
      <c r="F12">
        <v>29</v>
      </c>
      <c r="G12">
        <v>1995</v>
      </c>
      <c r="H12">
        <v>26</v>
      </c>
      <c r="I12">
        <v>23</v>
      </c>
      <c r="J12">
        <v>2014</v>
      </c>
      <c r="K12">
        <v>22.4</v>
      </c>
      <c r="L12">
        <v>0</v>
      </c>
      <c r="M12">
        <v>0</v>
      </c>
      <c r="N12">
        <v>0</v>
      </c>
      <c r="O12">
        <v>0</v>
      </c>
      <c r="P12">
        <v>0</v>
      </c>
      <c r="Q12">
        <v>0</v>
      </c>
      <c r="R12">
        <v>3</v>
      </c>
      <c r="S12">
        <v>0</v>
      </c>
      <c r="T12">
        <v>1.6</v>
      </c>
      <c r="U12">
        <v>1.6</v>
      </c>
      <c r="V12">
        <v>0.4</v>
      </c>
      <c r="W12">
        <v>1.9</v>
      </c>
      <c r="X12">
        <v>46</v>
      </c>
      <c r="Y12">
        <v>158</v>
      </c>
      <c r="Z12">
        <v>7</v>
      </c>
      <c r="AA12">
        <v>0</v>
      </c>
      <c r="AB12">
        <v>0</v>
      </c>
      <c r="AC12">
        <v>0</v>
      </c>
      <c r="AD12">
        <v>0</v>
      </c>
      <c r="AE12">
        <v>0</v>
      </c>
      <c r="AF12">
        <v>7.0000000000000007E-2</v>
      </c>
      <c r="AG12">
        <v>0.02</v>
      </c>
      <c r="AH12">
        <v>0.09</v>
      </c>
      <c r="AI12">
        <v>7.0000000000000007E-2</v>
      </c>
      <c r="AJ12">
        <v>0.09</v>
      </c>
    </row>
    <row r="13" spans="1:36" x14ac:dyDescent="0.25">
      <c r="A13">
        <v>12</v>
      </c>
      <c r="B13" t="s">
        <v>38</v>
      </c>
      <c r="C13" t="s">
        <v>39</v>
      </c>
      <c r="D13" t="s">
        <v>11</v>
      </c>
      <c r="E13" t="s">
        <v>37</v>
      </c>
      <c r="F13">
        <v>29</v>
      </c>
      <c r="G13">
        <v>1995</v>
      </c>
      <c r="H13">
        <v>10</v>
      </c>
      <c r="I13">
        <v>8</v>
      </c>
      <c r="J13">
        <v>678</v>
      </c>
      <c r="K13">
        <v>7.5</v>
      </c>
      <c r="L13">
        <v>0</v>
      </c>
      <c r="M13">
        <v>0</v>
      </c>
      <c r="N13">
        <v>0</v>
      </c>
      <c r="O13">
        <v>0</v>
      </c>
      <c r="P13">
        <v>0</v>
      </c>
      <c r="Q13">
        <v>0</v>
      </c>
      <c r="R13">
        <v>0</v>
      </c>
      <c r="S13">
        <v>0</v>
      </c>
      <c r="T13">
        <v>0.2</v>
      </c>
      <c r="U13">
        <v>0.2</v>
      </c>
      <c r="V13">
        <v>0</v>
      </c>
      <c r="W13">
        <v>0.2</v>
      </c>
      <c r="X13">
        <v>12</v>
      </c>
      <c r="Y13">
        <v>50</v>
      </c>
      <c r="Z13">
        <v>2</v>
      </c>
      <c r="AA13">
        <v>0</v>
      </c>
      <c r="AB13">
        <v>0</v>
      </c>
      <c r="AC13">
        <v>0</v>
      </c>
      <c r="AD13">
        <v>0</v>
      </c>
      <c r="AE13">
        <v>0</v>
      </c>
      <c r="AF13">
        <v>0.03</v>
      </c>
      <c r="AG13">
        <v>0</v>
      </c>
      <c r="AH13">
        <v>0.03</v>
      </c>
      <c r="AI13">
        <v>0.03</v>
      </c>
      <c r="AJ13">
        <v>0.03</v>
      </c>
    </row>
    <row r="14" spans="1:36" x14ac:dyDescent="0.25">
      <c r="A14">
        <v>13</v>
      </c>
      <c r="B14" t="s">
        <v>40</v>
      </c>
      <c r="C14" t="s">
        <v>41</v>
      </c>
      <c r="D14" t="s">
        <v>17</v>
      </c>
      <c r="E14" t="s">
        <v>42</v>
      </c>
      <c r="F14">
        <v>21</v>
      </c>
      <c r="G14">
        <v>2002</v>
      </c>
      <c r="H14">
        <v>1</v>
      </c>
      <c r="I14">
        <v>0</v>
      </c>
      <c r="J14">
        <v>10</v>
      </c>
      <c r="K14">
        <v>0.1</v>
      </c>
      <c r="L14">
        <v>0</v>
      </c>
      <c r="M14">
        <v>0</v>
      </c>
      <c r="N14">
        <v>0</v>
      </c>
      <c r="O14">
        <v>0</v>
      </c>
      <c r="P14">
        <v>0</v>
      </c>
      <c r="Q14">
        <v>0</v>
      </c>
      <c r="R14">
        <v>0</v>
      </c>
      <c r="S14">
        <v>0</v>
      </c>
      <c r="T14">
        <v>0.1</v>
      </c>
      <c r="U14">
        <v>0.1</v>
      </c>
      <c r="V14">
        <v>0.1</v>
      </c>
      <c r="W14">
        <v>0.2</v>
      </c>
      <c r="X14">
        <v>4</v>
      </c>
      <c r="Y14">
        <v>6</v>
      </c>
      <c r="Z14">
        <v>1</v>
      </c>
      <c r="AA14">
        <v>0</v>
      </c>
      <c r="AB14">
        <v>0</v>
      </c>
      <c r="AC14">
        <v>0</v>
      </c>
      <c r="AD14">
        <v>0</v>
      </c>
      <c r="AE14">
        <v>0</v>
      </c>
      <c r="AF14">
        <v>0.62</v>
      </c>
      <c r="AG14">
        <v>0.86</v>
      </c>
      <c r="AH14">
        <v>1.48</v>
      </c>
      <c r="AI14">
        <v>0.62</v>
      </c>
      <c r="AJ14">
        <v>1.48</v>
      </c>
    </row>
    <row r="15" spans="1:36" x14ac:dyDescent="0.25">
      <c r="A15">
        <v>14</v>
      </c>
      <c r="B15" t="s">
        <v>40</v>
      </c>
      <c r="C15" t="s">
        <v>41</v>
      </c>
      <c r="D15" t="s">
        <v>21</v>
      </c>
      <c r="E15" t="s">
        <v>43</v>
      </c>
      <c r="F15">
        <v>21</v>
      </c>
      <c r="G15">
        <v>2002</v>
      </c>
      <c r="H15">
        <v>15</v>
      </c>
      <c r="I15">
        <v>7</v>
      </c>
      <c r="J15">
        <v>764</v>
      </c>
      <c r="K15">
        <v>8.5</v>
      </c>
      <c r="L15">
        <v>2</v>
      </c>
      <c r="M15">
        <v>3</v>
      </c>
      <c r="N15">
        <v>5</v>
      </c>
      <c r="O15">
        <v>2</v>
      </c>
      <c r="P15">
        <v>0</v>
      </c>
      <c r="Q15">
        <v>0</v>
      </c>
      <c r="R15">
        <v>4</v>
      </c>
      <c r="S15">
        <v>0</v>
      </c>
      <c r="T15">
        <v>1.7</v>
      </c>
      <c r="U15">
        <v>1.7</v>
      </c>
      <c r="V15">
        <v>1.6</v>
      </c>
      <c r="W15">
        <v>3.4</v>
      </c>
      <c r="X15">
        <v>19</v>
      </c>
      <c r="Y15">
        <v>42</v>
      </c>
      <c r="Z15">
        <v>21</v>
      </c>
      <c r="AA15">
        <v>0.24</v>
      </c>
      <c r="AB15">
        <v>0.35</v>
      </c>
      <c r="AC15">
        <v>0.59</v>
      </c>
      <c r="AD15">
        <v>0.24</v>
      </c>
      <c r="AE15">
        <v>0.59</v>
      </c>
      <c r="AF15">
        <v>0.2</v>
      </c>
      <c r="AG15">
        <v>0.19</v>
      </c>
      <c r="AH15">
        <v>0.4</v>
      </c>
      <c r="AI15">
        <v>0.2</v>
      </c>
      <c r="AJ15">
        <v>0.4</v>
      </c>
    </row>
    <row r="16" spans="1:36" x14ac:dyDescent="0.25">
      <c r="A16">
        <v>15</v>
      </c>
      <c r="B16" t="s">
        <v>44</v>
      </c>
      <c r="C16" t="s">
        <v>10</v>
      </c>
      <c r="D16" t="s">
        <v>11</v>
      </c>
      <c r="E16" t="s">
        <v>45</v>
      </c>
      <c r="F16">
        <v>25</v>
      </c>
      <c r="G16">
        <v>1998</v>
      </c>
      <c r="H16">
        <v>33</v>
      </c>
      <c r="I16">
        <v>28</v>
      </c>
      <c r="J16">
        <v>2365</v>
      </c>
      <c r="K16">
        <v>26.3</v>
      </c>
      <c r="L16">
        <v>3</v>
      </c>
      <c r="M16">
        <v>6</v>
      </c>
      <c r="N16">
        <v>9</v>
      </c>
      <c r="O16">
        <v>3</v>
      </c>
      <c r="P16">
        <v>0</v>
      </c>
      <c r="Q16">
        <v>0</v>
      </c>
      <c r="R16">
        <v>5</v>
      </c>
      <c r="S16">
        <v>0</v>
      </c>
      <c r="T16">
        <v>1.9</v>
      </c>
      <c r="U16">
        <v>1.9</v>
      </c>
      <c r="V16">
        <v>7.3</v>
      </c>
      <c r="W16">
        <v>9.1999999999999993</v>
      </c>
      <c r="X16">
        <v>51</v>
      </c>
      <c r="Y16">
        <v>232</v>
      </c>
      <c r="Z16">
        <v>94</v>
      </c>
      <c r="AA16">
        <v>0.11</v>
      </c>
      <c r="AB16">
        <v>0.23</v>
      </c>
      <c r="AC16">
        <v>0.34</v>
      </c>
      <c r="AD16">
        <v>0.11</v>
      </c>
      <c r="AE16">
        <v>0.34</v>
      </c>
      <c r="AF16">
        <v>7.0000000000000007E-2</v>
      </c>
      <c r="AG16">
        <v>0.28000000000000003</v>
      </c>
      <c r="AH16">
        <v>0.35</v>
      </c>
      <c r="AI16">
        <v>7.0000000000000007E-2</v>
      </c>
      <c r="AJ16">
        <v>0.35</v>
      </c>
    </row>
    <row r="17" spans="1:36" x14ac:dyDescent="0.25">
      <c r="A17">
        <v>16</v>
      </c>
      <c r="B17" t="s">
        <v>46</v>
      </c>
      <c r="C17" t="s">
        <v>47</v>
      </c>
      <c r="D17" t="s">
        <v>48</v>
      </c>
      <c r="E17" t="s">
        <v>45</v>
      </c>
      <c r="F17">
        <v>31</v>
      </c>
      <c r="G17">
        <v>1992</v>
      </c>
      <c r="H17">
        <v>28</v>
      </c>
      <c r="I17">
        <v>28</v>
      </c>
      <c r="J17">
        <v>2508</v>
      </c>
      <c r="K17">
        <v>27.9</v>
      </c>
      <c r="L17">
        <v>0</v>
      </c>
      <c r="M17">
        <v>0</v>
      </c>
      <c r="N17">
        <v>0</v>
      </c>
      <c r="O17">
        <v>0</v>
      </c>
      <c r="P17">
        <v>0</v>
      </c>
      <c r="Q17">
        <v>0</v>
      </c>
      <c r="R17">
        <v>0</v>
      </c>
      <c r="S17">
        <v>0</v>
      </c>
      <c r="T17">
        <v>0</v>
      </c>
      <c r="U17">
        <v>0</v>
      </c>
      <c r="V17">
        <v>0.6</v>
      </c>
      <c r="W17">
        <v>0.6</v>
      </c>
      <c r="X17">
        <v>0</v>
      </c>
      <c r="Y17">
        <v>1</v>
      </c>
      <c r="Z17">
        <v>0</v>
      </c>
      <c r="AA17">
        <v>0</v>
      </c>
      <c r="AB17">
        <v>0</v>
      </c>
      <c r="AC17">
        <v>0</v>
      </c>
      <c r="AD17">
        <v>0</v>
      </c>
      <c r="AE17">
        <v>0</v>
      </c>
      <c r="AF17">
        <v>0</v>
      </c>
      <c r="AG17">
        <v>0.02</v>
      </c>
      <c r="AH17">
        <v>0.02</v>
      </c>
      <c r="AI17">
        <v>0</v>
      </c>
      <c r="AJ17">
        <v>0.02</v>
      </c>
    </row>
    <row r="18" spans="1:36" x14ac:dyDescent="0.25">
      <c r="A18">
        <v>17</v>
      </c>
      <c r="B18" t="s">
        <v>49</v>
      </c>
      <c r="C18" t="s">
        <v>50</v>
      </c>
      <c r="D18" t="s">
        <v>51</v>
      </c>
      <c r="E18" t="s">
        <v>52</v>
      </c>
      <c r="F18">
        <v>30</v>
      </c>
      <c r="G18">
        <v>1994</v>
      </c>
      <c r="H18">
        <v>9</v>
      </c>
      <c r="I18">
        <v>1</v>
      </c>
      <c r="J18">
        <v>157</v>
      </c>
      <c r="K18">
        <v>1.7</v>
      </c>
      <c r="L18">
        <v>0</v>
      </c>
      <c r="M18">
        <v>0</v>
      </c>
      <c r="N18">
        <v>0</v>
      </c>
      <c r="O18">
        <v>0</v>
      </c>
      <c r="P18">
        <v>0</v>
      </c>
      <c r="Q18">
        <v>0</v>
      </c>
      <c r="R18">
        <v>0</v>
      </c>
      <c r="S18">
        <v>0</v>
      </c>
      <c r="T18">
        <v>0.5</v>
      </c>
      <c r="U18">
        <v>0.5</v>
      </c>
      <c r="V18">
        <v>0.3</v>
      </c>
      <c r="W18">
        <v>0.8</v>
      </c>
      <c r="X18">
        <v>3</v>
      </c>
      <c r="Y18">
        <v>6</v>
      </c>
      <c r="Z18">
        <v>18</v>
      </c>
      <c r="AA18">
        <v>0</v>
      </c>
      <c r="AB18">
        <v>0</v>
      </c>
      <c r="AC18">
        <v>0</v>
      </c>
      <c r="AD18">
        <v>0</v>
      </c>
      <c r="AE18">
        <v>0</v>
      </c>
      <c r="AF18">
        <v>0.3</v>
      </c>
      <c r="AG18">
        <v>0.15</v>
      </c>
      <c r="AH18">
        <v>0.45</v>
      </c>
      <c r="AI18">
        <v>0.3</v>
      </c>
      <c r="AJ18">
        <v>0.45</v>
      </c>
    </row>
    <row r="19" spans="1:36" x14ac:dyDescent="0.25">
      <c r="A19">
        <v>18</v>
      </c>
      <c r="B19" t="s">
        <v>53</v>
      </c>
      <c r="D19" t="s">
        <v>11</v>
      </c>
      <c r="E19" t="s">
        <v>54</v>
      </c>
      <c r="H19">
        <v>1</v>
      </c>
      <c r="I19">
        <v>0</v>
      </c>
      <c r="J19">
        <v>2</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row>
    <row r="20" spans="1:36" x14ac:dyDescent="0.25">
      <c r="A20">
        <v>19</v>
      </c>
      <c r="B20" t="s">
        <v>55</v>
      </c>
      <c r="C20" t="s">
        <v>56</v>
      </c>
      <c r="D20" t="s">
        <v>17</v>
      </c>
      <c r="E20" t="s">
        <v>57</v>
      </c>
      <c r="F20">
        <v>26</v>
      </c>
      <c r="G20">
        <v>1997</v>
      </c>
      <c r="H20">
        <v>28</v>
      </c>
      <c r="I20">
        <v>20</v>
      </c>
      <c r="J20">
        <v>1772</v>
      </c>
      <c r="K20">
        <v>19.7</v>
      </c>
      <c r="L20">
        <v>0</v>
      </c>
      <c r="M20">
        <v>1</v>
      </c>
      <c r="N20">
        <v>1</v>
      </c>
      <c r="O20">
        <v>0</v>
      </c>
      <c r="P20">
        <v>0</v>
      </c>
      <c r="Q20">
        <v>0</v>
      </c>
      <c r="R20">
        <v>9</v>
      </c>
      <c r="S20">
        <v>1</v>
      </c>
      <c r="T20">
        <v>0.4</v>
      </c>
      <c r="U20">
        <v>0.4</v>
      </c>
      <c r="V20">
        <v>0.8</v>
      </c>
      <c r="W20">
        <v>1.2</v>
      </c>
      <c r="X20">
        <v>24</v>
      </c>
      <c r="Y20">
        <v>85</v>
      </c>
      <c r="Z20">
        <v>18</v>
      </c>
      <c r="AA20">
        <v>0</v>
      </c>
      <c r="AB20">
        <v>0.05</v>
      </c>
      <c r="AC20">
        <v>0.05</v>
      </c>
      <c r="AD20">
        <v>0</v>
      </c>
      <c r="AE20">
        <v>0.05</v>
      </c>
      <c r="AF20">
        <v>0.02</v>
      </c>
      <c r="AG20">
        <v>0.04</v>
      </c>
      <c r="AH20">
        <v>0.06</v>
      </c>
      <c r="AI20">
        <v>0.02</v>
      </c>
      <c r="AJ20">
        <v>0.06</v>
      </c>
    </row>
    <row r="21" spans="1:36" x14ac:dyDescent="0.25">
      <c r="A21">
        <v>20</v>
      </c>
      <c r="B21" t="s">
        <v>58</v>
      </c>
      <c r="C21" t="s">
        <v>10</v>
      </c>
      <c r="D21" t="s">
        <v>51</v>
      </c>
      <c r="E21" t="s">
        <v>54</v>
      </c>
      <c r="F21">
        <v>19</v>
      </c>
      <c r="G21">
        <v>2005</v>
      </c>
      <c r="H21">
        <v>1</v>
      </c>
      <c r="I21">
        <v>0</v>
      </c>
      <c r="J21">
        <v>1</v>
      </c>
      <c r="K21">
        <v>0</v>
      </c>
      <c r="L21">
        <v>0</v>
      </c>
      <c r="M21">
        <v>0</v>
      </c>
      <c r="N21">
        <v>0</v>
      </c>
      <c r="O21">
        <v>0</v>
      </c>
      <c r="P21">
        <v>0</v>
      </c>
      <c r="Q21">
        <v>0</v>
      </c>
      <c r="R21">
        <v>0</v>
      </c>
      <c r="S21">
        <v>0</v>
      </c>
      <c r="T21">
        <v>0</v>
      </c>
      <c r="U21">
        <v>0</v>
      </c>
      <c r="V21">
        <v>0</v>
      </c>
      <c r="W21">
        <v>0</v>
      </c>
      <c r="X21">
        <v>0</v>
      </c>
      <c r="Y21">
        <v>0</v>
      </c>
      <c r="Z21">
        <v>1</v>
      </c>
      <c r="AA21">
        <v>0</v>
      </c>
      <c r="AB21">
        <v>0</v>
      </c>
      <c r="AC21">
        <v>0</v>
      </c>
      <c r="AD21">
        <v>0</v>
      </c>
      <c r="AE21">
        <v>0</v>
      </c>
      <c r="AF21">
        <v>0</v>
      </c>
      <c r="AG21">
        <v>0</v>
      </c>
      <c r="AH21">
        <v>0</v>
      </c>
      <c r="AI21">
        <v>0</v>
      </c>
      <c r="AJ21">
        <v>0</v>
      </c>
    </row>
    <row r="22" spans="1:36" x14ac:dyDescent="0.25">
      <c r="A22">
        <v>21</v>
      </c>
      <c r="B22" t="s">
        <v>59</v>
      </c>
      <c r="C22" t="s">
        <v>10</v>
      </c>
      <c r="D22" t="s">
        <v>11</v>
      </c>
      <c r="E22" t="s">
        <v>60</v>
      </c>
      <c r="F22">
        <v>17</v>
      </c>
      <c r="G22">
        <v>2007</v>
      </c>
      <c r="H22">
        <v>5</v>
      </c>
      <c r="I22">
        <v>4</v>
      </c>
      <c r="J22">
        <v>346</v>
      </c>
      <c r="K22">
        <v>3.8</v>
      </c>
      <c r="L22">
        <v>0</v>
      </c>
      <c r="M22">
        <v>0</v>
      </c>
      <c r="N22">
        <v>0</v>
      </c>
      <c r="O22">
        <v>0</v>
      </c>
      <c r="P22">
        <v>0</v>
      </c>
      <c r="Q22">
        <v>0</v>
      </c>
      <c r="R22">
        <v>0</v>
      </c>
      <c r="S22">
        <v>0</v>
      </c>
      <c r="T22">
        <v>0.1</v>
      </c>
      <c r="U22">
        <v>0.1</v>
      </c>
      <c r="V22">
        <v>0</v>
      </c>
      <c r="W22">
        <v>0.1</v>
      </c>
      <c r="X22">
        <v>9</v>
      </c>
      <c r="Y22">
        <v>7</v>
      </c>
      <c r="Z22">
        <v>23</v>
      </c>
      <c r="AA22">
        <v>0</v>
      </c>
      <c r="AB22">
        <v>0</v>
      </c>
      <c r="AC22">
        <v>0</v>
      </c>
      <c r="AD22">
        <v>0</v>
      </c>
      <c r="AE22">
        <v>0</v>
      </c>
      <c r="AF22">
        <v>0.02</v>
      </c>
      <c r="AG22">
        <v>0.01</v>
      </c>
      <c r="AH22">
        <v>0.02</v>
      </c>
      <c r="AI22">
        <v>0.02</v>
      </c>
      <c r="AJ22">
        <v>0.02</v>
      </c>
    </row>
    <row r="23" spans="1:36" x14ac:dyDescent="0.25">
      <c r="A23">
        <v>22</v>
      </c>
      <c r="B23" t="s">
        <v>61</v>
      </c>
      <c r="C23" t="s">
        <v>10</v>
      </c>
      <c r="D23" t="s">
        <v>62</v>
      </c>
      <c r="E23" t="s">
        <v>42</v>
      </c>
      <c r="F23">
        <v>18</v>
      </c>
      <c r="G23">
        <v>2006</v>
      </c>
      <c r="H23">
        <v>2</v>
      </c>
      <c r="I23">
        <v>0</v>
      </c>
      <c r="J23">
        <v>28</v>
      </c>
      <c r="K23">
        <v>0.3</v>
      </c>
      <c r="L23">
        <v>0</v>
      </c>
      <c r="M23">
        <v>0</v>
      </c>
      <c r="N23">
        <v>0</v>
      </c>
      <c r="O23">
        <v>0</v>
      </c>
      <c r="P23">
        <v>0</v>
      </c>
      <c r="Q23">
        <v>0</v>
      </c>
      <c r="R23">
        <v>1</v>
      </c>
      <c r="S23">
        <v>0</v>
      </c>
      <c r="T23">
        <v>0</v>
      </c>
      <c r="U23">
        <v>0</v>
      </c>
      <c r="V23">
        <v>0.1</v>
      </c>
      <c r="W23">
        <v>0.1</v>
      </c>
      <c r="X23">
        <v>1</v>
      </c>
      <c r="Y23">
        <v>0</v>
      </c>
      <c r="Z23">
        <v>3</v>
      </c>
      <c r="AA23">
        <v>0</v>
      </c>
      <c r="AB23">
        <v>0</v>
      </c>
      <c r="AC23">
        <v>0</v>
      </c>
      <c r="AD23">
        <v>0</v>
      </c>
      <c r="AE23">
        <v>0</v>
      </c>
      <c r="AF23">
        <v>7.0000000000000007E-2</v>
      </c>
      <c r="AG23">
        <v>0.22</v>
      </c>
      <c r="AH23">
        <v>0.28999999999999998</v>
      </c>
      <c r="AI23">
        <v>7.0000000000000007E-2</v>
      </c>
      <c r="AJ23">
        <v>0.28999999999999998</v>
      </c>
    </row>
    <row r="24" spans="1:36" x14ac:dyDescent="0.25">
      <c r="A24">
        <v>23</v>
      </c>
      <c r="B24" t="s">
        <v>63</v>
      </c>
      <c r="C24" t="s">
        <v>64</v>
      </c>
      <c r="D24" t="s">
        <v>17</v>
      </c>
      <c r="E24" t="s">
        <v>14</v>
      </c>
      <c r="F24">
        <v>18</v>
      </c>
      <c r="G24">
        <v>2006</v>
      </c>
      <c r="H24">
        <v>1</v>
      </c>
      <c r="I24">
        <v>0</v>
      </c>
      <c r="J24">
        <v>8</v>
      </c>
      <c r="K24">
        <v>0.1</v>
      </c>
      <c r="L24">
        <v>0</v>
      </c>
      <c r="M24">
        <v>0</v>
      </c>
      <c r="N24">
        <v>0</v>
      </c>
      <c r="O24">
        <v>0</v>
      </c>
      <c r="P24">
        <v>0</v>
      </c>
      <c r="Q24">
        <v>0</v>
      </c>
      <c r="R24">
        <v>0</v>
      </c>
      <c r="S24">
        <v>0</v>
      </c>
      <c r="T24">
        <v>0</v>
      </c>
      <c r="U24">
        <v>0</v>
      </c>
      <c r="V24">
        <v>0</v>
      </c>
      <c r="W24">
        <v>0</v>
      </c>
      <c r="X24">
        <v>0</v>
      </c>
      <c r="Y24">
        <v>1</v>
      </c>
      <c r="Z24">
        <v>0</v>
      </c>
      <c r="AA24">
        <v>0</v>
      </c>
      <c r="AB24">
        <v>0</v>
      </c>
      <c r="AC24">
        <v>0</v>
      </c>
      <c r="AD24">
        <v>0</v>
      </c>
      <c r="AE24">
        <v>0</v>
      </c>
      <c r="AF24">
        <v>0</v>
      </c>
      <c r="AG24">
        <v>0</v>
      </c>
      <c r="AH24">
        <v>0</v>
      </c>
      <c r="AI24">
        <v>0</v>
      </c>
      <c r="AJ24">
        <v>0</v>
      </c>
    </row>
    <row r="25" spans="1:36" x14ac:dyDescent="0.25">
      <c r="A25">
        <v>24</v>
      </c>
      <c r="B25" t="s">
        <v>65</v>
      </c>
      <c r="C25" t="s">
        <v>66</v>
      </c>
      <c r="D25" t="s">
        <v>11</v>
      </c>
      <c r="E25" t="s">
        <v>26</v>
      </c>
      <c r="F25">
        <v>28</v>
      </c>
      <c r="G25">
        <v>1996</v>
      </c>
      <c r="H25">
        <v>1</v>
      </c>
      <c r="I25">
        <v>1</v>
      </c>
      <c r="J25">
        <v>90</v>
      </c>
      <c r="K25">
        <v>1</v>
      </c>
      <c r="L25">
        <v>0</v>
      </c>
      <c r="M25">
        <v>0</v>
      </c>
      <c r="N25">
        <v>0</v>
      </c>
      <c r="O25">
        <v>0</v>
      </c>
      <c r="P25">
        <v>0</v>
      </c>
      <c r="Q25">
        <v>0</v>
      </c>
      <c r="R25">
        <v>1</v>
      </c>
      <c r="S25">
        <v>0</v>
      </c>
      <c r="T25">
        <v>0</v>
      </c>
      <c r="U25">
        <v>0</v>
      </c>
      <c r="V25">
        <v>0</v>
      </c>
      <c r="W25">
        <v>0</v>
      </c>
      <c r="X25">
        <v>1</v>
      </c>
      <c r="Y25">
        <v>4</v>
      </c>
      <c r="Z25">
        <v>1</v>
      </c>
      <c r="AA25">
        <v>0</v>
      </c>
      <c r="AB25">
        <v>0</v>
      </c>
      <c r="AC25">
        <v>0</v>
      </c>
      <c r="AD25">
        <v>0</v>
      </c>
      <c r="AE25">
        <v>0</v>
      </c>
      <c r="AF25">
        <v>0.04</v>
      </c>
      <c r="AG25">
        <v>0</v>
      </c>
      <c r="AH25">
        <v>0.04</v>
      </c>
      <c r="AI25">
        <v>0.04</v>
      </c>
      <c r="AJ25">
        <v>0.04</v>
      </c>
    </row>
    <row r="26" spans="1:36" x14ac:dyDescent="0.25">
      <c r="A26">
        <v>25</v>
      </c>
      <c r="B26" t="s">
        <v>65</v>
      </c>
      <c r="C26" t="s">
        <v>66</v>
      </c>
      <c r="D26" t="s">
        <v>11</v>
      </c>
      <c r="E26" t="s">
        <v>67</v>
      </c>
      <c r="F26">
        <v>28</v>
      </c>
      <c r="G26">
        <v>1996</v>
      </c>
      <c r="H26">
        <v>29</v>
      </c>
      <c r="I26">
        <v>29</v>
      </c>
      <c r="J26">
        <v>2583</v>
      </c>
      <c r="K26">
        <v>28.7</v>
      </c>
      <c r="L26">
        <v>0</v>
      </c>
      <c r="M26">
        <v>0</v>
      </c>
      <c r="N26">
        <v>0</v>
      </c>
      <c r="O26">
        <v>0</v>
      </c>
      <c r="P26">
        <v>0</v>
      </c>
      <c r="Q26">
        <v>0</v>
      </c>
      <c r="R26">
        <v>6</v>
      </c>
      <c r="S26">
        <v>1</v>
      </c>
      <c r="T26">
        <v>1</v>
      </c>
      <c r="U26">
        <v>1</v>
      </c>
      <c r="V26">
        <v>0.5</v>
      </c>
      <c r="W26">
        <v>1.5</v>
      </c>
      <c r="X26">
        <v>16</v>
      </c>
      <c r="Y26">
        <v>112</v>
      </c>
      <c r="Z26">
        <v>2</v>
      </c>
      <c r="AA26">
        <v>0</v>
      </c>
      <c r="AB26">
        <v>0</v>
      </c>
      <c r="AC26">
        <v>0</v>
      </c>
      <c r="AD26">
        <v>0</v>
      </c>
      <c r="AE26">
        <v>0</v>
      </c>
      <c r="AF26">
        <v>0.04</v>
      </c>
      <c r="AG26">
        <v>0.02</v>
      </c>
      <c r="AH26">
        <v>0.05</v>
      </c>
      <c r="AI26">
        <v>0.04</v>
      </c>
      <c r="AJ26">
        <v>0.05</v>
      </c>
    </row>
    <row r="27" spans="1:36" x14ac:dyDescent="0.25">
      <c r="A27">
        <v>26</v>
      </c>
      <c r="B27" t="s">
        <v>68</v>
      </c>
      <c r="C27" t="s">
        <v>10</v>
      </c>
      <c r="D27" t="s">
        <v>17</v>
      </c>
      <c r="E27" t="s">
        <v>29</v>
      </c>
      <c r="F27">
        <v>21</v>
      </c>
      <c r="G27">
        <v>2002</v>
      </c>
      <c r="H27">
        <v>37</v>
      </c>
      <c r="I27">
        <v>33</v>
      </c>
      <c r="J27">
        <v>2728</v>
      </c>
      <c r="K27">
        <v>30.3</v>
      </c>
      <c r="L27">
        <v>2</v>
      </c>
      <c r="M27">
        <v>6</v>
      </c>
      <c r="N27">
        <v>8</v>
      </c>
      <c r="O27">
        <v>2</v>
      </c>
      <c r="P27">
        <v>0</v>
      </c>
      <c r="Q27">
        <v>0</v>
      </c>
      <c r="R27">
        <v>10</v>
      </c>
      <c r="S27">
        <v>0</v>
      </c>
      <c r="T27">
        <v>2.1</v>
      </c>
      <c r="U27">
        <v>2.1</v>
      </c>
      <c r="V27">
        <v>3.3</v>
      </c>
      <c r="W27">
        <v>5.4</v>
      </c>
      <c r="X27">
        <v>52</v>
      </c>
      <c r="Y27">
        <v>143</v>
      </c>
      <c r="Z27">
        <v>95</v>
      </c>
      <c r="AA27">
        <v>7.0000000000000007E-2</v>
      </c>
      <c r="AB27">
        <v>0.2</v>
      </c>
      <c r="AC27">
        <v>0.26</v>
      </c>
      <c r="AD27">
        <v>7.0000000000000007E-2</v>
      </c>
      <c r="AE27">
        <v>0.26</v>
      </c>
      <c r="AF27">
        <v>7.0000000000000007E-2</v>
      </c>
      <c r="AG27">
        <v>0.11</v>
      </c>
      <c r="AH27">
        <v>0.18</v>
      </c>
      <c r="AI27">
        <v>7.0000000000000007E-2</v>
      </c>
      <c r="AJ27">
        <v>0.18</v>
      </c>
    </row>
    <row r="28" spans="1:36" x14ac:dyDescent="0.25">
      <c r="A28">
        <v>27</v>
      </c>
      <c r="B28" t="s">
        <v>69</v>
      </c>
      <c r="C28" t="s">
        <v>47</v>
      </c>
      <c r="D28" t="s">
        <v>17</v>
      </c>
      <c r="E28" t="s">
        <v>24</v>
      </c>
      <c r="F28">
        <v>23</v>
      </c>
      <c r="G28">
        <v>2001</v>
      </c>
      <c r="H28">
        <v>33</v>
      </c>
      <c r="I28">
        <v>31</v>
      </c>
      <c r="J28">
        <v>2472</v>
      </c>
      <c r="K28">
        <v>27.5</v>
      </c>
      <c r="L28">
        <v>0</v>
      </c>
      <c r="M28">
        <v>0</v>
      </c>
      <c r="N28">
        <v>0</v>
      </c>
      <c r="O28">
        <v>0</v>
      </c>
      <c r="P28">
        <v>0</v>
      </c>
      <c r="Q28">
        <v>0</v>
      </c>
      <c r="R28">
        <v>7</v>
      </c>
      <c r="S28">
        <v>0</v>
      </c>
      <c r="T28">
        <v>0.4</v>
      </c>
      <c r="U28">
        <v>0.4</v>
      </c>
      <c r="V28">
        <v>0.8</v>
      </c>
      <c r="W28">
        <v>1.3</v>
      </c>
      <c r="X28">
        <v>10</v>
      </c>
      <c r="Y28">
        <v>109</v>
      </c>
      <c r="Z28">
        <v>11</v>
      </c>
      <c r="AA28">
        <v>0</v>
      </c>
      <c r="AB28">
        <v>0</v>
      </c>
      <c r="AC28">
        <v>0</v>
      </c>
      <c r="AD28">
        <v>0</v>
      </c>
      <c r="AE28">
        <v>0</v>
      </c>
      <c r="AF28">
        <v>0.02</v>
      </c>
      <c r="AG28">
        <v>0.03</v>
      </c>
      <c r="AH28">
        <v>0.05</v>
      </c>
      <c r="AI28">
        <v>0.02</v>
      </c>
      <c r="AJ28">
        <v>0.05</v>
      </c>
    </row>
    <row r="29" spans="1:36" x14ac:dyDescent="0.25">
      <c r="A29">
        <v>28</v>
      </c>
      <c r="B29" t="s">
        <v>70</v>
      </c>
      <c r="C29" t="s">
        <v>71</v>
      </c>
      <c r="D29" t="s">
        <v>51</v>
      </c>
      <c r="E29" t="s">
        <v>57</v>
      </c>
      <c r="F29">
        <v>34</v>
      </c>
      <c r="G29">
        <v>1990</v>
      </c>
      <c r="H29">
        <v>14</v>
      </c>
      <c r="I29">
        <v>11</v>
      </c>
      <c r="J29">
        <v>836</v>
      </c>
      <c r="K29">
        <v>9.3000000000000007</v>
      </c>
      <c r="L29">
        <v>1</v>
      </c>
      <c r="M29">
        <v>1</v>
      </c>
      <c r="N29">
        <v>2</v>
      </c>
      <c r="O29">
        <v>1</v>
      </c>
      <c r="P29">
        <v>0</v>
      </c>
      <c r="Q29">
        <v>0</v>
      </c>
      <c r="R29">
        <v>1</v>
      </c>
      <c r="S29">
        <v>0</v>
      </c>
      <c r="T29">
        <v>2.2000000000000002</v>
      </c>
      <c r="U29">
        <v>2.2000000000000002</v>
      </c>
      <c r="V29">
        <v>1.6</v>
      </c>
      <c r="W29">
        <v>3.8</v>
      </c>
      <c r="X29">
        <v>29</v>
      </c>
      <c r="Y29">
        <v>18</v>
      </c>
      <c r="Z29">
        <v>59</v>
      </c>
      <c r="AA29">
        <v>0.11</v>
      </c>
      <c r="AB29">
        <v>0.11</v>
      </c>
      <c r="AC29">
        <v>0.22</v>
      </c>
      <c r="AD29">
        <v>0.11</v>
      </c>
      <c r="AE29">
        <v>0.22</v>
      </c>
      <c r="AF29">
        <v>0.24</v>
      </c>
      <c r="AG29">
        <v>0.17</v>
      </c>
      <c r="AH29">
        <v>0.41</v>
      </c>
      <c r="AI29">
        <v>0.24</v>
      </c>
      <c r="AJ29">
        <v>0.41</v>
      </c>
    </row>
    <row r="30" spans="1:36" x14ac:dyDescent="0.25">
      <c r="A30">
        <v>29</v>
      </c>
      <c r="B30" t="s">
        <v>72</v>
      </c>
      <c r="C30" t="s">
        <v>47</v>
      </c>
      <c r="D30" t="s">
        <v>73</v>
      </c>
      <c r="E30" t="s">
        <v>60</v>
      </c>
      <c r="F30">
        <v>24</v>
      </c>
      <c r="G30">
        <v>2000</v>
      </c>
      <c r="H30">
        <v>8</v>
      </c>
      <c r="I30">
        <v>0</v>
      </c>
      <c r="J30">
        <v>141</v>
      </c>
      <c r="K30">
        <v>1.6</v>
      </c>
      <c r="L30">
        <v>0</v>
      </c>
      <c r="M30">
        <v>0</v>
      </c>
      <c r="N30">
        <v>0</v>
      </c>
      <c r="O30">
        <v>0</v>
      </c>
      <c r="P30">
        <v>0</v>
      </c>
      <c r="Q30">
        <v>0</v>
      </c>
      <c r="R30">
        <v>0</v>
      </c>
      <c r="S30">
        <v>0</v>
      </c>
      <c r="T30">
        <v>1</v>
      </c>
      <c r="U30">
        <v>1</v>
      </c>
      <c r="V30">
        <v>0.1</v>
      </c>
      <c r="W30">
        <v>1.1000000000000001</v>
      </c>
      <c r="X30">
        <v>5</v>
      </c>
      <c r="Y30">
        <v>6</v>
      </c>
      <c r="Z30">
        <v>7</v>
      </c>
      <c r="AA30">
        <v>0</v>
      </c>
      <c r="AB30">
        <v>0</v>
      </c>
      <c r="AC30">
        <v>0</v>
      </c>
      <c r="AD30">
        <v>0</v>
      </c>
      <c r="AE30">
        <v>0</v>
      </c>
      <c r="AF30">
        <v>0.65</v>
      </c>
      <c r="AG30">
        <v>0.08</v>
      </c>
      <c r="AH30">
        <v>0.73</v>
      </c>
      <c r="AI30">
        <v>0.65</v>
      </c>
      <c r="AJ30">
        <v>0.73</v>
      </c>
    </row>
    <row r="31" spans="1:36" x14ac:dyDescent="0.25">
      <c r="A31">
        <v>30</v>
      </c>
      <c r="B31" t="s">
        <v>74</v>
      </c>
      <c r="C31" t="s">
        <v>56</v>
      </c>
      <c r="D31" t="s">
        <v>11</v>
      </c>
      <c r="E31" t="s">
        <v>12</v>
      </c>
      <c r="F31">
        <v>22</v>
      </c>
      <c r="G31">
        <v>2001</v>
      </c>
      <c r="H31">
        <v>12</v>
      </c>
      <c r="I31">
        <v>7</v>
      </c>
      <c r="J31">
        <v>497</v>
      </c>
      <c r="K31">
        <v>5.5</v>
      </c>
      <c r="L31">
        <v>0</v>
      </c>
      <c r="M31">
        <v>0</v>
      </c>
      <c r="N31">
        <v>0</v>
      </c>
      <c r="O31">
        <v>0</v>
      </c>
      <c r="P31">
        <v>0</v>
      </c>
      <c r="Q31">
        <v>0</v>
      </c>
      <c r="R31">
        <v>2</v>
      </c>
      <c r="S31">
        <v>0</v>
      </c>
      <c r="T31">
        <v>0</v>
      </c>
      <c r="U31">
        <v>0</v>
      </c>
      <c r="V31">
        <v>0.1</v>
      </c>
      <c r="W31">
        <v>0.1</v>
      </c>
      <c r="X31">
        <v>4</v>
      </c>
      <c r="Y31">
        <v>14</v>
      </c>
      <c r="Z31">
        <v>22</v>
      </c>
      <c r="AA31">
        <v>0</v>
      </c>
      <c r="AB31">
        <v>0</v>
      </c>
      <c r="AC31">
        <v>0</v>
      </c>
      <c r="AD31">
        <v>0</v>
      </c>
      <c r="AE31">
        <v>0</v>
      </c>
      <c r="AF31">
        <v>0</v>
      </c>
      <c r="AG31">
        <v>0.01</v>
      </c>
      <c r="AH31">
        <v>0.01</v>
      </c>
      <c r="AI31">
        <v>0</v>
      </c>
      <c r="AJ31">
        <v>0.01</v>
      </c>
    </row>
    <row r="32" spans="1:36" x14ac:dyDescent="0.25">
      <c r="A32">
        <v>31</v>
      </c>
      <c r="B32" t="s">
        <v>75</v>
      </c>
      <c r="C32" t="s">
        <v>10</v>
      </c>
      <c r="D32" t="s">
        <v>51</v>
      </c>
      <c r="E32" t="s">
        <v>42</v>
      </c>
      <c r="F32">
        <v>23</v>
      </c>
      <c r="G32">
        <v>2001</v>
      </c>
      <c r="H32">
        <v>35</v>
      </c>
      <c r="I32">
        <v>13</v>
      </c>
      <c r="J32">
        <v>1441</v>
      </c>
      <c r="K32">
        <v>16</v>
      </c>
      <c r="L32">
        <v>2</v>
      </c>
      <c r="M32">
        <v>0</v>
      </c>
      <c r="N32">
        <v>2</v>
      </c>
      <c r="O32">
        <v>2</v>
      </c>
      <c r="P32">
        <v>0</v>
      </c>
      <c r="Q32">
        <v>1</v>
      </c>
      <c r="R32">
        <v>0</v>
      </c>
      <c r="S32">
        <v>0</v>
      </c>
      <c r="T32">
        <v>5.7</v>
      </c>
      <c r="U32">
        <v>4.9000000000000004</v>
      </c>
      <c r="V32">
        <v>0.5</v>
      </c>
      <c r="W32">
        <v>5.4</v>
      </c>
      <c r="X32">
        <v>22</v>
      </c>
      <c r="Y32">
        <v>14</v>
      </c>
      <c r="Z32">
        <v>66</v>
      </c>
      <c r="AA32">
        <v>0.12</v>
      </c>
      <c r="AB32">
        <v>0</v>
      </c>
      <c r="AC32">
        <v>0.12</v>
      </c>
      <c r="AD32">
        <v>0.12</v>
      </c>
      <c r="AE32">
        <v>0.12</v>
      </c>
      <c r="AF32">
        <v>0.36</v>
      </c>
      <c r="AG32">
        <v>0.03</v>
      </c>
      <c r="AH32">
        <v>0.39</v>
      </c>
      <c r="AI32">
        <v>0.31</v>
      </c>
      <c r="AJ32">
        <v>0.34</v>
      </c>
    </row>
    <row r="33" spans="1:36" x14ac:dyDescent="0.25">
      <c r="A33">
        <v>32</v>
      </c>
      <c r="B33" t="s">
        <v>76</v>
      </c>
      <c r="C33" t="s">
        <v>64</v>
      </c>
      <c r="D33" t="s">
        <v>48</v>
      </c>
      <c r="E33" t="s">
        <v>57</v>
      </c>
      <c r="F33">
        <v>31</v>
      </c>
      <c r="G33">
        <v>1993</v>
      </c>
      <c r="H33">
        <v>26</v>
      </c>
      <c r="I33">
        <v>25</v>
      </c>
      <c r="J33">
        <v>2260</v>
      </c>
      <c r="K33">
        <v>25.1</v>
      </c>
      <c r="L33">
        <v>0</v>
      </c>
      <c r="M33">
        <v>0</v>
      </c>
      <c r="N33">
        <v>0</v>
      </c>
      <c r="O33">
        <v>0</v>
      </c>
      <c r="P33">
        <v>0</v>
      </c>
      <c r="Q33">
        <v>0</v>
      </c>
      <c r="R33">
        <v>0</v>
      </c>
      <c r="S33">
        <v>0</v>
      </c>
      <c r="T33">
        <v>0</v>
      </c>
      <c r="U33">
        <v>0</v>
      </c>
      <c r="V33">
        <v>0</v>
      </c>
      <c r="W33">
        <v>0</v>
      </c>
      <c r="X33">
        <v>0</v>
      </c>
      <c r="Y33">
        <v>1</v>
      </c>
      <c r="Z33">
        <v>0</v>
      </c>
      <c r="AA33">
        <v>0</v>
      </c>
      <c r="AB33">
        <v>0</v>
      </c>
      <c r="AC33">
        <v>0</v>
      </c>
      <c r="AD33">
        <v>0</v>
      </c>
      <c r="AE33">
        <v>0</v>
      </c>
      <c r="AF33">
        <v>0</v>
      </c>
      <c r="AG33">
        <v>0</v>
      </c>
      <c r="AH33">
        <v>0</v>
      </c>
      <c r="AI33">
        <v>0</v>
      </c>
      <c r="AJ33">
        <v>0</v>
      </c>
    </row>
    <row r="34" spans="1:36" x14ac:dyDescent="0.25">
      <c r="A34">
        <v>33</v>
      </c>
      <c r="B34" t="s">
        <v>77</v>
      </c>
      <c r="C34" t="s">
        <v>28</v>
      </c>
      <c r="D34" t="s">
        <v>78</v>
      </c>
      <c r="E34" t="s">
        <v>42</v>
      </c>
      <c r="F34">
        <v>28</v>
      </c>
      <c r="G34">
        <v>1996</v>
      </c>
      <c r="H34">
        <v>32</v>
      </c>
      <c r="I34">
        <v>21</v>
      </c>
      <c r="J34">
        <v>2013</v>
      </c>
      <c r="K34">
        <v>22.4</v>
      </c>
      <c r="L34">
        <v>3</v>
      </c>
      <c r="M34">
        <v>0</v>
      </c>
      <c r="N34">
        <v>3</v>
      </c>
      <c r="O34">
        <v>3</v>
      </c>
      <c r="P34">
        <v>0</v>
      </c>
      <c r="Q34">
        <v>0</v>
      </c>
      <c r="R34">
        <v>1</v>
      </c>
      <c r="S34">
        <v>0</v>
      </c>
      <c r="T34">
        <v>2.7</v>
      </c>
      <c r="U34">
        <v>2.7</v>
      </c>
      <c r="V34">
        <v>1.6</v>
      </c>
      <c r="W34">
        <v>4.3</v>
      </c>
      <c r="X34">
        <v>36</v>
      </c>
      <c r="Y34">
        <v>75</v>
      </c>
      <c r="Z34">
        <v>65</v>
      </c>
      <c r="AA34">
        <v>0.13</v>
      </c>
      <c r="AB34">
        <v>0</v>
      </c>
      <c r="AC34">
        <v>0.13</v>
      </c>
      <c r="AD34">
        <v>0.13</v>
      </c>
      <c r="AE34">
        <v>0.13</v>
      </c>
      <c r="AF34">
        <v>0.12</v>
      </c>
      <c r="AG34">
        <v>7.0000000000000007E-2</v>
      </c>
      <c r="AH34">
        <v>0.19</v>
      </c>
      <c r="AI34">
        <v>0.12</v>
      </c>
      <c r="AJ34">
        <v>0.19</v>
      </c>
    </row>
    <row r="35" spans="1:36" x14ac:dyDescent="0.25">
      <c r="A35">
        <v>34</v>
      </c>
      <c r="B35" t="s">
        <v>79</v>
      </c>
      <c r="C35" t="s">
        <v>10</v>
      </c>
      <c r="D35" t="s">
        <v>21</v>
      </c>
      <c r="E35" t="s">
        <v>42</v>
      </c>
      <c r="F35">
        <v>27</v>
      </c>
      <c r="G35">
        <v>1997</v>
      </c>
      <c r="H35">
        <v>20</v>
      </c>
      <c r="I35">
        <v>15</v>
      </c>
      <c r="J35">
        <v>1248</v>
      </c>
      <c r="K35">
        <v>13.9</v>
      </c>
      <c r="L35">
        <v>2</v>
      </c>
      <c r="M35">
        <v>2</v>
      </c>
      <c r="N35">
        <v>4</v>
      </c>
      <c r="O35">
        <v>2</v>
      </c>
      <c r="P35">
        <v>0</v>
      </c>
      <c r="Q35">
        <v>1</v>
      </c>
      <c r="R35">
        <v>4</v>
      </c>
      <c r="S35">
        <v>0</v>
      </c>
      <c r="T35">
        <v>3.3</v>
      </c>
      <c r="U35">
        <v>2.2999999999999998</v>
      </c>
      <c r="V35">
        <v>1.2</v>
      </c>
      <c r="W35">
        <v>3.5</v>
      </c>
      <c r="X35">
        <v>25</v>
      </c>
      <c r="Y35">
        <v>21</v>
      </c>
      <c r="Z35">
        <v>79</v>
      </c>
      <c r="AA35">
        <v>0.14000000000000001</v>
      </c>
      <c r="AB35">
        <v>0.14000000000000001</v>
      </c>
      <c r="AC35">
        <v>0.28999999999999998</v>
      </c>
      <c r="AD35">
        <v>0.14000000000000001</v>
      </c>
      <c r="AE35">
        <v>0.28999999999999998</v>
      </c>
      <c r="AF35">
        <v>0.24</v>
      </c>
      <c r="AG35">
        <v>0.09</v>
      </c>
      <c r="AH35">
        <v>0.32</v>
      </c>
      <c r="AI35">
        <v>0.17</v>
      </c>
      <c r="AJ35">
        <v>0.25</v>
      </c>
    </row>
    <row r="36" spans="1:36" x14ac:dyDescent="0.25">
      <c r="A36">
        <v>35</v>
      </c>
      <c r="B36" t="s">
        <v>80</v>
      </c>
      <c r="C36" t="s">
        <v>10</v>
      </c>
      <c r="D36" t="s">
        <v>17</v>
      </c>
      <c r="E36" t="s">
        <v>43</v>
      </c>
      <c r="F36">
        <v>17</v>
      </c>
      <c r="G36">
        <v>2007</v>
      </c>
      <c r="H36">
        <v>3</v>
      </c>
      <c r="I36">
        <v>0</v>
      </c>
      <c r="J36">
        <v>48</v>
      </c>
      <c r="K36">
        <v>0.5</v>
      </c>
      <c r="L36">
        <v>0</v>
      </c>
      <c r="M36">
        <v>0</v>
      </c>
      <c r="N36">
        <v>0</v>
      </c>
      <c r="O36">
        <v>0</v>
      </c>
      <c r="P36">
        <v>0</v>
      </c>
      <c r="Q36">
        <v>0</v>
      </c>
      <c r="R36">
        <v>1</v>
      </c>
      <c r="S36">
        <v>0</v>
      </c>
      <c r="T36">
        <v>0.4</v>
      </c>
      <c r="U36">
        <v>0.4</v>
      </c>
      <c r="V36">
        <v>0.1</v>
      </c>
      <c r="W36">
        <v>0.4</v>
      </c>
      <c r="X36">
        <v>1</v>
      </c>
      <c r="Y36">
        <v>1</v>
      </c>
      <c r="Z36">
        <v>0</v>
      </c>
      <c r="AA36">
        <v>0</v>
      </c>
      <c r="AB36">
        <v>0</v>
      </c>
      <c r="AC36">
        <v>0</v>
      </c>
      <c r="AD36">
        <v>0</v>
      </c>
      <c r="AE36">
        <v>0</v>
      </c>
      <c r="AF36">
        <v>0.69</v>
      </c>
      <c r="AG36">
        <v>0.14000000000000001</v>
      </c>
      <c r="AH36">
        <v>0.82</v>
      </c>
      <c r="AI36">
        <v>0.69</v>
      </c>
      <c r="AJ36">
        <v>0.82</v>
      </c>
    </row>
    <row r="37" spans="1:36" x14ac:dyDescent="0.25">
      <c r="A37">
        <v>36</v>
      </c>
      <c r="B37" t="s">
        <v>81</v>
      </c>
      <c r="C37" t="s">
        <v>82</v>
      </c>
      <c r="D37" t="s">
        <v>48</v>
      </c>
      <c r="E37" t="s">
        <v>12</v>
      </c>
      <c r="F37">
        <v>29</v>
      </c>
      <c r="G37">
        <v>1994</v>
      </c>
      <c r="H37">
        <v>31</v>
      </c>
      <c r="I37">
        <v>31</v>
      </c>
      <c r="J37">
        <v>2790</v>
      </c>
      <c r="K37">
        <v>31</v>
      </c>
      <c r="L37">
        <v>0</v>
      </c>
      <c r="M37">
        <v>0</v>
      </c>
      <c r="N37">
        <v>0</v>
      </c>
      <c r="O37">
        <v>0</v>
      </c>
      <c r="P37">
        <v>0</v>
      </c>
      <c r="Q37">
        <v>0</v>
      </c>
      <c r="R37">
        <v>3</v>
      </c>
      <c r="S37">
        <v>0</v>
      </c>
      <c r="T37">
        <v>0.1</v>
      </c>
      <c r="U37">
        <v>0.1</v>
      </c>
      <c r="V37">
        <v>0</v>
      </c>
      <c r="W37">
        <v>0.1</v>
      </c>
      <c r="X37">
        <v>0</v>
      </c>
      <c r="Y37">
        <v>2</v>
      </c>
      <c r="Z37">
        <v>0</v>
      </c>
      <c r="AA37">
        <v>0</v>
      </c>
      <c r="AB37">
        <v>0</v>
      </c>
      <c r="AC37">
        <v>0</v>
      </c>
      <c r="AD37">
        <v>0</v>
      </c>
      <c r="AE37">
        <v>0</v>
      </c>
      <c r="AF37">
        <v>0</v>
      </c>
      <c r="AG37">
        <v>0</v>
      </c>
      <c r="AH37">
        <v>0</v>
      </c>
      <c r="AI37">
        <v>0</v>
      </c>
      <c r="AJ37">
        <v>0</v>
      </c>
    </row>
    <row r="38" spans="1:36" x14ac:dyDescent="0.25">
      <c r="A38">
        <v>37</v>
      </c>
      <c r="B38" t="s">
        <v>83</v>
      </c>
      <c r="C38" t="s">
        <v>82</v>
      </c>
      <c r="D38" t="s">
        <v>17</v>
      </c>
      <c r="E38" t="s">
        <v>84</v>
      </c>
      <c r="F38">
        <v>28</v>
      </c>
      <c r="G38">
        <v>1996</v>
      </c>
      <c r="H38">
        <v>13</v>
      </c>
      <c r="I38">
        <v>9</v>
      </c>
      <c r="J38">
        <v>743</v>
      </c>
      <c r="K38">
        <v>8.3000000000000007</v>
      </c>
      <c r="L38">
        <v>3</v>
      </c>
      <c r="M38">
        <v>1</v>
      </c>
      <c r="N38">
        <v>4</v>
      </c>
      <c r="O38">
        <v>3</v>
      </c>
      <c r="P38">
        <v>0</v>
      </c>
      <c r="Q38">
        <v>2</v>
      </c>
      <c r="R38">
        <v>2</v>
      </c>
      <c r="S38">
        <v>0</v>
      </c>
      <c r="T38">
        <v>4.4000000000000004</v>
      </c>
      <c r="U38">
        <v>2.9</v>
      </c>
      <c r="V38">
        <v>1</v>
      </c>
      <c r="W38">
        <v>3.8</v>
      </c>
      <c r="X38">
        <v>22</v>
      </c>
      <c r="Y38">
        <v>45</v>
      </c>
      <c r="Z38">
        <v>38</v>
      </c>
      <c r="AA38">
        <v>0.36</v>
      </c>
      <c r="AB38">
        <v>0.12</v>
      </c>
      <c r="AC38">
        <v>0.48</v>
      </c>
      <c r="AD38">
        <v>0.36</v>
      </c>
      <c r="AE38">
        <v>0.48</v>
      </c>
      <c r="AF38">
        <v>0.54</v>
      </c>
      <c r="AG38">
        <v>0.12</v>
      </c>
      <c r="AH38">
        <v>0.66</v>
      </c>
      <c r="AI38">
        <v>0.35</v>
      </c>
      <c r="AJ38">
        <v>0.47</v>
      </c>
    </row>
    <row r="39" spans="1:36" x14ac:dyDescent="0.25">
      <c r="A39">
        <v>38</v>
      </c>
      <c r="B39" t="s">
        <v>85</v>
      </c>
      <c r="C39" t="s">
        <v>10</v>
      </c>
      <c r="D39" t="s">
        <v>48</v>
      </c>
      <c r="E39" t="s">
        <v>86</v>
      </c>
      <c r="F39">
        <v>25</v>
      </c>
      <c r="G39">
        <v>1999</v>
      </c>
      <c r="H39">
        <v>1</v>
      </c>
      <c r="I39">
        <v>1</v>
      </c>
      <c r="J39">
        <v>90</v>
      </c>
      <c r="K39">
        <v>1</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row>
    <row r="40" spans="1:36" x14ac:dyDescent="0.25">
      <c r="A40">
        <v>39</v>
      </c>
      <c r="B40" t="s">
        <v>87</v>
      </c>
      <c r="C40" t="s">
        <v>28</v>
      </c>
      <c r="D40" t="s">
        <v>51</v>
      </c>
      <c r="E40" t="s">
        <v>29</v>
      </c>
      <c r="F40">
        <v>26</v>
      </c>
      <c r="G40">
        <v>1997</v>
      </c>
      <c r="H40">
        <v>26</v>
      </c>
      <c r="I40">
        <v>3</v>
      </c>
      <c r="J40">
        <v>416</v>
      </c>
      <c r="K40">
        <v>4.5999999999999996</v>
      </c>
      <c r="L40">
        <v>1</v>
      </c>
      <c r="M40">
        <v>0</v>
      </c>
      <c r="N40">
        <v>1</v>
      </c>
      <c r="O40">
        <v>1</v>
      </c>
      <c r="P40">
        <v>0</v>
      </c>
      <c r="Q40">
        <v>0</v>
      </c>
      <c r="R40">
        <v>0</v>
      </c>
      <c r="S40">
        <v>0</v>
      </c>
      <c r="T40">
        <v>2.1</v>
      </c>
      <c r="U40">
        <v>2.1</v>
      </c>
      <c r="V40">
        <v>0.1</v>
      </c>
      <c r="W40">
        <v>2.2000000000000002</v>
      </c>
      <c r="X40">
        <v>6</v>
      </c>
      <c r="Y40">
        <v>7</v>
      </c>
      <c r="Z40">
        <v>20</v>
      </c>
      <c r="AA40">
        <v>0.22</v>
      </c>
      <c r="AB40">
        <v>0</v>
      </c>
      <c r="AC40">
        <v>0.22</v>
      </c>
      <c r="AD40">
        <v>0.22</v>
      </c>
      <c r="AE40">
        <v>0.22</v>
      </c>
      <c r="AF40">
        <v>0.46</v>
      </c>
      <c r="AG40">
        <v>0.02</v>
      </c>
      <c r="AH40">
        <v>0.48</v>
      </c>
      <c r="AI40">
        <v>0.46</v>
      </c>
      <c r="AJ40">
        <v>0.48</v>
      </c>
    </row>
    <row r="41" spans="1:36" x14ac:dyDescent="0.25">
      <c r="A41">
        <v>40</v>
      </c>
      <c r="B41" t="s">
        <v>88</v>
      </c>
      <c r="C41" t="s">
        <v>89</v>
      </c>
      <c r="D41" t="s">
        <v>17</v>
      </c>
      <c r="E41" t="s">
        <v>22</v>
      </c>
      <c r="F41">
        <v>20</v>
      </c>
      <c r="G41">
        <v>2003</v>
      </c>
      <c r="H41">
        <v>34</v>
      </c>
      <c r="I41">
        <v>22</v>
      </c>
      <c r="J41">
        <v>1965</v>
      </c>
      <c r="K41">
        <v>21.8</v>
      </c>
      <c r="L41">
        <v>2</v>
      </c>
      <c r="M41">
        <v>1</v>
      </c>
      <c r="N41">
        <v>3</v>
      </c>
      <c r="O41">
        <v>2</v>
      </c>
      <c r="P41">
        <v>0</v>
      </c>
      <c r="Q41">
        <v>0</v>
      </c>
      <c r="R41">
        <v>3</v>
      </c>
      <c r="S41">
        <v>0</v>
      </c>
      <c r="T41">
        <v>2.4</v>
      </c>
      <c r="U41">
        <v>2.4</v>
      </c>
      <c r="V41">
        <v>2.2999999999999998</v>
      </c>
      <c r="W41">
        <v>4.8</v>
      </c>
      <c r="X41">
        <v>30</v>
      </c>
      <c r="Y41">
        <v>75</v>
      </c>
      <c r="Z41">
        <v>61</v>
      </c>
      <c r="AA41">
        <v>0.09</v>
      </c>
      <c r="AB41">
        <v>0.05</v>
      </c>
      <c r="AC41">
        <v>0.14000000000000001</v>
      </c>
      <c r="AD41">
        <v>0.09</v>
      </c>
      <c r="AE41">
        <v>0.14000000000000001</v>
      </c>
      <c r="AF41">
        <v>0.11</v>
      </c>
      <c r="AG41">
        <v>0.11</v>
      </c>
      <c r="AH41">
        <v>0.22</v>
      </c>
      <c r="AI41">
        <v>0.11</v>
      </c>
      <c r="AJ41">
        <v>0.22</v>
      </c>
    </row>
    <row r="42" spans="1:36" x14ac:dyDescent="0.25">
      <c r="A42">
        <v>41</v>
      </c>
      <c r="B42" t="s">
        <v>90</v>
      </c>
      <c r="C42" t="s">
        <v>91</v>
      </c>
      <c r="D42" t="s">
        <v>21</v>
      </c>
      <c r="E42" t="s">
        <v>26</v>
      </c>
      <c r="F42">
        <v>32</v>
      </c>
      <c r="G42">
        <v>1991</v>
      </c>
      <c r="H42">
        <v>1</v>
      </c>
      <c r="I42">
        <v>0</v>
      </c>
      <c r="J42">
        <v>21</v>
      </c>
      <c r="K42">
        <v>0.2</v>
      </c>
      <c r="L42">
        <v>0</v>
      </c>
      <c r="M42">
        <v>0</v>
      </c>
      <c r="N42">
        <v>0</v>
      </c>
      <c r="O42">
        <v>0</v>
      </c>
      <c r="P42">
        <v>0</v>
      </c>
      <c r="Q42">
        <v>0</v>
      </c>
      <c r="R42">
        <v>1</v>
      </c>
      <c r="S42">
        <v>0</v>
      </c>
      <c r="T42">
        <v>0.5</v>
      </c>
      <c r="U42">
        <v>0.5</v>
      </c>
      <c r="V42">
        <v>0</v>
      </c>
      <c r="W42">
        <v>0.5</v>
      </c>
      <c r="X42">
        <v>0</v>
      </c>
      <c r="Y42">
        <v>0</v>
      </c>
      <c r="Z42">
        <v>1</v>
      </c>
      <c r="AA42">
        <v>0</v>
      </c>
      <c r="AB42">
        <v>0</v>
      </c>
      <c r="AC42">
        <v>0</v>
      </c>
      <c r="AD42">
        <v>0</v>
      </c>
      <c r="AE42">
        <v>0</v>
      </c>
      <c r="AF42">
        <v>1.96</v>
      </c>
      <c r="AG42">
        <v>0.21</v>
      </c>
      <c r="AH42">
        <v>2.17</v>
      </c>
      <c r="AI42">
        <v>1.96</v>
      </c>
      <c r="AJ42">
        <v>2.17</v>
      </c>
    </row>
    <row r="43" spans="1:36" x14ac:dyDescent="0.25">
      <c r="A43">
        <v>42</v>
      </c>
      <c r="B43" t="s">
        <v>90</v>
      </c>
      <c r="C43" t="s">
        <v>91</v>
      </c>
      <c r="D43" t="s">
        <v>21</v>
      </c>
      <c r="E43" t="s">
        <v>54</v>
      </c>
      <c r="F43">
        <v>32</v>
      </c>
      <c r="G43">
        <v>1991</v>
      </c>
      <c r="H43">
        <v>30</v>
      </c>
      <c r="I43">
        <v>19</v>
      </c>
      <c r="J43">
        <v>1638</v>
      </c>
      <c r="K43">
        <v>18.2</v>
      </c>
      <c r="L43">
        <v>5</v>
      </c>
      <c r="M43">
        <v>0</v>
      </c>
      <c r="N43">
        <v>5</v>
      </c>
      <c r="O43">
        <v>4</v>
      </c>
      <c r="P43">
        <v>1</v>
      </c>
      <c r="Q43">
        <v>1</v>
      </c>
      <c r="R43">
        <v>5</v>
      </c>
      <c r="S43">
        <v>0</v>
      </c>
      <c r="T43">
        <v>3.2</v>
      </c>
      <c r="U43">
        <v>2.4</v>
      </c>
      <c r="V43">
        <v>1.1000000000000001</v>
      </c>
      <c r="W43">
        <v>3.5</v>
      </c>
      <c r="X43">
        <v>49</v>
      </c>
      <c r="Y43">
        <v>46</v>
      </c>
      <c r="Z43">
        <v>86</v>
      </c>
      <c r="AA43">
        <v>0.27</v>
      </c>
      <c r="AB43">
        <v>0</v>
      </c>
      <c r="AC43">
        <v>0.27</v>
      </c>
      <c r="AD43">
        <v>0.22</v>
      </c>
      <c r="AE43">
        <v>0.22</v>
      </c>
      <c r="AF43">
        <v>0.17</v>
      </c>
      <c r="AG43">
        <v>0.06</v>
      </c>
      <c r="AH43">
        <v>0.24</v>
      </c>
      <c r="AI43">
        <v>0.13</v>
      </c>
      <c r="AJ43">
        <v>0.19</v>
      </c>
    </row>
    <row r="44" spans="1:36" x14ac:dyDescent="0.25">
      <c r="A44">
        <v>43</v>
      </c>
      <c r="B44" t="s">
        <v>92</v>
      </c>
      <c r="C44" t="s">
        <v>64</v>
      </c>
      <c r="D44" t="s">
        <v>11</v>
      </c>
      <c r="E44" t="s">
        <v>14</v>
      </c>
      <c r="F44">
        <v>23</v>
      </c>
      <c r="G44">
        <v>2001</v>
      </c>
      <c r="H44">
        <v>5</v>
      </c>
      <c r="I44">
        <v>3</v>
      </c>
      <c r="J44">
        <v>334</v>
      </c>
      <c r="K44">
        <v>3.7</v>
      </c>
      <c r="L44">
        <v>0</v>
      </c>
      <c r="M44">
        <v>0</v>
      </c>
      <c r="N44">
        <v>0</v>
      </c>
      <c r="O44">
        <v>0</v>
      </c>
      <c r="P44">
        <v>0</v>
      </c>
      <c r="Q44">
        <v>0</v>
      </c>
      <c r="R44">
        <v>0</v>
      </c>
      <c r="S44">
        <v>0</v>
      </c>
      <c r="T44">
        <v>0</v>
      </c>
      <c r="U44">
        <v>0</v>
      </c>
      <c r="V44">
        <v>0</v>
      </c>
      <c r="W44">
        <v>0</v>
      </c>
      <c r="X44">
        <v>3</v>
      </c>
      <c r="Y44">
        <v>17</v>
      </c>
      <c r="Z44">
        <v>2</v>
      </c>
      <c r="AA44">
        <v>0</v>
      </c>
      <c r="AB44">
        <v>0</v>
      </c>
      <c r="AC44">
        <v>0</v>
      </c>
      <c r="AD44">
        <v>0</v>
      </c>
      <c r="AE44">
        <v>0</v>
      </c>
      <c r="AF44">
        <v>0</v>
      </c>
      <c r="AG44">
        <v>0</v>
      </c>
      <c r="AH44">
        <v>0</v>
      </c>
      <c r="AI44">
        <v>0</v>
      </c>
      <c r="AJ44">
        <v>0</v>
      </c>
    </row>
    <row r="45" spans="1:36" x14ac:dyDescent="0.25">
      <c r="A45">
        <v>44</v>
      </c>
      <c r="B45" t="s">
        <v>93</v>
      </c>
      <c r="C45" t="s">
        <v>71</v>
      </c>
      <c r="D45" t="s">
        <v>21</v>
      </c>
      <c r="E45" t="s">
        <v>84</v>
      </c>
      <c r="F45">
        <v>26</v>
      </c>
      <c r="G45">
        <v>1997</v>
      </c>
      <c r="H45">
        <v>24</v>
      </c>
      <c r="I45">
        <v>14</v>
      </c>
      <c r="J45">
        <v>1139</v>
      </c>
      <c r="K45">
        <v>12.7</v>
      </c>
      <c r="L45">
        <v>1</v>
      </c>
      <c r="M45">
        <v>2</v>
      </c>
      <c r="N45">
        <v>3</v>
      </c>
      <c r="O45">
        <v>1</v>
      </c>
      <c r="P45">
        <v>0</v>
      </c>
      <c r="Q45">
        <v>0</v>
      </c>
      <c r="R45">
        <v>3</v>
      </c>
      <c r="S45">
        <v>0</v>
      </c>
      <c r="T45">
        <v>1.7</v>
      </c>
      <c r="U45">
        <v>1.7</v>
      </c>
      <c r="V45">
        <v>1.5</v>
      </c>
      <c r="W45">
        <v>3.3</v>
      </c>
      <c r="X45">
        <v>58</v>
      </c>
      <c r="Y45">
        <v>35</v>
      </c>
      <c r="Z45">
        <v>121</v>
      </c>
      <c r="AA45">
        <v>0.08</v>
      </c>
      <c r="AB45">
        <v>0.16</v>
      </c>
      <c r="AC45">
        <v>0.24</v>
      </c>
      <c r="AD45">
        <v>0.08</v>
      </c>
      <c r="AE45">
        <v>0.24</v>
      </c>
      <c r="AF45">
        <v>0.14000000000000001</v>
      </c>
      <c r="AG45">
        <v>0.12</v>
      </c>
      <c r="AH45">
        <v>0.26</v>
      </c>
      <c r="AI45">
        <v>0.14000000000000001</v>
      </c>
      <c r="AJ45">
        <v>0.26</v>
      </c>
    </row>
    <row r="46" spans="1:36" x14ac:dyDescent="0.25">
      <c r="A46">
        <v>45</v>
      </c>
      <c r="B46" t="s">
        <v>94</v>
      </c>
      <c r="C46" t="s">
        <v>95</v>
      </c>
      <c r="D46" t="s">
        <v>17</v>
      </c>
      <c r="E46" t="s">
        <v>22</v>
      </c>
      <c r="F46">
        <v>20</v>
      </c>
      <c r="G46">
        <v>2004</v>
      </c>
      <c r="H46">
        <v>34</v>
      </c>
      <c r="I46">
        <v>31</v>
      </c>
      <c r="J46">
        <v>2661</v>
      </c>
      <c r="K46">
        <v>29.6</v>
      </c>
      <c r="L46">
        <v>3</v>
      </c>
      <c r="M46">
        <v>1</v>
      </c>
      <c r="N46">
        <v>4</v>
      </c>
      <c r="O46">
        <v>3</v>
      </c>
      <c r="P46">
        <v>0</v>
      </c>
      <c r="Q46">
        <v>0</v>
      </c>
      <c r="R46">
        <v>8</v>
      </c>
      <c r="S46">
        <v>1</v>
      </c>
      <c r="T46">
        <v>3.1</v>
      </c>
      <c r="U46">
        <v>3.1</v>
      </c>
      <c r="V46">
        <v>1.3</v>
      </c>
      <c r="W46">
        <v>4.4000000000000004</v>
      </c>
      <c r="X46">
        <v>43</v>
      </c>
      <c r="Y46">
        <v>118</v>
      </c>
      <c r="Z46">
        <v>29</v>
      </c>
      <c r="AA46">
        <v>0.1</v>
      </c>
      <c r="AB46">
        <v>0.03</v>
      </c>
      <c r="AC46">
        <v>0.14000000000000001</v>
      </c>
      <c r="AD46">
        <v>0.1</v>
      </c>
      <c r="AE46">
        <v>0.14000000000000001</v>
      </c>
      <c r="AF46">
        <v>0.1</v>
      </c>
      <c r="AG46">
        <v>0.05</v>
      </c>
      <c r="AH46">
        <v>0.15</v>
      </c>
      <c r="AI46">
        <v>0.1</v>
      </c>
      <c r="AJ46">
        <v>0.15</v>
      </c>
    </row>
    <row r="47" spans="1:36" x14ac:dyDescent="0.25">
      <c r="A47">
        <v>46</v>
      </c>
      <c r="B47" t="s">
        <v>96</v>
      </c>
      <c r="C47" t="s">
        <v>10</v>
      </c>
      <c r="D47" t="s">
        <v>17</v>
      </c>
      <c r="E47" t="s">
        <v>84</v>
      </c>
      <c r="F47">
        <v>30</v>
      </c>
      <c r="G47">
        <v>1993</v>
      </c>
      <c r="H47">
        <v>20</v>
      </c>
      <c r="I47">
        <v>3</v>
      </c>
      <c r="J47">
        <v>581</v>
      </c>
      <c r="K47">
        <v>6.5</v>
      </c>
      <c r="L47">
        <v>3</v>
      </c>
      <c r="M47">
        <v>1</v>
      </c>
      <c r="N47">
        <v>4</v>
      </c>
      <c r="O47">
        <v>3</v>
      </c>
      <c r="P47">
        <v>0</v>
      </c>
      <c r="Q47">
        <v>0</v>
      </c>
      <c r="R47">
        <v>3</v>
      </c>
      <c r="S47">
        <v>0</v>
      </c>
      <c r="T47">
        <v>1.8</v>
      </c>
      <c r="U47">
        <v>1.8</v>
      </c>
      <c r="V47">
        <v>0.6</v>
      </c>
      <c r="W47">
        <v>2.4</v>
      </c>
      <c r="X47">
        <v>15</v>
      </c>
      <c r="Y47">
        <v>36</v>
      </c>
      <c r="Z47">
        <v>10</v>
      </c>
      <c r="AA47">
        <v>0.46</v>
      </c>
      <c r="AB47">
        <v>0.15</v>
      </c>
      <c r="AC47">
        <v>0.62</v>
      </c>
      <c r="AD47">
        <v>0.46</v>
      </c>
      <c r="AE47">
        <v>0.62</v>
      </c>
      <c r="AF47">
        <v>0.27</v>
      </c>
      <c r="AG47">
        <v>0.1</v>
      </c>
      <c r="AH47">
        <v>0.37</v>
      </c>
      <c r="AI47">
        <v>0.27</v>
      </c>
      <c r="AJ47">
        <v>0.37</v>
      </c>
    </row>
    <row r="48" spans="1:36" x14ac:dyDescent="0.25">
      <c r="A48">
        <v>47</v>
      </c>
      <c r="B48" t="s">
        <v>97</v>
      </c>
      <c r="C48" t="s">
        <v>10</v>
      </c>
      <c r="D48" t="s">
        <v>51</v>
      </c>
      <c r="E48" t="s">
        <v>52</v>
      </c>
      <c r="F48">
        <v>26</v>
      </c>
      <c r="G48">
        <v>1997</v>
      </c>
      <c r="H48">
        <v>33</v>
      </c>
      <c r="I48">
        <v>17</v>
      </c>
      <c r="J48">
        <v>1755</v>
      </c>
      <c r="K48">
        <v>19.5</v>
      </c>
      <c r="L48">
        <v>9</v>
      </c>
      <c r="M48">
        <v>4</v>
      </c>
      <c r="N48">
        <v>13</v>
      </c>
      <c r="O48">
        <v>9</v>
      </c>
      <c r="P48">
        <v>0</v>
      </c>
      <c r="Q48">
        <v>0</v>
      </c>
      <c r="R48">
        <v>0</v>
      </c>
      <c r="S48">
        <v>0</v>
      </c>
      <c r="T48">
        <v>7.2</v>
      </c>
      <c r="U48">
        <v>7.2</v>
      </c>
      <c r="V48">
        <v>4</v>
      </c>
      <c r="W48">
        <v>11.2</v>
      </c>
      <c r="X48">
        <v>93</v>
      </c>
      <c r="Y48">
        <v>83</v>
      </c>
      <c r="Z48">
        <v>192</v>
      </c>
      <c r="AA48">
        <v>0.46</v>
      </c>
      <c r="AB48">
        <v>0.21</v>
      </c>
      <c r="AC48">
        <v>0.67</v>
      </c>
      <c r="AD48">
        <v>0.46</v>
      </c>
      <c r="AE48">
        <v>0.67</v>
      </c>
      <c r="AF48">
        <v>0.37</v>
      </c>
      <c r="AG48">
        <v>0.2</v>
      </c>
      <c r="AH48">
        <v>0.56999999999999995</v>
      </c>
      <c r="AI48">
        <v>0.37</v>
      </c>
      <c r="AJ48">
        <v>0.56999999999999995</v>
      </c>
    </row>
    <row r="49" spans="1:36" x14ac:dyDescent="0.25">
      <c r="A49">
        <v>48</v>
      </c>
      <c r="B49" t="s">
        <v>98</v>
      </c>
      <c r="C49" t="s">
        <v>28</v>
      </c>
      <c r="D49" t="s">
        <v>11</v>
      </c>
      <c r="E49" t="s">
        <v>67</v>
      </c>
      <c r="F49">
        <v>24</v>
      </c>
      <c r="G49">
        <v>1999</v>
      </c>
      <c r="H49">
        <v>35</v>
      </c>
      <c r="I49">
        <v>34</v>
      </c>
      <c r="J49">
        <v>3074</v>
      </c>
      <c r="K49">
        <v>34.200000000000003</v>
      </c>
      <c r="L49">
        <v>1</v>
      </c>
      <c r="M49">
        <v>0</v>
      </c>
      <c r="N49">
        <v>1</v>
      </c>
      <c r="O49">
        <v>1</v>
      </c>
      <c r="P49">
        <v>0</v>
      </c>
      <c r="Q49">
        <v>0</v>
      </c>
      <c r="R49">
        <v>7</v>
      </c>
      <c r="S49">
        <v>0</v>
      </c>
      <c r="T49">
        <v>1</v>
      </c>
      <c r="U49">
        <v>1</v>
      </c>
      <c r="V49">
        <v>0.1</v>
      </c>
      <c r="W49">
        <v>1.2</v>
      </c>
      <c r="X49">
        <v>39</v>
      </c>
      <c r="Y49">
        <v>116</v>
      </c>
      <c r="Z49">
        <v>15</v>
      </c>
      <c r="AA49">
        <v>0.03</v>
      </c>
      <c r="AB49">
        <v>0</v>
      </c>
      <c r="AC49">
        <v>0.03</v>
      </c>
      <c r="AD49">
        <v>0.03</v>
      </c>
      <c r="AE49">
        <v>0.03</v>
      </c>
      <c r="AF49">
        <v>0.03</v>
      </c>
      <c r="AG49">
        <v>0</v>
      </c>
      <c r="AH49">
        <v>0.03</v>
      </c>
      <c r="AI49">
        <v>0.03</v>
      </c>
      <c r="AJ49">
        <v>0.03</v>
      </c>
    </row>
    <row r="50" spans="1:36" x14ac:dyDescent="0.25">
      <c r="A50">
        <v>49</v>
      </c>
      <c r="B50" t="s">
        <v>99</v>
      </c>
      <c r="C50" t="s">
        <v>100</v>
      </c>
      <c r="D50" t="s">
        <v>48</v>
      </c>
      <c r="E50" t="s">
        <v>60</v>
      </c>
      <c r="F50">
        <v>26</v>
      </c>
      <c r="G50">
        <v>1998</v>
      </c>
      <c r="H50">
        <v>4</v>
      </c>
      <c r="I50">
        <v>4</v>
      </c>
      <c r="J50">
        <v>360</v>
      </c>
      <c r="K50">
        <v>4</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row>
    <row r="51" spans="1:36" x14ac:dyDescent="0.25">
      <c r="A51">
        <v>50</v>
      </c>
      <c r="B51" t="s">
        <v>101</v>
      </c>
      <c r="C51" t="s">
        <v>102</v>
      </c>
      <c r="D51" t="s">
        <v>11</v>
      </c>
      <c r="E51" t="s">
        <v>42</v>
      </c>
      <c r="F51">
        <v>28</v>
      </c>
      <c r="G51">
        <v>1996</v>
      </c>
      <c r="H51">
        <v>30</v>
      </c>
      <c r="I51">
        <v>30</v>
      </c>
      <c r="J51">
        <v>2531</v>
      </c>
      <c r="K51">
        <v>28.1</v>
      </c>
      <c r="L51">
        <v>2</v>
      </c>
      <c r="M51">
        <v>0</v>
      </c>
      <c r="N51">
        <v>2</v>
      </c>
      <c r="O51">
        <v>2</v>
      </c>
      <c r="P51">
        <v>0</v>
      </c>
      <c r="Q51">
        <v>0</v>
      </c>
      <c r="R51">
        <v>7</v>
      </c>
      <c r="S51">
        <v>0</v>
      </c>
      <c r="T51">
        <v>0.7</v>
      </c>
      <c r="U51">
        <v>0.7</v>
      </c>
      <c r="V51">
        <v>0.5</v>
      </c>
      <c r="W51">
        <v>1.2</v>
      </c>
      <c r="X51">
        <v>5</v>
      </c>
      <c r="Y51">
        <v>60</v>
      </c>
      <c r="Z51">
        <v>2</v>
      </c>
      <c r="AA51">
        <v>7.0000000000000007E-2</v>
      </c>
      <c r="AB51">
        <v>0</v>
      </c>
      <c r="AC51">
        <v>7.0000000000000007E-2</v>
      </c>
      <c r="AD51">
        <v>7.0000000000000007E-2</v>
      </c>
      <c r="AE51">
        <v>7.0000000000000007E-2</v>
      </c>
      <c r="AF51">
        <v>0.02</v>
      </c>
      <c r="AG51">
        <v>0.02</v>
      </c>
      <c r="AH51">
        <v>0.04</v>
      </c>
      <c r="AI51">
        <v>0.02</v>
      </c>
      <c r="AJ51">
        <v>0.04</v>
      </c>
    </row>
    <row r="52" spans="1:36" x14ac:dyDescent="0.25">
      <c r="A52">
        <v>51</v>
      </c>
      <c r="B52" t="s">
        <v>103</v>
      </c>
      <c r="C52" t="s">
        <v>104</v>
      </c>
      <c r="D52" t="s">
        <v>11</v>
      </c>
      <c r="E52" t="s">
        <v>42</v>
      </c>
      <c r="F52">
        <v>22</v>
      </c>
      <c r="G52">
        <v>2001</v>
      </c>
      <c r="H52">
        <v>4</v>
      </c>
      <c r="I52">
        <v>2</v>
      </c>
      <c r="J52">
        <v>331</v>
      </c>
      <c r="K52">
        <v>3.7</v>
      </c>
      <c r="L52">
        <v>0</v>
      </c>
      <c r="M52">
        <v>0</v>
      </c>
      <c r="N52">
        <v>0</v>
      </c>
      <c r="O52">
        <v>0</v>
      </c>
      <c r="P52">
        <v>0</v>
      </c>
      <c r="Q52">
        <v>0</v>
      </c>
      <c r="R52">
        <v>0</v>
      </c>
      <c r="S52">
        <v>0</v>
      </c>
      <c r="T52">
        <v>0.3</v>
      </c>
      <c r="U52">
        <v>0.3</v>
      </c>
      <c r="V52">
        <v>0</v>
      </c>
      <c r="W52">
        <v>0.3</v>
      </c>
      <c r="X52">
        <v>0</v>
      </c>
      <c r="Y52">
        <v>5</v>
      </c>
      <c r="Z52">
        <v>0</v>
      </c>
      <c r="AA52">
        <v>0</v>
      </c>
      <c r="AB52">
        <v>0</v>
      </c>
      <c r="AC52">
        <v>0</v>
      </c>
      <c r="AD52">
        <v>0</v>
      </c>
      <c r="AE52">
        <v>0</v>
      </c>
      <c r="AF52">
        <v>0.09</v>
      </c>
      <c r="AG52">
        <v>0</v>
      </c>
      <c r="AH52">
        <v>0.09</v>
      </c>
      <c r="AI52">
        <v>0.09</v>
      </c>
      <c r="AJ52">
        <v>0.09</v>
      </c>
    </row>
    <row r="53" spans="1:36" x14ac:dyDescent="0.25">
      <c r="A53">
        <v>52</v>
      </c>
      <c r="B53" t="s">
        <v>105</v>
      </c>
      <c r="C53" t="s">
        <v>64</v>
      </c>
      <c r="D53" t="s">
        <v>106</v>
      </c>
      <c r="E53" t="s">
        <v>24</v>
      </c>
      <c r="F53">
        <v>26</v>
      </c>
      <c r="G53">
        <v>1998</v>
      </c>
      <c r="H53">
        <v>35</v>
      </c>
      <c r="I53">
        <v>20</v>
      </c>
      <c r="J53">
        <v>1677</v>
      </c>
      <c r="K53">
        <v>18.600000000000001</v>
      </c>
      <c r="L53">
        <v>2</v>
      </c>
      <c r="M53">
        <v>7</v>
      </c>
      <c r="N53">
        <v>9</v>
      </c>
      <c r="O53">
        <v>2</v>
      </c>
      <c r="P53">
        <v>0</v>
      </c>
      <c r="Q53">
        <v>0</v>
      </c>
      <c r="R53">
        <v>3</v>
      </c>
      <c r="S53">
        <v>0</v>
      </c>
      <c r="T53">
        <v>1.5</v>
      </c>
      <c r="U53">
        <v>1.5</v>
      </c>
      <c r="V53">
        <v>3.8</v>
      </c>
      <c r="W53">
        <v>5.3</v>
      </c>
      <c r="X53">
        <v>52</v>
      </c>
      <c r="Y53">
        <v>43</v>
      </c>
      <c r="Z53">
        <v>89</v>
      </c>
      <c r="AA53">
        <v>0.11</v>
      </c>
      <c r="AB53">
        <v>0.38</v>
      </c>
      <c r="AC53">
        <v>0.48</v>
      </c>
      <c r="AD53">
        <v>0.11</v>
      </c>
      <c r="AE53">
        <v>0.48</v>
      </c>
      <c r="AF53">
        <v>0.08</v>
      </c>
      <c r="AG53">
        <v>0.2</v>
      </c>
      <c r="AH53">
        <v>0.28999999999999998</v>
      </c>
      <c r="AI53">
        <v>0.08</v>
      </c>
      <c r="AJ53">
        <v>0.28999999999999998</v>
      </c>
    </row>
    <row r="54" spans="1:36" x14ac:dyDescent="0.25">
      <c r="A54">
        <v>53</v>
      </c>
      <c r="B54" t="s">
        <v>107</v>
      </c>
      <c r="C54" t="s">
        <v>108</v>
      </c>
      <c r="D54" t="s">
        <v>17</v>
      </c>
      <c r="E54" t="s">
        <v>86</v>
      </c>
      <c r="F54">
        <v>27</v>
      </c>
      <c r="G54">
        <v>1997</v>
      </c>
      <c r="H54">
        <v>26</v>
      </c>
      <c r="I54">
        <v>21</v>
      </c>
      <c r="J54">
        <v>1645</v>
      </c>
      <c r="K54">
        <v>18.3</v>
      </c>
      <c r="L54">
        <v>2</v>
      </c>
      <c r="M54">
        <v>0</v>
      </c>
      <c r="N54">
        <v>2</v>
      </c>
      <c r="O54">
        <v>2</v>
      </c>
      <c r="P54">
        <v>0</v>
      </c>
      <c r="Q54">
        <v>0</v>
      </c>
      <c r="R54">
        <v>9</v>
      </c>
      <c r="S54">
        <v>0</v>
      </c>
      <c r="T54">
        <v>1.3</v>
      </c>
      <c r="U54">
        <v>1.3</v>
      </c>
      <c r="V54">
        <v>0.4</v>
      </c>
      <c r="W54">
        <v>1.7</v>
      </c>
      <c r="X54">
        <v>28</v>
      </c>
      <c r="Y54">
        <v>100</v>
      </c>
      <c r="Z54">
        <v>34</v>
      </c>
      <c r="AA54">
        <v>0.11</v>
      </c>
      <c r="AB54">
        <v>0</v>
      </c>
      <c r="AC54">
        <v>0.11</v>
      </c>
      <c r="AD54">
        <v>0.11</v>
      </c>
      <c r="AE54">
        <v>0.11</v>
      </c>
      <c r="AF54">
        <v>7.0000000000000007E-2</v>
      </c>
      <c r="AG54">
        <v>0.02</v>
      </c>
      <c r="AH54">
        <v>0.1</v>
      </c>
      <c r="AI54">
        <v>7.0000000000000007E-2</v>
      </c>
      <c r="AJ54">
        <v>0.1</v>
      </c>
    </row>
    <row r="55" spans="1:36" x14ac:dyDescent="0.25">
      <c r="A55">
        <v>54</v>
      </c>
      <c r="B55" t="s">
        <v>109</v>
      </c>
      <c r="C55" t="s">
        <v>10</v>
      </c>
      <c r="D55" t="s">
        <v>48</v>
      </c>
      <c r="E55" t="s">
        <v>24</v>
      </c>
      <c r="F55">
        <v>31</v>
      </c>
      <c r="G55">
        <v>1993</v>
      </c>
      <c r="H55">
        <v>2</v>
      </c>
      <c r="I55">
        <v>2</v>
      </c>
      <c r="J55">
        <v>180</v>
      </c>
      <c r="K55">
        <v>2</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row>
    <row r="56" spans="1:36" x14ac:dyDescent="0.25">
      <c r="A56">
        <v>55</v>
      </c>
      <c r="B56" t="s">
        <v>110</v>
      </c>
      <c r="C56" t="s">
        <v>33</v>
      </c>
      <c r="D56" t="s">
        <v>17</v>
      </c>
      <c r="E56" t="s">
        <v>67</v>
      </c>
      <c r="F56">
        <v>26</v>
      </c>
      <c r="G56">
        <v>1998</v>
      </c>
      <c r="H56">
        <v>31</v>
      </c>
      <c r="I56">
        <v>26</v>
      </c>
      <c r="J56">
        <v>2224</v>
      </c>
      <c r="K56">
        <v>24.7</v>
      </c>
      <c r="L56">
        <v>0</v>
      </c>
      <c r="M56">
        <v>0</v>
      </c>
      <c r="N56">
        <v>0</v>
      </c>
      <c r="O56">
        <v>0</v>
      </c>
      <c r="P56">
        <v>0</v>
      </c>
      <c r="Q56">
        <v>0</v>
      </c>
      <c r="R56">
        <v>6</v>
      </c>
      <c r="S56">
        <v>0</v>
      </c>
      <c r="T56">
        <v>0.4</v>
      </c>
      <c r="U56">
        <v>0.4</v>
      </c>
      <c r="V56">
        <v>0.6</v>
      </c>
      <c r="W56">
        <v>1</v>
      </c>
      <c r="X56">
        <v>29</v>
      </c>
      <c r="Y56">
        <v>124</v>
      </c>
      <c r="Z56">
        <v>9</v>
      </c>
      <c r="AA56">
        <v>0</v>
      </c>
      <c r="AB56">
        <v>0</v>
      </c>
      <c r="AC56">
        <v>0</v>
      </c>
      <c r="AD56">
        <v>0</v>
      </c>
      <c r="AE56">
        <v>0</v>
      </c>
      <c r="AF56">
        <v>0.01</v>
      </c>
      <c r="AG56">
        <v>0.03</v>
      </c>
      <c r="AH56">
        <v>0.04</v>
      </c>
      <c r="AI56">
        <v>0.01</v>
      </c>
      <c r="AJ56">
        <v>0.04</v>
      </c>
    </row>
    <row r="57" spans="1:36" x14ac:dyDescent="0.25">
      <c r="A57">
        <v>56</v>
      </c>
      <c r="B57" t="s">
        <v>111</v>
      </c>
      <c r="C57" t="s">
        <v>89</v>
      </c>
      <c r="D57" t="s">
        <v>17</v>
      </c>
      <c r="E57" t="s">
        <v>86</v>
      </c>
      <c r="F57">
        <v>18</v>
      </c>
      <c r="G57">
        <v>2006</v>
      </c>
      <c r="H57">
        <v>27</v>
      </c>
      <c r="I57">
        <v>11</v>
      </c>
      <c r="J57">
        <v>1212</v>
      </c>
      <c r="K57">
        <v>13.5</v>
      </c>
      <c r="L57">
        <v>0</v>
      </c>
      <c r="M57">
        <v>1</v>
      </c>
      <c r="N57">
        <v>1</v>
      </c>
      <c r="O57">
        <v>0</v>
      </c>
      <c r="P57">
        <v>0</v>
      </c>
      <c r="Q57">
        <v>0</v>
      </c>
      <c r="R57">
        <v>3</v>
      </c>
      <c r="S57">
        <v>0</v>
      </c>
      <c r="T57">
        <v>0.7</v>
      </c>
      <c r="U57">
        <v>0.7</v>
      </c>
      <c r="V57">
        <v>0.6</v>
      </c>
      <c r="W57">
        <v>1.3</v>
      </c>
      <c r="X57">
        <v>33</v>
      </c>
      <c r="Y57">
        <v>49</v>
      </c>
      <c r="Z57">
        <v>31</v>
      </c>
      <c r="AA57">
        <v>0</v>
      </c>
      <c r="AB57">
        <v>7.0000000000000007E-2</v>
      </c>
      <c r="AC57">
        <v>7.0000000000000007E-2</v>
      </c>
      <c r="AD57">
        <v>0</v>
      </c>
      <c r="AE57">
        <v>7.0000000000000007E-2</v>
      </c>
      <c r="AF57">
        <v>0.05</v>
      </c>
      <c r="AG57">
        <v>0.04</v>
      </c>
      <c r="AH57">
        <v>0.09</v>
      </c>
      <c r="AI57">
        <v>0.05</v>
      </c>
      <c r="AJ57">
        <v>0.09</v>
      </c>
    </row>
    <row r="58" spans="1:36" x14ac:dyDescent="0.25">
      <c r="A58">
        <v>57</v>
      </c>
      <c r="B58" t="s">
        <v>112</v>
      </c>
      <c r="C58" t="s">
        <v>66</v>
      </c>
      <c r="D58" t="s">
        <v>11</v>
      </c>
      <c r="E58" t="s">
        <v>54</v>
      </c>
      <c r="F58">
        <v>21</v>
      </c>
      <c r="G58">
        <v>2002</v>
      </c>
      <c r="H58">
        <v>30</v>
      </c>
      <c r="I58">
        <v>29</v>
      </c>
      <c r="J58">
        <v>2482</v>
      </c>
      <c r="K58">
        <v>27.6</v>
      </c>
      <c r="L58">
        <v>0</v>
      </c>
      <c r="M58">
        <v>1</v>
      </c>
      <c r="N58">
        <v>1</v>
      </c>
      <c r="O58">
        <v>0</v>
      </c>
      <c r="P58">
        <v>0</v>
      </c>
      <c r="Q58">
        <v>0</v>
      </c>
      <c r="R58">
        <v>1</v>
      </c>
      <c r="S58">
        <v>0</v>
      </c>
      <c r="T58">
        <v>0.3</v>
      </c>
      <c r="U58">
        <v>0.3</v>
      </c>
      <c r="V58">
        <v>1.4</v>
      </c>
      <c r="W58">
        <v>1.7</v>
      </c>
      <c r="X58">
        <v>40</v>
      </c>
      <c r="Y58">
        <v>70</v>
      </c>
      <c r="Z58">
        <v>78</v>
      </c>
      <c r="AA58">
        <v>0</v>
      </c>
      <c r="AB58">
        <v>0.04</v>
      </c>
      <c r="AC58">
        <v>0.04</v>
      </c>
      <c r="AD58">
        <v>0</v>
      </c>
      <c r="AE58">
        <v>0.04</v>
      </c>
      <c r="AF58">
        <v>0.01</v>
      </c>
      <c r="AG58">
        <v>0.05</v>
      </c>
      <c r="AH58">
        <v>0.06</v>
      </c>
      <c r="AI58">
        <v>0.01</v>
      </c>
      <c r="AJ58">
        <v>0.06</v>
      </c>
    </row>
    <row r="59" spans="1:36" x14ac:dyDescent="0.25">
      <c r="A59">
        <v>58</v>
      </c>
      <c r="B59" t="s">
        <v>113</v>
      </c>
      <c r="C59" t="s">
        <v>114</v>
      </c>
      <c r="D59" t="s">
        <v>51</v>
      </c>
      <c r="E59" t="s">
        <v>43</v>
      </c>
      <c r="F59">
        <v>26</v>
      </c>
      <c r="G59">
        <v>1998</v>
      </c>
      <c r="H59">
        <v>30</v>
      </c>
      <c r="I59">
        <v>15</v>
      </c>
      <c r="J59">
        <v>1534</v>
      </c>
      <c r="K59">
        <v>17</v>
      </c>
      <c r="L59">
        <v>8</v>
      </c>
      <c r="M59">
        <v>0</v>
      </c>
      <c r="N59">
        <v>8</v>
      </c>
      <c r="O59">
        <v>8</v>
      </c>
      <c r="P59">
        <v>0</v>
      </c>
      <c r="Q59">
        <v>0</v>
      </c>
      <c r="R59">
        <v>2</v>
      </c>
      <c r="S59">
        <v>0</v>
      </c>
      <c r="T59">
        <v>8.1999999999999993</v>
      </c>
      <c r="U59">
        <v>8.1999999999999993</v>
      </c>
      <c r="V59">
        <v>1.2</v>
      </c>
      <c r="W59">
        <v>9.4</v>
      </c>
      <c r="X59">
        <v>15</v>
      </c>
      <c r="Y59">
        <v>16</v>
      </c>
      <c r="Z59">
        <v>77</v>
      </c>
      <c r="AA59">
        <v>0.47</v>
      </c>
      <c r="AB59">
        <v>0</v>
      </c>
      <c r="AC59">
        <v>0.47</v>
      </c>
      <c r="AD59">
        <v>0.47</v>
      </c>
      <c r="AE59">
        <v>0.47</v>
      </c>
      <c r="AF59">
        <v>0.48</v>
      </c>
      <c r="AG59">
        <v>7.0000000000000007E-2</v>
      </c>
      <c r="AH59">
        <v>0.55000000000000004</v>
      </c>
      <c r="AI59">
        <v>0.48</v>
      </c>
      <c r="AJ59">
        <v>0.55000000000000004</v>
      </c>
    </row>
    <row r="60" spans="1:36" x14ac:dyDescent="0.25">
      <c r="A60">
        <v>59</v>
      </c>
      <c r="B60" t="s">
        <v>115</v>
      </c>
      <c r="C60" t="s">
        <v>66</v>
      </c>
      <c r="D60" t="s">
        <v>17</v>
      </c>
      <c r="E60" t="s">
        <v>12</v>
      </c>
      <c r="F60">
        <v>28</v>
      </c>
      <c r="G60">
        <v>1996</v>
      </c>
      <c r="H60">
        <v>10</v>
      </c>
      <c r="I60">
        <v>1</v>
      </c>
      <c r="J60">
        <v>184</v>
      </c>
      <c r="K60">
        <v>2</v>
      </c>
      <c r="L60">
        <v>0</v>
      </c>
      <c r="M60">
        <v>0</v>
      </c>
      <c r="N60">
        <v>0</v>
      </c>
      <c r="O60">
        <v>0</v>
      </c>
      <c r="P60">
        <v>0</v>
      </c>
      <c r="Q60">
        <v>0</v>
      </c>
      <c r="R60">
        <v>1</v>
      </c>
      <c r="S60">
        <v>0</v>
      </c>
      <c r="T60">
        <v>0.6</v>
      </c>
      <c r="U60">
        <v>0.6</v>
      </c>
      <c r="V60">
        <v>1.1000000000000001</v>
      </c>
      <c r="W60">
        <v>1.7</v>
      </c>
      <c r="X60">
        <v>3</v>
      </c>
      <c r="Y60">
        <v>15</v>
      </c>
      <c r="Z60">
        <v>13</v>
      </c>
      <c r="AA60">
        <v>0</v>
      </c>
      <c r="AB60">
        <v>0</v>
      </c>
      <c r="AC60">
        <v>0</v>
      </c>
      <c r="AD60">
        <v>0</v>
      </c>
      <c r="AE60">
        <v>0</v>
      </c>
      <c r="AF60">
        <v>0.28000000000000003</v>
      </c>
      <c r="AG60">
        <v>0.54</v>
      </c>
      <c r="AH60">
        <v>0.82</v>
      </c>
      <c r="AI60">
        <v>0.28000000000000003</v>
      </c>
      <c r="AJ60">
        <v>0.82</v>
      </c>
    </row>
    <row r="61" spans="1:36" x14ac:dyDescent="0.25">
      <c r="A61">
        <v>60</v>
      </c>
      <c r="B61" t="s">
        <v>116</v>
      </c>
      <c r="C61" t="s">
        <v>117</v>
      </c>
      <c r="D61" t="s">
        <v>17</v>
      </c>
      <c r="E61" t="s">
        <v>86</v>
      </c>
      <c r="F61">
        <v>27</v>
      </c>
      <c r="G61">
        <v>1996</v>
      </c>
      <c r="H61">
        <v>28</v>
      </c>
      <c r="I61">
        <v>16</v>
      </c>
      <c r="J61">
        <v>1408</v>
      </c>
      <c r="K61">
        <v>15.6</v>
      </c>
      <c r="L61">
        <v>2</v>
      </c>
      <c r="M61">
        <v>0</v>
      </c>
      <c r="N61">
        <v>2</v>
      </c>
      <c r="O61">
        <v>2</v>
      </c>
      <c r="P61">
        <v>0</v>
      </c>
      <c r="Q61">
        <v>0</v>
      </c>
      <c r="R61">
        <v>7</v>
      </c>
      <c r="S61">
        <v>0</v>
      </c>
      <c r="T61">
        <v>0.6</v>
      </c>
      <c r="U61">
        <v>0.6</v>
      </c>
      <c r="V61">
        <v>0.3</v>
      </c>
      <c r="W61">
        <v>0.9</v>
      </c>
      <c r="X61">
        <v>15</v>
      </c>
      <c r="Y61">
        <v>75</v>
      </c>
      <c r="Z61">
        <v>3</v>
      </c>
      <c r="AA61">
        <v>0.13</v>
      </c>
      <c r="AB61">
        <v>0</v>
      </c>
      <c r="AC61">
        <v>0.13</v>
      </c>
      <c r="AD61">
        <v>0.13</v>
      </c>
      <c r="AE61">
        <v>0.13</v>
      </c>
      <c r="AF61">
        <v>0.04</v>
      </c>
      <c r="AG61">
        <v>0.02</v>
      </c>
      <c r="AH61">
        <v>0.06</v>
      </c>
      <c r="AI61">
        <v>0.04</v>
      </c>
      <c r="AJ61">
        <v>0.06</v>
      </c>
    </row>
    <row r="62" spans="1:36" x14ac:dyDescent="0.25">
      <c r="A62">
        <v>61</v>
      </c>
      <c r="B62" t="s">
        <v>118</v>
      </c>
      <c r="C62" t="s">
        <v>33</v>
      </c>
      <c r="D62" t="s">
        <v>51</v>
      </c>
      <c r="E62" t="s">
        <v>37</v>
      </c>
      <c r="F62">
        <v>21</v>
      </c>
      <c r="G62">
        <v>2003</v>
      </c>
      <c r="H62">
        <v>3</v>
      </c>
      <c r="I62">
        <v>0</v>
      </c>
      <c r="J62">
        <v>16</v>
      </c>
      <c r="K62">
        <v>0.2</v>
      </c>
      <c r="L62">
        <v>0</v>
      </c>
      <c r="M62">
        <v>0</v>
      </c>
      <c r="N62">
        <v>0</v>
      </c>
      <c r="O62">
        <v>0</v>
      </c>
      <c r="P62">
        <v>0</v>
      </c>
      <c r="Q62">
        <v>0</v>
      </c>
      <c r="R62">
        <v>0</v>
      </c>
      <c r="S62">
        <v>0</v>
      </c>
      <c r="T62">
        <v>0</v>
      </c>
      <c r="U62">
        <v>0</v>
      </c>
      <c r="V62">
        <v>0.1</v>
      </c>
      <c r="W62">
        <v>0.1</v>
      </c>
      <c r="X62">
        <v>1</v>
      </c>
      <c r="Y62">
        <v>1</v>
      </c>
      <c r="Z62">
        <v>1</v>
      </c>
      <c r="AA62">
        <v>0</v>
      </c>
      <c r="AB62">
        <v>0</v>
      </c>
      <c r="AC62">
        <v>0</v>
      </c>
      <c r="AD62">
        <v>0</v>
      </c>
      <c r="AE62">
        <v>0</v>
      </c>
      <c r="AF62">
        <v>0</v>
      </c>
      <c r="AG62">
        <v>0.41</v>
      </c>
      <c r="AH62">
        <v>0.41</v>
      </c>
      <c r="AI62">
        <v>0</v>
      </c>
      <c r="AJ62">
        <v>0.41</v>
      </c>
    </row>
    <row r="63" spans="1:36" x14ac:dyDescent="0.25">
      <c r="A63">
        <v>62</v>
      </c>
      <c r="B63" t="s">
        <v>119</v>
      </c>
      <c r="C63" t="s">
        <v>39</v>
      </c>
      <c r="D63" t="s">
        <v>73</v>
      </c>
      <c r="E63" t="s">
        <v>84</v>
      </c>
      <c r="F63">
        <v>20</v>
      </c>
      <c r="G63">
        <v>2004</v>
      </c>
      <c r="H63">
        <v>8</v>
      </c>
      <c r="I63">
        <v>5</v>
      </c>
      <c r="J63">
        <v>476</v>
      </c>
      <c r="K63">
        <v>5.3</v>
      </c>
      <c r="L63">
        <v>0</v>
      </c>
      <c r="M63">
        <v>0</v>
      </c>
      <c r="N63">
        <v>0</v>
      </c>
      <c r="O63">
        <v>0</v>
      </c>
      <c r="P63">
        <v>0</v>
      </c>
      <c r="Q63">
        <v>0</v>
      </c>
      <c r="R63">
        <v>2</v>
      </c>
      <c r="S63">
        <v>0</v>
      </c>
      <c r="T63">
        <v>0</v>
      </c>
      <c r="U63">
        <v>0</v>
      </c>
      <c r="V63">
        <v>0.1</v>
      </c>
      <c r="W63">
        <v>0.2</v>
      </c>
      <c r="X63">
        <v>12</v>
      </c>
      <c r="Y63">
        <v>14</v>
      </c>
      <c r="Z63">
        <v>9</v>
      </c>
      <c r="AA63">
        <v>0</v>
      </c>
      <c r="AB63">
        <v>0</v>
      </c>
      <c r="AC63">
        <v>0</v>
      </c>
      <c r="AD63">
        <v>0</v>
      </c>
      <c r="AE63">
        <v>0</v>
      </c>
      <c r="AF63">
        <v>0.01</v>
      </c>
      <c r="AG63">
        <v>0.02</v>
      </c>
      <c r="AH63">
        <v>0.03</v>
      </c>
      <c r="AI63">
        <v>0.01</v>
      </c>
      <c r="AJ63">
        <v>0.03</v>
      </c>
    </row>
    <row r="64" spans="1:36" x14ac:dyDescent="0.25">
      <c r="A64">
        <v>63</v>
      </c>
      <c r="B64" t="s">
        <v>120</v>
      </c>
      <c r="C64" t="s">
        <v>20</v>
      </c>
      <c r="D64" t="s">
        <v>11</v>
      </c>
      <c r="E64" t="s">
        <v>29</v>
      </c>
      <c r="F64">
        <v>33</v>
      </c>
      <c r="G64">
        <v>1991</v>
      </c>
      <c r="H64">
        <v>6</v>
      </c>
      <c r="I64">
        <v>1</v>
      </c>
      <c r="J64">
        <v>150</v>
      </c>
      <c r="K64">
        <v>1.7</v>
      </c>
      <c r="L64">
        <v>0</v>
      </c>
      <c r="M64">
        <v>0</v>
      </c>
      <c r="N64">
        <v>0</v>
      </c>
      <c r="O64">
        <v>0</v>
      </c>
      <c r="P64">
        <v>0</v>
      </c>
      <c r="Q64">
        <v>0</v>
      </c>
      <c r="R64">
        <v>1</v>
      </c>
      <c r="S64">
        <v>0</v>
      </c>
      <c r="T64">
        <v>0.1</v>
      </c>
      <c r="U64">
        <v>0.1</v>
      </c>
      <c r="V64">
        <v>0</v>
      </c>
      <c r="W64">
        <v>0.1</v>
      </c>
      <c r="X64">
        <v>0</v>
      </c>
      <c r="Y64">
        <v>2</v>
      </c>
      <c r="Z64">
        <v>0</v>
      </c>
      <c r="AA64">
        <v>0</v>
      </c>
      <c r="AB64">
        <v>0</v>
      </c>
      <c r="AC64">
        <v>0</v>
      </c>
      <c r="AD64">
        <v>0</v>
      </c>
      <c r="AE64">
        <v>0</v>
      </c>
      <c r="AF64">
        <v>0.04</v>
      </c>
      <c r="AG64">
        <v>0</v>
      </c>
      <c r="AH64">
        <v>0.04</v>
      </c>
      <c r="AI64">
        <v>0.04</v>
      </c>
      <c r="AJ64">
        <v>0.04</v>
      </c>
    </row>
    <row r="65" spans="1:36" x14ac:dyDescent="0.25">
      <c r="A65">
        <v>64</v>
      </c>
      <c r="B65" t="s">
        <v>121</v>
      </c>
      <c r="C65" t="s">
        <v>39</v>
      </c>
      <c r="D65" t="s">
        <v>11</v>
      </c>
      <c r="E65" t="s">
        <v>52</v>
      </c>
      <c r="F65">
        <v>24</v>
      </c>
      <c r="G65">
        <v>2000</v>
      </c>
      <c r="H65">
        <v>8</v>
      </c>
      <c r="I65">
        <v>6</v>
      </c>
      <c r="J65">
        <v>412</v>
      </c>
      <c r="K65">
        <v>4.5999999999999996</v>
      </c>
      <c r="L65">
        <v>0</v>
      </c>
      <c r="M65">
        <v>0</v>
      </c>
      <c r="N65">
        <v>0</v>
      </c>
      <c r="O65">
        <v>0</v>
      </c>
      <c r="P65">
        <v>0</v>
      </c>
      <c r="Q65">
        <v>0</v>
      </c>
      <c r="R65">
        <v>1</v>
      </c>
      <c r="S65">
        <v>0</v>
      </c>
      <c r="T65">
        <v>0.5</v>
      </c>
      <c r="U65">
        <v>0.5</v>
      </c>
      <c r="V65">
        <v>0.5</v>
      </c>
      <c r="W65">
        <v>1.1000000000000001</v>
      </c>
      <c r="X65">
        <v>0</v>
      </c>
      <c r="Y65">
        <v>7</v>
      </c>
      <c r="Z65">
        <v>0</v>
      </c>
      <c r="AA65">
        <v>0</v>
      </c>
      <c r="AB65">
        <v>0</v>
      </c>
      <c r="AC65">
        <v>0</v>
      </c>
      <c r="AD65">
        <v>0</v>
      </c>
      <c r="AE65">
        <v>0</v>
      </c>
      <c r="AF65">
        <v>0.12</v>
      </c>
      <c r="AG65">
        <v>0.12</v>
      </c>
      <c r="AH65">
        <v>0.24</v>
      </c>
      <c r="AI65">
        <v>0.12</v>
      </c>
      <c r="AJ65">
        <v>0.24</v>
      </c>
    </row>
    <row r="66" spans="1:36" x14ac:dyDescent="0.25">
      <c r="A66">
        <v>65</v>
      </c>
      <c r="B66" t="s">
        <v>122</v>
      </c>
      <c r="C66" t="s">
        <v>10</v>
      </c>
      <c r="D66" t="s">
        <v>21</v>
      </c>
      <c r="E66" t="s">
        <v>57</v>
      </c>
      <c r="F66">
        <v>27</v>
      </c>
      <c r="G66">
        <v>1996</v>
      </c>
      <c r="H66">
        <v>34</v>
      </c>
      <c r="I66">
        <v>34</v>
      </c>
      <c r="J66">
        <v>2973</v>
      </c>
      <c r="K66">
        <v>33</v>
      </c>
      <c r="L66">
        <v>13</v>
      </c>
      <c r="M66">
        <v>8</v>
      </c>
      <c r="N66">
        <v>21</v>
      </c>
      <c r="O66">
        <v>12</v>
      </c>
      <c r="P66">
        <v>1</v>
      </c>
      <c r="Q66">
        <v>1</v>
      </c>
      <c r="R66">
        <v>1</v>
      </c>
      <c r="S66">
        <v>0</v>
      </c>
      <c r="T66">
        <v>8.6</v>
      </c>
      <c r="U66">
        <v>7.8</v>
      </c>
      <c r="V66">
        <v>6.8</v>
      </c>
      <c r="W66">
        <v>14.7</v>
      </c>
      <c r="X66">
        <v>109</v>
      </c>
      <c r="Y66">
        <v>91</v>
      </c>
      <c r="Z66">
        <v>212</v>
      </c>
      <c r="AA66">
        <v>0.39</v>
      </c>
      <c r="AB66">
        <v>0.24</v>
      </c>
      <c r="AC66">
        <v>0.64</v>
      </c>
      <c r="AD66">
        <v>0.36</v>
      </c>
      <c r="AE66">
        <v>0.61</v>
      </c>
      <c r="AF66">
        <v>0.26</v>
      </c>
      <c r="AG66">
        <v>0.21</v>
      </c>
      <c r="AH66">
        <v>0.47</v>
      </c>
      <c r="AI66">
        <v>0.24</v>
      </c>
      <c r="AJ66">
        <v>0.44</v>
      </c>
    </row>
    <row r="67" spans="1:36" x14ac:dyDescent="0.25">
      <c r="A67">
        <v>66</v>
      </c>
      <c r="B67" t="s">
        <v>123</v>
      </c>
      <c r="C67" t="s">
        <v>124</v>
      </c>
      <c r="D67" t="s">
        <v>11</v>
      </c>
      <c r="E67" t="s">
        <v>45</v>
      </c>
      <c r="F67">
        <v>21</v>
      </c>
      <c r="G67">
        <v>2003</v>
      </c>
      <c r="H67">
        <v>19</v>
      </c>
      <c r="I67">
        <v>7</v>
      </c>
      <c r="J67">
        <v>754</v>
      </c>
      <c r="K67">
        <v>8.4</v>
      </c>
      <c r="L67">
        <v>0</v>
      </c>
      <c r="M67">
        <v>2</v>
      </c>
      <c r="N67">
        <v>2</v>
      </c>
      <c r="O67">
        <v>0</v>
      </c>
      <c r="P67">
        <v>0</v>
      </c>
      <c r="Q67">
        <v>0</v>
      </c>
      <c r="R67">
        <v>4</v>
      </c>
      <c r="S67">
        <v>0</v>
      </c>
      <c r="T67">
        <v>0.7</v>
      </c>
      <c r="U67">
        <v>0.7</v>
      </c>
      <c r="V67">
        <v>1.4</v>
      </c>
      <c r="W67">
        <v>2.1</v>
      </c>
      <c r="X67">
        <v>35</v>
      </c>
      <c r="Y67">
        <v>33</v>
      </c>
      <c r="Z67">
        <v>39</v>
      </c>
      <c r="AA67">
        <v>0</v>
      </c>
      <c r="AB67">
        <v>0.24</v>
      </c>
      <c r="AC67">
        <v>0.24</v>
      </c>
      <c r="AD67">
        <v>0</v>
      </c>
      <c r="AE67">
        <v>0.24</v>
      </c>
      <c r="AF67">
        <v>0.08</v>
      </c>
      <c r="AG67">
        <v>0.17</v>
      </c>
      <c r="AH67">
        <v>0.25</v>
      </c>
      <c r="AI67">
        <v>0.08</v>
      </c>
      <c r="AJ67">
        <v>0.25</v>
      </c>
    </row>
    <row r="68" spans="1:36" x14ac:dyDescent="0.25">
      <c r="A68">
        <v>67</v>
      </c>
      <c r="B68" t="s">
        <v>125</v>
      </c>
      <c r="C68" t="s">
        <v>10</v>
      </c>
      <c r="D68" t="s">
        <v>11</v>
      </c>
      <c r="E68" t="s">
        <v>43</v>
      </c>
      <c r="F68">
        <v>22</v>
      </c>
      <c r="G68">
        <v>2002</v>
      </c>
      <c r="H68">
        <v>30</v>
      </c>
      <c r="I68">
        <v>28</v>
      </c>
      <c r="J68">
        <v>2511</v>
      </c>
      <c r="K68">
        <v>27.9</v>
      </c>
      <c r="L68">
        <v>0</v>
      </c>
      <c r="M68">
        <v>1</v>
      </c>
      <c r="N68">
        <v>1</v>
      </c>
      <c r="O68">
        <v>0</v>
      </c>
      <c r="P68">
        <v>0</v>
      </c>
      <c r="Q68">
        <v>0</v>
      </c>
      <c r="R68">
        <v>4</v>
      </c>
      <c r="S68">
        <v>0</v>
      </c>
      <c r="T68">
        <v>1.2</v>
      </c>
      <c r="U68">
        <v>1.2</v>
      </c>
      <c r="V68">
        <v>0.7</v>
      </c>
      <c r="W68">
        <v>1.9</v>
      </c>
      <c r="X68">
        <v>10</v>
      </c>
      <c r="Y68">
        <v>66</v>
      </c>
      <c r="Z68">
        <v>2</v>
      </c>
      <c r="AA68">
        <v>0</v>
      </c>
      <c r="AB68">
        <v>0.04</v>
      </c>
      <c r="AC68">
        <v>0.04</v>
      </c>
      <c r="AD68">
        <v>0</v>
      </c>
      <c r="AE68">
        <v>0.04</v>
      </c>
      <c r="AF68">
        <v>0.04</v>
      </c>
      <c r="AG68">
        <v>0.02</v>
      </c>
      <c r="AH68">
        <v>7.0000000000000007E-2</v>
      </c>
      <c r="AI68">
        <v>0.04</v>
      </c>
      <c r="AJ68">
        <v>7.0000000000000007E-2</v>
      </c>
    </row>
    <row r="69" spans="1:36" x14ac:dyDescent="0.25">
      <c r="A69">
        <v>68</v>
      </c>
      <c r="B69" t="s">
        <v>126</v>
      </c>
      <c r="C69" t="s">
        <v>10</v>
      </c>
      <c r="D69" t="s">
        <v>11</v>
      </c>
      <c r="E69" t="s">
        <v>42</v>
      </c>
      <c r="F69">
        <v>26</v>
      </c>
      <c r="G69">
        <v>1997</v>
      </c>
      <c r="H69">
        <v>17</v>
      </c>
      <c r="I69">
        <v>13</v>
      </c>
      <c r="J69">
        <v>1075</v>
      </c>
      <c r="K69">
        <v>11.9</v>
      </c>
      <c r="L69">
        <v>0</v>
      </c>
      <c r="M69">
        <v>1</v>
      </c>
      <c r="N69">
        <v>1</v>
      </c>
      <c r="O69">
        <v>0</v>
      </c>
      <c r="P69">
        <v>0</v>
      </c>
      <c r="Q69">
        <v>0</v>
      </c>
      <c r="R69">
        <v>0</v>
      </c>
      <c r="S69">
        <v>0</v>
      </c>
      <c r="T69">
        <v>0.1</v>
      </c>
      <c r="U69">
        <v>0.1</v>
      </c>
      <c r="V69">
        <v>0.9</v>
      </c>
      <c r="W69">
        <v>1</v>
      </c>
      <c r="X69">
        <v>13</v>
      </c>
      <c r="Y69">
        <v>34</v>
      </c>
      <c r="Z69">
        <v>43</v>
      </c>
      <c r="AA69">
        <v>0</v>
      </c>
      <c r="AB69">
        <v>0.08</v>
      </c>
      <c r="AC69">
        <v>0.08</v>
      </c>
      <c r="AD69">
        <v>0</v>
      </c>
      <c r="AE69">
        <v>0.08</v>
      </c>
      <c r="AF69">
        <v>0.01</v>
      </c>
      <c r="AG69">
        <v>0.08</v>
      </c>
      <c r="AH69">
        <v>0.08</v>
      </c>
      <c r="AI69">
        <v>0.01</v>
      </c>
      <c r="AJ69">
        <v>0.08</v>
      </c>
    </row>
    <row r="70" spans="1:36" x14ac:dyDescent="0.25">
      <c r="A70">
        <v>69</v>
      </c>
      <c r="B70" t="s">
        <v>127</v>
      </c>
      <c r="C70" t="s">
        <v>128</v>
      </c>
      <c r="D70" t="s">
        <v>51</v>
      </c>
      <c r="E70" t="s">
        <v>42</v>
      </c>
      <c r="F70">
        <v>25</v>
      </c>
      <c r="G70">
        <v>1999</v>
      </c>
      <c r="H70">
        <v>10</v>
      </c>
      <c r="I70">
        <v>4</v>
      </c>
      <c r="J70">
        <v>449</v>
      </c>
      <c r="K70">
        <v>5</v>
      </c>
      <c r="L70">
        <v>0</v>
      </c>
      <c r="M70">
        <v>0</v>
      </c>
      <c r="N70">
        <v>0</v>
      </c>
      <c r="O70">
        <v>0</v>
      </c>
      <c r="P70">
        <v>0</v>
      </c>
      <c r="Q70">
        <v>0</v>
      </c>
      <c r="R70">
        <v>1</v>
      </c>
      <c r="S70">
        <v>0</v>
      </c>
      <c r="T70">
        <v>0.9</v>
      </c>
      <c r="U70">
        <v>0.9</v>
      </c>
      <c r="V70">
        <v>0.1</v>
      </c>
      <c r="W70">
        <v>1</v>
      </c>
      <c r="X70">
        <v>12</v>
      </c>
      <c r="Y70">
        <v>9</v>
      </c>
      <c r="Z70">
        <v>42</v>
      </c>
      <c r="AA70">
        <v>0</v>
      </c>
      <c r="AB70">
        <v>0</v>
      </c>
      <c r="AC70">
        <v>0</v>
      </c>
      <c r="AD70">
        <v>0</v>
      </c>
      <c r="AE70">
        <v>0</v>
      </c>
      <c r="AF70">
        <v>0.18</v>
      </c>
      <c r="AG70">
        <v>0.02</v>
      </c>
      <c r="AH70">
        <v>0.2</v>
      </c>
      <c r="AI70">
        <v>0.18</v>
      </c>
      <c r="AJ70">
        <v>0.2</v>
      </c>
    </row>
    <row r="71" spans="1:36" x14ac:dyDescent="0.25">
      <c r="A71">
        <v>70</v>
      </c>
      <c r="B71" t="s">
        <v>129</v>
      </c>
      <c r="C71" t="s">
        <v>130</v>
      </c>
      <c r="D71" t="s">
        <v>106</v>
      </c>
      <c r="E71" t="s">
        <v>131</v>
      </c>
      <c r="F71">
        <v>26</v>
      </c>
      <c r="G71">
        <v>1998</v>
      </c>
      <c r="H71">
        <v>18</v>
      </c>
      <c r="I71">
        <v>7</v>
      </c>
      <c r="J71">
        <v>702</v>
      </c>
      <c r="K71">
        <v>7.8</v>
      </c>
      <c r="L71">
        <v>2</v>
      </c>
      <c r="M71">
        <v>0</v>
      </c>
      <c r="N71">
        <v>2</v>
      </c>
      <c r="O71">
        <v>2</v>
      </c>
      <c r="P71">
        <v>0</v>
      </c>
      <c r="Q71">
        <v>0</v>
      </c>
      <c r="R71">
        <v>1</v>
      </c>
      <c r="S71">
        <v>0</v>
      </c>
      <c r="T71">
        <v>1.7</v>
      </c>
      <c r="U71">
        <v>1.7</v>
      </c>
      <c r="V71">
        <v>0.7</v>
      </c>
      <c r="W71">
        <v>2.4</v>
      </c>
      <c r="X71">
        <v>20</v>
      </c>
      <c r="Y71">
        <v>14</v>
      </c>
      <c r="Z71">
        <v>33</v>
      </c>
      <c r="AA71">
        <v>0.26</v>
      </c>
      <c r="AB71">
        <v>0</v>
      </c>
      <c r="AC71">
        <v>0.26</v>
      </c>
      <c r="AD71">
        <v>0.26</v>
      </c>
      <c r="AE71">
        <v>0.26</v>
      </c>
      <c r="AF71">
        <v>0.22</v>
      </c>
      <c r="AG71">
        <v>0.09</v>
      </c>
      <c r="AH71">
        <v>0.31</v>
      </c>
      <c r="AI71">
        <v>0.22</v>
      </c>
      <c r="AJ71">
        <v>0.31</v>
      </c>
    </row>
    <row r="72" spans="1:36" x14ac:dyDescent="0.25">
      <c r="A72">
        <v>71</v>
      </c>
      <c r="B72" t="s">
        <v>132</v>
      </c>
      <c r="C72" t="s">
        <v>133</v>
      </c>
      <c r="D72" t="s">
        <v>51</v>
      </c>
      <c r="E72" t="s">
        <v>43</v>
      </c>
      <c r="F72">
        <v>22</v>
      </c>
      <c r="G72">
        <v>2001</v>
      </c>
      <c r="H72">
        <v>10</v>
      </c>
      <c r="I72">
        <v>4</v>
      </c>
      <c r="J72">
        <v>334</v>
      </c>
      <c r="K72">
        <v>3.7</v>
      </c>
      <c r="L72">
        <v>0</v>
      </c>
      <c r="M72">
        <v>0</v>
      </c>
      <c r="N72">
        <v>0</v>
      </c>
      <c r="O72">
        <v>0</v>
      </c>
      <c r="P72">
        <v>0</v>
      </c>
      <c r="Q72">
        <v>0</v>
      </c>
      <c r="R72">
        <v>1</v>
      </c>
      <c r="S72">
        <v>0</v>
      </c>
      <c r="T72">
        <v>0.1</v>
      </c>
      <c r="U72">
        <v>0.1</v>
      </c>
      <c r="V72">
        <v>0.2</v>
      </c>
      <c r="W72">
        <v>0.3</v>
      </c>
      <c r="X72">
        <v>12</v>
      </c>
      <c r="Y72">
        <v>2</v>
      </c>
      <c r="Z72">
        <v>26</v>
      </c>
      <c r="AA72">
        <v>0</v>
      </c>
      <c r="AB72">
        <v>0</v>
      </c>
      <c r="AC72">
        <v>0</v>
      </c>
      <c r="AD72">
        <v>0</v>
      </c>
      <c r="AE72">
        <v>0</v>
      </c>
      <c r="AF72">
        <v>0.03</v>
      </c>
      <c r="AG72">
        <v>0.05</v>
      </c>
      <c r="AH72">
        <v>0.08</v>
      </c>
      <c r="AI72">
        <v>0.03</v>
      </c>
      <c r="AJ72">
        <v>0.08</v>
      </c>
    </row>
    <row r="73" spans="1:36" x14ac:dyDescent="0.25">
      <c r="A73">
        <v>72</v>
      </c>
      <c r="B73" t="s">
        <v>134</v>
      </c>
      <c r="C73" t="s">
        <v>130</v>
      </c>
      <c r="D73" t="s">
        <v>21</v>
      </c>
      <c r="E73" t="s">
        <v>12</v>
      </c>
      <c r="F73">
        <v>27</v>
      </c>
      <c r="G73">
        <v>1997</v>
      </c>
      <c r="H73">
        <v>29</v>
      </c>
      <c r="I73">
        <v>9</v>
      </c>
      <c r="J73">
        <v>960</v>
      </c>
      <c r="K73">
        <v>10.7</v>
      </c>
      <c r="L73">
        <v>2</v>
      </c>
      <c r="M73">
        <v>0</v>
      </c>
      <c r="N73">
        <v>2</v>
      </c>
      <c r="O73">
        <v>2</v>
      </c>
      <c r="P73">
        <v>0</v>
      </c>
      <c r="Q73">
        <v>0</v>
      </c>
      <c r="R73">
        <v>3</v>
      </c>
      <c r="S73">
        <v>0</v>
      </c>
      <c r="T73">
        <v>2.5</v>
      </c>
      <c r="U73">
        <v>2.5</v>
      </c>
      <c r="V73">
        <v>1.9</v>
      </c>
      <c r="W73">
        <v>4.4000000000000004</v>
      </c>
      <c r="X73">
        <v>35</v>
      </c>
      <c r="Y73">
        <v>35</v>
      </c>
      <c r="Z73">
        <v>83</v>
      </c>
      <c r="AA73">
        <v>0.19</v>
      </c>
      <c r="AB73">
        <v>0</v>
      </c>
      <c r="AC73">
        <v>0.19</v>
      </c>
      <c r="AD73">
        <v>0.19</v>
      </c>
      <c r="AE73">
        <v>0.19</v>
      </c>
      <c r="AF73">
        <v>0.24</v>
      </c>
      <c r="AG73">
        <v>0.18</v>
      </c>
      <c r="AH73">
        <v>0.41</v>
      </c>
      <c r="AI73">
        <v>0.24</v>
      </c>
      <c r="AJ73">
        <v>0.41</v>
      </c>
    </row>
    <row r="74" spans="1:36" x14ac:dyDescent="0.25">
      <c r="A74">
        <v>73</v>
      </c>
      <c r="B74" t="s">
        <v>135</v>
      </c>
      <c r="C74" t="s">
        <v>41</v>
      </c>
      <c r="D74" t="s">
        <v>106</v>
      </c>
      <c r="E74" t="s">
        <v>84</v>
      </c>
      <c r="F74">
        <v>27</v>
      </c>
      <c r="G74">
        <v>1996</v>
      </c>
      <c r="H74">
        <v>12</v>
      </c>
      <c r="I74">
        <v>0</v>
      </c>
      <c r="J74">
        <v>98</v>
      </c>
      <c r="K74">
        <v>1.1000000000000001</v>
      </c>
      <c r="L74">
        <v>0</v>
      </c>
      <c r="M74">
        <v>0</v>
      </c>
      <c r="N74">
        <v>0</v>
      </c>
      <c r="O74">
        <v>0</v>
      </c>
      <c r="P74">
        <v>0</v>
      </c>
      <c r="Q74">
        <v>0</v>
      </c>
      <c r="R74">
        <v>1</v>
      </c>
      <c r="S74">
        <v>0</v>
      </c>
      <c r="T74">
        <v>0.7</v>
      </c>
      <c r="U74">
        <v>0.7</v>
      </c>
      <c r="V74">
        <v>0</v>
      </c>
      <c r="W74">
        <v>0.7</v>
      </c>
      <c r="X74">
        <v>3</v>
      </c>
      <c r="Y74">
        <v>7</v>
      </c>
      <c r="Z74">
        <v>6</v>
      </c>
      <c r="AA74">
        <v>0</v>
      </c>
      <c r="AB74">
        <v>0</v>
      </c>
      <c r="AC74">
        <v>0</v>
      </c>
      <c r="AD74">
        <v>0</v>
      </c>
      <c r="AE74">
        <v>0</v>
      </c>
      <c r="AF74">
        <v>0.6</v>
      </c>
      <c r="AG74">
        <v>0.02</v>
      </c>
      <c r="AH74">
        <v>0.62</v>
      </c>
      <c r="AI74">
        <v>0.6</v>
      </c>
      <c r="AJ74">
        <v>0.62</v>
      </c>
    </row>
    <row r="75" spans="1:36" x14ac:dyDescent="0.25">
      <c r="A75">
        <v>74</v>
      </c>
      <c r="B75" t="s">
        <v>136</v>
      </c>
      <c r="C75" t="s">
        <v>108</v>
      </c>
      <c r="D75" t="s">
        <v>11</v>
      </c>
      <c r="E75" t="s">
        <v>24</v>
      </c>
      <c r="F75">
        <v>25</v>
      </c>
      <c r="G75">
        <v>1998</v>
      </c>
      <c r="H75">
        <v>29</v>
      </c>
      <c r="I75">
        <v>18</v>
      </c>
      <c r="J75">
        <v>1687</v>
      </c>
      <c r="K75">
        <v>18.7</v>
      </c>
      <c r="L75">
        <v>0</v>
      </c>
      <c r="M75">
        <v>0</v>
      </c>
      <c r="N75">
        <v>0</v>
      </c>
      <c r="O75">
        <v>0</v>
      </c>
      <c r="P75">
        <v>0</v>
      </c>
      <c r="Q75">
        <v>0</v>
      </c>
      <c r="R75">
        <v>2</v>
      </c>
      <c r="S75">
        <v>0</v>
      </c>
      <c r="T75">
        <v>0.4</v>
      </c>
      <c r="U75">
        <v>0.4</v>
      </c>
      <c r="V75">
        <v>0</v>
      </c>
      <c r="W75">
        <v>0.4</v>
      </c>
      <c r="X75">
        <v>1</v>
      </c>
      <c r="Y75">
        <v>28</v>
      </c>
      <c r="Z75">
        <v>1</v>
      </c>
      <c r="AA75">
        <v>0</v>
      </c>
      <c r="AB75">
        <v>0</v>
      </c>
      <c r="AC75">
        <v>0</v>
      </c>
      <c r="AD75">
        <v>0</v>
      </c>
      <c r="AE75">
        <v>0</v>
      </c>
      <c r="AF75">
        <v>0.02</v>
      </c>
      <c r="AG75">
        <v>0</v>
      </c>
      <c r="AH75">
        <v>0.02</v>
      </c>
      <c r="AI75">
        <v>0.02</v>
      </c>
      <c r="AJ75">
        <v>0.02</v>
      </c>
    </row>
    <row r="76" spans="1:36" x14ac:dyDescent="0.25">
      <c r="A76">
        <v>75</v>
      </c>
      <c r="B76" t="s">
        <v>137</v>
      </c>
      <c r="C76" t="s">
        <v>41</v>
      </c>
      <c r="D76" t="s">
        <v>21</v>
      </c>
      <c r="E76" t="s">
        <v>54</v>
      </c>
      <c r="F76">
        <v>19</v>
      </c>
      <c r="G76">
        <v>2004</v>
      </c>
      <c r="H76">
        <v>31</v>
      </c>
      <c r="I76">
        <v>14</v>
      </c>
      <c r="J76">
        <v>1523</v>
      </c>
      <c r="K76">
        <v>16.899999999999999</v>
      </c>
      <c r="L76">
        <v>5</v>
      </c>
      <c r="M76">
        <v>2</v>
      </c>
      <c r="N76">
        <v>7</v>
      </c>
      <c r="O76">
        <v>5</v>
      </c>
      <c r="P76">
        <v>0</v>
      </c>
      <c r="Q76">
        <v>0</v>
      </c>
      <c r="R76">
        <v>8</v>
      </c>
      <c r="S76">
        <v>0</v>
      </c>
      <c r="T76">
        <v>3.9</v>
      </c>
      <c r="U76">
        <v>3.9</v>
      </c>
      <c r="V76">
        <v>3.1</v>
      </c>
      <c r="W76">
        <v>7</v>
      </c>
      <c r="X76">
        <v>39</v>
      </c>
      <c r="Y76">
        <v>54</v>
      </c>
      <c r="Z76">
        <v>74</v>
      </c>
      <c r="AA76">
        <v>0.3</v>
      </c>
      <c r="AB76">
        <v>0.12</v>
      </c>
      <c r="AC76">
        <v>0.41</v>
      </c>
      <c r="AD76">
        <v>0.3</v>
      </c>
      <c r="AE76">
        <v>0.41</v>
      </c>
      <c r="AF76">
        <v>0.23</v>
      </c>
      <c r="AG76">
        <v>0.18</v>
      </c>
      <c r="AH76">
        <v>0.41</v>
      </c>
      <c r="AI76">
        <v>0.23</v>
      </c>
      <c r="AJ76">
        <v>0.41</v>
      </c>
    </row>
    <row r="77" spans="1:36" x14ac:dyDescent="0.25">
      <c r="A77">
        <v>76</v>
      </c>
      <c r="B77" t="s">
        <v>138</v>
      </c>
      <c r="C77" t="s">
        <v>139</v>
      </c>
      <c r="D77" t="s">
        <v>11</v>
      </c>
      <c r="E77" t="s">
        <v>131</v>
      </c>
      <c r="F77">
        <v>28</v>
      </c>
      <c r="G77">
        <v>1995</v>
      </c>
      <c r="H77">
        <v>18</v>
      </c>
      <c r="I77">
        <v>16</v>
      </c>
      <c r="J77">
        <v>1541</v>
      </c>
      <c r="K77">
        <v>17.100000000000001</v>
      </c>
      <c r="L77">
        <v>0</v>
      </c>
      <c r="M77">
        <v>2</v>
      </c>
      <c r="N77">
        <v>2</v>
      </c>
      <c r="O77">
        <v>0</v>
      </c>
      <c r="P77">
        <v>0</v>
      </c>
      <c r="Q77">
        <v>0</v>
      </c>
      <c r="R77">
        <v>0</v>
      </c>
      <c r="S77">
        <v>0</v>
      </c>
      <c r="T77">
        <v>1.1000000000000001</v>
      </c>
      <c r="U77">
        <v>1.1000000000000001</v>
      </c>
      <c r="V77">
        <v>0.5</v>
      </c>
      <c r="W77">
        <v>1.6</v>
      </c>
      <c r="X77">
        <v>2</v>
      </c>
      <c r="Y77">
        <v>42</v>
      </c>
      <c r="Z77">
        <v>4</v>
      </c>
      <c r="AA77">
        <v>0</v>
      </c>
      <c r="AB77">
        <v>0.12</v>
      </c>
      <c r="AC77">
        <v>0.12</v>
      </c>
      <c r="AD77">
        <v>0</v>
      </c>
      <c r="AE77">
        <v>0.12</v>
      </c>
      <c r="AF77">
        <v>0.06</v>
      </c>
      <c r="AG77">
        <v>0.03</v>
      </c>
      <c r="AH77">
        <v>0.09</v>
      </c>
      <c r="AI77">
        <v>0.06</v>
      </c>
      <c r="AJ77">
        <v>0.09</v>
      </c>
    </row>
    <row r="78" spans="1:36" x14ac:dyDescent="0.25">
      <c r="A78">
        <v>77</v>
      </c>
      <c r="B78" t="s">
        <v>140</v>
      </c>
      <c r="C78" t="s">
        <v>10</v>
      </c>
      <c r="D78" t="s">
        <v>11</v>
      </c>
      <c r="E78" t="s">
        <v>52</v>
      </c>
      <c r="F78">
        <v>32</v>
      </c>
      <c r="G78">
        <v>1992</v>
      </c>
      <c r="H78">
        <v>37</v>
      </c>
      <c r="I78">
        <v>37</v>
      </c>
      <c r="J78">
        <v>3330</v>
      </c>
      <c r="K78">
        <v>37</v>
      </c>
      <c r="L78">
        <v>1</v>
      </c>
      <c r="M78">
        <v>1</v>
      </c>
      <c r="N78">
        <v>2</v>
      </c>
      <c r="O78">
        <v>1</v>
      </c>
      <c r="P78">
        <v>0</v>
      </c>
      <c r="Q78">
        <v>0</v>
      </c>
      <c r="R78">
        <v>11</v>
      </c>
      <c r="S78">
        <v>0</v>
      </c>
      <c r="T78">
        <v>2</v>
      </c>
      <c r="U78">
        <v>2</v>
      </c>
      <c r="V78">
        <v>0.9</v>
      </c>
      <c r="W78">
        <v>2.8</v>
      </c>
      <c r="X78">
        <v>12</v>
      </c>
      <c r="Y78">
        <v>75</v>
      </c>
      <c r="Z78">
        <v>14</v>
      </c>
      <c r="AA78">
        <v>0.03</v>
      </c>
      <c r="AB78">
        <v>0.03</v>
      </c>
      <c r="AC78">
        <v>0.05</v>
      </c>
      <c r="AD78">
        <v>0.03</v>
      </c>
      <c r="AE78">
        <v>0.05</v>
      </c>
      <c r="AF78">
        <v>0.05</v>
      </c>
      <c r="AG78">
        <v>0.02</v>
      </c>
      <c r="AH78">
        <v>0.08</v>
      </c>
      <c r="AI78">
        <v>0.05</v>
      </c>
      <c r="AJ78">
        <v>0.08</v>
      </c>
    </row>
    <row r="79" spans="1:36" x14ac:dyDescent="0.25">
      <c r="A79">
        <v>78</v>
      </c>
      <c r="B79" t="s">
        <v>141</v>
      </c>
      <c r="C79" t="s">
        <v>130</v>
      </c>
      <c r="D79" t="s">
        <v>62</v>
      </c>
      <c r="E79" t="s">
        <v>131</v>
      </c>
      <c r="F79">
        <v>29</v>
      </c>
      <c r="G79">
        <v>1994</v>
      </c>
      <c r="H79">
        <v>18</v>
      </c>
      <c r="I79">
        <v>12</v>
      </c>
      <c r="J79">
        <v>926</v>
      </c>
      <c r="K79">
        <v>10.3</v>
      </c>
      <c r="L79">
        <v>0</v>
      </c>
      <c r="M79">
        <v>1</v>
      </c>
      <c r="N79">
        <v>1</v>
      </c>
      <c r="O79">
        <v>0</v>
      </c>
      <c r="P79">
        <v>0</v>
      </c>
      <c r="Q79">
        <v>0</v>
      </c>
      <c r="R79">
        <v>1</v>
      </c>
      <c r="S79">
        <v>0</v>
      </c>
      <c r="T79">
        <v>0.5</v>
      </c>
      <c r="U79">
        <v>0.5</v>
      </c>
      <c r="V79">
        <v>1.6</v>
      </c>
      <c r="W79">
        <v>2.2000000000000002</v>
      </c>
      <c r="X79">
        <v>38</v>
      </c>
      <c r="Y79">
        <v>8</v>
      </c>
      <c r="Z79">
        <v>65</v>
      </c>
      <c r="AA79">
        <v>0</v>
      </c>
      <c r="AB79">
        <v>0.1</v>
      </c>
      <c r="AC79">
        <v>0.1</v>
      </c>
      <c r="AD79">
        <v>0</v>
      </c>
      <c r="AE79">
        <v>0.1</v>
      </c>
      <c r="AF79">
        <v>0.05</v>
      </c>
      <c r="AG79">
        <v>0.16</v>
      </c>
      <c r="AH79">
        <v>0.21</v>
      </c>
      <c r="AI79">
        <v>0.05</v>
      </c>
      <c r="AJ79">
        <v>0.21</v>
      </c>
    </row>
    <row r="80" spans="1:36" x14ac:dyDescent="0.25">
      <c r="A80">
        <v>79</v>
      </c>
      <c r="B80" t="s">
        <v>142</v>
      </c>
      <c r="C80" t="s">
        <v>10</v>
      </c>
      <c r="D80" t="s">
        <v>51</v>
      </c>
      <c r="E80" t="s">
        <v>143</v>
      </c>
      <c r="F80">
        <v>21</v>
      </c>
      <c r="G80">
        <v>2003</v>
      </c>
      <c r="H80">
        <v>1</v>
      </c>
      <c r="I80">
        <v>0</v>
      </c>
      <c r="J80">
        <v>7</v>
      </c>
      <c r="K80">
        <v>0.1</v>
      </c>
      <c r="L80">
        <v>0</v>
      </c>
      <c r="M80">
        <v>0</v>
      </c>
      <c r="N80">
        <v>0</v>
      </c>
      <c r="O80">
        <v>0</v>
      </c>
      <c r="P80">
        <v>0</v>
      </c>
      <c r="Q80">
        <v>0</v>
      </c>
      <c r="R80">
        <v>0</v>
      </c>
      <c r="S80">
        <v>0</v>
      </c>
      <c r="T80">
        <v>0.1</v>
      </c>
      <c r="U80">
        <v>0.1</v>
      </c>
      <c r="V80">
        <v>0</v>
      </c>
      <c r="W80">
        <v>0.1</v>
      </c>
      <c r="X80">
        <v>0</v>
      </c>
      <c r="Y80">
        <v>0</v>
      </c>
      <c r="Z80">
        <v>0</v>
      </c>
      <c r="AA80">
        <v>0</v>
      </c>
      <c r="AB80">
        <v>0</v>
      </c>
      <c r="AC80">
        <v>0</v>
      </c>
      <c r="AD80">
        <v>0</v>
      </c>
      <c r="AE80">
        <v>0</v>
      </c>
      <c r="AF80">
        <v>0.94</v>
      </c>
      <c r="AG80">
        <v>0</v>
      </c>
      <c r="AH80">
        <v>0.94</v>
      </c>
      <c r="AI80">
        <v>0.94</v>
      </c>
      <c r="AJ80">
        <v>0.94</v>
      </c>
    </row>
    <row r="81" spans="1:36" x14ac:dyDescent="0.25">
      <c r="A81">
        <v>80</v>
      </c>
      <c r="B81" t="s">
        <v>144</v>
      </c>
      <c r="C81" t="s">
        <v>145</v>
      </c>
      <c r="D81" t="s">
        <v>78</v>
      </c>
      <c r="E81" t="s">
        <v>14</v>
      </c>
      <c r="F81">
        <v>22</v>
      </c>
      <c r="G81">
        <v>2001</v>
      </c>
      <c r="H81">
        <v>38</v>
      </c>
      <c r="I81">
        <v>38</v>
      </c>
      <c r="J81">
        <v>3351</v>
      </c>
      <c r="K81">
        <v>37.200000000000003</v>
      </c>
      <c r="L81">
        <v>1</v>
      </c>
      <c r="M81">
        <v>2</v>
      </c>
      <c r="N81">
        <v>3</v>
      </c>
      <c r="O81">
        <v>1</v>
      </c>
      <c r="P81">
        <v>0</v>
      </c>
      <c r="Q81">
        <v>0</v>
      </c>
      <c r="R81">
        <v>11</v>
      </c>
      <c r="S81">
        <v>0</v>
      </c>
      <c r="T81">
        <v>0.8</v>
      </c>
      <c r="U81">
        <v>0.8</v>
      </c>
      <c r="V81">
        <v>3</v>
      </c>
      <c r="W81">
        <v>3.8</v>
      </c>
      <c r="X81">
        <v>43</v>
      </c>
      <c r="Y81">
        <v>215</v>
      </c>
      <c r="Z81">
        <v>37</v>
      </c>
      <c r="AA81">
        <v>0.03</v>
      </c>
      <c r="AB81">
        <v>0.05</v>
      </c>
      <c r="AC81">
        <v>0.08</v>
      </c>
      <c r="AD81">
        <v>0.03</v>
      </c>
      <c r="AE81">
        <v>0.08</v>
      </c>
      <c r="AF81">
        <v>0.02</v>
      </c>
      <c r="AG81">
        <v>0.08</v>
      </c>
      <c r="AH81">
        <v>0.1</v>
      </c>
      <c r="AI81">
        <v>0.02</v>
      </c>
      <c r="AJ81">
        <v>0.1</v>
      </c>
    </row>
    <row r="82" spans="1:36" x14ac:dyDescent="0.25">
      <c r="A82">
        <v>81</v>
      </c>
      <c r="B82" t="s">
        <v>146</v>
      </c>
      <c r="C82" t="s">
        <v>147</v>
      </c>
      <c r="D82" t="s">
        <v>17</v>
      </c>
      <c r="E82" t="s">
        <v>67</v>
      </c>
      <c r="F82">
        <v>33</v>
      </c>
      <c r="G82">
        <v>1991</v>
      </c>
      <c r="H82">
        <v>25</v>
      </c>
      <c r="I82">
        <v>3</v>
      </c>
      <c r="J82">
        <v>628</v>
      </c>
      <c r="K82">
        <v>7</v>
      </c>
      <c r="L82">
        <v>2</v>
      </c>
      <c r="M82">
        <v>0</v>
      </c>
      <c r="N82">
        <v>2</v>
      </c>
      <c r="O82">
        <v>2</v>
      </c>
      <c r="P82">
        <v>0</v>
      </c>
      <c r="Q82">
        <v>0</v>
      </c>
      <c r="R82">
        <v>3</v>
      </c>
      <c r="S82">
        <v>1</v>
      </c>
      <c r="T82">
        <v>0.8</v>
      </c>
      <c r="U82">
        <v>0.8</v>
      </c>
      <c r="V82">
        <v>1.1000000000000001</v>
      </c>
      <c r="W82">
        <v>1.8</v>
      </c>
      <c r="X82">
        <v>18</v>
      </c>
      <c r="Y82">
        <v>53</v>
      </c>
      <c r="Z82">
        <v>33</v>
      </c>
      <c r="AA82">
        <v>0.28999999999999998</v>
      </c>
      <c r="AB82">
        <v>0</v>
      </c>
      <c r="AC82">
        <v>0.28999999999999998</v>
      </c>
      <c r="AD82">
        <v>0.28999999999999998</v>
      </c>
      <c r="AE82">
        <v>0.28999999999999998</v>
      </c>
      <c r="AF82">
        <v>0.11</v>
      </c>
      <c r="AG82">
        <v>0.15</v>
      </c>
      <c r="AH82">
        <v>0.26</v>
      </c>
      <c r="AI82">
        <v>0.11</v>
      </c>
      <c r="AJ82">
        <v>0.26</v>
      </c>
    </row>
    <row r="83" spans="1:36" x14ac:dyDescent="0.25">
      <c r="A83">
        <v>82</v>
      </c>
      <c r="B83" t="s">
        <v>148</v>
      </c>
      <c r="C83" t="s">
        <v>89</v>
      </c>
      <c r="D83" t="s">
        <v>17</v>
      </c>
      <c r="E83" t="s">
        <v>131</v>
      </c>
      <c r="F83">
        <v>24</v>
      </c>
      <c r="G83">
        <v>1999</v>
      </c>
      <c r="H83">
        <v>30</v>
      </c>
      <c r="I83">
        <v>25</v>
      </c>
      <c r="J83">
        <v>1959</v>
      </c>
      <c r="K83">
        <v>21.8</v>
      </c>
      <c r="L83">
        <v>1</v>
      </c>
      <c r="M83">
        <v>1</v>
      </c>
      <c r="N83">
        <v>2</v>
      </c>
      <c r="O83">
        <v>1</v>
      </c>
      <c r="P83">
        <v>0</v>
      </c>
      <c r="Q83">
        <v>0</v>
      </c>
      <c r="R83">
        <v>2</v>
      </c>
      <c r="S83">
        <v>0</v>
      </c>
      <c r="T83">
        <v>0.7</v>
      </c>
      <c r="U83">
        <v>0.7</v>
      </c>
      <c r="V83">
        <v>0.8</v>
      </c>
      <c r="W83">
        <v>1.5</v>
      </c>
      <c r="X83">
        <v>26</v>
      </c>
      <c r="Y83">
        <v>59</v>
      </c>
      <c r="Z83">
        <v>20</v>
      </c>
      <c r="AA83">
        <v>0.05</v>
      </c>
      <c r="AB83">
        <v>0.05</v>
      </c>
      <c r="AC83">
        <v>0.09</v>
      </c>
      <c r="AD83">
        <v>0.05</v>
      </c>
      <c r="AE83">
        <v>0.09</v>
      </c>
      <c r="AF83">
        <v>0.03</v>
      </c>
      <c r="AG83">
        <v>0.04</v>
      </c>
      <c r="AH83">
        <v>7.0000000000000007E-2</v>
      </c>
      <c r="AI83">
        <v>0.03</v>
      </c>
      <c r="AJ83">
        <v>7.0000000000000007E-2</v>
      </c>
    </row>
    <row r="84" spans="1:36" x14ac:dyDescent="0.25">
      <c r="A84">
        <v>83</v>
      </c>
      <c r="B84" t="s">
        <v>149</v>
      </c>
      <c r="C84" t="s">
        <v>150</v>
      </c>
      <c r="D84" t="s">
        <v>11</v>
      </c>
      <c r="E84" t="s">
        <v>143</v>
      </c>
      <c r="F84">
        <v>22</v>
      </c>
      <c r="G84">
        <v>2002</v>
      </c>
      <c r="H84">
        <v>19</v>
      </c>
      <c r="I84">
        <v>11</v>
      </c>
      <c r="J84">
        <v>983</v>
      </c>
      <c r="K84">
        <v>10.9</v>
      </c>
      <c r="L84">
        <v>2</v>
      </c>
      <c r="M84">
        <v>1</v>
      </c>
      <c r="N84">
        <v>3</v>
      </c>
      <c r="O84">
        <v>2</v>
      </c>
      <c r="P84">
        <v>0</v>
      </c>
      <c r="Q84">
        <v>0</v>
      </c>
      <c r="R84">
        <v>4</v>
      </c>
      <c r="S84">
        <v>0</v>
      </c>
      <c r="T84">
        <v>0.9</v>
      </c>
      <c r="U84">
        <v>0.9</v>
      </c>
      <c r="V84">
        <v>0.3</v>
      </c>
      <c r="W84">
        <v>1.1000000000000001</v>
      </c>
      <c r="X84">
        <v>22</v>
      </c>
      <c r="Y84">
        <v>54</v>
      </c>
      <c r="Z84">
        <v>29</v>
      </c>
      <c r="AA84">
        <v>0.18</v>
      </c>
      <c r="AB84">
        <v>0.09</v>
      </c>
      <c r="AC84">
        <v>0.27</v>
      </c>
      <c r="AD84">
        <v>0.18</v>
      </c>
      <c r="AE84">
        <v>0.27</v>
      </c>
      <c r="AF84">
        <v>0.08</v>
      </c>
      <c r="AG84">
        <v>0.03</v>
      </c>
      <c r="AH84">
        <v>0.11</v>
      </c>
      <c r="AI84">
        <v>0.08</v>
      </c>
      <c r="AJ84">
        <v>0.11</v>
      </c>
    </row>
    <row r="85" spans="1:36" x14ac:dyDescent="0.25">
      <c r="A85">
        <v>84</v>
      </c>
      <c r="B85" t="s">
        <v>151</v>
      </c>
      <c r="C85" t="s">
        <v>10</v>
      </c>
      <c r="D85" t="s">
        <v>51</v>
      </c>
      <c r="E85" t="s">
        <v>43</v>
      </c>
      <c r="F85">
        <v>27</v>
      </c>
      <c r="G85">
        <v>1997</v>
      </c>
      <c r="H85">
        <v>26</v>
      </c>
      <c r="I85">
        <v>19</v>
      </c>
      <c r="J85">
        <v>1609</v>
      </c>
      <c r="K85">
        <v>17.899999999999999</v>
      </c>
      <c r="L85">
        <v>3</v>
      </c>
      <c r="M85">
        <v>1</v>
      </c>
      <c r="N85">
        <v>4</v>
      </c>
      <c r="O85">
        <v>3</v>
      </c>
      <c r="P85">
        <v>0</v>
      </c>
      <c r="Q85">
        <v>0</v>
      </c>
      <c r="R85">
        <v>2</v>
      </c>
      <c r="S85">
        <v>0</v>
      </c>
      <c r="T85">
        <v>6.7</v>
      </c>
      <c r="U85">
        <v>6.7</v>
      </c>
      <c r="V85">
        <v>0.6</v>
      </c>
      <c r="W85">
        <v>7.4</v>
      </c>
      <c r="X85">
        <v>23</v>
      </c>
      <c r="Y85">
        <v>20</v>
      </c>
      <c r="Z85">
        <v>112</v>
      </c>
      <c r="AA85">
        <v>0.17</v>
      </c>
      <c r="AB85">
        <v>0.06</v>
      </c>
      <c r="AC85">
        <v>0.22</v>
      </c>
      <c r="AD85">
        <v>0.17</v>
      </c>
      <c r="AE85">
        <v>0.22</v>
      </c>
      <c r="AF85">
        <v>0.38</v>
      </c>
      <c r="AG85">
        <v>0.04</v>
      </c>
      <c r="AH85">
        <v>0.41</v>
      </c>
      <c r="AI85">
        <v>0.38</v>
      </c>
      <c r="AJ85">
        <v>0.41</v>
      </c>
    </row>
    <row r="86" spans="1:36" x14ac:dyDescent="0.25">
      <c r="A86">
        <v>85</v>
      </c>
      <c r="B86" t="s">
        <v>152</v>
      </c>
      <c r="C86" t="s">
        <v>47</v>
      </c>
      <c r="D86" t="s">
        <v>11</v>
      </c>
      <c r="E86" t="s">
        <v>84</v>
      </c>
      <c r="F86">
        <v>31</v>
      </c>
      <c r="G86">
        <v>1993</v>
      </c>
      <c r="H86">
        <v>10</v>
      </c>
      <c r="I86">
        <v>8</v>
      </c>
      <c r="J86">
        <v>830</v>
      </c>
      <c r="K86">
        <v>9.1999999999999993</v>
      </c>
      <c r="L86">
        <v>0</v>
      </c>
      <c r="M86">
        <v>0</v>
      </c>
      <c r="N86">
        <v>0</v>
      </c>
      <c r="O86">
        <v>0</v>
      </c>
      <c r="P86">
        <v>0</v>
      </c>
      <c r="Q86">
        <v>0</v>
      </c>
      <c r="R86">
        <v>1</v>
      </c>
      <c r="S86">
        <v>0</v>
      </c>
      <c r="T86">
        <v>0.6</v>
      </c>
      <c r="U86">
        <v>0.6</v>
      </c>
      <c r="V86">
        <v>0</v>
      </c>
      <c r="W86">
        <v>0.6</v>
      </c>
      <c r="X86">
        <v>3</v>
      </c>
      <c r="Y86">
        <v>34</v>
      </c>
      <c r="Z86">
        <v>0</v>
      </c>
      <c r="AA86">
        <v>0</v>
      </c>
      <c r="AB86">
        <v>0</v>
      </c>
      <c r="AC86">
        <v>0</v>
      </c>
      <c r="AD86">
        <v>0</v>
      </c>
      <c r="AE86">
        <v>0</v>
      </c>
      <c r="AF86">
        <v>7.0000000000000007E-2</v>
      </c>
      <c r="AG86">
        <v>0</v>
      </c>
      <c r="AH86">
        <v>7.0000000000000007E-2</v>
      </c>
      <c r="AI86">
        <v>7.0000000000000007E-2</v>
      </c>
      <c r="AJ86">
        <v>7.0000000000000007E-2</v>
      </c>
    </row>
    <row r="87" spans="1:36" x14ac:dyDescent="0.25">
      <c r="A87">
        <v>86</v>
      </c>
      <c r="B87" t="s">
        <v>153</v>
      </c>
      <c r="C87" t="s">
        <v>154</v>
      </c>
      <c r="D87" t="s">
        <v>21</v>
      </c>
      <c r="E87" t="s">
        <v>34</v>
      </c>
      <c r="F87">
        <v>21</v>
      </c>
      <c r="G87">
        <v>2002</v>
      </c>
      <c r="H87">
        <v>19</v>
      </c>
      <c r="I87">
        <v>3</v>
      </c>
      <c r="J87">
        <v>455</v>
      </c>
      <c r="K87">
        <v>5.0999999999999996</v>
      </c>
      <c r="L87">
        <v>2</v>
      </c>
      <c r="M87">
        <v>1</v>
      </c>
      <c r="N87">
        <v>3</v>
      </c>
      <c r="O87">
        <v>2</v>
      </c>
      <c r="P87">
        <v>0</v>
      </c>
      <c r="Q87">
        <v>0</v>
      </c>
      <c r="R87">
        <v>1</v>
      </c>
      <c r="S87">
        <v>0</v>
      </c>
      <c r="T87">
        <v>2.5</v>
      </c>
      <c r="U87">
        <v>2.5</v>
      </c>
      <c r="V87">
        <v>0.7</v>
      </c>
      <c r="W87">
        <v>3.2</v>
      </c>
      <c r="X87">
        <v>9</v>
      </c>
      <c r="Y87">
        <v>17</v>
      </c>
      <c r="Z87">
        <v>23</v>
      </c>
      <c r="AA87">
        <v>0.4</v>
      </c>
      <c r="AB87">
        <v>0.2</v>
      </c>
      <c r="AC87">
        <v>0.59</v>
      </c>
      <c r="AD87">
        <v>0.4</v>
      </c>
      <c r="AE87">
        <v>0.59</v>
      </c>
      <c r="AF87">
        <v>0.49</v>
      </c>
      <c r="AG87">
        <v>0.13</v>
      </c>
      <c r="AH87">
        <v>0.62</v>
      </c>
      <c r="AI87">
        <v>0.49</v>
      </c>
      <c r="AJ87">
        <v>0.62</v>
      </c>
    </row>
    <row r="88" spans="1:36" x14ac:dyDescent="0.25">
      <c r="A88">
        <v>87</v>
      </c>
      <c r="B88" t="s">
        <v>155</v>
      </c>
      <c r="C88" t="s">
        <v>47</v>
      </c>
      <c r="D88" t="s">
        <v>17</v>
      </c>
      <c r="E88" t="s">
        <v>60</v>
      </c>
      <c r="F88">
        <v>32</v>
      </c>
      <c r="G88">
        <v>1992</v>
      </c>
      <c r="H88">
        <v>24</v>
      </c>
      <c r="I88">
        <v>18</v>
      </c>
      <c r="J88">
        <v>1494</v>
      </c>
      <c r="K88">
        <v>16.600000000000001</v>
      </c>
      <c r="L88">
        <v>1</v>
      </c>
      <c r="M88">
        <v>0</v>
      </c>
      <c r="N88">
        <v>1</v>
      </c>
      <c r="O88">
        <v>1</v>
      </c>
      <c r="P88">
        <v>0</v>
      </c>
      <c r="Q88">
        <v>0</v>
      </c>
      <c r="R88">
        <v>5</v>
      </c>
      <c r="S88">
        <v>0</v>
      </c>
      <c r="T88">
        <v>1.9</v>
      </c>
      <c r="U88">
        <v>1.9</v>
      </c>
      <c r="V88">
        <v>2.2999999999999998</v>
      </c>
      <c r="W88">
        <v>4.2</v>
      </c>
      <c r="X88">
        <v>4</v>
      </c>
      <c r="Y88">
        <v>84</v>
      </c>
      <c r="Z88">
        <v>28</v>
      </c>
      <c r="AA88">
        <v>0.06</v>
      </c>
      <c r="AB88">
        <v>0</v>
      </c>
      <c r="AC88">
        <v>0.06</v>
      </c>
      <c r="AD88">
        <v>0.06</v>
      </c>
      <c r="AE88">
        <v>0.06</v>
      </c>
      <c r="AF88">
        <v>0.11</v>
      </c>
      <c r="AG88">
        <v>0.14000000000000001</v>
      </c>
      <c r="AH88">
        <v>0.25</v>
      </c>
      <c r="AI88">
        <v>0.11</v>
      </c>
      <c r="AJ88">
        <v>0.25</v>
      </c>
    </row>
    <row r="89" spans="1:36" x14ac:dyDescent="0.25">
      <c r="A89">
        <v>88</v>
      </c>
      <c r="B89" t="s">
        <v>156</v>
      </c>
      <c r="C89" t="s">
        <v>10</v>
      </c>
      <c r="D89" t="s">
        <v>11</v>
      </c>
      <c r="E89" t="s">
        <v>57</v>
      </c>
      <c r="F89">
        <v>19</v>
      </c>
      <c r="G89">
        <v>2004</v>
      </c>
      <c r="H89">
        <v>1</v>
      </c>
      <c r="I89">
        <v>0</v>
      </c>
      <c r="J89">
        <v>1</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row>
    <row r="90" spans="1:36" x14ac:dyDescent="0.25">
      <c r="A90">
        <v>89</v>
      </c>
      <c r="B90" t="s">
        <v>157</v>
      </c>
      <c r="C90" t="s">
        <v>102</v>
      </c>
      <c r="D90" t="s">
        <v>11</v>
      </c>
      <c r="E90" t="s">
        <v>84</v>
      </c>
      <c r="F90">
        <v>26</v>
      </c>
      <c r="G90">
        <v>1997</v>
      </c>
      <c r="H90">
        <v>27</v>
      </c>
      <c r="I90">
        <v>24</v>
      </c>
      <c r="J90">
        <v>2070</v>
      </c>
      <c r="K90">
        <v>23</v>
      </c>
      <c r="L90">
        <v>1</v>
      </c>
      <c r="M90">
        <v>1</v>
      </c>
      <c r="N90">
        <v>2</v>
      </c>
      <c r="O90">
        <v>1</v>
      </c>
      <c r="P90">
        <v>0</v>
      </c>
      <c r="Q90">
        <v>0</v>
      </c>
      <c r="R90">
        <v>7</v>
      </c>
      <c r="S90">
        <v>0</v>
      </c>
      <c r="T90">
        <v>0.5</v>
      </c>
      <c r="U90">
        <v>0.5</v>
      </c>
      <c r="V90">
        <v>1.1000000000000001</v>
      </c>
      <c r="W90">
        <v>1.6</v>
      </c>
      <c r="X90">
        <v>48</v>
      </c>
      <c r="Y90">
        <v>42</v>
      </c>
      <c r="Z90">
        <v>90</v>
      </c>
      <c r="AA90">
        <v>0.04</v>
      </c>
      <c r="AB90">
        <v>0.04</v>
      </c>
      <c r="AC90">
        <v>0.09</v>
      </c>
      <c r="AD90">
        <v>0.04</v>
      </c>
      <c r="AE90">
        <v>0.09</v>
      </c>
      <c r="AF90">
        <v>0.02</v>
      </c>
      <c r="AG90">
        <v>0.05</v>
      </c>
      <c r="AH90">
        <v>7.0000000000000007E-2</v>
      </c>
      <c r="AI90">
        <v>0.02</v>
      </c>
      <c r="AJ90">
        <v>7.0000000000000007E-2</v>
      </c>
    </row>
    <row r="91" spans="1:36" x14ac:dyDescent="0.25">
      <c r="A91">
        <v>90</v>
      </c>
      <c r="B91" t="s">
        <v>158</v>
      </c>
      <c r="C91" t="s">
        <v>159</v>
      </c>
      <c r="D91" t="s">
        <v>11</v>
      </c>
      <c r="E91" t="s">
        <v>22</v>
      </c>
      <c r="F91">
        <v>22</v>
      </c>
      <c r="G91">
        <v>2001</v>
      </c>
      <c r="H91">
        <v>2</v>
      </c>
      <c r="I91">
        <v>0</v>
      </c>
      <c r="J91">
        <v>20</v>
      </c>
      <c r="K91">
        <v>0.2</v>
      </c>
      <c r="L91">
        <v>0</v>
      </c>
      <c r="M91">
        <v>0</v>
      </c>
      <c r="N91">
        <v>0</v>
      </c>
      <c r="O91">
        <v>0</v>
      </c>
      <c r="P91">
        <v>0</v>
      </c>
      <c r="Q91">
        <v>0</v>
      </c>
      <c r="R91">
        <v>0</v>
      </c>
      <c r="S91">
        <v>0</v>
      </c>
      <c r="T91">
        <v>0</v>
      </c>
      <c r="U91">
        <v>0</v>
      </c>
      <c r="V91">
        <v>0</v>
      </c>
      <c r="W91">
        <v>0</v>
      </c>
      <c r="X91">
        <v>0</v>
      </c>
      <c r="Y91">
        <v>6</v>
      </c>
      <c r="Z91">
        <v>1</v>
      </c>
      <c r="AA91">
        <v>0</v>
      </c>
      <c r="AB91">
        <v>0</v>
      </c>
      <c r="AC91">
        <v>0</v>
      </c>
      <c r="AD91">
        <v>0</v>
      </c>
      <c r="AE91">
        <v>0</v>
      </c>
      <c r="AF91">
        <v>0</v>
      </c>
      <c r="AG91">
        <v>0</v>
      </c>
      <c r="AH91">
        <v>0</v>
      </c>
      <c r="AI91">
        <v>0</v>
      </c>
      <c r="AJ91">
        <v>0</v>
      </c>
    </row>
    <row r="92" spans="1:36" x14ac:dyDescent="0.25">
      <c r="A92">
        <v>91</v>
      </c>
      <c r="B92" t="s">
        <v>160</v>
      </c>
      <c r="C92" t="s">
        <v>161</v>
      </c>
      <c r="D92" t="s">
        <v>11</v>
      </c>
      <c r="E92" t="s">
        <v>67</v>
      </c>
      <c r="F92">
        <v>28</v>
      </c>
      <c r="G92">
        <v>1995</v>
      </c>
      <c r="H92">
        <v>24</v>
      </c>
      <c r="I92">
        <v>17</v>
      </c>
      <c r="J92">
        <v>1649</v>
      </c>
      <c r="K92">
        <v>18.3</v>
      </c>
      <c r="L92">
        <v>0</v>
      </c>
      <c r="M92">
        <v>1</v>
      </c>
      <c r="N92">
        <v>1</v>
      </c>
      <c r="O92">
        <v>0</v>
      </c>
      <c r="P92">
        <v>0</v>
      </c>
      <c r="Q92">
        <v>0</v>
      </c>
      <c r="R92">
        <v>1</v>
      </c>
      <c r="S92">
        <v>0</v>
      </c>
      <c r="T92">
        <v>0.4</v>
      </c>
      <c r="U92">
        <v>0.4</v>
      </c>
      <c r="V92">
        <v>1.2</v>
      </c>
      <c r="W92">
        <v>1.6</v>
      </c>
      <c r="X92">
        <v>17</v>
      </c>
      <c r="Y92">
        <v>62</v>
      </c>
      <c r="Z92">
        <v>67</v>
      </c>
      <c r="AA92">
        <v>0</v>
      </c>
      <c r="AB92">
        <v>0.05</v>
      </c>
      <c r="AC92">
        <v>0.05</v>
      </c>
      <c r="AD92">
        <v>0</v>
      </c>
      <c r="AE92">
        <v>0.05</v>
      </c>
      <c r="AF92">
        <v>0.02</v>
      </c>
      <c r="AG92">
        <v>7.0000000000000007E-2</v>
      </c>
      <c r="AH92">
        <v>0.09</v>
      </c>
      <c r="AI92">
        <v>0.02</v>
      </c>
      <c r="AJ92">
        <v>0.09</v>
      </c>
    </row>
    <row r="93" spans="1:36" x14ac:dyDescent="0.25">
      <c r="A93">
        <v>92</v>
      </c>
      <c r="B93" t="s">
        <v>162</v>
      </c>
      <c r="C93" t="s">
        <v>10</v>
      </c>
      <c r="D93" t="s">
        <v>11</v>
      </c>
      <c r="E93" t="s">
        <v>26</v>
      </c>
      <c r="F93">
        <v>25</v>
      </c>
      <c r="G93">
        <v>1999</v>
      </c>
      <c r="H93">
        <v>12</v>
      </c>
      <c r="I93">
        <v>12</v>
      </c>
      <c r="J93">
        <v>1060</v>
      </c>
      <c r="K93">
        <v>11.8</v>
      </c>
      <c r="L93">
        <v>3</v>
      </c>
      <c r="M93">
        <v>0</v>
      </c>
      <c r="N93">
        <v>3</v>
      </c>
      <c r="O93">
        <v>3</v>
      </c>
      <c r="P93">
        <v>0</v>
      </c>
      <c r="Q93">
        <v>0</v>
      </c>
      <c r="R93">
        <v>1</v>
      </c>
      <c r="S93">
        <v>0</v>
      </c>
      <c r="T93">
        <v>1.2</v>
      </c>
      <c r="U93">
        <v>1.2</v>
      </c>
      <c r="V93">
        <v>0.4</v>
      </c>
      <c r="W93">
        <v>1.6</v>
      </c>
      <c r="X93">
        <v>11</v>
      </c>
      <c r="Y93">
        <v>34</v>
      </c>
      <c r="Z93">
        <v>6</v>
      </c>
      <c r="AA93">
        <v>0.25</v>
      </c>
      <c r="AB93">
        <v>0</v>
      </c>
      <c r="AC93">
        <v>0.25</v>
      </c>
      <c r="AD93">
        <v>0.25</v>
      </c>
      <c r="AE93">
        <v>0.25</v>
      </c>
      <c r="AF93">
        <v>0.1</v>
      </c>
      <c r="AG93">
        <v>0.03</v>
      </c>
      <c r="AH93">
        <v>0.14000000000000001</v>
      </c>
      <c r="AI93">
        <v>0.1</v>
      </c>
      <c r="AJ93">
        <v>0.14000000000000001</v>
      </c>
    </row>
    <row r="94" spans="1:36" x14ac:dyDescent="0.25">
      <c r="A94">
        <v>93</v>
      </c>
      <c r="B94" t="s">
        <v>162</v>
      </c>
      <c r="C94" t="s">
        <v>10</v>
      </c>
      <c r="D94" t="s">
        <v>11</v>
      </c>
      <c r="E94" t="s">
        <v>14</v>
      </c>
      <c r="F94">
        <v>25</v>
      </c>
      <c r="G94">
        <v>1999</v>
      </c>
      <c r="H94">
        <v>13</v>
      </c>
      <c r="I94">
        <v>11</v>
      </c>
      <c r="J94">
        <v>910</v>
      </c>
      <c r="K94">
        <v>10.1</v>
      </c>
      <c r="L94">
        <v>0</v>
      </c>
      <c r="M94">
        <v>1</v>
      </c>
      <c r="N94">
        <v>1</v>
      </c>
      <c r="O94">
        <v>0</v>
      </c>
      <c r="P94">
        <v>0</v>
      </c>
      <c r="Q94">
        <v>0</v>
      </c>
      <c r="R94">
        <v>2</v>
      </c>
      <c r="S94">
        <v>0</v>
      </c>
      <c r="T94">
        <v>0.8</v>
      </c>
      <c r="U94">
        <v>0.8</v>
      </c>
      <c r="V94">
        <v>1.2</v>
      </c>
      <c r="W94">
        <v>2</v>
      </c>
      <c r="X94">
        <v>4</v>
      </c>
      <c r="Y94">
        <v>37</v>
      </c>
      <c r="Z94">
        <v>2</v>
      </c>
      <c r="AA94">
        <v>0</v>
      </c>
      <c r="AB94">
        <v>0.1</v>
      </c>
      <c r="AC94">
        <v>0.1</v>
      </c>
      <c r="AD94">
        <v>0</v>
      </c>
      <c r="AE94">
        <v>0.1</v>
      </c>
      <c r="AF94">
        <v>0.08</v>
      </c>
      <c r="AG94">
        <v>0.12</v>
      </c>
      <c r="AH94">
        <v>0.19</v>
      </c>
      <c r="AI94">
        <v>0.08</v>
      </c>
      <c r="AJ94">
        <v>0.19</v>
      </c>
    </row>
    <row r="95" spans="1:36" x14ac:dyDescent="0.25">
      <c r="A95">
        <v>94</v>
      </c>
      <c r="B95" t="s">
        <v>163</v>
      </c>
      <c r="C95" t="s">
        <v>10</v>
      </c>
      <c r="D95" t="s">
        <v>106</v>
      </c>
      <c r="E95" t="s">
        <v>131</v>
      </c>
      <c r="F95">
        <v>27</v>
      </c>
      <c r="G95">
        <v>1997</v>
      </c>
      <c r="H95">
        <v>22</v>
      </c>
      <c r="I95">
        <v>10</v>
      </c>
      <c r="J95">
        <v>857</v>
      </c>
      <c r="K95">
        <v>9.5</v>
      </c>
      <c r="L95">
        <v>1</v>
      </c>
      <c r="M95">
        <v>1</v>
      </c>
      <c r="N95">
        <v>2</v>
      </c>
      <c r="O95">
        <v>1</v>
      </c>
      <c r="P95">
        <v>0</v>
      </c>
      <c r="Q95">
        <v>0</v>
      </c>
      <c r="R95">
        <v>2</v>
      </c>
      <c r="S95">
        <v>0</v>
      </c>
      <c r="T95">
        <v>1.5</v>
      </c>
      <c r="U95">
        <v>1.5</v>
      </c>
      <c r="V95">
        <v>0.7</v>
      </c>
      <c r="W95">
        <v>2.2000000000000002</v>
      </c>
      <c r="X95">
        <v>13</v>
      </c>
      <c r="Y95">
        <v>29</v>
      </c>
      <c r="Z95">
        <v>23</v>
      </c>
      <c r="AA95">
        <v>0.11</v>
      </c>
      <c r="AB95">
        <v>0.11</v>
      </c>
      <c r="AC95">
        <v>0.21</v>
      </c>
      <c r="AD95">
        <v>0.11</v>
      </c>
      <c r="AE95">
        <v>0.21</v>
      </c>
      <c r="AF95">
        <v>0.16</v>
      </c>
      <c r="AG95">
        <v>7.0000000000000007E-2</v>
      </c>
      <c r="AH95">
        <v>0.23</v>
      </c>
      <c r="AI95">
        <v>0.16</v>
      </c>
      <c r="AJ95">
        <v>0.23</v>
      </c>
    </row>
    <row r="96" spans="1:36" x14ac:dyDescent="0.25">
      <c r="A96">
        <v>95</v>
      </c>
      <c r="B96" t="s">
        <v>164</v>
      </c>
      <c r="C96" t="s">
        <v>154</v>
      </c>
      <c r="D96" t="s">
        <v>21</v>
      </c>
      <c r="E96" t="s">
        <v>43</v>
      </c>
      <c r="F96">
        <v>20</v>
      </c>
      <c r="G96">
        <v>2004</v>
      </c>
      <c r="H96">
        <v>4</v>
      </c>
      <c r="I96">
        <v>0</v>
      </c>
      <c r="J96">
        <v>45</v>
      </c>
      <c r="K96">
        <v>0.5</v>
      </c>
      <c r="L96">
        <v>0</v>
      </c>
      <c r="M96">
        <v>0</v>
      </c>
      <c r="N96">
        <v>0</v>
      </c>
      <c r="O96">
        <v>0</v>
      </c>
      <c r="P96">
        <v>0</v>
      </c>
      <c r="Q96">
        <v>0</v>
      </c>
      <c r="R96">
        <v>1</v>
      </c>
      <c r="S96">
        <v>0</v>
      </c>
      <c r="T96">
        <v>0.1</v>
      </c>
      <c r="U96">
        <v>0.1</v>
      </c>
      <c r="V96">
        <v>0</v>
      </c>
      <c r="W96">
        <v>0.1</v>
      </c>
      <c r="X96">
        <v>0</v>
      </c>
      <c r="Y96">
        <v>1</v>
      </c>
      <c r="Z96">
        <v>6</v>
      </c>
      <c r="AA96">
        <v>0</v>
      </c>
      <c r="AB96">
        <v>0</v>
      </c>
      <c r="AC96">
        <v>0</v>
      </c>
      <c r="AD96">
        <v>0</v>
      </c>
      <c r="AE96">
        <v>0</v>
      </c>
      <c r="AF96">
        <v>0.22</v>
      </c>
      <c r="AG96">
        <v>0</v>
      </c>
      <c r="AH96">
        <v>0.22</v>
      </c>
      <c r="AI96">
        <v>0.22</v>
      </c>
      <c r="AJ96">
        <v>0.22</v>
      </c>
    </row>
    <row r="97" spans="1:36" x14ac:dyDescent="0.25">
      <c r="A97">
        <v>96</v>
      </c>
      <c r="B97" t="s">
        <v>165</v>
      </c>
      <c r="C97" t="s">
        <v>150</v>
      </c>
      <c r="D97" t="s">
        <v>51</v>
      </c>
      <c r="E97" t="s">
        <v>45</v>
      </c>
      <c r="F97">
        <v>26</v>
      </c>
      <c r="G97">
        <v>1997</v>
      </c>
      <c r="H97">
        <v>6</v>
      </c>
      <c r="I97">
        <v>1</v>
      </c>
      <c r="J97">
        <v>108</v>
      </c>
      <c r="K97">
        <v>1.2</v>
      </c>
      <c r="L97">
        <v>0</v>
      </c>
      <c r="M97">
        <v>0</v>
      </c>
      <c r="N97">
        <v>0</v>
      </c>
      <c r="O97">
        <v>0</v>
      </c>
      <c r="P97">
        <v>0</v>
      </c>
      <c r="Q97">
        <v>0</v>
      </c>
      <c r="R97">
        <v>0</v>
      </c>
      <c r="S97">
        <v>0</v>
      </c>
      <c r="T97">
        <v>0.3</v>
      </c>
      <c r="U97">
        <v>0.3</v>
      </c>
      <c r="V97">
        <v>0.2</v>
      </c>
      <c r="W97">
        <v>0.5</v>
      </c>
      <c r="X97">
        <v>3</v>
      </c>
      <c r="Y97">
        <v>3</v>
      </c>
      <c r="Z97">
        <v>7</v>
      </c>
      <c r="AA97">
        <v>0</v>
      </c>
      <c r="AB97">
        <v>0</v>
      </c>
      <c r="AC97">
        <v>0</v>
      </c>
      <c r="AD97">
        <v>0</v>
      </c>
      <c r="AE97">
        <v>0</v>
      </c>
      <c r="AF97">
        <v>0.28000000000000003</v>
      </c>
      <c r="AG97">
        <v>0.15</v>
      </c>
      <c r="AH97">
        <v>0.43</v>
      </c>
      <c r="AI97">
        <v>0.28000000000000003</v>
      </c>
      <c r="AJ97">
        <v>0.43</v>
      </c>
    </row>
    <row r="98" spans="1:36" x14ac:dyDescent="0.25">
      <c r="A98">
        <v>97</v>
      </c>
      <c r="B98" t="s">
        <v>166</v>
      </c>
      <c r="C98" t="s">
        <v>10</v>
      </c>
      <c r="D98" t="s">
        <v>11</v>
      </c>
      <c r="E98" t="s">
        <v>26</v>
      </c>
      <c r="F98">
        <v>27</v>
      </c>
      <c r="G98">
        <v>1996</v>
      </c>
      <c r="H98">
        <v>8</v>
      </c>
      <c r="I98">
        <v>1</v>
      </c>
      <c r="J98">
        <v>259</v>
      </c>
      <c r="K98">
        <v>2.9</v>
      </c>
      <c r="L98">
        <v>1</v>
      </c>
      <c r="M98">
        <v>0</v>
      </c>
      <c r="N98">
        <v>1</v>
      </c>
      <c r="O98">
        <v>1</v>
      </c>
      <c r="P98">
        <v>0</v>
      </c>
      <c r="Q98">
        <v>0</v>
      </c>
      <c r="R98">
        <v>1</v>
      </c>
      <c r="S98">
        <v>0</v>
      </c>
      <c r="T98">
        <v>0.2</v>
      </c>
      <c r="U98">
        <v>0.2</v>
      </c>
      <c r="V98">
        <v>0.8</v>
      </c>
      <c r="W98">
        <v>1</v>
      </c>
      <c r="X98">
        <v>5</v>
      </c>
      <c r="Y98">
        <v>8</v>
      </c>
      <c r="Z98">
        <v>15</v>
      </c>
      <c r="AA98">
        <v>0.35</v>
      </c>
      <c r="AB98">
        <v>0</v>
      </c>
      <c r="AC98">
        <v>0.35</v>
      </c>
      <c r="AD98">
        <v>0.35</v>
      </c>
      <c r="AE98">
        <v>0.35</v>
      </c>
      <c r="AF98">
        <v>0.08</v>
      </c>
      <c r="AG98">
        <v>0.26</v>
      </c>
      <c r="AH98">
        <v>0.34</v>
      </c>
      <c r="AI98">
        <v>0.08</v>
      </c>
      <c r="AJ98">
        <v>0.34</v>
      </c>
    </row>
    <row r="99" spans="1:36" x14ac:dyDescent="0.25">
      <c r="A99">
        <v>98</v>
      </c>
      <c r="B99" t="s">
        <v>167</v>
      </c>
      <c r="C99" t="s">
        <v>154</v>
      </c>
      <c r="D99" t="s">
        <v>17</v>
      </c>
      <c r="E99" t="s">
        <v>24</v>
      </c>
      <c r="F99">
        <v>24</v>
      </c>
      <c r="G99">
        <v>2000</v>
      </c>
      <c r="H99">
        <v>1</v>
      </c>
      <c r="I99">
        <v>0</v>
      </c>
      <c r="J99">
        <v>7</v>
      </c>
      <c r="K99">
        <v>0.1</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0.42</v>
      </c>
      <c r="AH99">
        <v>0.42</v>
      </c>
      <c r="AI99">
        <v>0</v>
      </c>
      <c r="AJ99">
        <v>0.42</v>
      </c>
    </row>
    <row r="100" spans="1:36" x14ac:dyDescent="0.25">
      <c r="A100">
        <v>99</v>
      </c>
      <c r="B100" t="s">
        <v>168</v>
      </c>
      <c r="C100" t="s">
        <v>169</v>
      </c>
      <c r="D100" t="s">
        <v>78</v>
      </c>
      <c r="E100" t="s">
        <v>54</v>
      </c>
      <c r="F100">
        <v>26</v>
      </c>
      <c r="G100">
        <v>1997</v>
      </c>
      <c r="H100">
        <v>4</v>
      </c>
      <c r="I100">
        <v>1</v>
      </c>
      <c r="J100">
        <v>131</v>
      </c>
      <c r="K100">
        <v>1.5</v>
      </c>
      <c r="L100">
        <v>0</v>
      </c>
      <c r="M100">
        <v>0</v>
      </c>
      <c r="N100">
        <v>0</v>
      </c>
      <c r="O100">
        <v>0</v>
      </c>
      <c r="P100">
        <v>0</v>
      </c>
      <c r="Q100">
        <v>0</v>
      </c>
      <c r="R100">
        <v>0</v>
      </c>
      <c r="S100">
        <v>0</v>
      </c>
      <c r="T100">
        <v>0</v>
      </c>
      <c r="U100">
        <v>0</v>
      </c>
      <c r="V100">
        <v>0.4</v>
      </c>
      <c r="W100">
        <v>0.4</v>
      </c>
      <c r="X100">
        <v>4</v>
      </c>
      <c r="Y100">
        <v>3</v>
      </c>
      <c r="Z100">
        <v>6</v>
      </c>
      <c r="AA100">
        <v>0</v>
      </c>
      <c r="AB100">
        <v>0</v>
      </c>
      <c r="AC100">
        <v>0</v>
      </c>
      <c r="AD100">
        <v>0</v>
      </c>
      <c r="AE100">
        <v>0</v>
      </c>
      <c r="AF100">
        <v>0</v>
      </c>
      <c r="AG100">
        <v>0.27</v>
      </c>
      <c r="AH100">
        <v>0.27</v>
      </c>
      <c r="AI100">
        <v>0</v>
      </c>
      <c r="AJ100">
        <v>0.27</v>
      </c>
    </row>
    <row r="101" spans="1:36" x14ac:dyDescent="0.25">
      <c r="A101">
        <v>100</v>
      </c>
      <c r="B101" t="s">
        <v>170</v>
      </c>
      <c r="C101" t="s">
        <v>147</v>
      </c>
      <c r="D101" t="s">
        <v>17</v>
      </c>
      <c r="E101" t="s">
        <v>12</v>
      </c>
      <c r="F101">
        <v>29</v>
      </c>
      <c r="G101">
        <v>1995</v>
      </c>
      <c r="H101">
        <v>29</v>
      </c>
      <c r="I101">
        <v>27</v>
      </c>
      <c r="J101">
        <v>2117</v>
      </c>
      <c r="K101">
        <v>23.5</v>
      </c>
      <c r="L101">
        <v>2</v>
      </c>
      <c r="M101">
        <v>3</v>
      </c>
      <c r="N101">
        <v>5</v>
      </c>
      <c r="O101">
        <v>2</v>
      </c>
      <c r="P101">
        <v>0</v>
      </c>
      <c r="Q101">
        <v>0</v>
      </c>
      <c r="R101">
        <v>9</v>
      </c>
      <c r="S101">
        <v>0</v>
      </c>
      <c r="T101">
        <v>1.8</v>
      </c>
      <c r="U101">
        <v>1.8</v>
      </c>
      <c r="V101">
        <v>3.5</v>
      </c>
      <c r="W101">
        <v>5.4</v>
      </c>
      <c r="X101">
        <v>34</v>
      </c>
      <c r="Y101">
        <v>137</v>
      </c>
      <c r="Z101">
        <v>44</v>
      </c>
      <c r="AA101">
        <v>0.09</v>
      </c>
      <c r="AB101">
        <v>0.13</v>
      </c>
      <c r="AC101">
        <v>0.21</v>
      </c>
      <c r="AD101">
        <v>0.09</v>
      </c>
      <c r="AE101">
        <v>0.21</v>
      </c>
      <c r="AF101">
        <v>0.08</v>
      </c>
      <c r="AG101">
        <v>0.15</v>
      </c>
      <c r="AH101">
        <v>0.23</v>
      </c>
      <c r="AI101">
        <v>0.08</v>
      </c>
      <c r="AJ101">
        <v>0.23</v>
      </c>
    </row>
    <row r="102" spans="1:36" x14ac:dyDescent="0.25">
      <c r="A102">
        <v>101</v>
      </c>
      <c r="B102" t="s">
        <v>171</v>
      </c>
      <c r="C102" t="s">
        <v>10</v>
      </c>
      <c r="D102" t="s">
        <v>11</v>
      </c>
      <c r="E102" t="s">
        <v>131</v>
      </c>
      <c r="F102">
        <v>23</v>
      </c>
      <c r="G102">
        <v>2001</v>
      </c>
      <c r="H102">
        <v>7</v>
      </c>
      <c r="I102">
        <v>4</v>
      </c>
      <c r="J102">
        <v>379</v>
      </c>
      <c r="K102">
        <v>4.2</v>
      </c>
      <c r="L102">
        <v>0</v>
      </c>
      <c r="M102">
        <v>0</v>
      </c>
      <c r="N102">
        <v>0</v>
      </c>
      <c r="O102">
        <v>0</v>
      </c>
      <c r="P102">
        <v>0</v>
      </c>
      <c r="Q102">
        <v>0</v>
      </c>
      <c r="R102">
        <v>3</v>
      </c>
      <c r="S102">
        <v>1</v>
      </c>
      <c r="T102">
        <v>0.1</v>
      </c>
      <c r="U102">
        <v>0.1</v>
      </c>
      <c r="V102">
        <v>0</v>
      </c>
      <c r="W102">
        <v>0.1</v>
      </c>
      <c r="X102">
        <v>5</v>
      </c>
      <c r="Y102">
        <v>14</v>
      </c>
      <c r="Z102">
        <v>2</v>
      </c>
      <c r="AA102">
        <v>0</v>
      </c>
      <c r="AB102">
        <v>0</v>
      </c>
      <c r="AC102">
        <v>0</v>
      </c>
      <c r="AD102">
        <v>0</v>
      </c>
      <c r="AE102">
        <v>0</v>
      </c>
      <c r="AF102">
        <v>0.02</v>
      </c>
      <c r="AG102">
        <v>0.01</v>
      </c>
      <c r="AH102">
        <v>0.03</v>
      </c>
      <c r="AI102">
        <v>0.02</v>
      </c>
      <c r="AJ102">
        <v>0.03</v>
      </c>
    </row>
    <row r="103" spans="1:36" x14ac:dyDescent="0.25">
      <c r="A103">
        <v>102</v>
      </c>
      <c r="B103" t="s">
        <v>172</v>
      </c>
      <c r="C103" t="s">
        <v>10</v>
      </c>
      <c r="D103" t="s">
        <v>21</v>
      </c>
      <c r="E103" t="s">
        <v>131</v>
      </c>
      <c r="F103">
        <v>23</v>
      </c>
      <c r="G103">
        <v>2000</v>
      </c>
      <c r="H103">
        <v>32</v>
      </c>
      <c r="I103">
        <v>12</v>
      </c>
      <c r="J103">
        <v>1181</v>
      </c>
      <c r="K103">
        <v>13.1</v>
      </c>
      <c r="L103">
        <v>0</v>
      </c>
      <c r="M103">
        <v>4</v>
      </c>
      <c r="N103">
        <v>4</v>
      </c>
      <c r="O103">
        <v>0</v>
      </c>
      <c r="P103">
        <v>0</v>
      </c>
      <c r="Q103">
        <v>0</v>
      </c>
      <c r="R103">
        <v>2</v>
      </c>
      <c r="S103">
        <v>0</v>
      </c>
      <c r="T103">
        <v>1.2</v>
      </c>
      <c r="U103">
        <v>1.2</v>
      </c>
      <c r="V103">
        <v>2.2999999999999998</v>
      </c>
      <c r="W103">
        <v>3.5</v>
      </c>
      <c r="X103">
        <v>39</v>
      </c>
      <c r="Y103">
        <v>44</v>
      </c>
      <c r="Z103">
        <v>57</v>
      </c>
      <c r="AA103">
        <v>0</v>
      </c>
      <c r="AB103">
        <v>0.3</v>
      </c>
      <c r="AC103">
        <v>0.3</v>
      </c>
      <c r="AD103">
        <v>0</v>
      </c>
      <c r="AE103">
        <v>0.3</v>
      </c>
      <c r="AF103">
        <v>0.09</v>
      </c>
      <c r="AG103">
        <v>0.17</v>
      </c>
      <c r="AH103">
        <v>0.26</v>
      </c>
      <c r="AI103">
        <v>0.09</v>
      </c>
      <c r="AJ103">
        <v>0.26</v>
      </c>
    </row>
    <row r="104" spans="1:36" x14ac:dyDescent="0.25">
      <c r="A104">
        <v>103</v>
      </c>
      <c r="B104" t="s">
        <v>173</v>
      </c>
      <c r="C104" t="s">
        <v>10</v>
      </c>
      <c r="D104" t="s">
        <v>73</v>
      </c>
      <c r="E104" t="s">
        <v>26</v>
      </c>
      <c r="F104">
        <v>33</v>
      </c>
      <c r="G104">
        <v>1991</v>
      </c>
      <c r="H104">
        <v>13</v>
      </c>
      <c r="I104">
        <v>5</v>
      </c>
      <c r="J104">
        <v>483</v>
      </c>
      <c r="K104">
        <v>5.4</v>
      </c>
      <c r="L104">
        <v>0</v>
      </c>
      <c r="M104">
        <v>0</v>
      </c>
      <c r="N104">
        <v>0</v>
      </c>
      <c r="O104">
        <v>0</v>
      </c>
      <c r="P104">
        <v>0</v>
      </c>
      <c r="Q104">
        <v>0</v>
      </c>
      <c r="R104">
        <v>1</v>
      </c>
      <c r="S104">
        <v>0</v>
      </c>
      <c r="T104">
        <v>0</v>
      </c>
      <c r="U104">
        <v>0</v>
      </c>
      <c r="V104">
        <v>0.3</v>
      </c>
      <c r="W104">
        <v>0.3</v>
      </c>
      <c r="X104">
        <v>6</v>
      </c>
      <c r="Y104">
        <v>7</v>
      </c>
      <c r="Z104">
        <v>8</v>
      </c>
      <c r="AA104">
        <v>0</v>
      </c>
      <c r="AB104">
        <v>0</v>
      </c>
      <c r="AC104">
        <v>0</v>
      </c>
      <c r="AD104">
        <v>0</v>
      </c>
      <c r="AE104">
        <v>0</v>
      </c>
      <c r="AF104">
        <v>0</v>
      </c>
      <c r="AG104">
        <v>0.06</v>
      </c>
      <c r="AH104">
        <v>0.06</v>
      </c>
      <c r="AI104">
        <v>0</v>
      </c>
      <c r="AJ104">
        <v>0.06</v>
      </c>
    </row>
    <row r="105" spans="1:36" x14ac:dyDescent="0.25">
      <c r="A105">
        <v>104</v>
      </c>
      <c r="B105" t="s">
        <v>174</v>
      </c>
      <c r="C105" t="s">
        <v>10</v>
      </c>
      <c r="D105" t="s">
        <v>11</v>
      </c>
      <c r="E105" t="s">
        <v>54</v>
      </c>
      <c r="F105">
        <v>31</v>
      </c>
      <c r="G105">
        <v>1993</v>
      </c>
      <c r="H105">
        <v>22</v>
      </c>
      <c r="I105">
        <v>19</v>
      </c>
      <c r="J105">
        <v>1714</v>
      </c>
      <c r="K105">
        <v>19</v>
      </c>
      <c r="L105">
        <v>1</v>
      </c>
      <c r="M105">
        <v>0</v>
      </c>
      <c r="N105">
        <v>1</v>
      </c>
      <c r="O105">
        <v>1</v>
      </c>
      <c r="P105">
        <v>0</v>
      </c>
      <c r="Q105">
        <v>0</v>
      </c>
      <c r="R105">
        <v>3</v>
      </c>
      <c r="S105">
        <v>0</v>
      </c>
      <c r="T105">
        <v>0.4</v>
      </c>
      <c r="U105">
        <v>0.4</v>
      </c>
      <c r="V105">
        <v>0.1</v>
      </c>
      <c r="W105">
        <v>0.5</v>
      </c>
      <c r="X105">
        <v>3</v>
      </c>
      <c r="Y105">
        <v>32</v>
      </c>
      <c r="Z105">
        <v>0</v>
      </c>
      <c r="AA105">
        <v>0.05</v>
      </c>
      <c r="AB105">
        <v>0</v>
      </c>
      <c r="AC105">
        <v>0.05</v>
      </c>
      <c r="AD105">
        <v>0.05</v>
      </c>
      <c r="AE105">
        <v>0.05</v>
      </c>
      <c r="AF105">
        <v>0.02</v>
      </c>
      <c r="AG105">
        <v>0</v>
      </c>
      <c r="AH105">
        <v>0.03</v>
      </c>
      <c r="AI105">
        <v>0.02</v>
      </c>
      <c r="AJ105">
        <v>0.03</v>
      </c>
    </row>
    <row r="106" spans="1:36" x14ac:dyDescent="0.25">
      <c r="A106">
        <v>105</v>
      </c>
      <c r="B106" t="s">
        <v>175</v>
      </c>
      <c r="C106" t="s">
        <v>159</v>
      </c>
      <c r="D106" t="s">
        <v>11</v>
      </c>
      <c r="E106" t="s">
        <v>43</v>
      </c>
      <c r="F106">
        <v>35</v>
      </c>
      <c r="G106">
        <v>1988</v>
      </c>
      <c r="H106">
        <v>5</v>
      </c>
      <c r="I106">
        <v>3</v>
      </c>
      <c r="J106">
        <v>215</v>
      </c>
      <c r="K106">
        <v>2.4</v>
      </c>
      <c r="L106">
        <v>0</v>
      </c>
      <c r="M106">
        <v>0</v>
      </c>
      <c r="N106">
        <v>0</v>
      </c>
      <c r="O106">
        <v>0</v>
      </c>
      <c r="P106">
        <v>0</v>
      </c>
      <c r="Q106">
        <v>0</v>
      </c>
      <c r="R106">
        <v>1</v>
      </c>
      <c r="S106">
        <v>0</v>
      </c>
      <c r="T106">
        <v>0.6</v>
      </c>
      <c r="U106">
        <v>0.6</v>
      </c>
      <c r="V106">
        <v>0</v>
      </c>
      <c r="W106">
        <v>0.6</v>
      </c>
      <c r="X106">
        <v>1</v>
      </c>
      <c r="Y106">
        <v>11</v>
      </c>
      <c r="Z106">
        <v>7</v>
      </c>
      <c r="AA106">
        <v>0</v>
      </c>
      <c r="AB106">
        <v>0</v>
      </c>
      <c r="AC106">
        <v>0</v>
      </c>
      <c r="AD106">
        <v>0</v>
      </c>
      <c r="AE106">
        <v>0</v>
      </c>
      <c r="AF106">
        <v>0.24</v>
      </c>
      <c r="AG106">
        <v>0</v>
      </c>
      <c r="AH106">
        <v>0.24</v>
      </c>
      <c r="AI106">
        <v>0.24</v>
      </c>
      <c r="AJ106">
        <v>0.24</v>
      </c>
    </row>
    <row r="107" spans="1:36" x14ac:dyDescent="0.25">
      <c r="A107">
        <v>106</v>
      </c>
      <c r="B107" t="s">
        <v>176</v>
      </c>
      <c r="C107" t="s">
        <v>159</v>
      </c>
      <c r="D107" t="s">
        <v>11</v>
      </c>
      <c r="E107" t="s">
        <v>34</v>
      </c>
      <c r="F107">
        <v>23</v>
      </c>
      <c r="G107">
        <v>2001</v>
      </c>
      <c r="H107">
        <v>38</v>
      </c>
      <c r="I107">
        <v>38</v>
      </c>
      <c r="J107">
        <v>3420</v>
      </c>
      <c r="K107">
        <v>38</v>
      </c>
      <c r="L107">
        <v>2</v>
      </c>
      <c r="M107">
        <v>3</v>
      </c>
      <c r="N107">
        <v>5</v>
      </c>
      <c r="O107">
        <v>2</v>
      </c>
      <c r="P107">
        <v>0</v>
      </c>
      <c r="Q107">
        <v>0</v>
      </c>
      <c r="R107">
        <v>5</v>
      </c>
      <c r="S107">
        <v>0</v>
      </c>
      <c r="T107">
        <v>2.5</v>
      </c>
      <c r="U107">
        <v>2.5</v>
      </c>
      <c r="V107">
        <v>1.8</v>
      </c>
      <c r="W107">
        <v>4.3</v>
      </c>
      <c r="X107">
        <v>32</v>
      </c>
      <c r="Y107">
        <v>127</v>
      </c>
      <c r="Z107">
        <v>18</v>
      </c>
      <c r="AA107">
        <v>0.05</v>
      </c>
      <c r="AB107">
        <v>0.08</v>
      </c>
      <c r="AC107">
        <v>0.13</v>
      </c>
      <c r="AD107">
        <v>0.05</v>
      </c>
      <c r="AE107">
        <v>0.13</v>
      </c>
      <c r="AF107">
        <v>7.0000000000000007E-2</v>
      </c>
      <c r="AG107">
        <v>0.05</v>
      </c>
      <c r="AH107">
        <v>0.11</v>
      </c>
      <c r="AI107">
        <v>7.0000000000000007E-2</v>
      </c>
      <c r="AJ107">
        <v>0.11</v>
      </c>
    </row>
    <row r="108" spans="1:36" x14ac:dyDescent="0.25">
      <c r="A108">
        <v>107</v>
      </c>
      <c r="B108" t="s">
        <v>177</v>
      </c>
      <c r="C108" t="s">
        <v>10</v>
      </c>
      <c r="D108" t="s">
        <v>17</v>
      </c>
      <c r="E108" t="s">
        <v>60</v>
      </c>
      <c r="F108">
        <v>20</v>
      </c>
      <c r="G108">
        <v>2004</v>
      </c>
      <c r="H108">
        <v>6</v>
      </c>
      <c r="I108">
        <v>0</v>
      </c>
      <c r="J108">
        <v>179</v>
      </c>
      <c r="K108">
        <v>2</v>
      </c>
      <c r="L108">
        <v>0</v>
      </c>
      <c r="M108">
        <v>0</v>
      </c>
      <c r="N108">
        <v>0</v>
      </c>
      <c r="O108">
        <v>0</v>
      </c>
      <c r="P108">
        <v>0</v>
      </c>
      <c r="Q108">
        <v>0</v>
      </c>
      <c r="R108">
        <v>0</v>
      </c>
      <c r="S108">
        <v>0</v>
      </c>
      <c r="T108">
        <v>0.2</v>
      </c>
      <c r="U108">
        <v>0.2</v>
      </c>
      <c r="V108">
        <v>0.3</v>
      </c>
      <c r="W108">
        <v>0.4</v>
      </c>
      <c r="X108">
        <v>0</v>
      </c>
      <c r="Y108">
        <v>5</v>
      </c>
      <c r="Z108">
        <v>2</v>
      </c>
      <c r="AA108">
        <v>0</v>
      </c>
      <c r="AB108">
        <v>0</v>
      </c>
      <c r="AC108">
        <v>0</v>
      </c>
      <c r="AD108">
        <v>0</v>
      </c>
      <c r="AE108">
        <v>0</v>
      </c>
      <c r="AF108">
        <v>0.09</v>
      </c>
      <c r="AG108">
        <v>0.13</v>
      </c>
      <c r="AH108">
        <v>0.22</v>
      </c>
      <c r="AI108">
        <v>0.09</v>
      </c>
      <c r="AJ108">
        <v>0.22</v>
      </c>
    </row>
    <row r="109" spans="1:36" x14ac:dyDescent="0.25">
      <c r="A109">
        <v>108</v>
      </c>
      <c r="B109" t="s">
        <v>178</v>
      </c>
      <c r="C109" t="s">
        <v>10</v>
      </c>
      <c r="D109" t="s">
        <v>11</v>
      </c>
      <c r="E109" t="s">
        <v>14</v>
      </c>
      <c r="F109">
        <v>21</v>
      </c>
      <c r="G109">
        <v>2003</v>
      </c>
      <c r="H109">
        <v>35</v>
      </c>
      <c r="I109">
        <v>35</v>
      </c>
      <c r="J109">
        <v>3149</v>
      </c>
      <c r="K109">
        <v>35</v>
      </c>
      <c r="L109">
        <v>2</v>
      </c>
      <c r="M109">
        <v>1</v>
      </c>
      <c r="N109">
        <v>3</v>
      </c>
      <c r="O109">
        <v>2</v>
      </c>
      <c r="P109">
        <v>0</v>
      </c>
      <c r="Q109">
        <v>0</v>
      </c>
      <c r="R109">
        <v>9</v>
      </c>
      <c r="S109">
        <v>0</v>
      </c>
      <c r="T109">
        <v>1.9</v>
      </c>
      <c r="U109">
        <v>1.9</v>
      </c>
      <c r="V109">
        <v>1.1000000000000001</v>
      </c>
      <c r="W109">
        <v>3</v>
      </c>
      <c r="X109">
        <v>14</v>
      </c>
      <c r="Y109">
        <v>131</v>
      </c>
      <c r="Z109">
        <v>12</v>
      </c>
      <c r="AA109">
        <v>0.06</v>
      </c>
      <c r="AB109">
        <v>0.03</v>
      </c>
      <c r="AC109">
        <v>0.09</v>
      </c>
      <c r="AD109">
        <v>0.06</v>
      </c>
      <c r="AE109">
        <v>0.09</v>
      </c>
      <c r="AF109">
        <v>0.05</v>
      </c>
      <c r="AG109">
        <v>0.03</v>
      </c>
      <c r="AH109">
        <v>0.09</v>
      </c>
      <c r="AI109">
        <v>0.05</v>
      </c>
      <c r="AJ109">
        <v>0.09</v>
      </c>
    </row>
    <row r="110" spans="1:36" x14ac:dyDescent="0.25">
      <c r="A110">
        <v>109</v>
      </c>
      <c r="B110" t="s">
        <v>179</v>
      </c>
      <c r="C110" t="s">
        <v>10</v>
      </c>
      <c r="D110" t="s">
        <v>78</v>
      </c>
      <c r="E110" t="s">
        <v>12</v>
      </c>
      <c r="F110">
        <v>27</v>
      </c>
      <c r="G110">
        <v>1997</v>
      </c>
      <c r="H110">
        <v>36</v>
      </c>
      <c r="I110">
        <v>32</v>
      </c>
      <c r="J110">
        <v>2978</v>
      </c>
      <c r="K110">
        <v>33.1</v>
      </c>
      <c r="L110">
        <v>1</v>
      </c>
      <c r="M110">
        <v>3</v>
      </c>
      <c r="N110">
        <v>4</v>
      </c>
      <c r="O110">
        <v>1</v>
      </c>
      <c r="P110">
        <v>0</v>
      </c>
      <c r="Q110">
        <v>0</v>
      </c>
      <c r="R110">
        <v>8</v>
      </c>
      <c r="S110">
        <v>1</v>
      </c>
      <c r="T110">
        <v>0.9</v>
      </c>
      <c r="U110">
        <v>0.9</v>
      </c>
      <c r="V110">
        <v>4.0999999999999996</v>
      </c>
      <c r="W110">
        <v>5.0999999999999996</v>
      </c>
      <c r="X110">
        <v>33</v>
      </c>
      <c r="Y110">
        <v>158</v>
      </c>
      <c r="Z110">
        <v>52</v>
      </c>
      <c r="AA110">
        <v>0.03</v>
      </c>
      <c r="AB110">
        <v>0.09</v>
      </c>
      <c r="AC110">
        <v>0.12</v>
      </c>
      <c r="AD110">
        <v>0.03</v>
      </c>
      <c r="AE110">
        <v>0.12</v>
      </c>
      <c r="AF110">
        <v>0.03</v>
      </c>
      <c r="AG110">
        <v>0.12</v>
      </c>
      <c r="AH110">
        <v>0.15</v>
      </c>
      <c r="AI110">
        <v>0.03</v>
      </c>
      <c r="AJ110">
        <v>0.15</v>
      </c>
    </row>
    <row r="111" spans="1:36" x14ac:dyDescent="0.25">
      <c r="A111">
        <v>110</v>
      </c>
      <c r="B111" t="s">
        <v>180</v>
      </c>
      <c r="C111" t="s">
        <v>20</v>
      </c>
      <c r="D111" t="s">
        <v>51</v>
      </c>
      <c r="E111" t="s">
        <v>42</v>
      </c>
      <c r="F111">
        <v>27</v>
      </c>
      <c r="G111">
        <v>1996</v>
      </c>
      <c r="H111">
        <v>2</v>
      </c>
      <c r="I111">
        <v>1</v>
      </c>
      <c r="J111">
        <v>72</v>
      </c>
      <c r="K111">
        <v>0.8</v>
      </c>
      <c r="L111">
        <v>0</v>
      </c>
      <c r="M111">
        <v>0</v>
      </c>
      <c r="N111">
        <v>0</v>
      </c>
      <c r="O111">
        <v>0</v>
      </c>
      <c r="P111">
        <v>0</v>
      </c>
      <c r="Q111">
        <v>0</v>
      </c>
      <c r="R111">
        <v>1</v>
      </c>
      <c r="S111">
        <v>0</v>
      </c>
      <c r="T111">
        <v>0.2</v>
      </c>
      <c r="U111">
        <v>0.2</v>
      </c>
      <c r="V111">
        <v>0</v>
      </c>
      <c r="W111">
        <v>0.2</v>
      </c>
      <c r="X111">
        <v>1</v>
      </c>
      <c r="Y111">
        <v>0</v>
      </c>
      <c r="Z111">
        <v>5</v>
      </c>
      <c r="AA111">
        <v>0</v>
      </c>
      <c r="AB111">
        <v>0</v>
      </c>
      <c r="AC111">
        <v>0</v>
      </c>
      <c r="AD111">
        <v>0</v>
      </c>
      <c r="AE111">
        <v>0</v>
      </c>
      <c r="AF111">
        <v>0.2</v>
      </c>
      <c r="AG111">
        <v>0</v>
      </c>
      <c r="AH111">
        <v>0.2</v>
      </c>
      <c r="AI111">
        <v>0.2</v>
      </c>
      <c r="AJ111">
        <v>0.2</v>
      </c>
    </row>
    <row r="112" spans="1:36" x14ac:dyDescent="0.25">
      <c r="A112">
        <v>111</v>
      </c>
      <c r="B112" t="s">
        <v>181</v>
      </c>
      <c r="C112" t="s">
        <v>182</v>
      </c>
      <c r="D112" t="s">
        <v>11</v>
      </c>
      <c r="E112" t="s">
        <v>57</v>
      </c>
      <c r="F112">
        <v>31</v>
      </c>
      <c r="G112">
        <v>1992</v>
      </c>
      <c r="H112">
        <v>22</v>
      </c>
      <c r="I112">
        <v>11</v>
      </c>
      <c r="J112">
        <v>1067</v>
      </c>
      <c r="K112">
        <v>11.9</v>
      </c>
      <c r="L112">
        <v>0</v>
      </c>
      <c r="M112">
        <v>0</v>
      </c>
      <c r="N112">
        <v>0</v>
      </c>
      <c r="O112">
        <v>0</v>
      </c>
      <c r="P112">
        <v>0</v>
      </c>
      <c r="Q112">
        <v>0</v>
      </c>
      <c r="R112">
        <v>5</v>
      </c>
      <c r="S112">
        <v>0</v>
      </c>
      <c r="T112">
        <v>0.3</v>
      </c>
      <c r="U112">
        <v>0.3</v>
      </c>
      <c r="V112">
        <v>0.7</v>
      </c>
      <c r="W112">
        <v>1</v>
      </c>
      <c r="X112">
        <v>26</v>
      </c>
      <c r="Y112">
        <v>39</v>
      </c>
      <c r="Z112">
        <v>33</v>
      </c>
      <c r="AA112">
        <v>0</v>
      </c>
      <c r="AB112">
        <v>0</v>
      </c>
      <c r="AC112">
        <v>0</v>
      </c>
      <c r="AD112">
        <v>0</v>
      </c>
      <c r="AE112">
        <v>0</v>
      </c>
      <c r="AF112">
        <v>0.03</v>
      </c>
      <c r="AG112">
        <v>0.06</v>
      </c>
      <c r="AH112">
        <v>0.08</v>
      </c>
      <c r="AI112">
        <v>0.03</v>
      </c>
      <c r="AJ112">
        <v>0.08</v>
      </c>
    </row>
    <row r="113" spans="1:36" x14ac:dyDescent="0.25">
      <c r="A113">
        <v>112</v>
      </c>
      <c r="B113" t="s">
        <v>183</v>
      </c>
      <c r="C113" t="s">
        <v>117</v>
      </c>
      <c r="D113" t="s">
        <v>11</v>
      </c>
      <c r="E113" t="s">
        <v>54</v>
      </c>
      <c r="F113">
        <v>25</v>
      </c>
      <c r="G113">
        <v>1999</v>
      </c>
      <c r="H113">
        <v>4</v>
      </c>
      <c r="I113">
        <v>1</v>
      </c>
      <c r="J113">
        <v>109</v>
      </c>
      <c r="K113">
        <v>1.2</v>
      </c>
      <c r="L113">
        <v>0</v>
      </c>
      <c r="M113">
        <v>0</v>
      </c>
      <c r="N113">
        <v>0</v>
      </c>
      <c r="O113">
        <v>0</v>
      </c>
      <c r="P113">
        <v>0</v>
      </c>
      <c r="Q113">
        <v>0</v>
      </c>
      <c r="R113">
        <v>1</v>
      </c>
      <c r="S113">
        <v>0</v>
      </c>
      <c r="T113">
        <v>0</v>
      </c>
      <c r="U113">
        <v>0</v>
      </c>
      <c r="V113">
        <v>0</v>
      </c>
      <c r="W113">
        <v>0</v>
      </c>
      <c r="X113">
        <v>4</v>
      </c>
      <c r="Y113">
        <v>3</v>
      </c>
      <c r="Z113">
        <v>2</v>
      </c>
      <c r="AA113">
        <v>0</v>
      </c>
      <c r="AB113">
        <v>0</v>
      </c>
      <c r="AC113">
        <v>0</v>
      </c>
      <c r="AD113">
        <v>0</v>
      </c>
      <c r="AE113">
        <v>0</v>
      </c>
      <c r="AF113">
        <v>0.04</v>
      </c>
      <c r="AG113">
        <v>0</v>
      </c>
      <c r="AH113">
        <v>0.04</v>
      </c>
      <c r="AI113">
        <v>0.04</v>
      </c>
      <c r="AJ113">
        <v>0.04</v>
      </c>
    </row>
    <row r="114" spans="1:36" x14ac:dyDescent="0.25">
      <c r="A114">
        <v>113</v>
      </c>
      <c r="B114" t="s">
        <v>184</v>
      </c>
      <c r="C114" t="s">
        <v>10</v>
      </c>
      <c r="D114" t="s">
        <v>11</v>
      </c>
      <c r="E114" t="s">
        <v>57</v>
      </c>
      <c r="F114">
        <v>34</v>
      </c>
      <c r="G114">
        <v>1989</v>
      </c>
      <c r="H114">
        <v>18</v>
      </c>
      <c r="I114">
        <v>10</v>
      </c>
      <c r="J114">
        <v>824</v>
      </c>
      <c r="K114">
        <v>9.1999999999999993</v>
      </c>
      <c r="L114">
        <v>0</v>
      </c>
      <c r="M114">
        <v>0</v>
      </c>
      <c r="N114">
        <v>0</v>
      </c>
      <c r="O114">
        <v>0</v>
      </c>
      <c r="P114">
        <v>0</v>
      </c>
      <c r="Q114">
        <v>0</v>
      </c>
      <c r="R114">
        <v>3</v>
      </c>
      <c r="S114">
        <v>0</v>
      </c>
      <c r="T114">
        <v>0.2</v>
      </c>
      <c r="U114">
        <v>0.2</v>
      </c>
      <c r="V114">
        <v>1.3</v>
      </c>
      <c r="W114">
        <v>1.6</v>
      </c>
      <c r="X114">
        <v>6</v>
      </c>
      <c r="Y114">
        <v>36</v>
      </c>
      <c r="Z114">
        <v>4</v>
      </c>
      <c r="AA114">
        <v>0</v>
      </c>
      <c r="AB114">
        <v>0</v>
      </c>
      <c r="AC114">
        <v>0</v>
      </c>
      <c r="AD114">
        <v>0</v>
      </c>
      <c r="AE114">
        <v>0</v>
      </c>
      <c r="AF114">
        <v>0.03</v>
      </c>
      <c r="AG114">
        <v>0.15</v>
      </c>
      <c r="AH114">
        <v>0.17</v>
      </c>
      <c r="AI114">
        <v>0.03</v>
      </c>
      <c r="AJ114">
        <v>0.17</v>
      </c>
    </row>
    <row r="115" spans="1:36" x14ac:dyDescent="0.25">
      <c r="A115">
        <v>114</v>
      </c>
      <c r="B115" t="s">
        <v>185</v>
      </c>
      <c r="C115" t="s">
        <v>82</v>
      </c>
      <c r="D115" t="s">
        <v>11</v>
      </c>
      <c r="E115" t="s">
        <v>14</v>
      </c>
      <c r="F115">
        <v>26</v>
      </c>
      <c r="G115">
        <v>1998</v>
      </c>
      <c r="H115">
        <v>36</v>
      </c>
      <c r="I115">
        <v>33</v>
      </c>
      <c r="J115">
        <v>2988</v>
      </c>
      <c r="K115">
        <v>33.200000000000003</v>
      </c>
      <c r="L115">
        <v>5</v>
      </c>
      <c r="M115">
        <v>1</v>
      </c>
      <c r="N115">
        <v>6</v>
      </c>
      <c r="O115">
        <v>5</v>
      </c>
      <c r="P115">
        <v>0</v>
      </c>
      <c r="Q115">
        <v>0</v>
      </c>
      <c r="R115">
        <v>10</v>
      </c>
      <c r="S115">
        <v>1</v>
      </c>
      <c r="T115">
        <v>2.8</v>
      </c>
      <c r="U115">
        <v>2.8</v>
      </c>
      <c r="V115">
        <v>2.1</v>
      </c>
      <c r="W115">
        <v>4.9000000000000004</v>
      </c>
      <c r="X115">
        <v>35</v>
      </c>
      <c r="Y115">
        <v>118</v>
      </c>
      <c r="Z115">
        <v>117</v>
      </c>
      <c r="AA115">
        <v>0.15</v>
      </c>
      <c r="AB115">
        <v>0.03</v>
      </c>
      <c r="AC115">
        <v>0.18</v>
      </c>
      <c r="AD115">
        <v>0.15</v>
      </c>
      <c r="AE115">
        <v>0.18</v>
      </c>
      <c r="AF115">
        <v>0.08</v>
      </c>
      <c r="AG115">
        <v>0.06</v>
      </c>
      <c r="AH115">
        <v>0.15</v>
      </c>
      <c r="AI115">
        <v>0.08</v>
      </c>
      <c r="AJ115">
        <v>0.15</v>
      </c>
    </row>
    <row r="116" spans="1:36" x14ac:dyDescent="0.25">
      <c r="A116">
        <v>115</v>
      </c>
      <c r="B116" t="s">
        <v>186</v>
      </c>
      <c r="C116" t="s">
        <v>82</v>
      </c>
      <c r="D116" t="s">
        <v>11</v>
      </c>
      <c r="E116" t="s">
        <v>67</v>
      </c>
      <c r="F116">
        <v>24</v>
      </c>
      <c r="G116">
        <v>1999</v>
      </c>
      <c r="H116">
        <v>8</v>
      </c>
      <c r="I116">
        <v>4</v>
      </c>
      <c r="J116">
        <v>351</v>
      </c>
      <c r="K116">
        <v>3.9</v>
      </c>
      <c r="L116">
        <v>0</v>
      </c>
      <c r="M116">
        <v>0</v>
      </c>
      <c r="N116">
        <v>0</v>
      </c>
      <c r="O116">
        <v>0</v>
      </c>
      <c r="P116">
        <v>0</v>
      </c>
      <c r="Q116">
        <v>0</v>
      </c>
      <c r="R116">
        <v>0</v>
      </c>
      <c r="S116">
        <v>0</v>
      </c>
      <c r="T116">
        <v>0</v>
      </c>
      <c r="U116">
        <v>0</v>
      </c>
      <c r="V116">
        <v>0</v>
      </c>
      <c r="W116">
        <v>0</v>
      </c>
      <c r="X116">
        <v>0</v>
      </c>
      <c r="Y116">
        <v>10</v>
      </c>
      <c r="Z116">
        <v>0</v>
      </c>
      <c r="AA116">
        <v>0</v>
      </c>
      <c r="AB116">
        <v>0</v>
      </c>
      <c r="AC116">
        <v>0</v>
      </c>
      <c r="AD116">
        <v>0</v>
      </c>
      <c r="AE116">
        <v>0</v>
      </c>
      <c r="AF116">
        <v>0.01</v>
      </c>
      <c r="AG116">
        <v>0</v>
      </c>
      <c r="AH116">
        <v>0.01</v>
      </c>
      <c r="AI116">
        <v>0.01</v>
      </c>
      <c r="AJ116">
        <v>0.01</v>
      </c>
    </row>
    <row r="117" spans="1:36" x14ac:dyDescent="0.25">
      <c r="A117">
        <v>116</v>
      </c>
      <c r="B117" t="s">
        <v>187</v>
      </c>
      <c r="C117" t="s">
        <v>47</v>
      </c>
      <c r="D117" t="s">
        <v>106</v>
      </c>
      <c r="E117" t="s">
        <v>24</v>
      </c>
      <c r="F117">
        <v>25</v>
      </c>
      <c r="G117">
        <v>1999</v>
      </c>
      <c r="H117">
        <v>33</v>
      </c>
      <c r="I117">
        <v>29</v>
      </c>
      <c r="J117">
        <v>2597</v>
      </c>
      <c r="K117">
        <v>28.9</v>
      </c>
      <c r="L117">
        <v>15</v>
      </c>
      <c r="M117">
        <v>6</v>
      </c>
      <c r="N117">
        <v>21</v>
      </c>
      <c r="O117">
        <v>15</v>
      </c>
      <c r="P117">
        <v>0</v>
      </c>
      <c r="Q117">
        <v>0</v>
      </c>
      <c r="R117">
        <v>4</v>
      </c>
      <c r="S117">
        <v>0</v>
      </c>
      <c r="T117">
        <v>8.6</v>
      </c>
      <c r="U117">
        <v>8.6</v>
      </c>
      <c r="V117">
        <v>7.7</v>
      </c>
      <c r="W117">
        <v>16.399999999999999</v>
      </c>
      <c r="X117">
        <v>112</v>
      </c>
      <c r="Y117">
        <v>144</v>
      </c>
      <c r="Z117">
        <v>161</v>
      </c>
      <c r="AA117">
        <v>0.52</v>
      </c>
      <c r="AB117">
        <v>0.21</v>
      </c>
      <c r="AC117">
        <v>0.73</v>
      </c>
      <c r="AD117">
        <v>0.52</v>
      </c>
      <c r="AE117">
        <v>0.73</v>
      </c>
      <c r="AF117">
        <v>0.3</v>
      </c>
      <c r="AG117">
        <v>0.27</v>
      </c>
      <c r="AH117">
        <v>0.56999999999999995</v>
      </c>
      <c r="AI117">
        <v>0.3</v>
      </c>
      <c r="AJ117">
        <v>0.56999999999999995</v>
      </c>
    </row>
    <row r="118" spans="1:36" x14ac:dyDescent="0.25">
      <c r="A118">
        <v>117</v>
      </c>
      <c r="B118" t="s">
        <v>188</v>
      </c>
      <c r="C118" t="s">
        <v>189</v>
      </c>
      <c r="D118" t="s">
        <v>21</v>
      </c>
      <c r="E118" t="s">
        <v>54</v>
      </c>
      <c r="F118">
        <v>25</v>
      </c>
      <c r="G118">
        <v>1998</v>
      </c>
      <c r="H118">
        <v>23</v>
      </c>
      <c r="I118">
        <v>6</v>
      </c>
      <c r="J118">
        <v>736</v>
      </c>
      <c r="K118">
        <v>8.1999999999999993</v>
      </c>
      <c r="L118">
        <v>1</v>
      </c>
      <c r="M118">
        <v>0</v>
      </c>
      <c r="N118">
        <v>1</v>
      </c>
      <c r="O118">
        <v>1</v>
      </c>
      <c r="P118">
        <v>0</v>
      </c>
      <c r="Q118">
        <v>0</v>
      </c>
      <c r="R118">
        <v>0</v>
      </c>
      <c r="S118">
        <v>0</v>
      </c>
      <c r="T118">
        <v>1.3</v>
      </c>
      <c r="U118">
        <v>1.3</v>
      </c>
      <c r="V118">
        <v>0.1</v>
      </c>
      <c r="W118">
        <v>1.3</v>
      </c>
      <c r="X118">
        <v>11</v>
      </c>
      <c r="Y118">
        <v>8</v>
      </c>
      <c r="Z118">
        <v>36</v>
      </c>
      <c r="AA118">
        <v>0.12</v>
      </c>
      <c r="AB118">
        <v>0</v>
      </c>
      <c r="AC118">
        <v>0.12</v>
      </c>
      <c r="AD118">
        <v>0.12</v>
      </c>
      <c r="AE118">
        <v>0.12</v>
      </c>
      <c r="AF118">
        <v>0.15</v>
      </c>
      <c r="AG118">
        <v>0.01</v>
      </c>
      <c r="AH118">
        <v>0.16</v>
      </c>
      <c r="AI118">
        <v>0.15</v>
      </c>
      <c r="AJ118">
        <v>0.16</v>
      </c>
    </row>
    <row r="119" spans="1:36" x14ac:dyDescent="0.25">
      <c r="A119">
        <v>118</v>
      </c>
      <c r="B119" t="s">
        <v>190</v>
      </c>
      <c r="C119" t="s">
        <v>154</v>
      </c>
      <c r="D119" t="s">
        <v>11</v>
      </c>
      <c r="E119" t="s">
        <v>60</v>
      </c>
      <c r="F119">
        <v>25</v>
      </c>
      <c r="G119">
        <v>1999</v>
      </c>
      <c r="H119">
        <v>33</v>
      </c>
      <c r="I119">
        <v>31</v>
      </c>
      <c r="J119">
        <v>2814</v>
      </c>
      <c r="K119">
        <v>31.3</v>
      </c>
      <c r="L119">
        <v>0</v>
      </c>
      <c r="M119">
        <v>3</v>
      </c>
      <c r="N119">
        <v>3</v>
      </c>
      <c r="O119">
        <v>0</v>
      </c>
      <c r="P119">
        <v>0</v>
      </c>
      <c r="Q119">
        <v>0</v>
      </c>
      <c r="R119">
        <v>5</v>
      </c>
      <c r="S119">
        <v>0</v>
      </c>
      <c r="T119">
        <v>2</v>
      </c>
      <c r="U119">
        <v>2</v>
      </c>
      <c r="V119">
        <v>2</v>
      </c>
      <c r="W119">
        <v>4.0999999999999996</v>
      </c>
      <c r="X119">
        <v>62</v>
      </c>
      <c r="Y119">
        <v>103</v>
      </c>
      <c r="Z119">
        <v>168</v>
      </c>
      <c r="AA119">
        <v>0</v>
      </c>
      <c r="AB119">
        <v>0.1</v>
      </c>
      <c r="AC119">
        <v>0.1</v>
      </c>
      <c r="AD119">
        <v>0</v>
      </c>
      <c r="AE119">
        <v>0.1</v>
      </c>
      <c r="AF119">
        <v>7.0000000000000007E-2</v>
      </c>
      <c r="AG119">
        <v>7.0000000000000007E-2</v>
      </c>
      <c r="AH119">
        <v>0.13</v>
      </c>
      <c r="AI119">
        <v>7.0000000000000007E-2</v>
      </c>
      <c r="AJ119">
        <v>0.13</v>
      </c>
    </row>
    <row r="120" spans="1:36" x14ac:dyDescent="0.25">
      <c r="A120">
        <v>119</v>
      </c>
      <c r="B120" t="s">
        <v>191</v>
      </c>
      <c r="C120" t="s">
        <v>66</v>
      </c>
      <c r="D120" t="s">
        <v>106</v>
      </c>
      <c r="E120" t="s">
        <v>34</v>
      </c>
      <c r="F120">
        <v>24</v>
      </c>
      <c r="G120">
        <v>2000</v>
      </c>
      <c r="H120">
        <v>38</v>
      </c>
      <c r="I120">
        <v>34</v>
      </c>
      <c r="J120">
        <v>2911</v>
      </c>
      <c r="K120">
        <v>32.299999999999997</v>
      </c>
      <c r="L120">
        <v>2</v>
      </c>
      <c r="M120">
        <v>10</v>
      </c>
      <c r="N120">
        <v>12</v>
      </c>
      <c r="O120">
        <v>2</v>
      </c>
      <c r="P120">
        <v>0</v>
      </c>
      <c r="Q120">
        <v>0</v>
      </c>
      <c r="R120">
        <v>2</v>
      </c>
      <c r="S120">
        <v>0</v>
      </c>
      <c r="T120">
        <v>2.8</v>
      </c>
      <c r="U120">
        <v>2.8</v>
      </c>
      <c r="V120">
        <v>8.4</v>
      </c>
      <c r="W120">
        <v>11.2</v>
      </c>
      <c r="X120">
        <v>73</v>
      </c>
      <c r="Y120">
        <v>234</v>
      </c>
      <c r="Z120">
        <v>137</v>
      </c>
      <c r="AA120">
        <v>0.06</v>
      </c>
      <c r="AB120">
        <v>0.31</v>
      </c>
      <c r="AC120">
        <v>0.37</v>
      </c>
      <c r="AD120">
        <v>0.06</v>
      </c>
      <c r="AE120">
        <v>0.37</v>
      </c>
      <c r="AF120">
        <v>0.09</v>
      </c>
      <c r="AG120">
        <v>0.26</v>
      </c>
      <c r="AH120">
        <v>0.35</v>
      </c>
      <c r="AI120">
        <v>0.09</v>
      </c>
      <c r="AJ120">
        <v>0.35</v>
      </c>
    </row>
    <row r="121" spans="1:36" x14ac:dyDescent="0.25">
      <c r="A121">
        <v>120</v>
      </c>
      <c r="B121" t="s">
        <v>192</v>
      </c>
      <c r="C121" t="s">
        <v>47</v>
      </c>
      <c r="D121" t="s">
        <v>106</v>
      </c>
      <c r="E121" t="s">
        <v>29</v>
      </c>
      <c r="F121">
        <v>23</v>
      </c>
      <c r="G121">
        <v>2001</v>
      </c>
      <c r="H121">
        <v>8</v>
      </c>
      <c r="I121">
        <v>5</v>
      </c>
      <c r="J121">
        <v>275</v>
      </c>
      <c r="K121">
        <v>3.1</v>
      </c>
      <c r="L121">
        <v>0</v>
      </c>
      <c r="M121">
        <v>0</v>
      </c>
      <c r="N121">
        <v>0</v>
      </c>
      <c r="O121">
        <v>0</v>
      </c>
      <c r="P121">
        <v>0</v>
      </c>
      <c r="Q121">
        <v>0</v>
      </c>
      <c r="R121">
        <v>0</v>
      </c>
      <c r="S121">
        <v>0</v>
      </c>
      <c r="T121">
        <v>0</v>
      </c>
      <c r="U121">
        <v>0</v>
      </c>
      <c r="V121">
        <v>0</v>
      </c>
      <c r="W121">
        <v>0</v>
      </c>
      <c r="X121">
        <v>2</v>
      </c>
      <c r="Y121">
        <v>11</v>
      </c>
      <c r="Z121">
        <v>1</v>
      </c>
      <c r="AA121">
        <v>0</v>
      </c>
      <c r="AB121">
        <v>0</v>
      </c>
      <c r="AC121">
        <v>0</v>
      </c>
      <c r="AD121">
        <v>0</v>
      </c>
      <c r="AE121">
        <v>0</v>
      </c>
      <c r="AF121">
        <v>0</v>
      </c>
      <c r="AG121">
        <v>0</v>
      </c>
      <c r="AH121">
        <v>0</v>
      </c>
      <c r="AI121">
        <v>0</v>
      </c>
      <c r="AJ121">
        <v>0</v>
      </c>
    </row>
    <row r="122" spans="1:36" x14ac:dyDescent="0.25">
      <c r="A122">
        <v>121</v>
      </c>
      <c r="B122" t="s">
        <v>193</v>
      </c>
      <c r="C122" t="s">
        <v>10</v>
      </c>
      <c r="D122" t="s">
        <v>17</v>
      </c>
      <c r="E122" t="s">
        <v>45</v>
      </c>
      <c r="F122">
        <v>18</v>
      </c>
      <c r="G122">
        <v>2006</v>
      </c>
      <c r="H122">
        <v>1</v>
      </c>
      <c r="I122">
        <v>0</v>
      </c>
      <c r="J122">
        <v>11</v>
      </c>
      <c r="K122">
        <v>0.1</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row>
    <row r="123" spans="1:36" x14ac:dyDescent="0.25">
      <c r="A123">
        <v>122</v>
      </c>
      <c r="B123" t="s">
        <v>194</v>
      </c>
      <c r="C123" t="s">
        <v>195</v>
      </c>
      <c r="D123" t="s">
        <v>11</v>
      </c>
      <c r="E123" t="s">
        <v>86</v>
      </c>
      <c r="F123">
        <v>25</v>
      </c>
      <c r="G123">
        <v>1998</v>
      </c>
      <c r="H123">
        <v>10</v>
      </c>
      <c r="I123">
        <v>9</v>
      </c>
      <c r="J123">
        <v>842</v>
      </c>
      <c r="K123">
        <v>9.4</v>
      </c>
      <c r="L123">
        <v>0</v>
      </c>
      <c r="M123">
        <v>0</v>
      </c>
      <c r="N123">
        <v>0</v>
      </c>
      <c r="O123">
        <v>0</v>
      </c>
      <c r="P123">
        <v>0</v>
      </c>
      <c r="Q123">
        <v>0</v>
      </c>
      <c r="R123">
        <v>0</v>
      </c>
      <c r="S123">
        <v>0</v>
      </c>
      <c r="T123">
        <v>0.4</v>
      </c>
      <c r="U123">
        <v>0.4</v>
      </c>
      <c r="V123">
        <v>0.1</v>
      </c>
      <c r="W123">
        <v>0.5</v>
      </c>
      <c r="X123">
        <v>11</v>
      </c>
      <c r="Y123">
        <v>19</v>
      </c>
      <c r="Z123">
        <v>1</v>
      </c>
      <c r="AA123">
        <v>0</v>
      </c>
      <c r="AB123">
        <v>0</v>
      </c>
      <c r="AC123">
        <v>0</v>
      </c>
      <c r="AD123">
        <v>0</v>
      </c>
      <c r="AE123">
        <v>0</v>
      </c>
      <c r="AF123">
        <v>0.04</v>
      </c>
      <c r="AG123">
        <v>0.01</v>
      </c>
      <c r="AH123">
        <v>0.05</v>
      </c>
      <c r="AI123">
        <v>0.04</v>
      </c>
      <c r="AJ123">
        <v>0.05</v>
      </c>
    </row>
    <row r="124" spans="1:36" x14ac:dyDescent="0.25">
      <c r="A124">
        <v>123</v>
      </c>
      <c r="B124" t="s">
        <v>196</v>
      </c>
      <c r="C124" t="s">
        <v>130</v>
      </c>
      <c r="D124" t="s">
        <v>11</v>
      </c>
      <c r="E124" t="s">
        <v>86</v>
      </c>
      <c r="F124">
        <v>31</v>
      </c>
      <c r="G124">
        <v>1993</v>
      </c>
      <c r="H124">
        <v>17</v>
      </c>
      <c r="I124">
        <v>14</v>
      </c>
      <c r="J124">
        <v>1331</v>
      </c>
      <c r="K124">
        <v>14.8</v>
      </c>
      <c r="L124">
        <v>0</v>
      </c>
      <c r="M124">
        <v>0</v>
      </c>
      <c r="N124">
        <v>0</v>
      </c>
      <c r="O124">
        <v>0</v>
      </c>
      <c r="P124">
        <v>0</v>
      </c>
      <c r="Q124">
        <v>0</v>
      </c>
      <c r="R124">
        <v>5</v>
      </c>
      <c r="S124">
        <v>0</v>
      </c>
      <c r="T124">
        <v>0.3</v>
      </c>
      <c r="U124">
        <v>0.3</v>
      </c>
      <c r="V124">
        <v>0.2</v>
      </c>
      <c r="W124">
        <v>0.5</v>
      </c>
      <c r="X124">
        <v>14</v>
      </c>
      <c r="Y124">
        <v>52</v>
      </c>
      <c r="Z124">
        <v>6</v>
      </c>
      <c r="AA124">
        <v>0</v>
      </c>
      <c r="AB124">
        <v>0</v>
      </c>
      <c r="AC124">
        <v>0</v>
      </c>
      <c r="AD124">
        <v>0</v>
      </c>
      <c r="AE124">
        <v>0</v>
      </c>
      <c r="AF124">
        <v>0.02</v>
      </c>
      <c r="AG124">
        <v>0.01</v>
      </c>
      <c r="AH124">
        <v>0.03</v>
      </c>
      <c r="AI124">
        <v>0.02</v>
      </c>
      <c r="AJ124">
        <v>0.03</v>
      </c>
    </row>
    <row r="125" spans="1:36" x14ac:dyDescent="0.25">
      <c r="A125">
        <v>124</v>
      </c>
      <c r="B125" t="s">
        <v>197</v>
      </c>
      <c r="C125" t="s">
        <v>10</v>
      </c>
      <c r="D125" t="s">
        <v>11</v>
      </c>
      <c r="E125" t="s">
        <v>131</v>
      </c>
      <c r="F125">
        <v>24</v>
      </c>
      <c r="G125">
        <v>2000</v>
      </c>
      <c r="H125">
        <v>33</v>
      </c>
      <c r="I125">
        <v>32</v>
      </c>
      <c r="J125">
        <v>2743</v>
      </c>
      <c r="K125">
        <v>30.5</v>
      </c>
      <c r="L125">
        <v>1</v>
      </c>
      <c r="M125">
        <v>2</v>
      </c>
      <c r="N125">
        <v>3</v>
      </c>
      <c r="O125">
        <v>1</v>
      </c>
      <c r="P125">
        <v>0</v>
      </c>
      <c r="Q125">
        <v>0</v>
      </c>
      <c r="R125">
        <v>5</v>
      </c>
      <c r="S125">
        <v>1</v>
      </c>
      <c r="T125">
        <v>1</v>
      </c>
      <c r="U125">
        <v>1</v>
      </c>
      <c r="V125">
        <v>4.9000000000000004</v>
      </c>
      <c r="W125">
        <v>5.8</v>
      </c>
      <c r="X125">
        <v>52</v>
      </c>
      <c r="Y125">
        <v>59</v>
      </c>
      <c r="Z125">
        <v>137</v>
      </c>
      <c r="AA125">
        <v>0.03</v>
      </c>
      <c r="AB125">
        <v>7.0000000000000007E-2</v>
      </c>
      <c r="AC125">
        <v>0.1</v>
      </c>
      <c r="AD125">
        <v>0.03</v>
      </c>
      <c r="AE125">
        <v>0.1</v>
      </c>
      <c r="AF125">
        <v>0.03</v>
      </c>
      <c r="AG125">
        <v>0.16</v>
      </c>
      <c r="AH125">
        <v>0.19</v>
      </c>
      <c r="AI125">
        <v>0.03</v>
      </c>
      <c r="AJ125">
        <v>0.19</v>
      </c>
    </row>
    <row r="126" spans="1:36" x14ac:dyDescent="0.25">
      <c r="A126">
        <v>125</v>
      </c>
      <c r="B126" t="s">
        <v>198</v>
      </c>
      <c r="C126" t="s">
        <v>10</v>
      </c>
      <c r="D126" t="s">
        <v>11</v>
      </c>
      <c r="E126" t="s">
        <v>24</v>
      </c>
      <c r="F126">
        <v>34</v>
      </c>
      <c r="G126">
        <v>1990</v>
      </c>
      <c r="H126">
        <v>15</v>
      </c>
      <c r="I126">
        <v>10</v>
      </c>
      <c r="J126">
        <v>971</v>
      </c>
      <c r="K126">
        <v>10.8</v>
      </c>
      <c r="L126">
        <v>0</v>
      </c>
      <c r="M126">
        <v>0</v>
      </c>
      <c r="N126">
        <v>0</v>
      </c>
      <c r="O126">
        <v>0</v>
      </c>
      <c r="P126">
        <v>0</v>
      </c>
      <c r="Q126">
        <v>0</v>
      </c>
      <c r="R126">
        <v>2</v>
      </c>
      <c r="S126">
        <v>0</v>
      </c>
      <c r="T126">
        <v>0.5</v>
      </c>
      <c r="U126">
        <v>0.5</v>
      </c>
      <c r="V126">
        <v>0</v>
      </c>
      <c r="W126">
        <v>0.5</v>
      </c>
      <c r="X126">
        <v>6</v>
      </c>
      <c r="Y126">
        <v>20</v>
      </c>
      <c r="Z126">
        <v>5</v>
      </c>
      <c r="AA126">
        <v>0</v>
      </c>
      <c r="AB126">
        <v>0</v>
      </c>
      <c r="AC126">
        <v>0</v>
      </c>
      <c r="AD126">
        <v>0</v>
      </c>
      <c r="AE126">
        <v>0</v>
      </c>
      <c r="AF126">
        <v>0.05</v>
      </c>
      <c r="AG126">
        <v>0</v>
      </c>
      <c r="AH126">
        <v>0.05</v>
      </c>
      <c r="AI126">
        <v>0.05</v>
      </c>
      <c r="AJ126">
        <v>0.05</v>
      </c>
    </row>
    <row r="127" spans="1:36" x14ac:dyDescent="0.25">
      <c r="A127">
        <v>126</v>
      </c>
      <c r="B127" t="s">
        <v>199</v>
      </c>
      <c r="C127" t="s">
        <v>161</v>
      </c>
      <c r="D127" t="s">
        <v>106</v>
      </c>
      <c r="E127" t="s">
        <v>37</v>
      </c>
      <c r="F127">
        <v>33</v>
      </c>
      <c r="G127">
        <v>1991</v>
      </c>
      <c r="H127">
        <v>28</v>
      </c>
      <c r="I127">
        <v>19</v>
      </c>
      <c r="J127">
        <v>1702</v>
      </c>
      <c r="K127">
        <v>18.899999999999999</v>
      </c>
      <c r="L127">
        <v>4</v>
      </c>
      <c r="M127">
        <v>7</v>
      </c>
      <c r="N127">
        <v>11</v>
      </c>
      <c r="O127">
        <v>4</v>
      </c>
      <c r="P127">
        <v>0</v>
      </c>
      <c r="Q127">
        <v>0</v>
      </c>
      <c r="R127">
        <v>2</v>
      </c>
      <c r="S127">
        <v>0</v>
      </c>
      <c r="T127">
        <v>5.0999999999999996</v>
      </c>
      <c r="U127">
        <v>5.0999999999999996</v>
      </c>
      <c r="V127">
        <v>8</v>
      </c>
      <c r="W127">
        <v>13.1</v>
      </c>
      <c r="X127">
        <v>51</v>
      </c>
      <c r="Y127">
        <v>157</v>
      </c>
      <c r="Z127">
        <v>150</v>
      </c>
      <c r="AA127">
        <v>0.21</v>
      </c>
      <c r="AB127">
        <v>0.37</v>
      </c>
      <c r="AC127">
        <v>0.57999999999999996</v>
      </c>
      <c r="AD127">
        <v>0.21</v>
      </c>
      <c r="AE127">
        <v>0.57999999999999996</v>
      </c>
      <c r="AF127">
        <v>0.27</v>
      </c>
      <c r="AG127">
        <v>0.42</v>
      </c>
      <c r="AH127">
        <v>0.69</v>
      </c>
      <c r="AI127">
        <v>0.27</v>
      </c>
      <c r="AJ127">
        <v>0.69</v>
      </c>
    </row>
    <row r="128" spans="1:36" x14ac:dyDescent="0.25">
      <c r="A128">
        <v>127</v>
      </c>
      <c r="B128" t="s">
        <v>200</v>
      </c>
      <c r="C128" t="s">
        <v>71</v>
      </c>
      <c r="D128" t="s">
        <v>51</v>
      </c>
      <c r="E128" t="s">
        <v>54</v>
      </c>
      <c r="F128">
        <v>31</v>
      </c>
      <c r="G128">
        <v>1993</v>
      </c>
      <c r="H128">
        <v>23</v>
      </c>
      <c r="I128">
        <v>9</v>
      </c>
      <c r="J128">
        <v>744</v>
      </c>
      <c r="K128">
        <v>8.3000000000000007</v>
      </c>
      <c r="L128">
        <v>1</v>
      </c>
      <c r="M128">
        <v>2</v>
      </c>
      <c r="N128">
        <v>3</v>
      </c>
      <c r="O128">
        <v>1</v>
      </c>
      <c r="P128">
        <v>0</v>
      </c>
      <c r="Q128">
        <v>0</v>
      </c>
      <c r="R128">
        <v>2</v>
      </c>
      <c r="S128">
        <v>0</v>
      </c>
      <c r="T128">
        <v>0.8</v>
      </c>
      <c r="U128">
        <v>0.8</v>
      </c>
      <c r="V128">
        <v>1.2</v>
      </c>
      <c r="W128">
        <v>2</v>
      </c>
      <c r="X128">
        <v>14</v>
      </c>
      <c r="Y128">
        <v>15</v>
      </c>
      <c r="Z128">
        <v>48</v>
      </c>
      <c r="AA128">
        <v>0.12</v>
      </c>
      <c r="AB128">
        <v>0.24</v>
      </c>
      <c r="AC128">
        <v>0.36</v>
      </c>
      <c r="AD128">
        <v>0.12</v>
      </c>
      <c r="AE128">
        <v>0.36</v>
      </c>
      <c r="AF128">
        <v>0.1</v>
      </c>
      <c r="AG128">
        <v>0.15</v>
      </c>
      <c r="AH128">
        <v>0.24</v>
      </c>
      <c r="AI128">
        <v>0.1</v>
      </c>
      <c r="AJ128">
        <v>0.24</v>
      </c>
    </row>
    <row r="129" spans="1:36" x14ac:dyDescent="0.25">
      <c r="A129">
        <v>128</v>
      </c>
      <c r="B129" t="s">
        <v>201</v>
      </c>
      <c r="C129" t="s">
        <v>10</v>
      </c>
      <c r="D129" t="s">
        <v>51</v>
      </c>
      <c r="E129" t="s">
        <v>131</v>
      </c>
      <c r="F129">
        <v>21</v>
      </c>
      <c r="G129">
        <v>2003</v>
      </c>
      <c r="H129">
        <v>37</v>
      </c>
      <c r="I129">
        <v>32</v>
      </c>
      <c r="J129">
        <v>2593</v>
      </c>
      <c r="K129">
        <v>28.8</v>
      </c>
      <c r="L129">
        <v>12</v>
      </c>
      <c r="M129">
        <v>2</v>
      </c>
      <c r="N129">
        <v>14</v>
      </c>
      <c r="O129">
        <v>10</v>
      </c>
      <c r="P129">
        <v>2</v>
      </c>
      <c r="Q129">
        <v>2</v>
      </c>
      <c r="R129">
        <v>12</v>
      </c>
      <c r="S129">
        <v>0</v>
      </c>
      <c r="T129">
        <v>9.3000000000000007</v>
      </c>
      <c r="U129">
        <v>7.8</v>
      </c>
      <c r="V129">
        <v>1.9</v>
      </c>
      <c r="W129">
        <v>9.6999999999999993</v>
      </c>
      <c r="X129">
        <v>61</v>
      </c>
      <c r="Y129">
        <v>30</v>
      </c>
      <c r="Z129">
        <v>110</v>
      </c>
      <c r="AA129">
        <v>0.42</v>
      </c>
      <c r="AB129">
        <v>7.0000000000000007E-2</v>
      </c>
      <c r="AC129">
        <v>0.49</v>
      </c>
      <c r="AD129">
        <v>0.35</v>
      </c>
      <c r="AE129">
        <v>0.42</v>
      </c>
      <c r="AF129">
        <v>0.32</v>
      </c>
      <c r="AG129">
        <v>7.0000000000000007E-2</v>
      </c>
      <c r="AH129">
        <v>0.39</v>
      </c>
      <c r="AI129">
        <v>0.27</v>
      </c>
      <c r="AJ129">
        <v>0.34</v>
      </c>
    </row>
    <row r="130" spans="1:36" x14ac:dyDescent="0.25">
      <c r="A130">
        <v>129</v>
      </c>
      <c r="B130" t="s">
        <v>202</v>
      </c>
      <c r="C130" t="s">
        <v>39</v>
      </c>
      <c r="D130" t="s">
        <v>11</v>
      </c>
      <c r="E130" t="s">
        <v>34</v>
      </c>
      <c r="F130">
        <v>22</v>
      </c>
      <c r="G130">
        <v>2001</v>
      </c>
      <c r="H130">
        <v>31</v>
      </c>
      <c r="I130">
        <v>29</v>
      </c>
      <c r="J130">
        <v>2586</v>
      </c>
      <c r="K130">
        <v>28.7</v>
      </c>
      <c r="L130">
        <v>0</v>
      </c>
      <c r="M130">
        <v>0</v>
      </c>
      <c r="N130">
        <v>0</v>
      </c>
      <c r="O130">
        <v>0</v>
      </c>
      <c r="P130">
        <v>0</v>
      </c>
      <c r="Q130">
        <v>0</v>
      </c>
      <c r="R130">
        <v>3</v>
      </c>
      <c r="S130">
        <v>0</v>
      </c>
      <c r="T130">
        <v>2</v>
      </c>
      <c r="U130">
        <v>2</v>
      </c>
      <c r="V130">
        <v>0.8</v>
      </c>
      <c r="W130">
        <v>2.8</v>
      </c>
      <c r="X130">
        <v>12</v>
      </c>
      <c r="Y130">
        <v>79</v>
      </c>
      <c r="Z130">
        <v>28</v>
      </c>
      <c r="AA130">
        <v>0</v>
      </c>
      <c r="AB130">
        <v>0</v>
      </c>
      <c r="AC130">
        <v>0</v>
      </c>
      <c r="AD130">
        <v>0</v>
      </c>
      <c r="AE130">
        <v>0</v>
      </c>
      <c r="AF130">
        <v>7.0000000000000007E-2</v>
      </c>
      <c r="AG130">
        <v>0.03</v>
      </c>
      <c r="AH130">
        <v>0.1</v>
      </c>
      <c r="AI130">
        <v>7.0000000000000007E-2</v>
      </c>
      <c r="AJ130">
        <v>0.1</v>
      </c>
    </row>
    <row r="131" spans="1:36" x14ac:dyDescent="0.25">
      <c r="A131">
        <v>130</v>
      </c>
      <c r="B131" t="s">
        <v>203</v>
      </c>
      <c r="C131" t="s">
        <v>124</v>
      </c>
      <c r="D131" t="s">
        <v>17</v>
      </c>
      <c r="E131" t="s">
        <v>26</v>
      </c>
      <c r="F131">
        <v>20</v>
      </c>
      <c r="G131">
        <v>2003</v>
      </c>
      <c r="H131">
        <v>23</v>
      </c>
      <c r="I131">
        <v>4</v>
      </c>
      <c r="J131">
        <v>507</v>
      </c>
      <c r="K131">
        <v>5.6</v>
      </c>
      <c r="L131">
        <v>1</v>
      </c>
      <c r="M131">
        <v>1</v>
      </c>
      <c r="N131">
        <v>2</v>
      </c>
      <c r="O131">
        <v>1</v>
      </c>
      <c r="P131">
        <v>0</v>
      </c>
      <c r="Q131">
        <v>0</v>
      </c>
      <c r="R131">
        <v>1</v>
      </c>
      <c r="S131">
        <v>0</v>
      </c>
      <c r="T131">
        <v>0.8</v>
      </c>
      <c r="U131">
        <v>0.8</v>
      </c>
      <c r="V131">
        <v>0.6</v>
      </c>
      <c r="W131">
        <v>1.4</v>
      </c>
      <c r="X131">
        <v>5</v>
      </c>
      <c r="Y131">
        <v>21</v>
      </c>
      <c r="Z131">
        <v>13</v>
      </c>
      <c r="AA131">
        <v>0.18</v>
      </c>
      <c r="AB131">
        <v>0.18</v>
      </c>
      <c r="AC131">
        <v>0.36</v>
      </c>
      <c r="AD131">
        <v>0.18</v>
      </c>
      <c r="AE131">
        <v>0.36</v>
      </c>
      <c r="AF131">
        <v>0.14000000000000001</v>
      </c>
      <c r="AG131">
        <v>0.11</v>
      </c>
      <c r="AH131">
        <v>0.25</v>
      </c>
      <c r="AI131">
        <v>0.14000000000000001</v>
      </c>
      <c r="AJ131">
        <v>0.25</v>
      </c>
    </row>
    <row r="132" spans="1:36" x14ac:dyDescent="0.25">
      <c r="A132">
        <v>131</v>
      </c>
      <c r="B132" t="s">
        <v>204</v>
      </c>
      <c r="C132" t="s">
        <v>10</v>
      </c>
      <c r="D132" t="s">
        <v>106</v>
      </c>
      <c r="E132" t="s">
        <v>14</v>
      </c>
      <c r="F132">
        <v>25</v>
      </c>
      <c r="G132">
        <v>1998</v>
      </c>
      <c r="H132">
        <v>13</v>
      </c>
      <c r="I132">
        <v>2</v>
      </c>
      <c r="J132">
        <v>264</v>
      </c>
      <c r="K132">
        <v>2.9</v>
      </c>
      <c r="L132">
        <v>0</v>
      </c>
      <c r="M132">
        <v>1</v>
      </c>
      <c r="N132">
        <v>1</v>
      </c>
      <c r="O132">
        <v>0</v>
      </c>
      <c r="P132">
        <v>0</v>
      </c>
      <c r="Q132">
        <v>0</v>
      </c>
      <c r="R132">
        <v>0</v>
      </c>
      <c r="S132">
        <v>0</v>
      </c>
      <c r="T132">
        <v>0.2</v>
      </c>
      <c r="U132">
        <v>0.2</v>
      </c>
      <c r="V132">
        <v>1.1000000000000001</v>
      </c>
      <c r="W132">
        <v>1.3</v>
      </c>
      <c r="X132">
        <v>5</v>
      </c>
      <c r="Y132">
        <v>14</v>
      </c>
      <c r="Z132">
        <v>11</v>
      </c>
      <c r="AA132">
        <v>0</v>
      </c>
      <c r="AB132">
        <v>0.34</v>
      </c>
      <c r="AC132">
        <v>0.34</v>
      </c>
      <c r="AD132">
        <v>0</v>
      </c>
      <c r="AE132">
        <v>0.34</v>
      </c>
      <c r="AF132">
        <v>0.08</v>
      </c>
      <c r="AG132">
        <v>0.36</v>
      </c>
      <c r="AH132">
        <v>0.44</v>
      </c>
      <c r="AI132">
        <v>0.08</v>
      </c>
      <c r="AJ132">
        <v>0.44</v>
      </c>
    </row>
    <row r="133" spans="1:36" x14ac:dyDescent="0.25">
      <c r="A133">
        <v>132</v>
      </c>
      <c r="B133" t="s">
        <v>205</v>
      </c>
      <c r="C133" t="s">
        <v>20</v>
      </c>
      <c r="D133" t="s">
        <v>106</v>
      </c>
      <c r="E133" t="s">
        <v>60</v>
      </c>
      <c r="F133">
        <v>22</v>
      </c>
      <c r="G133">
        <v>2002</v>
      </c>
      <c r="H133">
        <v>26</v>
      </c>
      <c r="I133">
        <v>20</v>
      </c>
      <c r="J133">
        <v>1901</v>
      </c>
      <c r="K133">
        <v>21.1</v>
      </c>
      <c r="L133">
        <v>8</v>
      </c>
      <c r="M133">
        <v>6</v>
      </c>
      <c r="N133">
        <v>14</v>
      </c>
      <c r="O133">
        <v>8</v>
      </c>
      <c r="P133">
        <v>0</v>
      </c>
      <c r="Q133">
        <v>0</v>
      </c>
      <c r="R133">
        <v>5</v>
      </c>
      <c r="S133">
        <v>0</v>
      </c>
      <c r="T133">
        <v>4.7</v>
      </c>
      <c r="U133">
        <v>4.7</v>
      </c>
      <c r="V133">
        <v>4.9000000000000004</v>
      </c>
      <c r="W133">
        <v>9.6</v>
      </c>
      <c r="X133">
        <v>109</v>
      </c>
      <c r="Y133">
        <v>60</v>
      </c>
      <c r="Z133">
        <v>200</v>
      </c>
      <c r="AA133">
        <v>0.38</v>
      </c>
      <c r="AB133">
        <v>0.28000000000000003</v>
      </c>
      <c r="AC133">
        <v>0.66</v>
      </c>
      <c r="AD133">
        <v>0.38</v>
      </c>
      <c r="AE133">
        <v>0.66</v>
      </c>
      <c r="AF133">
        <v>0.22</v>
      </c>
      <c r="AG133">
        <v>0.23</v>
      </c>
      <c r="AH133">
        <v>0.45</v>
      </c>
      <c r="AI133">
        <v>0.22</v>
      </c>
      <c r="AJ133">
        <v>0.45</v>
      </c>
    </row>
    <row r="134" spans="1:36" x14ac:dyDescent="0.25">
      <c r="A134">
        <v>133</v>
      </c>
      <c r="B134" t="s">
        <v>206</v>
      </c>
      <c r="C134" t="s">
        <v>154</v>
      </c>
      <c r="D134" t="s">
        <v>11</v>
      </c>
      <c r="E134" t="s">
        <v>37</v>
      </c>
      <c r="F134">
        <v>27</v>
      </c>
      <c r="G134">
        <v>1997</v>
      </c>
      <c r="H134">
        <v>27</v>
      </c>
      <c r="I134">
        <v>25</v>
      </c>
      <c r="J134">
        <v>2271</v>
      </c>
      <c r="K134">
        <v>25.2</v>
      </c>
      <c r="L134">
        <v>0</v>
      </c>
      <c r="M134">
        <v>0</v>
      </c>
      <c r="N134">
        <v>0</v>
      </c>
      <c r="O134">
        <v>0</v>
      </c>
      <c r="P134">
        <v>0</v>
      </c>
      <c r="Q134">
        <v>0</v>
      </c>
      <c r="R134">
        <v>4</v>
      </c>
      <c r="S134">
        <v>0</v>
      </c>
      <c r="T134">
        <v>1.5</v>
      </c>
      <c r="U134">
        <v>1.5</v>
      </c>
      <c r="V134">
        <v>0.3</v>
      </c>
      <c r="W134">
        <v>1.8</v>
      </c>
      <c r="X134">
        <v>43</v>
      </c>
      <c r="Y134">
        <v>160</v>
      </c>
      <c r="Z134">
        <v>8</v>
      </c>
      <c r="AA134">
        <v>0</v>
      </c>
      <c r="AB134">
        <v>0</v>
      </c>
      <c r="AC134">
        <v>0</v>
      </c>
      <c r="AD134">
        <v>0</v>
      </c>
      <c r="AE134">
        <v>0</v>
      </c>
      <c r="AF134">
        <v>0.06</v>
      </c>
      <c r="AG134">
        <v>0.01</v>
      </c>
      <c r="AH134">
        <v>7.0000000000000007E-2</v>
      </c>
      <c r="AI134">
        <v>0.06</v>
      </c>
      <c r="AJ134">
        <v>7.0000000000000007E-2</v>
      </c>
    </row>
    <row r="135" spans="1:36" x14ac:dyDescent="0.25">
      <c r="A135">
        <v>134</v>
      </c>
      <c r="B135" t="s">
        <v>207</v>
      </c>
      <c r="C135" t="s">
        <v>208</v>
      </c>
      <c r="D135" t="s">
        <v>51</v>
      </c>
      <c r="E135" t="s">
        <v>45</v>
      </c>
      <c r="F135">
        <v>27</v>
      </c>
      <c r="G135">
        <v>1997</v>
      </c>
      <c r="H135">
        <v>36</v>
      </c>
      <c r="I135">
        <v>28</v>
      </c>
      <c r="J135">
        <v>2399</v>
      </c>
      <c r="K135">
        <v>26.7</v>
      </c>
      <c r="L135">
        <v>13</v>
      </c>
      <c r="M135">
        <v>5</v>
      </c>
      <c r="N135">
        <v>18</v>
      </c>
      <c r="O135">
        <v>13</v>
      </c>
      <c r="P135">
        <v>0</v>
      </c>
      <c r="Q135">
        <v>0</v>
      </c>
      <c r="R135">
        <v>2</v>
      </c>
      <c r="S135">
        <v>0</v>
      </c>
      <c r="T135">
        <v>12</v>
      </c>
      <c r="U135">
        <v>12</v>
      </c>
      <c r="V135">
        <v>5</v>
      </c>
      <c r="W135">
        <v>17.100000000000001</v>
      </c>
      <c r="X135">
        <v>108</v>
      </c>
      <c r="Y135">
        <v>110</v>
      </c>
      <c r="Z135">
        <v>293</v>
      </c>
      <c r="AA135">
        <v>0.49</v>
      </c>
      <c r="AB135">
        <v>0.19</v>
      </c>
      <c r="AC135">
        <v>0.68</v>
      </c>
      <c r="AD135">
        <v>0.49</v>
      </c>
      <c r="AE135">
        <v>0.68</v>
      </c>
      <c r="AF135">
        <v>0.45</v>
      </c>
      <c r="AG135">
        <v>0.19</v>
      </c>
      <c r="AH135">
        <v>0.64</v>
      </c>
      <c r="AI135">
        <v>0.45</v>
      </c>
      <c r="AJ135">
        <v>0.64</v>
      </c>
    </row>
    <row r="136" spans="1:36" x14ac:dyDescent="0.25">
      <c r="A136">
        <v>135</v>
      </c>
      <c r="B136" t="s">
        <v>209</v>
      </c>
      <c r="C136" t="s">
        <v>10</v>
      </c>
      <c r="D136" t="s">
        <v>21</v>
      </c>
      <c r="E136" t="s">
        <v>42</v>
      </c>
      <c r="F136">
        <v>18</v>
      </c>
      <c r="G136">
        <v>2006</v>
      </c>
      <c r="H136">
        <v>33</v>
      </c>
      <c r="I136">
        <v>20</v>
      </c>
      <c r="J136">
        <v>1874</v>
      </c>
      <c r="K136">
        <v>20.8</v>
      </c>
      <c r="L136">
        <v>2</v>
      </c>
      <c r="M136">
        <v>0</v>
      </c>
      <c r="N136">
        <v>2</v>
      </c>
      <c r="O136">
        <v>2</v>
      </c>
      <c r="P136">
        <v>0</v>
      </c>
      <c r="Q136">
        <v>0</v>
      </c>
      <c r="R136">
        <v>6</v>
      </c>
      <c r="S136">
        <v>0</v>
      </c>
      <c r="T136">
        <v>2.5</v>
      </c>
      <c r="U136">
        <v>2.5</v>
      </c>
      <c r="V136">
        <v>1.5</v>
      </c>
      <c r="W136">
        <v>4.0999999999999996</v>
      </c>
      <c r="X136">
        <v>69</v>
      </c>
      <c r="Y136">
        <v>64</v>
      </c>
      <c r="Z136">
        <v>96</v>
      </c>
      <c r="AA136">
        <v>0.1</v>
      </c>
      <c r="AB136">
        <v>0</v>
      </c>
      <c r="AC136">
        <v>0.1</v>
      </c>
      <c r="AD136">
        <v>0.1</v>
      </c>
      <c r="AE136">
        <v>0.1</v>
      </c>
      <c r="AF136">
        <v>0.12</v>
      </c>
      <c r="AG136">
        <v>7.0000000000000007E-2</v>
      </c>
      <c r="AH136">
        <v>0.2</v>
      </c>
      <c r="AI136">
        <v>0.12</v>
      </c>
      <c r="AJ136">
        <v>0.2</v>
      </c>
    </row>
    <row r="137" spans="1:36" x14ac:dyDescent="0.25">
      <c r="A137">
        <v>136</v>
      </c>
      <c r="B137" t="s">
        <v>210</v>
      </c>
      <c r="C137" t="s">
        <v>64</v>
      </c>
      <c r="D137" t="s">
        <v>11</v>
      </c>
      <c r="E137" t="s">
        <v>84</v>
      </c>
      <c r="F137">
        <v>31</v>
      </c>
      <c r="G137">
        <v>1993</v>
      </c>
      <c r="H137">
        <v>32</v>
      </c>
      <c r="I137">
        <v>28</v>
      </c>
      <c r="J137">
        <v>2351</v>
      </c>
      <c r="K137">
        <v>26.1</v>
      </c>
      <c r="L137">
        <v>0</v>
      </c>
      <c r="M137">
        <v>4</v>
      </c>
      <c r="N137">
        <v>4</v>
      </c>
      <c r="O137">
        <v>0</v>
      </c>
      <c r="P137">
        <v>0</v>
      </c>
      <c r="Q137">
        <v>0</v>
      </c>
      <c r="R137">
        <v>4</v>
      </c>
      <c r="S137">
        <v>0</v>
      </c>
      <c r="T137">
        <v>0.8</v>
      </c>
      <c r="U137">
        <v>0.8</v>
      </c>
      <c r="V137">
        <v>4.7</v>
      </c>
      <c r="W137">
        <v>5.5</v>
      </c>
      <c r="X137">
        <v>23</v>
      </c>
      <c r="Y137">
        <v>57</v>
      </c>
      <c r="Z137">
        <v>142</v>
      </c>
      <c r="AA137">
        <v>0</v>
      </c>
      <c r="AB137">
        <v>0.15</v>
      </c>
      <c r="AC137">
        <v>0.15</v>
      </c>
      <c r="AD137">
        <v>0</v>
      </c>
      <c r="AE137">
        <v>0.15</v>
      </c>
      <c r="AF137">
        <v>0.03</v>
      </c>
      <c r="AG137">
        <v>0.18</v>
      </c>
      <c r="AH137">
        <v>0.21</v>
      </c>
      <c r="AI137">
        <v>0.03</v>
      </c>
      <c r="AJ137">
        <v>0.21</v>
      </c>
    </row>
    <row r="138" spans="1:36" x14ac:dyDescent="0.25">
      <c r="A138">
        <v>137</v>
      </c>
      <c r="B138" t="s">
        <v>211</v>
      </c>
      <c r="C138" t="s">
        <v>64</v>
      </c>
      <c r="D138" t="s">
        <v>11</v>
      </c>
      <c r="E138" t="s">
        <v>67</v>
      </c>
      <c r="F138">
        <v>27</v>
      </c>
      <c r="G138">
        <v>1997</v>
      </c>
      <c r="H138">
        <v>21</v>
      </c>
      <c r="I138">
        <v>15</v>
      </c>
      <c r="J138">
        <v>1339</v>
      </c>
      <c r="K138">
        <v>14.9</v>
      </c>
      <c r="L138">
        <v>0</v>
      </c>
      <c r="M138">
        <v>0</v>
      </c>
      <c r="N138">
        <v>0</v>
      </c>
      <c r="O138">
        <v>0</v>
      </c>
      <c r="P138">
        <v>0</v>
      </c>
      <c r="Q138">
        <v>0</v>
      </c>
      <c r="R138">
        <v>2</v>
      </c>
      <c r="S138">
        <v>0</v>
      </c>
      <c r="T138">
        <v>0.5</v>
      </c>
      <c r="U138">
        <v>0.5</v>
      </c>
      <c r="V138">
        <v>0.1</v>
      </c>
      <c r="W138">
        <v>0.6</v>
      </c>
      <c r="X138">
        <v>6</v>
      </c>
      <c r="Y138">
        <v>25</v>
      </c>
      <c r="Z138">
        <v>3</v>
      </c>
      <c r="AA138">
        <v>0</v>
      </c>
      <c r="AB138">
        <v>0</v>
      </c>
      <c r="AC138">
        <v>0</v>
      </c>
      <c r="AD138">
        <v>0</v>
      </c>
      <c r="AE138">
        <v>0</v>
      </c>
      <c r="AF138">
        <v>0.04</v>
      </c>
      <c r="AG138">
        <v>0.01</v>
      </c>
      <c r="AH138">
        <v>0.04</v>
      </c>
      <c r="AI138">
        <v>0.04</v>
      </c>
      <c r="AJ138">
        <v>0.04</v>
      </c>
    </row>
    <row r="139" spans="1:36" x14ac:dyDescent="0.25">
      <c r="A139">
        <v>138</v>
      </c>
      <c r="B139" t="s">
        <v>212</v>
      </c>
      <c r="C139" t="s">
        <v>64</v>
      </c>
      <c r="D139" t="s">
        <v>11</v>
      </c>
      <c r="E139" t="s">
        <v>84</v>
      </c>
      <c r="F139">
        <v>26</v>
      </c>
      <c r="G139">
        <v>1998</v>
      </c>
      <c r="H139">
        <v>7</v>
      </c>
      <c r="I139">
        <v>5</v>
      </c>
      <c r="J139">
        <v>490</v>
      </c>
      <c r="K139">
        <v>5.4</v>
      </c>
      <c r="L139">
        <v>0</v>
      </c>
      <c r="M139">
        <v>0</v>
      </c>
      <c r="N139">
        <v>0</v>
      </c>
      <c r="O139">
        <v>0</v>
      </c>
      <c r="P139">
        <v>0</v>
      </c>
      <c r="Q139">
        <v>0</v>
      </c>
      <c r="R139">
        <v>2</v>
      </c>
      <c r="S139">
        <v>0</v>
      </c>
      <c r="T139">
        <v>0.1</v>
      </c>
      <c r="U139">
        <v>0.1</v>
      </c>
      <c r="V139">
        <v>0.4</v>
      </c>
      <c r="W139">
        <v>0.5</v>
      </c>
      <c r="X139">
        <v>10</v>
      </c>
      <c r="Y139">
        <v>16</v>
      </c>
      <c r="Z139">
        <v>5</v>
      </c>
      <c r="AA139">
        <v>0</v>
      </c>
      <c r="AB139">
        <v>0</v>
      </c>
      <c r="AC139">
        <v>0</v>
      </c>
      <c r="AD139">
        <v>0</v>
      </c>
      <c r="AE139">
        <v>0</v>
      </c>
      <c r="AF139">
        <v>0.02</v>
      </c>
      <c r="AG139">
        <v>7.0000000000000007E-2</v>
      </c>
      <c r="AH139">
        <v>0.09</v>
      </c>
      <c r="AI139">
        <v>0.02</v>
      </c>
      <c r="AJ139">
        <v>0.09</v>
      </c>
    </row>
    <row r="140" spans="1:36" x14ac:dyDescent="0.25">
      <c r="A140">
        <v>139</v>
      </c>
      <c r="B140" t="s">
        <v>212</v>
      </c>
      <c r="C140" t="s">
        <v>64</v>
      </c>
      <c r="D140" t="s">
        <v>11</v>
      </c>
      <c r="E140" t="s">
        <v>14</v>
      </c>
      <c r="F140">
        <v>26</v>
      </c>
      <c r="G140">
        <v>1998</v>
      </c>
      <c r="H140">
        <v>6</v>
      </c>
      <c r="I140">
        <v>4</v>
      </c>
      <c r="J140">
        <v>364</v>
      </c>
      <c r="K140">
        <v>4</v>
      </c>
      <c r="L140">
        <v>1</v>
      </c>
      <c r="M140">
        <v>0</v>
      </c>
      <c r="N140">
        <v>1</v>
      </c>
      <c r="O140">
        <v>1</v>
      </c>
      <c r="P140">
        <v>0</v>
      </c>
      <c r="Q140">
        <v>0</v>
      </c>
      <c r="R140">
        <v>1</v>
      </c>
      <c r="S140">
        <v>0</v>
      </c>
      <c r="T140">
        <v>0.3</v>
      </c>
      <c r="U140">
        <v>0.3</v>
      </c>
      <c r="V140">
        <v>0.1</v>
      </c>
      <c r="W140">
        <v>0.4</v>
      </c>
      <c r="X140">
        <v>6</v>
      </c>
      <c r="Y140">
        <v>16</v>
      </c>
      <c r="Z140">
        <v>2</v>
      </c>
      <c r="AA140">
        <v>0.25</v>
      </c>
      <c r="AB140">
        <v>0</v>
      </c>
      <c r="AC140">
        <v>0.25</v>
      </c>
      <c r="AD140">
        <v>0.25</v>
      </c>
      <c r="AE140">
        <v>0.25</v>
      </c>
      <c r="AF140">
        <v>7.0000000000000007E-2</v>
      </c>
      <c r="AG140">
        <v>0.02</v>
      </c>
      <c r="AH140">
        <v>0.09</v>
      </c>
      <c r="AI140">
        <v>7.0000000000000007E-2</v>
      </c>
      <c r="AJ140">
        <v>0.09</v>
      </c>
    </row>
    <row r="141" spans="1:36" x14ac:dyDescent="0.25">
      <c r="A141">
        <v>140</v>
      </c>
      <c r="B141" t="s">
        <v>213</v>
      </c>
      <c r="C141" t="s">
        <v>10</v>
      </c>
      <c r="D141" t="s">
        <v>11</v>
      </c>
      <c r="E141" t="s">
        <v>43</v>
      </c>
      <c r="F141">
        <v>19</v>
      </c>
      <c r="G141">
        <v>2004</v>
      </c>
      <c r="H141">
        <v>1</v>
      </c>
      <c r="I141">
        <v>1</v>
      </c>
      <c r="J141">
        <v>90</v>
      </c>
      <c r="K141">
        <v>1</v>
      </c>
      <c r="L141">
        <v>0</v>
      </c>
      <c r="M141">
        <v>0</v>
      </c>
      <c r="N141">
        <v>0</v>
      </c>
      <c r="O141">
        <v>0</v>
      </c>
      <c r="P141">
        <v>0</v>
      </c>
      <c r="Q141">
        <v>0</v>
      </c>
      <c r="R141">
        <v>0</v>
      </c>
      <c r="S141">
        <v>0</v>
      </c>
      <c r="T141">
        <v>0</v>
      </c>
      <c r="U141">
        <v>0</v>
      </c>
      <c r="V141">
        <v>0</v>
      </c>
      <c r="W141">
        <v>0</v>
      </c>
      <c r="X141">
        <v>0</v>
      </c>
      <c r="Y141">
        <v>0</v>
      </c>
      <c r="Z141">
        <v>1</v>
      </c>
      <c r="AA141">
        <v>0</v>
      </c>
      <c r="AB141">
        <v>0</v>
      </c>
      <c r="AC141">
        <v>0</v>
      </c>
      <c r="AD141">
        <v>0</v>
      </c>
      <c r="AE141">
        <v>0</v>
      </c>
      <c r="AF141">
        <v>0</v>
      </c>
      <c r="AG141">
        <v>0</v>
      </c>
      <c r="AH141">
        <v>0</v>
      </c>
      <c r="AI141">
        <v>0</v>
      </c>
      <c r="AJ141">
        <v>0</v>
      </c>
    </row>
    <row r="142" spans="1:36" x14ac:dyDescent="0.25">
      <c r="A142">
        <v>141</v>
      </c>
      <c r="B142" t="s">
        <v>214</v>
      </c>
      <c r="C142" t="s">
        <v>215</v>
      </c>
      <c r="D142" t="s">
        <v>11</v>
      </c>
      <c r="E142" t="s">
        <v>24</v>
      </c>
      <c r="F142">
        <v>21</v>
      </c>
      <c r="G142">
        <v>2002</v>
      </c>
      <c r="H142">
        <v>5</v>
      </c>
      <c r="I142">
        <v>1</v>
      </c>
      <c r="J142">
        <v>66</v>
      </c>
      <c r="K142">
        <v>0.7</v>
      </c>
      <c r="L142">
        <v>0</v>
      </c>
      <c r="M142">
        <v>0</v>
      </c>
      <c r="N142">
        <v>0</v>
      </c>
      <c r="O142">
        <v>0</v>
      </c>
      <c r="P142">
        <v>0</v>
      </c>
      <c r="Q142">
        <v>0</v>
      </c>
      <c r="R142">
        <v>0</v>
      </c>
      <c r="S142">
        <v>0</v>
      </c>
      <c r="T142">
        <v>0</v>
      </c>
      <c r="U142">
        <v>0</v>
      </c>
      <c r="V142">
        <v>0</v>
      </c>
      <c r="W142">
        <v>0</v>
      </c>
      <c r="X142">
        <v>0</v>
      </c>
      <c r="Y142">
        <v>3</v>
      </c>
      <c r="Z142">
        <v>2</v>
      </c>
      <c r="AA142">
        <v>0</v>
      </c>
      <c r="AB142">
        <v>0</v>
      </c>
      <c r="AC142">
        <v>0</v>
      </c>
      <c r="AD142">
        <v>0</v>
      </c>
      <c r="AE142">
        <v>0</v>
      </c>
      <c r="AF142">
        <v>0</v>
      </c>
      <c r="AG142">
        <v>0</v>
      </c>
      <c r="AH142">
        <v>0</v>
      </c>
      <c r="AI142">
        <v>0</v>
      </c>
      <c r="AJ142">
        <v>0</v>
      </c>
    </row>
    <row r="143" spans="1:36" x14ac:dyDescent="0.25">
      <c r="A143">
        <v>142</v>
      </c>
      <c r="B143" t="s">
        <v>216</v>
      </c>
      <c r="C143" t="s">
        <v>159</v>
      </c>
      <c r="D143" t="s">
        <v>11</v>
      </c>
      <c r="E143" t="s">
        <v>24</v>
      </c>
      <c r="F143">
        <v>32</v>
      </c>
      <c r="G143">
        <v>1992</v>
      </c>
      <c r="H143">
        <v>30</v>
      </c>
      <c r="I143">
        <v>25</v>
      </c>
      <c r="J143">
        <v>2109</v>
      </c>
      <c r="K143">
        <v>23.4</v>
      </c>
      <c r="L143">
        <v>2</v>
      </c>
      <c r="M143">
        <v>1</v>
      </c>
      <c r="N143">
        <v>3</v>
      </c>
      <c r="O143">
        <v>2</v>
      </c>
      <c r="P143">
        <v>0</v>
      </c>
      <c r="Q143">
        <v>0</v>
      </c>
      <c r="R143">
        <v>6</v>
      </c>
      <c r="S143">
        <v>0</v>
      </c>
      <c r="T143">
        <v>1</v>
      </c>
      <c r="U143">
        <v>1</v>
      </c>
      <c r="V143">
        <v>1.5</v>
      </c>
      <c r="W143">
        <v>2.6</v>
      </c>
      <c r="X143">
        <v>29</v>
      </c>
      <c r="Y143">
        <v>79</v>
      </c>
      <c r="Z143">
        <v>41</v>
      </c>
      <c r="AA143">
        <v>0.09</v>
      </c>
      <c r="AB143">
        <v>0.04</v>
      </c>
      <c r="AC143">
        <v>0.13</v>
      </c>
      <c r="AD143">
        <v>0.09</v>
      </c>
      <c r="AE143">
        <v>0.13</v>
      </c>
      <c r="AF143">
        <v>0.04</v>
      </c>
      <c r="AG143">
        <v>7.0000000000000007E-2</v>
      </c>
      <c r="AH143">
        <v>0.11</v>
      </c>
      <c r="AI143">
        <v>0.04</v>
      </c>
      <c r="AJ143">
        <v>0.11</v>
      </c>
    </row>
    <row r="144" spans="1:36" x14ac:dyDescent="0.25">
      <c r="A144">
        <v>143</v>
      </c>
      <c r="B144" t="s">
        <v>217</v>
      </c>
      <c r="C144" t="s">
        <v>161</v>
      </c>
      <c r="D144" t="s">
        <v>21</v>
      </c>
      <c r="E144" t="s">
        <v>37</v>
      </c>
      <c r="F144">
        <v>22</v>
      </c>
      <c r="G144">
        <v>2002</v>
      </c>
      <c r="H144">
        <v>29</v>
      </c>
      <c r="I144">
        <v>16</v>
      </c>
      <c r="J144">
        <v>1516</v>
      </c>
      <c r="K144">
        <v>16.8</v>
      </c>
      <c r="L144">
        <v>3</v>
      </c>
      <c r="M144">
        <v>6</v>
      </c>
      <c r="N144">
        <v>9</v>
      </c>
      <c r="O144">
        <v>3</v>
      </c>
      <c r="P144">
        <v>0</v>
      </c>
      <c r="Q144">
        <v>0</v>
      </c>
      <c r="R144">
        <v>1</v>
      </c>
      <c r="S144">
        <v>0</v>
      </c>
      <c r="T144">
        <v>1.3</v>
      </c>
      <c r="U144">
        <v>1.3</v>
      </c>
      <c r="V144">
        <v>4.8</v>
      </c>
      <c r="W144">
        <v>6.1</v>
      </c>
      <c r="X144">
        <v>213</v>
      </c>
      <c r="Y144">
        <v>69</v>
      </c>
      <c r="Z144">
        <v>286</v>
      </c>
      <c r="AA144">
        <v>0.18</v>
      </c>
      <c r="AB144">
        <v>0.36</v>
      </c>
      <c r="AC144">
        <v>0.53</v>
      </c>
      <c r="AD144">
        <v>0.18</v>
      </c>
      <c r="AE144">
        <v>0.53</v>
      </c>
      <c r="AF144">
        <v>0.08</v>
      </c>
      <c r="AG144">
        <v>0.28999999999999998</v>
      </c>
      <c r="AH144">
        <v>0.36</v>
      </c>
      <c r="AI144">
        <v>0.08</v>
      </c>
      <c r="AJ144">
        <v>0.36</v>
      </c>
    </row>
    <row r="145" spans="1:36" x14ac:dyDescent="0.25">
      <c r="A145">
        <v>144</v>
      </c>
      <c r="B145" t="s">
        <v>218</v>
      </c>
      <c r="C145" t="s">
        <v>41</v>
      </c>
      <c r="D145" t="s">
        <v>106</v>
      </c>
      <c r="E145" t="s">
        <v>29</v>
      </c>
      <c r="F145">
        <v>26</v>
      </c>
      <c r="G145">
        <v>1998</v>
      </c>
      <c r="H145">
        <v>34</v>
      </c>
      <c r="I145">
        <v>23</v>
      </c>
      <c r="J145">
        <v>1963</v>
      </c>
      <c r="K145">
        <v>21.8</v>
      </c>
      <c r="L145">
        <v>0</v>
      </c>
      <c r="M145">
        <v>1</v>
      </c>
      <c r="N145">
        <v>1</v>
      </c>
      <c r="O145">
        <v>0</v>
      </c>
      <c r="P145">
        <v>0</v>
      </c>
      <c r="Q145">
        <v>0</v>
      </c>
      <c r="R145">
        <v>9</v>
      </c>
      <c r="S145">
        <v>0</v>
      </c>
      <c r="T145">
        <v>1.5</v>
      </c>
      <c r="U145">
        <v>1.5</v>
      </c>
      <c r="V145">
        <v>1.3</v>
      </c>
      <c r="W145">
        <v>2.8</v>
      </c>
      <c r="X145">
        <v>16</v>
      </c>
      <c r="Y145">
        <v>83</v>
      </c>
      <c r="Z145">
        <v>33</v>
      </c>
      <c r="AA145">
        <v>0</v>
      </c>
      <c r="AB145">
        <v>0.05</v>
      </c>
      <c r="AC145">
        <v>0.05</v>
      </c>
      <c r="AD145">
        <v>0</v>
      </c>
      <c r="AE145">
        <v>0.05</v>
      </c>
      <c r="AF145">
        <v>7.0000000000000007E-2</v>
      </c>
      <c r="AG145">
        <v>0.06</v>
      </c>
      <c r="AH145">
        <v>0.13</v>
      </c>
      <c r="AI145">
        <v>7.0000000000000007E-2</v>
      </c>
      <c r="AJ145">
        <v>0.13</v>
      </c>
    </row>
    <row r="146" spans="1:36" x14ac:dyDescent="0.25">
      <c r="A146">
        <v>145</v>
      </c>
      <c r="B146" t="s">
        <v>219</v>
      </c>
      <c r="C146" t="s">
        <v>66</v>
      </c>
      <c r="D146" t="s">
        <v>11</v>
      </c>
      <c r="E146" t="s">
        <v>60</v>
      </c>
      <c r="F146">
        <v>19</v>
      </c>
      <c r="G146">
        <v>2004</v>
      </c>
      <c r="H146">
        <v>12</v>
      </c>
      <c r="I146">
        <v>10</v>
      </c>
      <c r="J146">
        <v>842</v>
      </c>
      <c r="K146">
        <v>9.4</v>
      </c>
      <c r="L146">
        <v>0</v>
      </c>
      <c r="M146">
        <v>0</v>
      </c>
      <c r="N146">
        <v>0</v>
      </c>
      <c r="O146">
        <v>0</v>
      </c>
      <c r="P146">
        <v>0</v>
      </c>
      <c r="Q146">
        <v>0</v>
      </c>
      <c r="R146">
        <v>3</v>
      </c>
      <c r="S146">
        <v>1</v>
      </c>
      <c r="T146">
        <v>0.4</v>
      </c>
      <c r="U146">
        <v>0.4</v>
      </c>
      <c r="V146">
        <v>0.7</v>
      </c>
      <c r="W146">
        <v>1.2</v>
      </c>
      <c r="X146">
        <v>41</v>
      </c>
      <c r="Y146">
        <v>34</v>
      </c>
      <c r="Z146">
        <v>83</v>
      </c>
      <c r="AA146">
        <v>0</v>
      </c>
      <c r="AB146">
        <v>0</v>
      </c>
      <c r="AC146">
        <v>0</v>
      </c>
      <c r="AD146">
        <v>0</v>
      </c>
      <c r="AE146">
        <v>0</v>
      </c>
      <c r="AF146">
        <v>0.05</v>
      </c>
      <c r="AG146">
        <v>0.08</v>
      </c>
      <c r="AH146">
        <v>0.12</v>
      </c>
      <c r="AI146">
        <v>0.05</v>
      </c>
      <c r="AJ146">
        <v>0.12</v>
      </c>
    </row>
    <row r="147" spans="1:36" x14ac:dyDescent="0.25">
      <c r="A147">
        <v>146</v>
      </c>
      <c r="B147" t="s">
        <v>220</v>
      </c>
      <c r="C147" t="s">
        <v>10</v>
      </c>
      <c r="D147" t="s">
        <v>11</v>
      </c>
      <c r="E147" t="s">
        <v>86</v>
      </c>
      <c r="F147">
        <v>19</v>
      </c>
      <c r="G147">
        <v>2005</v>
      </c>
      <c r="H147">
        <v>1</v>
      </c>
      <c r="I147">
        <v>0</v>
      </c>
      <c r="J147">
        <v>14</v>
      </c>
      <c r="K147">
        <v>0.2</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row>
    <row r="148" spans="1:36" x14ac:dyDescent="0.25">
      <c r="A148">
        <v>147</v>
      </c>
      <c r="B148" t="s">
        <v>221</v>
      </c>
      <c r="C148" t="s">
        <v>117</v>
      </c>
      <c r="D148" t="s">
        <v>17</v>
      </c>
      <c r="E148" t="s">
        <v>43</v>
      </c>
      <c r="F148">
        <v>31</v>
      </c>
      <c r="G148">
        <v>1993</v>
      </c>
      <c r="H148">
        <v>33</v>
      </c>
      <c r="I148">
        <v>31</v>
      </c>
      <c r="J148">
        <v>2564</v>
      </c>
      <c r="K148">
        <v>28.5</v>
      </c>
      <c r="L148">
        <v>3</v>
      </c>
      <c r="M148">
        <v>2</v>
      </c>
      <c r="N148">
        <v>5</v>
      </c>
      <c r="O148">
        <v>3</v>
      </c>
      <c r="P148">
        <v>0</v>
      </c>
      <c r="Q148">
        <v>0</v>
      </c>
      <c r="R148">
        <v>5</v>
      </c>
      <c r="S148">
        <v>1</v>
      </c>
      <c r="T148">
        <v>4.0999999999999996</v>
      </c>
      <c r="U148">
        <v>4.0999999999999996</v>
      </c>
      <c r="V148">
        <v>2.4</v>
      </c>
      <c r="W148">
        <v>6.6</v>
      </c>
      <c r="X148">
        <v>42</v>
      </c>
      <c r="Y148">
        <v>82</v>
      </c>
      <c r="Z148">
        <v>96</v>
      </c>
      <c r="AA148">
        <v>0.11</v>
      </c>
      <c r="AB148">
        <v>7.0000000000000007E-2</v>
      </c>
      <c r="AC148">
        <v>0.18</v>
      </c>
      <c r="AD148">
        <v>0.11</v>
      </c>
      <c r="AE148">
        <v>0.18</v>
      </c>
      <c r="AF148">
        <v>0.15</v>
      </c>
      <c r="AG148">
        <v>0.09</v>
      </c>
      <c r="AH148">
        <v>0.23</v>
      </c>
      <c r="AI148">
        <v>0.15</v>
      </c>
      <c r="AJ148">
        <v>0.23</v>
      </c>
    </row>
    <row r="149" spans="1:36" x14ac:dyDescent="0.25">
      <c r="A149">
        <v>148</v>
      </c>
      <c r="B149" t="s">
        <v>222</v>
      </c>
      <c r="C149" t="s">
        <v>117</v>
      </c>
      <c r="D149" t="s">
        <v>17</v>
      </c>
      <c r="E149" t="s">
        <v>26</v>
      </c>
      <c r="F149">
        <v>24</v>
      </c>
      <c r="G149">
        <v>2000</v>
      </c>
      <c r="H149">
        <v>13</v>
      </c>
      <c r="I149">
        <v>4</v>
      </c>
      <c r="J149">
        <v>452</v>
      </c>
      <c r="K149">
        <v>5</v>
      </c>
      <c r="L149">
        <v>0</v>
      </c>
      <c r="M149">
        <v>0</v>
      </c>
      <c r="N149">
        <v>0</v>
      </c>
      <c r="O149">
        <v>0</v>
      </c>
      <c r="P149">
        <v>0</v>
      </c>
      <c r="Q149">
        <v>0</v>
      </c>
      <c r="R149">
        <v>1</v>
      </c>
      <c r="S149">
        <v>0</v>
      </c>
      <c r="T149">
        <v>0.4</v>
      </c>
      <c r="U149">
        <v>0.4</v>
      </c>
      <c r="V149">
        <v>0</v>
      </c>
      <c r="W149">
        <v>0.4</v>
      </c>
      <c r="X149">
        <v>2</v>
      </c>
      <c r="Y149">
        <v>19</v>
      </c>
      <c r="Z149">
        <v>7</v>
      </c>
      <c r="AA149">
        <v>0</v>
      </c>
      <c r="AB149">
        <v>0</v>
      </c>
      <c r="AC149">
        <v>0</v>
      </c>
      <c r="AD149">
        <v>0</v>
      </c>
      <c r="AE149">
        <v>0</v>
      </c>
      <c r="AF149">
        <v>0.08</v>
      </c>
      <c r="AG149">
        <v>0</v>
      </c>
      <c r="AH149">
        <v>0.08</v>
      </c>
      <c r="AI149">
        <v>0.08</v>
      </c>
      <c r="AJ149">
        <v>0.08</v>
      </c>
    </row>
    <row r="150" spans="1:36" x14ac:dyDescent="0.25">
      <c r="A150">
        <v>149</v>
      </c>
      <c r="B150" t="s">
        <v>223</v>
      </c>
      <c r="C150" t="s">
        <v>10</v>
      </c>
      <c r="D150" t="s">
        <v>17</v>
      </c>
      <c r="E150" t="s">
        <v>42</v>
      </c>
      <c r="F150">
        <v>25</v>
      </c>
      <c r="G150">
        <v>1999</v>
      </c>
      <c r="H150">
        <v>27</v>
      </c>
      <c r="I150">
        <v>25</v>
      </c>
      <c r="J150">
        <v>2151</v>
      </c>
      <c r="K150">
        <v>23.9</v>
      </c>
      <c r="L150">
        <v>1</v>
      </c>
      <c r="M150">
        <v>0</v>
      </c>
      <c r="N150">
        <v>1</v>
      </c>
      <c r="O150">
        <v>1</v>
      </c>
      <c r="P150">
        <v>0</v>
      </c>
      <c r="Q150">
        <v>0</v>
      </c>
      <c r="R150">
        <v>12</v>
      </c>
      <c r="S150">
        <v>0</v>
      </c>
      <c r="T150">
        <v>0.6</v>
      </c>
      <c r="U150">
        <v>0.6</v>
      </c>
      <c r="V150">
        <v>1.1000000000000001</v>
      </c>
      <c r="W150">
        <v>1.7</v>
      </c>
      <c r="X150">
        <v>29</v>
      </c>
      <c r="Y150">
        <v>66</v>
      </c>
      <c r="Z150">
        <v>29</v>
      </c>
      <c r="AA150">
        <v>0.04</v>
      </c>
      <c r="AB150">
        <v>0</v>
      </c>
      <c r="AC150">
        <v>0.04</v>
      </c>
      <c r="AD150">
        <v>0.04</v>
      </c>
      <c r="AE150">
        <v>0.04</v>
      </c>
      <c r="AF150">
        <v>0.03</v>
      </c>
      <c r="AG150">
        <v>0.05</v>
      </c>
      <c r="AH150">
        <v>7.0000000000000007E-2</v>
      </c>
      <c r="AI150">
        <v>0.03</v>
      </c>
      <c r="AJ150">
        <v>7.0000000000000007E-2</v>
      </c>
    </row>
    <row r="151" spans="1:36" x14ac:dyDescent="0.25">
      <c r="A151">
        <v>150</v>
      </c>
      <c r="B151" t="s">
        <v>224</v>
      </c>
      <c r="C151" t="s">
        <v>10</v>
      </c>
      <c r="D151" t="s">
        <v>17</v>
      </c>
      <c r="E151" t="s">
        <v>24</v>
      </c>
      <c r="F151">
        <v>22</v>
      </c>
      <c r="G151">
        <v>2001</v>
      </c>
      <c r="H151">
        <v>24</v>
      </c>
      <c r="I151">
        <v>3</v>
      </c>
      <c r="J151">
        <v>488</v>
      </c>
      <c r="K151">
        <v>5.4</v>
      </c>
      <c r="L151">
        <v>0</v>
      </c>
      <c r="M151">
        <v>1</v>
      </c>
      <c r="N151">
        <v>1</v>
      </c>
      <c r="O151">
        <v>0</v>
      </c>
      <c r="P151">
        <v>0</v>
      </c>
      <c r="Q151">
        <v>0</v>
      </c>
      <c r="R151">
        <v>1</v>
      </c>
      <c r="S151">
        <v>0</v>
      </c>
      <c r="T151">
        <v>0.6</v>
      </c>
      <c r="U151">
        <v>0.6</v>
      </c>
      <c r="V151">
        <v>0.5</v>
      </c>
      <c r="W151">
        <v>1.1000000000000001</v>
      </c>
      <c r="X151">
        <v>6</v>
      </c>
      <c r="Y151">
        <v>40</v>
      </c>
      <c r="Z151">
        <v>4</v>
      </c>
      <c r="AA151">
        <v>0</v>
      </c>
      <c r="AB151">
        <v>0.18</v>
      </c>
      <c r="AC151">
        <v>0.18</v>
      </c>
      <c r="AD151">
        <v>0</v>
      </c>
      <c r="AE151">
        <v>0.18</v>
      </c>
      <c r="AF151">
        <v>0.1</v>
      </c>
      <c r="AG151">
        <v>0.09</v>
      </c>
      <c r="AH151">
        <v>0.2</v>
      </c>
      <c r="AI151">
        <v>0.1</v>
      </c>
      <c r="AJ151">
        <v>0.2</v>
      </c>
    </row>
    <row r="152" spans="1:36" x14ac:dyDescent="0.25">
      <c r="A152">
        <v>151</v>
      </c>
      <c r="B152" t="s">
        <v>225</v>
      </c>
      <c r="C152" t="s">
        <v>226</v>
      </c>
      <c r="D152" t="s">
        <v>11</v>
      </c>
      <c r="E152" t="s">
        <v>86</v>
      </c>
      <c r="F152">
        <v>22</v>
      </c>
      <c r="G152">
        <v>2002</v>
      </c>
      <c r="H152">
        <v>16</v>
      </c>
      <c r="I152">
        <v>14</v>
      </c>
      <c r="J152">
        <v>1252</v>
      </c>
      <c r="K152">
        <v>13.9</v>
      </c>
      <c r="L152">
        <v>0</v>
      </c>
      <c r="M152">
        <v>0</v>
      </c>
      <c r="N152">
        <v>0</v>
      </c>
      <c r="O152">
        <v>0</v>
      </c>
      <c r="P152">
        <v>0</v>
      </c>
      <c r="Q152">
        <v>0</v>
      </c>
      <c r="R152">
        <v>1</v>
      </c>
      <c r="S152">
        <v>0</v>
      </c>
      <c r="T152">
        <v>0.1</v>
      </c>
      <c r="U152">
        <v>0.1</v>
      </c>
      <c r="V152">
        <v>0.4</v>
      </c>
      <c r="W152">
        <v>0.5</v>
      </c>
      <c r="X152">
        <v>7</v>
      </c>
      <c r="Y152">
        <v>37</v>
      </c>
      <c r="Z152">
        <v>2</v>
      </c>
      <c r="AA152">
        <v>0</v>
      </c>
      <c r="AB152">
        <v>0</v>
      </c>
      <c r="AC152">
        <v>0</v>
      </c>
      <c r="AD152">
        <v>0</v>
      </c>
      <c r="AE152">
        <v>0</v>
      </c>
      <c r="AF152">
        <v>0.01</v>
      </c>
      <c r="AG152">
        <v>0.03</v>
      </c>
      <c r="AH152">
        <v>0.04</v>
      </c>
      <c r="AI152">
        <v>0.01</v>
      </c>
      <c r="AJ152">
        <v>0.04</v>
      </c>
    </row>
    <row r="153" spans="1:36" x14ac:dyDescent="0.25">
      <c r="A153">
        <v>152</v>
      </c>
      <c r="B153" t="s">
        <v>227</v>
      </c>
      <c r="C153" t="s">
        <v>228</v>
      </c>
      <c r="D153" t="s">
        <v>48</v>
      </c>
      <c r="E153" t="s">
        <v>52</v>
      </c>
      <c r="F153">
        <v>35</v>
      </c>
      <c r="G153">
        <v>1989</v>
      </c>
      <c r="H153">
        <v>10</v>
      </c>
      <c r="I153">
        <v>10</v>
      </c>
      <c r="J153">
        <v>900</v>
      </c>
      <c r="K153">
        <v>10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row>
    <row r="154" spans="1:36" x14ac:dyDescent="0.25">
      <c r="A154">
        <v>153</v>
      </c>
      <c r="B154" t="s">
        <v>229</v>
      </c>
      <c r="C154" t="s">
        <v>10</v>
      </c>
      <c r="D154" t="s">
        <v>11</v>
      </c>
      <c r="E154" t="s">
        <v>22</v>
      </c>
      <c r="F154">
        <v>32</v>
      </c>
      <c r="G154">
        <v>1991</v>
      </c>
      <c r="H154">
        <v>25</v>
      </c>
      <c r="I154">
        <v>23</v>
      </c>
      <c r="J154">
        <v>2083</v>
      </c>
      <c r="K154">
        <v>23.1</v>
      </c>
      <c r="L154">
        <v>0</v>
      </c>
      <c r="M154">
        <v>0</v>
      </c>
      <c r="N154">
        <v>0</v>
      </c>
      <c r="O154">
        <v>0</v>
      </c>
      <c r="P154">
        <v>0</v>
      </c>
      <c r="Q154">
        <v>0</v>
      </c>
      <c r="R154">
        <v>5</v>
      </c>
      <c r="S154">
        <v>0</v>
      </c>
      <c r="T154">
        <v>0.8</v>
      </c>
      <c r="U154">
        <v>0.8</v>
      </c>
      <c r="V154">
        <v>0.5</v>
      </c>
      <c r="W154">
        <v>1.3</v>
      </c>
      <c r="X154">
        <v>20</v>
      </c>
      <c r="Y154">
        <v>142</v>
      </c>
      <c r="Z154">
        <v>3</v>
      </c>
      <c r="AA154">
        <v>0</v>
      </c>
      <c r="AB154">
        <v>0</v>
      </c>
      <c r="AC154">
        <v>0</v>
      </c>
      <c r="AD154">
        <v>0</v>
      </c>
      <c r="AE154">
        <v>0</v>
      </c>
      <c r="AF154">
        <v>0.03</v>
      </c>
      <c r="AG154">
        <v>0.02</v>
      </c>
      <c r="AH154">
        <v>0.06</v>
      </c>
      <c r="AI154">
        <v>0.03</v>
      </c>
      <c r="AJ154">
        <v>0.06</v>
      </c>
    </row>
    <row r="155" spans="1:36" x14ac:dyDescent="0.25">
      <c r="A155">
        <v>154</v>
      </c>
      <c r="B155" t="s">
        <v>230</v>
      </c>
      <c r="C155" t="s">
        <v>208</v>
      </c>
      <c r="D155" t="s">
        <v>51</v>
      </c>
      <c r="E155" t="s">
        <v>84</v>
      </c>
      <c r="F155">
        <v>20</v>
      </c>
      <c r="G155">
        <v>2003</v>
      </c>
      <c r="H155">
        <v>20</v>
      </c>
      <c r="I155">
        <v>4</v>
      </c>
      <c r="J155">
        <v>638</v>
      </c>
      <c r="K155">
        <v>7.1</v>
      </c>
      <c r="L155">
        <v>7</v>
      </c>
      <c r="M155">
        <v>0</v>
      </c>
      <c r="N155">
        <v>7</v>
      </c>
      <c r="O155">
        <v>7</v>
      </c>
      <c r="P155">
        <v>0</v>
      </c>
      <c r="Q155">
        <v>0</v>
      </c>
      <c r="R155">
        <v>3</v>
      </c>
      <c r="S155">
        <v>1</v>
      </c>
      <c r="T155">
        <v>4.9000000000000004</v>
      </c>
      <c r="U155">
        <v>4.9000000000000004</v>
      </c>
      <c r="V155">
        <v>0.2</v>
      </c>
      <c r="W155">
        <v>5.0999999999999996</v>
      </c>
      <c r="X155">
        <v>7</v>
      </c>
      <c r="Y155">
        <v>13</v>
      </c>
      <c r="Z155">
        <v>44</v>
      </c>
      <c r="AA155">
        <v>0.99</v>
      </c>
      <c r="AB155">
        <v>0</v>
      </c>
      <c r="AC155">
        <v>0.99</v>
      </c>
      <c r="AD155">
        <v>0.99</v>
      </c>
      <c r="AE155">
        <v>0.99</v>
      </c>
      <c r="AF155">
        <v>0.69</v>
      </c>
      <c r="AG155">
        <v>0.03</v>
      </c>
      <c r="AH155">
        <v>0.71</v>
      </c>
      <c r="AI155">
        <v>0.69</v>
      </c>
      <c r="AJ155">
        <v>0.71</v>
      </c>
    </row>
    <row r="156" spans="1:36" x14ac:dyDescent="0.25">
      <c r="A156">
        <v>155</v>
      </c>
      <c r="B156" t="s">
        <v>231</v>
      </c>
      <c r="C156" t="s">
        <v>41</v>
      </c>
      <c r="D156" t="s">
        <v>51</v>
      </c>
      <c r="E156" t="s">
        <v>37</v>
      </c>
      <c r="F156">
        <v>18</v>
      </c>
      <c r="G156">
        <v>2006</v>
      </c>
      <c r="H156">
        <v>1</v>
      </c>
      <c r="I156">
        <v>0</v>
      </c>
      <c r="J156">
        <v>6</v>
      </c>
      <c r="K156">
        <v>0.1</v>
      </c>
      <c r="L156">
        <v>0</v>
      </c>
      <c r="M156">
        <v>0</v>
      </c>
      <c r="N156">
        <v>0</v>
      </c>
      <c r="O156">
        <v>0</v>
      </c>
      <c r="P156">
        <v>0</v>
      </c>
      <c r="Q156">
        <v>0</v>
      </c>
      <c r="R156">
        <v>0</v>
      </c>
      <c r="S156">
        <v>0</v>
      </c>
      <c r="T156">
        <v>0</v>
      </c>
      <c r="U156">
        <v>0</v>
      </c>
      <c r="V156">
        <v>0</v>
      </c>
      <c r="W156">
        <v>0</v>
      </c>
      <c r="X156">
        <v>0</v>
      </c>
      <c r="Y156">
        <v>1</v>
      </c>
      <c r="Z156">
        <v>1</v>
      </c>
      <c r="AA156">
        <v>0</v>
      </c>
      <c r="AB156">
        <v>0</v>
      </c>
      <c r="AC156">
        <v>0</v>
      </c>
      <c r="AD156">
        <v>0</v>
      </c>
      <c r="AE156">
        <v>0</v>
      </c>
      <c r="AF156">
        <v>0</v>
      </c>
      <c r="AG156">
        <v>0</v>
      </c>
      <c r="AH156">
        <v>0</v>
      </c>
      <c r="AI156">
        <v>0</v>
      </c>
      <c r="AJ156">
        <v>0</v>
      </c>
    </row>
    <row r="157" spans="1:36" x14ac:dyDescent="0.25">
      <c r="A157">
        <v>156</v>
      </c>
      <c r="B157" t="s">
        <v>232</v>
      </c>
      <c r="C157" t="s">
        <v>47</v>
      </c>
      <c r="D157" t="s">
        <v>48</v>
      </c>
      <c r="E157" t="s">
        <v>37</v>
      </c>
      <c r="F157">
        <v>30</v>
      </c>
      <c r="G157">
        <v>1993</v>
      </c>
      <c r="H157">
        <v>26</v>
      </c>
      <c r="I157">
        <v>26</v>
      </c>
      <c r="J157">
        <v>2320</v>
      </c>
      <c r="K157">
        <v>25.8</v>
      </c>
      <c r="L157">
        <v>0</v>
      </c>
      <c r="M157">
        <v>4</v>
      </c>
      <c r="N157">
        <v>4</v>
      </c>
      <c r="O157">
        <v>0</v>
      </c>
      <c r="P157">
        <v>0</v>
      </c>
      <c r="Q157">
        <v>0</v>
      </c>
      <c r="R157">
        <v>4</v>
      </c>
      <c r="S157">
        <v>0</v>
      </c>
      <c r="T157">
        <v>0</v>
      </c>
      <c r="U157">
        <v>0</v>
      </c>
      <c r="V157">
        <v>1.5</v>
      </c>
      <c r="W157">
        <v>1.5</v>
      </c>
      <c r="X157">
        <v>0</v>
      </c>
      <c r="Y157">
        <v>2</v>
      </c>
      <c r="Z157">
        <v>0</v>
      </c>
      <c r="AA157">
        <v>0</v>
      </c>
      <c r="AB157">
        <v>0.16</v>
      </c>
      <c r="AC157">
        <v>0.16</v>
      </c>
      <c r="AD157">
        <v>0</v>
      </c>
      <c r="AE157">
        <v>0.16</v>
      </c>
      <c r="AF157">
        <v>0</v>
      </c>
      <c r="AG157">
        <v>0.06</v>
      </c>
      <c r="AH157">
        <v>0.06</v>
      </c>
      <c r="AI157">
        <v>0</v>
      </c>
      <c r="AJ157">
        <v>0.06</v>
      </c>
    </row>
    <row r="158" spans="1:36" x14ac:dyDescent="0.25">
      <c r="A158">
        <v>157</v>
      </c>
      <c r="B158" t="s">
        <v>233</v>
      </c>
      <c r="C158" t="s">
        <v>10</v>
      </c>
      <c r="D158" t="s">
        <v>11</v>
      </c>
      <c r="E158" t="s">
        <v>131</v>
      </c>
      <c r="F158">
        <v>26</v>
      </c>
      <c r="G158">
        <v>1997</v>
      </c>
      <c r="H158">
        <v>1</v>
      </c>
      <c r="I158">
        <v>0</v>
      </c>
      <c r="J158">
        <v>2</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row>
    <row r="159" spans="1:36" x14ac:dyDescent="0.25">
      <c r="A159">
        <v>158</v>
      </c>
      <c r="B159" t="s">
        <v>234</v>
      </c>
      <c r="C159" t="s">
        <v>64</v>
      </c>
      <c r="D159" t="s">
        <v>106</v>
      </c>
      <c r="E159" t="s">
        <v>26</v>
      </c>
      <c r="F159">
        <v>26</v>
      </c>
      <c r="G159">
        <v>1998</v>
      </c>
      <c r="H159">
        <v>2</v>
      </c>
      <c r="I159">
        <v>1</v>
      </c>
      <c r="J159">
        <v>115</v>
      </c>
      <c r="K159">
        <v>1.3</v>
      </c>
      <c r="L159">
        <v>0</v>
      </c>
      <c r="M159">
        <v>0</v>
      </c>
      <c r="N159">
        <v>0</v>
      </c>
      <c r="O159">
        <v>0</v>
      </c>
      <c r="P159">
        <v>0</v>
      </c>
      <c r="Q159">
        <v>0</v>
      </c>
      <c r="R159">
        <v>0</v>
      </c>
      <c r="S159">
        <v>0</v>
      </c>
      <c r="T159">
        <v>0.4</v>
      </c>
      <c r="U159">
        <v>0.4</v>
      </c>
      <c r="V159">
        <v>0</v>
      </c>
      <c r="W159">
        <v>0.4</v>
      </c>
      <c r="X159">
        <v>3</v>
      </c>
      <c r="Y159">
        <v>4</v>
      </c>
      <c r="Z159">
        <v>7</v>
      </c>
      <c r="AA159">
        <v>0</v>
      </c>
      <c r="AB159">
        <v>0</v>
      </c>
      <c r="AC159">
        <v>0</v>
      </c>
      <c r="AD159">
        <v>0</v>
      </c>
      <c r="AE159">
        <v>0</v>
      </c>
      <c r="AF159">
        <v>0.31</v>
      </c>
      <c r="AG159">
        <v>0.04</v>
      </c>
      <c r="AH159">
        <v>0.34</v>
      </c>
      <c r="AI159">
        <v>0.31</v>
      </c>
      <c r="AJ159">
        <v>0.34</v>
      </c>
    </row>
    <row r="160" spans="1:36" x14ac:dyDescent="0.25">
      <c r="A160">
        <v>159</v>
      </c>
      <c r="B160" t="s">
        <v>234</v>
      </c>
      <c r="C160" t="s">
        <v>64</v>
      </c>
      <c r="D160" t="s">
        <v>51</v>
      </c>
      <c r="E160" t="s">
        <v>54</v>
      </c>
      <c r="F160">
        <v>26</v>
      </c>
      <c r="G160">
        <v>1998</v>
      </c>
      <c r="H160">
        <v>4</v>
      </c>
      <c r="I160">
        <v>0</v>
      </c>
      <c r="J160">
        <v>29</v>
      </c>
      <c r="K160">
        <v>0.3</v>
      </c>
      <c r="L160">
        <v>0</v>
      </c>
      <c r="M160">
        <v>0</v>
      </c>
      <c r="N160">
        <v>0</v>
      </c>
      <c r="O160">
        <v>0</v>
      </c>
      <c r="P160">
        <v>0</v>
      </c>
      <c r="Q160">
        <v>0</v>
      </c>
      <c r="R160">
        <v>0</v>
      </c>
      <c r="S160">
        <v>0</v>
      </c>
      <c r="T160">
        <v>0</v>
      </c>
      <c r="U160">
        <v>0</v>
      </c>
      <c r="V160">
        <v>0</v>
      </c>
      <c r="W160">
        <v>0</v>
      </c>
      <c r="X160">
        <v>0</v>
      </c>
      <c r="Y160">
        <v>1</v>
      </c>
      <c r="Z160">
        <v>2</v>
      </c>
      <c r="AA160">
        <v>0</v>
      </c>
      <c r="AB160">
        <v>0</v>
      </c>
      <c r="AC160">
        <v>0</v>
      </c>
      <c r="AD160">
        <v>0</v>
      </c>
      <c r="AE160">
        <v>0</v>
      </c>
      <c r="AF160">
        <v>0</v>
      </c>
      <c r="AG160">
        <v>0.13</v>
      </c>
      <c r="AH160">
        <v>0.13</v>
      </c>
      <c r="AI160">
        <v>0</v>
      </c>
      <c r="AJ160">
        <v>0.13</v>
      </c>
    </row>
    <row r="161" spans="1:36" x14ac:dyDescent="0.25">
      <c r="A161">
        <v>160</v>
      </c>
      <c r="B161" t="s">
        <v>235</v>
      </c>
      <c r="C161" t="s">
        <v>10</v>
      </c>
      <c r="D161" t="s">
        <v>236</v>
      </c>
      <c r="E161" t="s">
        <v>42</v>
      </c>
      <c r="F161">
        <v>21</v>
      </c>
      <c r="G161">
        <v>2003</v>
      </c>
      <c r="H161">
        <v>2</v>
      </c>
      <c r="I161">
        <v>0</v>
      </c>
      <c r="J161">
        <v>65</v>
      </c>
      <c r="K161">
        <v>0.7</v>
      </c>
      <c r="L161">
        <v>0</v>
      </c>
      <c r="M161">
        <v>0</v>
      </c>
      <c r="N161">
        <v>0</v>
      </c>
      <c r="O161">
        <v>0</v>
      </c>
      <c r="P161">
        <v>0</v>
      </c>
      <c r="Q161">
        <v>0</v>
      </c>
      <c r="R161">
        <v>1</v>
      </c>
      <c r="S161">
        <v>0</v>
      </c>
      <c r="T161">
        <v>0</v>
      </c>
      <c r="U161">
        <v>0</v>
      </c>
      <c r="V161">
        <v>0.1</v>
      </c>
      <c r="W161">
        <v>0.1</v>
      </c>
      <c r="X161">
        <v>6</v>
      </c>
      <c r="Y161">
        <v>4</v>
      </c>
      <c r="Z161">
        <v>23</v>
      </c>
      <c r="AA161">
        <v>0</v>
      </c>
      <c r="AB161">
        <v>0</v>
      </c>
      <c r="AC161">
        <v>0</v>
      </c>
      <c r="AD161">
        <v>0</v>
      </c>
      <c r="AE161">
        <v>0</v>
      </c>
      <c r="AF161">
        <v>0</v>
      </c>
      <c r="AG161">
        <v>0.14000000000000001</v>
      </c>
      <c r="AH161">
        <v>0.14000000000000001</v>
      </c>
      <c r="AI161">
        <v>0</v>
      </c>
      <c r="AJ161">
        <v>0.14000000000000001</v>
      </c>
    </row>
    <row r="162" spans="1:36" x14ac:dyDescent="0.25">
      <c r="A162">
        <v>161</v>
      </c>
      <c r="B162" t="s">
        <v>237</v>
      </c>
      <c r="C162" t="s">
        <v>10</v>
      </c>
      <c r="D162" t="s">
        <v>11</v>
      </c>
      <c r="E162" t="s">
        <v>42</v>
      </c>
      <c r="F162">
        <v>21</v>
      </c>
      <c r="G162">
        <v>2003</v>
      </c>
      <c r="H162">
        <v>1</v>
      </c>
      <c r="I162">
        <v>0</v>
      </c>
      <c r="J162">
        <v>12</v>
      </c>
      <c r="K162">
        <v>0.1</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row>
    <row r="163" spans="1:36" x14ac:dyDescent="0.25">
      <c r="A163">
        <v>162</v>
      </c>
      <c r="B163" t="s">
        <v>238</v>
      </c>
      <c r="C163" t="s">
        <v>89</v>
      </c>
      <c r="D163" t="s">
        <v>21</v>
      </c>
      <c r="E163" t="s">
        <v>29</v>
      </c>
      <c r="F163">
        <v>22</v>
      </c>
      <c r="G163">
        <v>2002</v>
      </c>
      <c r="H163">
        <v>38</v>
      </c>
      <c r="I163">
        <v>31</v>
      </c>
      <c r="J163">
        <v>2501</v>
      </c>
      <c r="K163">
        <v>27.8</v>
      </c>
      <c r="L163">
        <v>6</v>
      </c>
      <c r="M163">
        <v>11</v>
      </c>
      <c r="N163">
        <v>17</v>
      </c>
      <c r="O163">
        <v>6</v>
      </c>
      <c r="P163">
        <v>0</v>
      </c>
      <c r="Q163">
        <v>0</v>
      </c>
      <c r="R163">
        <v>1</v>
      </c>
      <c r="S163">
        <v>0</v>
      </c>
      <c r="T163">
        <v>4.5</v>
      </c>
      <c r="U163">
        <v>4.5</v>
      </c>
      <c r="V163">
        <v>5.7</v>
      </c>
      <c r="W163">
        <v>10.1</v>
      </c>
      <c r="X163">
        <v>102</v>
      </c>
      <c r="Y163">
        <v>63</v>
      </c>
      <c r="Z163">
        <v>229</v>
      </c>
      <c r="AA163">
        <v>0.22</v>
      </c>
      <c r="AB163">
        <v>0.4</v>
      </c>
      <c r="AC163">
        <v>0.61</v>
      </c>
      <c r="AD163">
        <v>0.22</v>
      </c>
      <c r="AE163">
        <v>0.61</v>
      </c>
      <c r="AF163">
        <v>0.16</v>
      </c>
      <c r="AG163">
        <v>0.2</v>
      </c>
      <c r="AH163">
        <v>0.36</v>
      </c>
      <c r="AI163">
        <v>0.16</v>
      </c>
      <c r="AJ163">
        <v>0.36</v>
      </c>
    </row>
    <row r="164" spans="1:36" x14ac:dyDescent="0.25">
      <c r="A164">
        <v>163</v>
      </c>
      <c r="B164" t="s">
        <v>239</v>
      </c>
      <c r="C164" t="s">
        <v>10</v>
      </c>
      <c r="D164" t="s">
        <v>17</v>
      </c>
      <c r="E164" t="s">
        <v>45</v>
      </c>
      <c r="F164">
        <v>21</v>
      </c>
      <c r="G164">
        <v>2003</v>
      </c>
      <c r="H164">
        <v>18</v>
      </c>
      <c r="I164">
        <v>2</v>
      </c>
      <c r="J164">
        <v>371</v>
      </c>
      <c r="K164">
        <v>4.0999999999999996</v>
      </c>
      <c r="L164">
        <v>1</v>
      </c>
      <c r="M164">
        <v>2</v>
      </c>
      <c r="N164">
        <v>3</v>
      </c>
      <c r="O164">
        <v>1</v>
      </c>
      <c r="P164">
        <v>0</v>
      </c>
      <c r="Q164">
        <v>0</v>
      </c>
      <c r="R164">
        <v>1</v>
      </c>
      <c r="S164">
        <v>0</v>
      </c>
      <c r="T164">
        <v>1.8</v>
      </c>
      <c r="U164">
        <v>1.8</v>
      </c>
      <c r="V164">
        <v>1.1000000000000001</v>
      </c>
      <c r="W164">
        <v>2.8</v>
      </c>
      <c r="X164">
        <v>10</v>
      </c>
      <c r="Y164">
        <v>44</v>
      </c>
      <c r="Z164">
        <v>30</v>
      </c>
      <c r="AA164">
        <v>0.24</v>
      </c>
      <c r="AB164">
        <v>0.49</v>
      </c>
      <c r="AC164">
        <v>0.73</v>
      </c>
      <c r="AD164">
        <v>0.24</v>
      </c>
      <c r="AE164">
        <v>0.73</v>
      </c>
      <c r="AF164">
        <v>0.43</v>
      </c>
      <c r="AG164">
        <v>0.26</v>
      </c>
      <c r="AH164">
        <v>0.69</v>
      </c>
      <c r="AI164">
        <v>0.43</v>
      </c>
      <c r="AJ164">
        <v>0.69</v>
      </c>
    </row>
    <row r="165" spans="1:36" x14ac:dyDescent="0.25">
      <c r="A165">
        <v>164</v>
      </c>
      <c r="B165" t="s">
        <v>240</v>
      </c>
      <c r="C165" t="s">
        <v>100</v>
      </c>
      <c r="D165" t="s">
        <v>21</v>
      </c>
      <c r="E165" t="s">
        <v>34</v>
      </c>
      <c r="F165">
        <v>18</v>
      </c>
      <c r="G165">
        <v>2006</v>
      </c>
      <c r="H165">
        <v>10</v>
      </c>
      <c r="I165">
        <v>0</v>
      </c>
      <c r="J165">
        <v>42</v>
      </c>
      <c r="K165">
        <v>0.5</v>
      </c>
      <c r="L165">
        <v>0</v>
      </c>
      <c r="M165">
        <v>0</v>
      </c>
      <c r="N165">
        <v>0</v>
      </c>
      <c r="O165">
        <v>0</v>
      </c>
      <c r="P165">
        <v>0</v>
      </c>
      <c r="Q165">
        <v>0</v>
      </c>
      <c r="R165">
        <v>0</v>
      </c>
      <c r="S165">
        <v>0</v>
      </c>
      <c r="T165">
        <v>0.2</v>
      </c>
      <c r="U165">
        <v>0.2</v>
      </c>
      <c r="V165">
        <v>0</v>
      </c>
      <c r="W165">
        <v>0.2</v>
      </c>
      <c r="X165">
        <v>1</v>
      </c>
      <c r="Y165">
        <v>2</v>
      </c>
      <c r="Z165">
        <v>2</v>
      </c>
      <c r="AA165">
        <v>0</v>
      </c>
      <c r="AB165">
        <v>0</v>
      </c>
      <c r="AC165">
        <v>0</v>
      </c>
      <c r="AD165">
        <v>0</v>
      </c>
      <c r="AE165">
        <v>0</v>
      </c>
      <c r="AF165">
        <v>0.33</v>
      </c>
      <c r="AG165">
        <v>0</v>
      </c>
      <c r="AH165">
        <v>0.33</v>
      </c>
      <c r="AI165">
        <v>0.33</v>
      </c>
      <c r="AJ165">
        <v>0.33</v>
      </c>
    </row>
    <row r="166" spans="1:36" x14ac:dyDescent="0.25">
      <c r="A166">
        <v>165</v>
      </c>
      <c r="B166" t="s">
        <v>241</v>
      </c>
      <c r="C166" t="s">
        <v>50</v>
      </c>
      <c r="D166" t="s">
        <v>106</v>
      </c>
      <c r="E166" t="s">
        <v>131</v>
      </c>
      <c r="F166">
        <v>20</v>
      </c>
      <c r="G166">
        <v>2004</v>
      </c>
      <c r="H166">
        <v>13</v>
      </c>
      <c r="I166">
        <v>12</v>
      </c>
      <c r="J166">
        <v>869</v>
      </c>
      <c r="K166">
        <v>9.6999999999999993</v>
      </c>
      <c r="L166">
        <v>2</v>
      </c>
      <c r="M166">
        <v>3</v>
      </c>
      <c r="N166">
        <v>5</v>
      </c>
      <c r="O166">
        <v>2</v>
      </c>
      <c r="P166">
        <v>0</v>
      </c>
      <c r="Q166">
        <v>0</v>
      </c>
      <c r="R166">
        <v>3</v>
      </c>
      <c r="S166">
        <v>0</v>
      </c>
      <c r="T166">
        <v>1.7</v>
      </c>
      <c r="U166">
        <v>1.7</v>
      </c>
      <c r="V166">
        <v>1.4</v>
      </c>
      <c r="W166">
        <v>3.1</v>
      </c>
      <c r="X166">
        <v>23</v>
      </c>
      <c r="Y166">
        <v>28</v>
      </c>
      <c r="Z166">
        <v>44</v>
      </c>
      <c r="AA166">
        <v>0.21</v>
      </c>
      <c r="AB166">
        <v>0.31</v>
      </c>
      <c r="AC166">
        <v>0.52</v>
      </c>
      <c r="AD166">
        <v>0.21</v>
      </c>
      <c r="AE166">
        <v>0.52</v>
      </c>
      <c r="AF166">
        <v>0.18</v>
      </c>
      <c r="AG166">
        <v>0.14000000000000001</v>
      </c>
      <c r="AH166">
        <v>0.32</v>
      </c>
      <c r="AI166">
        <v>0.18</v>
      </c>
      <c r="AJ166">
        <v>0.32</v>
      </c>
    </row>
    <row r="167" spans="1:36" x14ac:dyDescent="0.25">
      <c r="A167">
        <v>166</v>
      </c>
      <c r="B167" t="s">
        <v>241</v>
      </c>
      <c r="C167" t="s">
        <v>50</v>
      </c>
      <c r="D167" t="s">
        <v>106</v>
      </c>
      <c r="E167" t="s">
        <v>22</v>
      </c>
      <c r="F167">
        <v>20</v>
      </c>
      <c r="G167">
        <v>2004</v>
      </c>
      <c r="H167">
        <v>12</v>
      </c>
      <c r="I167">
        <v>2</v>
      </c>
      <c r="J167">
        <v>294</v>
      </c>
      <c r="K167">
        <v>3.3</v>
      </c>
      <c r="L167">
        <v>0</v>
      </c>
      <c r="M167">
        <v>0</v>
      </c>
      <c r="N167">
        <v>0</v>
      </c>
      <c r="O167">
        <v>0</v>
      </c>
      <c r="P167">
        <v>0</v>
      </c>
      <c r="Q167">
        <v>0</v>
      </c>
      <c r="R167">
        <v>0</v>
      </c>
      <c r="S167">
        <v>0</v>
      </c>
      <c r="T167">
        <v>1</v>
      </c>
      <c r="U167">
        <v>1</v>
      </c>
      <c r="V167">
        <v>0.2</v>
      </c>
      <c r="W167">
        <v>1.2</v>
      </c>
      <c r="X167">
        <v>11</v>
      </c>
      <c r="Y167">
        <v>14</v>
      </c>
      <c r="Z167">
        <v>17</v>
      </c>
      <c r="AA167">
        <v>0</v>
      </c>
      <c r="AB167">
        <v>0</v>
      </c>
      <c r="AC167">
        <v>0</v>
      </c>
      <c r="AD167">
        <v>0</v>
      </c>
      <c r="AE167">
        <v>0</v>
      </c>
      <c r="AF167">
        <v>0.31</v>
      </c>
      <c r="AG167">
        <v>7.0000000000000007E-2</v>
      </c>
      <c r="AH167">
        <v>0.38</v>
      </c>
      <c r="AI167">
        <v>0.31</v>
      </c>
      <c r="AJ167">
        <v>0.38</v>
      </c>
    </row>
    <row r="168" spans="1:36" x14ac:dyDescent="0.25">
      <c r="A168">
        <v>167</v>
      </c>
      <c r="B168" t="s">
        <v>242</v>
      </c>
      <c r="C168" t="s">
        <v>243</v>
      </c>
      <c r="D168" t="s">
        <v>78</v>
      </c>
      <c r="E168" t="s">
        <v>45</v>
      </c>
      <c r="F168">
        <v>31</v>
      </c>
      <c r="G168">
        <v>1993</v>
      </c>
      <c r="H168">
        <v>20</v>
      </c>
      <c r="I168">
        <v>1</v>
      </c>
      <c r="J168">
        <v>273</v>
      </c>
      <c r="K168">
        <v>3</v>
      </c>
      <c r="L168">
        <v>0</v>
      </c>
      <c r="M168">
        <v>0</v>
      </c>
      <c r="N168">
        <v>0</v>
      </c>
      <c r="O168">
        <v>0</v>
      </c>
      <c r="P168">
        <v>0</v>
      </c>
      <c r="Q168">
        <v>0</v>
      </c>
      <c r="R168">
        <v>0</v>
      </c>
      <c r="S168">
        <v>0</v>
      </c>
      <c r="T168">
        <v>0</v>
      </c>
      <c r="U168">
        <v>0</v>
      </c>
      <c r="V168">
        <v>0.1</v>
      </c>
      <c r="W168">
        <v>0.1</v>
      </c>
      <c r="X168">
        <v>1</v>
      </c>
      <c r="Y168">
        <v>19</v>
      </c>
      <c r="Z168">
        <v>8</v>
      </c>
      <c r="AA168">
        <v>0</v>
      </c>
      <c r="AB168">
        <v>0</v>
      </c>
      <c r="AC168">
        <v>0</v>
      </c>
      <c r="AD168">
        <v>0</v>
      </c>
      <c r="AE168">
        <v>0</v>
      </c>
      <c r="AF168">
        <v>0</v>
      </c>
      <c r="AG168">
        <v>0.02</v>
      </c>
      <c r="AH168">
        <v>0.02</v>
      </c>
      <c r="AI168">
        <v>0</v>
      </c>
      <c r="AJ168">
        <v>0.02</v>
      </c>
    </row>
    <row r="169" spans="1:36" x14ac:dyDescent="0.25">
      <c r="A169">
        <v>168</v>
      </c>
      <c r="B169" t="s">
        <v>244</v>
      </c>
      <c r="C169" t="s">
        <v>66</v>
      </c>
      <c r="D169" t="s">
        <v>17</v>
      </c>
      <c r="E169" t="s">
        <v>60</v>
      </c>
      <c r="F169">
        <v>32</v>
      </c>
      <c r="G169">
        <v>1992</v>
      </c>
      <c r="H169">
        <v>23</v>
      </c>
      <c r="I169">
        <v>11</v>
      </c>
      <c r="J169">
        <v>1061</v>
      </c>
      <c r="K169">
        <v>11.8</v>
      </c>
      <c r="L169">
        <v>1</v>
      </c>
      <c r="M169">
        <v>2</v>
      </c>
      <c r="N169">
        <v>3</v>
      </c>
      <c r="O169">
        <v>0</v>
      </c>
      <c r="P169">
        <v>1</v>
      </c>
      <c r="Q169">
        <v>1</v>
      </c>
      <c r="R169">
        <v>4</v>
      </c>
      <c r="S169">
        <v>0</v>
      </c>
      <c r="T169">
        <v>1.4</v>
      </c>
      <c r="U169">
        <v>0.6</v>
      </c>
      <c r="V169">
        <v>3.2</v>
      </c>
      <c r="W169">
        <v>3.8</v>
      </c>
      <c r="X169">
        <v>13</v>
      </c>
      <c r="Y169">
        <v>55</v>
      </c>
      <c r="Z169">
        <v>29</v>
      </c>
      <c r="AA169">
        <v>0.08</v>
      </c>
      <c r="AB169">
        <v>0.17</v>
      </c>
      <c r="AC169">
        <v>0.25</v>
      </c>
      <c r="AD169">
        <v>0</v>
      </c>
      <c r="AE169">
        <v>0.17</v>
      </c>
      <c r="AF169">
        <v>0.12</v>
      </c>
      <c r="AG169">
        <v>0.27</v>
      </c>
      <c r="AH169">
        <v>0.39</v>
      </c>
      <c r="AI169">
        <v>0.05</v>
      </c>
      <c r="AJ169">
        <v>0.32</v>
      </c>
    </row>
    <row r="170" spans="1:36" x14ac:dyDescent="0.25">
      <c r="A170">
        <v>169</v>
      </c>
      <c r="B170" t="s">
        <v>245</v>
      </c>
      <c r="C170" t="s">
        <v>10</v>
      </c>
      <c r="D170" t="s">
        <v>17</v>
      </c>
      <c r="E170" t="s">
        <v>26</v>
      </c>
      <c r="F170">
        <v>19</v>
      </c>
      <c r="G170">
        <v>2005</v>
      </c>
      <c r="H170">
        <v>7</v>
      </c>
      <c r="I170">
        <v>1</v>
      </c>
      <c r="J170">
        <v>138</v>
      </c>
      <c r="K170">
        <v>1.5</v>
      </c>
      <c r="L170">
        <v>1</v>
      </c>
      <c r="M170">
        <v>1</v>
      </c>
      <c r="N170">
        <v>2</v>
      </c>
      <c r="O170">
        <v>1</v>
      </c>
      <c r="P170">
        <v>0</v>
      </c>
      <c r="Q170">
        <v>0</v>
      </c>
      <c r="R170">
        <v>0</v>
      </c>
      <c r="S170">
        <v>0</v>
      </c>
      <c r="T170">
        <v>0.3</v>
      </c>
      <c r="U170">
        <v>0.3</v>
      </c>
      <c r="V170">
        <v>0.4</v>
      </c>
      <c r="W170">
        <v>0.7</v>
      </c>
      <c r="X170">
        <v>1</v>
      </c>
      <c r="Y170">
        <v>7</v>
      </c>
      <c r="Z170">
        <v>14</v>
      </c>
      <c r="AA170">
        <v>0.65</v>
      </c>
      <c r="AB170">
        <v>0.65</v>
      </c>
      <c r="AC170">
        <v>1.3</v>
      </c>
      <c r="AD170">
        <v>0.65</v>
      </c>
      <c r="AE170">
        <v>1.3</v>
      </c>
      <c r="AF170">
        <v>0.21</v>
      </c>
      <c r="AG170">
        <v>0.27</v>
      </c>
      <c r="AH170">
        <v>0.48</v>
      </c>
      <c r="AI170">
        <v>0.21</v>
      </c>
      <c r="AJ170">
        <v>0.48</v>
      </c>
    </row>
    <row r="171" spans="1:36" x14ac:dyDescent="0.25">
      <c r="A171">
        <v>170</v>
      </c>
      <c r="B171" t="s">
        <v>246</v>
      </c>
      <c r="C171" t="s">
        <v>145</v>
      </c>
      <c r="D171" t="s">
        <v>11</v>
      </c>
      <c r="E171" t="s">
        <v>22</v>
      </c>
      <c r="F171">
        <v>26</v>
      </c>
      <c r="G171">
        <v>1998</v>
      </c>
      <c r="H171">
        <v>30</v>
      </c>
      <c r="I171">
        <v>26</v>
      </c>
      <c r="J171">
        <v>2402</v>
      </c>
      <c r="K171">
        <v>26.7</v>
      </c>
      <c r="L171">
        <v>1</v>
      </c>
      <c r="M171">
        <v>1</v>
      </c>
      <c r="N171">
        <v>2</v>
      </c>
      <c r="O171">
        <v>1</v>
      </c>
      <c r="P171">
        <v>0</v>
      </c>
      <c r="Q171">
        <v>0</v>
      </c>
      <c r="R171">
        <v>5</v>
      </c>
      <c r="S171">
        <v>0</v>
      </c>
      <c r="T171">
        <v>1.2</v>
      </c>
      <c r="U171">
        <v>1.2</v>
      </c>
      <c r="V171">
        <v>2.1</v>
      </c>
      <c r="W171">
        <v>3.3</v>
      </c>
      <c r="X171">
        <v>59</v>
      </c>
      <c r="Y171">
        <v>132</v>
      </c>
      <c r="Z171">
        <v>112</v>
      </c>
      <c r="AA171">
        <v>0.04</v>
      </c>
      <c r="AB171">
        <v>0.04</v>
      </c>
      <c r="AC171">
        <v>7.0000000000000007E-2</v>
      </c>
      <c r="AD171">
        <v>0.04</v>
      </c>
      <c r="AE171">
        <v>7.0000000000000007E-2</v>
      </c>
      <c r="AF171">
        <v>0.04</v>
      </c>
      <c r="AG171">
        <v>0.08</v>
      </c>
      <c r="AH171">
        <v>0.12</v>
      </c>
      <c r="AI171">
        <v>0.04</v>
      </c>
      <c r="AJ171">
        <v>0.12</v>
      </c>
    </row>
    <row r="172" spans="1:36" x14ac:dyDescent="0.25">
      <c r="A172">
        <v>171</v>
      </c>
      <c r="B172" t="s">
        <v>247</v>
      </c>
      <c r="C172" t="s">
        <v>47</v>
      </c>
      <c r="D172" t="s">
        <v>51</v>
      </c>
      <c r="E172" t="s">
        <v>12</v>
      </c>
      <c r="F172">
        <v>24</v>
      </c>
      <c r="G172">
        <v>1999</v>
      </c>
      <c r="H172">
        <v>31</v>
      </c>
      <c r="I172">
        <v>28</v>
      </c>
      <c r="J172">
        <v>2319</v>
      </c>
      <c r="K172">
        <v>25.8</v>
      </c>
      <c r="L172">
        <v>10</v>
      </c>
      <c r="M172">
        <v>1</v>
      </c>
      <c r="N172">
        <v>11</v>
      </c>
      <c r="O172">
        <v>10</v>
      </c>
      <c r="P172">
        <v>0</v>
      </c>
      <c r="Q172">
        <v>1</v>
      </c>
      <c r="R172">
        <v>1</v>
      </c>
      <c r="S172">
        <v>1</v>
      </c>
      <c r="T172">
        <v>12.5</v>
      </c>
      <c r="U172">
        <v>11.7</v>
      </c>
      <c r="V172">
        <v>1.9</v>
      </c>
      <c r="W172">
        <v>13.6</v>
      </c>
      <c r="X172">
        <v>29</v>
      </c>
      <c r="Y172">
        <v>28</v>
      </c>
      <c r="Z172">
        <v>99</v>
      </c>
      <c r="AA172">
        <v>0.39</v>
      </c>
      <c r="AB172">
        <v>0.04</v>
      </c>
      <c r="AC172">
        <v>0.43</v>
      </c>
      <c r="AD172">
        <v>0.39</v>
      </c>
      <c r="AE172">
        <v>0.43</v>
      </c>
      <c r="AF172">
        <v>0.48</v>
      </c>
      <c r="AG172">
        <v>7.0000000000000007E-2</v>
      </c>
      <c r="AH172">
        <v>0.56000000000000005</v>
      </c>
      <c r="AI172">
        <v>0.45</v>
      </c>
      <c r="AJ172">
        <v>0.53</v>
      </c>
    </row>
    <row r="173" spans="1:36" x14ac:dyDescent="0.25">
      <c r="A173">
        <v>172</v>
      </c>
      <c r="B173" t="s">
        <v>248</v>
      </c>
      <c r="D173" t="s">
        <v>51</v>
      </c>
      <c r="E173" t="s">
        <v>54</v>
      </c>
      <c r="H173">
        <v>4</v>
      </c>
      <c r="I173">
        <v>0</v>
      </c>
      <c r="J173">
        <v>24</v>
      </c>
      <c r="K173">
        <v>0.3</v>
      </c>
      <c r="L173">
        <v>0</v>
      </c>
      <c r="M173">
        <v>0</v>
      </c>
      <c r="N173">
        <v>0</v>
      </c>
      <c r="O173">
        <v>0</v>
      </c>
      <c r="P173">
        <v>0</v>
      </c>
      <c r="Q173">
        <v>0</v>
      </c>
      <c r="R173">
        <v>0</v>
      </c>
      <c r="S173">
        <v>0</v>
      </c>
      <c r="T173">
        <v>0</v>
      </c>
      <c r="U173">
        <v>0</v>
      </c>
      <c r="V173">
        <v>0</v>
      </c>
      <c r="W173">
        <v>0</v>
      </c>
      <c r="X173">
        <v>0</v>
      </c>
      <c r="Y173">
        <v>0</v>
      </c>
      <c r="Z173">
        <v>1</v>
      </c>
      <c r="AA173">
        <v>0</v>
      </c>
      <c r="AB173">
        <v>0</v>
      </c>
      <c r="AC173">
        <v>0</v>
      </c>
      <c r="AD173">
        <v>0</v>
      </c>
      <c r="AE173">
        <v>0</v>
      </c>
      <c r="AF173">
        <v>0</v>
      </c>
      <c r="AG173">
        <v>0</v>
      </c>
      <c r="AH173">
        <v>0</v>
      </c>
      <c r="AI173">
        <v>0</v>
      </c>
      <c r="AJ173">
        <v>0</v>
      </c>
    </row>
    <row r="174" spans="1:36" x14ac:dyDescent="0.25">
      <c r="A174">
        <v>173</v>
      </c>
      <c r="B174" t="s">
        <v>249</v>
      </c>
      <c r="C174" t="s">
        <v>124</v>
      </c>
      <c r="D174" t="s">
        <v>11</v>
      </c>
      <c r="E174" t="s">
        <v>60</v>
      </c>
      <c r="F174">
        <v>36</v>
      </c>
      <c r="G174">
        <v>1988</v>
      </c>
      <c r="H174">
        <v>7</v>
      </c>
      <c r="I174">
        <v>3</v>
      </c>
      <c r="J174">
        <v>315</v>
      </c>
      <c r="K174">
        <v>3.5</v>
      </c>
      <c r="L174">
        <v>0</v>
      </c>
      <c r="M174">
        <v>0</v>
      </c>
      <c r="N174">
        <v>0</v>
      </c>
      <c r="O174">
        <v>0</v>
      </c>
      <c r="P174">
        <v>0</v>
      </c>
      <c r="Q174">
        <v>0</v>
      </c>
      <c r="R174">
        <v>1</v>
      </c>
      <c r="S174">
        <v>0</v>
      </c>
      <c r="T174">
        <v>0.1</v>
      </c>
      <c r="U174">
        <v>0.1</v>
      </c>
      <c r="V174">
        <v>0</v>
      </c>
      <c r="W174">
        <v>0.1</v>
      </c>
      <c r="X174">
        <v>3</v>
      </c>
      <c r="Y174">
        <v>10</v>
      </c>
      <c r="Z174">
        <v>3</v>
      </c>
      <c r="AA174">
        <v>0</v>
      </c>
      <c r="AB174">
        <v>0</v>
      </c>
      <c r="AC174">
        <v>0</v>
      </c>
      <c r="AD174">
        <v>0</v>
      </c>
      <c r="AE174">
        <v>0</v>
      </c>
      <c r="AF174">
        <v>0.04</v>
      </c>
      <c r="AG174">
        <v>0</v>
      </c>
      <c r="AH174">
        <v>0.04</v>
      </c>
      <c r="AI174">
        <v>0.04</v>
      </c>
      <c r="AJ174">
        <v>0.04</v>
      </c>
    </row>
    <row r="175" spans="1:36" x14ac:dyDescent="0.25">
      <c r="A175">
        <v>174</v>
      </c>
      <c r="B175" t="s">
        <v>250</v>
      </c>
      <c r="C175" t="s">
        <v>10</v>
      </c>
      <c r="D175" t="s">
        <v>106</v>
      </c>
      <c r="E175" t="s">
        <v>26</v>
      </c>
      <c r="F175">
        <v>26</v>
      </c>
      <c r="G175">
        <v>1998</v>
      </c>
      <c r="H175">
        <v>34</v>
      </c>
      <c r="I175">
        <v>31</v>
      </c>
      <c r="J175">
        <v>2588</v>
      </c>
      <c r="K175">
        <v>28.8</v>
      </c>
      <c r="L175">
        <v>8</v>
      </c>
      <c r="M175">
        <v>8</v>
      </c>
      <c r="N175">
        <v>16</v>
      </c>
      <c r="O175">
        <v>7</v>
      </c>
      <c r="P175">
        <v>1</v>
      </c>
      <c r="Q175">
        <v>2</v>
      </c>
      <c r="R175">
        <v>1</v>
      </c>
      <c r="S175">
        <v>0</v>
      </c>
      <c r="T175">
        <v>10.5</v>
      </c>
      <c r="U175">
        <v>8.9</v>
      </c>
      <c r="V175">
        <v>6.2</v>
      </c>
      <c r="W175">
        <v>15.1</v>
      </c>
      <c r="X175">
        <v>69</v>
      </c>
      <c r="Y175">
        <v>97</v>
      </c>
      <c r="Z175">
        <v>153</v>
      </c>
      <c r="AA175">
        <v>0.28000000000000003</v>
      </c>
      <c r="AB175">
        <v>0.28000000000000003</v>
      </c>
      <c r="AC175">
        <v>0.56000000000000005</v>
      </c>
      <c r="AD175">
        <v>0.24</v>
      </c>
      <c r="AE175">
        <v>0.52</v>
      </c>
      <c r="AF175">
        <v>0.36</v>
      </c>
      <c r="AG175">
        <v>0.22</v>
      </c>
      <c r="AH175">
        <v>0.57999999999999996</v>
      </c>
      <c r="AI175">
        <v>0.31</v>
      </c>
      <c r="AJ175">
        <v>0.53</v>
      </c>
    </row>
    <row r="176" spans="1:36" x14ac:dyDescent="0.25">
      <c r="A176">
        <v>175</v>
      </c>
      <c r="B176" t="s">
        <v>251</v>
      </c>
      <c r="C176" t="s">
        <v>102</v>
      </c>
      <c r="D176" t="s">
        <v>48</v>
      </c>
      <c r="E176" t="s">
        <v>57</v>
      </c>
      <c r="F176">
        <v>39</v>
      </c>
      <c r="G176">
        <v>1985</v>
      </c>
      <c r="H176">
        <v>14</v>
      </c>
      <c r="I176">
        <v>13</v>
      </c>
      <c r="J176">
        <v>1160</v>
      </c>
      <c r="K176">
        <v>12.9</v>
      </c>
      <c r="L176">
        <v>0</v>
      </c>
      <c r="M176">
        <v>0</v>
      </c>
      <c r="N176">
        <v>0</v>
      </c>
      <c r="O176">
        <v>0</v>
      </c>
      <c r="P176">
        <v>0</v>
      </c>
      <c r="Q176">
        <v>0</v>
      </c>
      <c r="R176">
        <v>2</v>
      </c>
      <c r="S176">
        <v>0</v>
      </c>
      <c r="T176">
        <v>0</v>
      </c>
      <c r="U176">
        <v>0</v>
      </c>
      <c r="V176">
        <v>0</v>
      </c>
      <c r="W176">
        <v>0</v>
      </c>
      <c r="X176">
        <v>0</v>
      </c>
      <c r="Y176">
        <v>0</v>
      </c>
      <c r="Z176">
        <v>0</v>
      </c>
      <c r="AA176">
        <v>0</v>
      </c>
      <c r="AB176">
        <v>0</v>
      </c>
      <c r="AC176">
        <v>0</v>
      </c>
      <c r="AD176">
        <v>0</v>
      </c>
      <c r="AE176">
        <v>0</v>
      </c>
      <c r="AF176">
        <v>0</v>
      </c>
      <c r="AG176">
        <v>0</v>
      </c>
      <c r="AH176">
        <v>0</v>
      </c>
      <c r="AI176">
        <v>0</v>
      </c>
      <c r="AJ176">
        <v>0</v>
      </c>
    </row>
    <row r="177" spans="1:36" x14ac:dyDescent="0.25">
      <c r="A177">
        <v>176</v>
      </c>
      <c r="B177" t="s">
        <v>252</v>
      </c>
      <c r="C177" t="s">
        <v>161</v>
      </c>
      <c r="D177" t="s">
        <v>11</v>
      </c>
      <c r="E177" t="s">
        <v>54</v>
      </c>
      <c r="F177">
        <v>26</v>
      </c>
      <c r="G177">
        <v>1998</v>
      </c>
      <c r="H177">
        <v>34</v>
      </c>
      <c r="I177">
        <v>30</v>
      </c>
      <c r="J177">
        <v>2815</v>
      </c>
      <c r="K177">
        <v>31.3</v>
      </c>
      <c r="L177">
        <v>1</v>
      </c>
      <c r="M177">
        <v>0</v>
      </c>
      <c r="N177">
        <v>1</v>
      </c>
      <c r="O177">
        <v>1</v>
      </c>
      <c r="P177">
        <v>0</v>
      </c>
      <c r="Q177">
        <v>0</v>
      </c>
      <c r="R177">
        <v>4</v>
      </c>
      <c r="S177">
        <v>0</v>
      </c>
      <c r="T177">
        <v>1.5</v>
      </c>
      <c r="U177">
        <v>1.5</v>
      </c>
      <c r="V177">
        <v>0.1</v>
      </c>
      <c r="W177">
        <v>1.6</v>
      </c>
      <c r="X177">
        <v>12</v>
      </c>
      <c r="Y177">
        <v>86</v>
      </c>
      <c r="Z177">
        <v>1</v>
      </c>
      <c r="AA177">
        <v>0.03</v>
      </c>
      <c r="AB177">
        <v>0</v>
      </c>
      <c r="AC177">
        <v>0.03</v>
      </c>
      <c r="AD177">
        <v>0.03</v>
      </c>
      <c r="AE177">
        <v>0.03</v>
      </c>
      <c r="AF177">
        <v>0.05</v>
      </c>
      <c r="AG177">
        <v>0</v>
      </c>
      <c r="AH177">
        <v>0.05</v>
      </c>
      <c r="AI177">
        <v>0.05</v>
      </c>
      <c r="AJ177">
        <v>0.05</v>
      </c>
    </row>
    <row r="178" spans="1:36" x14ac:dyDescent="0.25">
      <c r="A178">
        <v>177</v>
      </c>
      <c r="B178" t="s">
        <v>253</v>
      </c>
      <c r="C178" t="s">
        <v>91</v>
      </c>
      <c r="D178" t="s">
        <v>51</v>
      </c>
      <c r="E178" t="s">
        <v>54</v>
      </c>
      <c r="F178">
        <v>20</v>
      </c>
      <c r="G178">
        <v>2004</v>
      </c>
      <c r="H178">
        <v>11</v>
      </c>
      <c r="I178">
        <v>6</v>
      </c>
      <c r="J178">
        <v>579</v>
      </c>
      <c r="K178">
        <v>6.4</v>
      </c>
      <c r="L178">
        <v>0</v>
      </c>
      <c r="M178">
        <v>2</v>
      </c>
      <c r="N178">
        <v>2</v>
      </c>
      <c r="O178">
        <v>0</v>
      </c>
      <c r="P178">
        <v>0</v>
      </c>
      <c r="Q178">
        <v>0</v>
      </c>
      <c r="R178">
        <v>0</v>
      </c>
      <c r="S178">
        <v>0</v>
      </c>
      <c r="T178">
        <v>0.4</v>
      </c>
      <c r="U178">
        <v>0.4</v>
      </c>
      <c r="V178">
        <v>1.6</v>
      </c>
      <c r="W178">
        <v>2</v>
      </c>
      <c r="X178">
        <v>42</v>
      </c>
      <c r="Y178">
        <v>17</v>
      </c>
      <c r="Z178">
        <v>60</v>
      </c>
      <c r="AA178">
        <v>0</v>
      </c>
      <c r="AB178">
        <v>0.31</v>
      </c>
      <c r="AC178">
        <v>0.31</v>
      </c>
      <c r="AD178">
        <v>0</v>
      </c>
      <c r="AE178">
        <v>0.31</v>
      </c>
      <c r="AF178">
        <v>0.06</v>
      </c>
      <c r="AG178">
        <v>0.24</v>
      </c>
      <c r="AH178">
        <v>0.31</v>
      </c>
      <c r="AI178">
        <v>0.06</v>
      </c>
      <c r="AJ178">
        <v>0.31</v>
      </c>
    </row>
    <row r="179" spans="1:36" x14ac:dyDescent="0.25">
      <c r="A179">
        <v>178</v>
      </c>
      <c r="B179" t="s">
        <v>254</v>
      </c>
      <c r="C179" t="s">
        <v>154</v>
      </c>
      <c r="D179" t="s">
        <v>21</v>
      </c>
      <c r="E179" t="s">
        <v>14</v>
      </c>
      <c r="F179">
        <v>24</v>
      </c>
      <c r="G179">
        <v>1999</v>
      </c>
      <c r="H179">
        <v>12</v>
      </c>
      <c r="I179">
        <v>3</v>
      </c>
      <c r="J179">
        <v>369</v>
      </c>
      <c r="K179">
        <v>4.0999999999999996</v>
      </c>
      <c r="L179">
        <v>1</v>
      </c>
      <c r="M179">
        <v>1</v>
      </c>
      <c r="N179">
        <v>2</v>
      </c>
      <c r="O179">
        <v>1</v>
      </c>
      <c r="P179">
        <v>0</v>
      </c>
      <c r="Q179">
        <v>0</v>
      </c>
      <c r="R179">
        <v>2</v>
      </c>
      <c r="S179">
        <v>0</v>
      </c>
      <c r="T179">
        <v>2.2000000000000002</v>
      </c>
      <c r="U179">
        <v>2.2000000000000002</v>
      </c>
      <c r="V179">
        <v>1</v>
      </c>
      <c r="W179">
        <v>3.2</v>
      </c>
      <c r="X179">
        <v>21</v>
      </c>
      <c r="Y179">
        <v>26</v>
      </c>
      <c r="Z179">
        <v>30</v>
      </c>
      <c r="AA179">
        <v>0.24</v>
      </c>
      <c r="AB179">
        <v>0.24</v>
      </c>
      <c r="AC179">
        <v>0.49</v>
      </c>
      <c r="AD179">
        <v>0.24</v>
      </c>
      <c r="AE179">
        <v>0.49</v>
      </c>
      <c r="AF179">
        <v>0.54</v>
      </c>
      <c r="AG179">
        <v>0.23</v>
      </c>
      <c r="AH179">
        <v>0.78</v>
      </c>
      <c r="AI179">
        <v>0.54</v>
      </c>
      <c r="AJ179">
        <v>0.78</v>
      </c>
    </row>
    <row r="180" spans="1:36" x14ac:dyDescent="0.25">
      <c r="A180">
        <v>179</v>
      </c>
      <c r="B180" t="s">
        <v>255</v>
      </c>
      <c r="C180" t="s">
        <v>159</v>
      </c>
      <c r="D180" t="s">
        <v>51</v>
      </c>
      <c r="E180" t="s">
        <v>57</v>
      </c>
      <c r="F180">
        <v>19</v>
      </c>
      <c r="G180">
        <v>2004</v>
      </c>
      <c r="H180">
        <v>8</v>
      </c>
      <c r="I180">
        <v>1</v>
      </c>
      <c r="J180">
        <v>156</v>
      </c>
      <c r="K180">
        <v>1.7</v>
      </c>
      <c r="L180">
        <v>0</v>
      </c>
      <c r="M180">
        <v>0</v>
      </c>
      <c r="N180">
        <v>0</v>
      </c>
      <c r="O180">
        <v>0</v>
      </c>
      <c r="P180">
        <v>0</v>
      </c>
      <c r="Q180">
        <v>0</v>
      </c>
      <c r="R180">
        <v>0</v>
      </c>
      <c r="S180">
        <v>0</v>
      </c>
      <c r="T180">
        <v>0.6</v>
      </c>
      <c r="U180">
        <v>0.6</v>
      </c>
      <c r="V180">
        <v>0.3</v>
      </c>
      <c r="W180">
        <v>0.9</v>
      </c>
      <c r="X180">
        <v>1</v>
      </c>
      <c r="Y180">
        <v>1</v>
      </c>
      <c r="Z180">
        <v>7</v>
      </c>
      <c r="AA180">
        <v>0</v>
      </c>
      <c r="AB180">
        <v>0</v>
      </c>
      <c r="AC180">
        <v>0</v>
      </c>
      <c r="AD180">
        <v>0</v>
      </c>
      <c r="AE180">
        <v>0</v>
      </c>
      <c r="AF180">
        <v>0.32</v>
      </c>
      <c r="AG180">
        <v>0.17</v>
      </c>
      <c r="AH180">
        <v>0.5</v>
      </c>
      <c r="AI180">
        <v>0.32</v>
      </c>
      <c r="AJ180">
        <v>0.5</v>
      </c>
    </row>
    <row r="181" spans="1:36" x14ac:dyDescent="0.25">
      <c r="A181">
        <v>180</v>
      </c>
      <c r="B181" t="s">
        <v>255</v>
      </c>
      <c r="C181" t="s">
        <v>159</v>
      </c>
      <c r="D181" t="s">
        <v>51</v>
      </c>
      <c r="E181" t="s">
        <v>22</v>
      </c>
      <c r="F181">
        <v>19</v>
      </c>
      <c r="G181">
        <v>2004</v>
      </c>
      <c r="H181">
        <v>13</v>
      </c>
      <c r="I181">
        <v>2</v>
      </c>
      <c r="J181">
        <v>246</v>
      </c>
      <c r="K181">
        <v>2.7</v>
      </c>
      <c r="L181">
        <v>1</v>
      </c>
      <c r="M181">
        <v>0</v>
      </c>
      <c r="N181">
        <v>1</v>
      </c>
      <c r="O181">
        <v>1</v>
      </c>
      <c r="P181">
        <v>0</v>
      </c>
      <c r="Q181">
        <v>0</v>
      </c>
      <c r="R181">
        <v>0</v>
      </c>
      <c r="S181">
        <v>0</v>
      </c>
      <c r="T181">
        <v>0.5</v>
      </c>
      <c r="U181">
        <v>0.5</v>
      </c>
      <c r="V181">
        <v>0.4</v>
      </c>
      <c r="W181">
        <v>1</v>
      </c>
      <c r="X181">
        <v>2</v>
      </c>
      <c r="Y181">
        <v>1</v>
      </c>
      <c r="Z181">
        <v>9</v>
      </c>
      <c r="AA181">
        <v>0.37</v>
      </c>
      <c r="AB181">
        <v>0</v>
      </c>
      <c r="AC181">
        <v>0.37</v>
      </c>
      <c r="AD181">
        <v>0.37</v>
      </c>
      <c r="AE181">
        <v>0.37</v>
      </c>
      <c r="AF181">
        <v>0.2</v>
      </c>
      <c r="AG181">
        <v>0.15</v>
      </c>
      <c r="AH181">
        <v>0.35</v>
      </c>
      <c r="AI181">
        <v>0.2</v>
      </c>
      <c r="AJ181">
        <v>0.35</v>
      </c>
    </row>
    <row r="182" spans="1:36" x14ac:dyDescent="0.25">
      <c r="A182">
        <v>181</v>
      </c>
      <c r="B182" t="s">
        <v>256</v>
      </c>
      <c r="C182" t="s">
        <v>154</v>
      </c>
      <c r="D182" t="s">
        <v>17</v>
      </c>
      <c r="E182" t="s">
        <v>60</v>
      </c>
      <c r="F182">
        <v>29</v>
      </c>
      <c r="G182">
        <v>1994</v>
      </c>
      <c r="H182">
        <v>36</v>
      </c>
      <c r="I182">
        <v>35</v>
      </c>
      <c r="J182">
        <v>3018</v>
      </c>
      <c r="K182">
        <v>33.5</v>
      </c>
      <c r="L182">
        <v>8</v>
      </c>
      <c r="M182">
        <v>10</v>
      </c>
      <c r="N182">
        <v>18</v>
      </c>
      <c r="O182">
        <v>5</v>
      </c>
      <c r="P182">
        <v>3</v>
      </c>
      <c r="Q182">
        <v>3</v>
      </c>
      <c r="R182">
        <v>5</v>
      </c>
      <c r="S182">
        <v>2</v>
      </c>
      <c r="T182">
        <v>9.9</v>
      </c>
      <c r="U182">
        <v>7.6</v>
      </c>
      <c r="V182">
        <v>8.5</v>
      </c>
      <c r="W182">
        <v>16.100000000000001</v>
      </c>
      <c r="X182">
        <v>77</v>
      </c>
      <c r="Y182">
        <v>325</v>
      </c>
      <c r="Z182">
        <v>129</v>
      </c>
      <c r="AA182">
        <v>0.24</v>
      </c>
      <c r="AB182">
        <v>0.3</v>
      </c>
      <c r="AC182">
        <v>0.54</v>
      </c>
      <c r="AD182">
        <v>0.15</v>
      </c>
      <c r="AE182">
        <v>0.45</v>
      </c>
      <c r="AF182">
        <v>0.3</v>
      </c>
      <c r="AG182">
        <v>0.25</v>
      </c>
      <c r="AH182">
        <v>0.55000000000000004</v>
      </c>
      <c r="AI182">
        <v>0.23</v>
      </c>
      <c r="AJ182">
        <v>0.48</v>
      </c>
    </row>
    <row r="183" spans="1:36" x14ac:dyDescent="0.25">
      <c r="A183">
        <v>182</v>
      </c>
      <c r="B183" t="s">
        <v>257</v>
      </c>
      <c r="C183" t="s">
        <v>154</v>
      </c>
      <c r="D183" t="s">
        <v>17</v>
      </c>
      <c r="E183" t="s">
        <v>42</v>
      </c>
      <c r="F183">
        <v>20</v>
      </c>
      <c r="G183">
        <v>2004</v>
      </c>
      <c r="H183">
        <v>36</v>
      </c>
      <c r="I183">
        <v>34</v>
      </c>
      <c r="J183">
        <v>2909</v>
      </c>
      <c r="K183">
        <v>32.299999999999997</v>
      </c>
      <c r="L183">
        <v>2</v>
      </c>
      <c r="M183">
        <v>4</v>
      </c>
      <c r="N183">
        <v>6</v>
      </c>
      <c r="O183">
        <v>2</v>
      </c>
      <c r="P183">
        <v>0</v>
      </c>
      <c r="Q183">
        <v>0</v>
      </c>
      <c r="R183">
        <v>8</v>
      </c>
      <c r="S183">
        <v>0</v>
      </c>
      <c r="T183">
        <v>4</v>
      </c>
      <c r="U183">
        <v>4</v>
      </c>
      <c r="V183">
        <v>3</v>
      </c>
      <c r="W183">
        <v>7</v>
      </c>
      <c r="X183">
        <v>76</v>
      </c>
      <c r="Y183">
        <v>145</v>
      </c>
      <c r="Z183">
        <v>108</v>
      </c>
      <c r="AA183">
        <v>0.06</v>
      </c>
      <c r="AB183">
        <v>0.12</v>
      </c>
      <c r="AC183">
        <v>0.19</v>
      </c>
      <c r="AD183">
        <v>0.06</v>
      </c>
      <c r="AE183">
        <v>0.19</v>
      </c>
      <c r="AF183">
        <v>0.12</v>
      </c>
      <c r="AG183">
        <v>0.09</v>
      </c>
      <c r="AH183">
        <v>0.22</v>
      </c>
      <c r="AI183">
        <v>0.12</v>
      </c>
      <c r="AJ183">
        <v>0.22</v>
      </c>
    </row>
    <row r="184" spans="1:36" x14ac:dyDescent="0.25">
      <c r="A184">
        <v>183</v>
      </c>
      <c r="B184" t="s">
        <v>258</v>
      </c>
      <c r="C184" t="s">
        <v>41</v>
      </c>
      <c r="D184" t="s">
        <v>17</v>
      </c>
      <c r="E184" t="s">
        <v>14</v>
      </c>
      <c r="F184">
        <v>23</v>
      </c>
      <c r="G184">
        <v>2001</v>
      </c>
      <c r="H184">
        <v>36</v>
      </c>
      <c r="I184">
        <v>32</v>
      </c>
      <c r="J184">
        <v>2947</v>
      </c>
      <c r="K184">
        <v>32.700000000000003</v>
      </c>
      <c r="L184">
        <v>6</v>
      </c>
      <c r="M184">
        <v>7</v>
      </c>
      <c r="N184">
        <v>13</v>
      </c>
      <c r="O184">
        <v>6</v>
      </c>
      <c r="P184">
        <v>0</v>
      </c>
      <c r="Q184">
        <v>0</v>
      </c>
      <c r="R184">
        <v>8</v>
      </c>
      <c r="S184">
        <v>0</v>
      </c>
      <c r="T184">
        <v>6.1</v>
      </c>
      <c r="U184">
        <v>6.1</v>
      </c>
      <c r="V184">
        <v>6.8</v>
      </c>
      <c r="W184">
        <v>12.9</v>
      </c>
      <c r="X184">
        <v>60</v>
      </c>
      <c r="Y184">
        <v>212</v>
      </c>
      <c r="Z184">
        <v>126</v>
      </c>
      <c r="AA184">
        <v>0.18</v>
      </c>
      <c r="AB184">
        <v>0.21</v>
      </c>
      <c r="AC184">
        <v>0.4</v>
      </c>
      <c r="AD184">
        <v>0.18</v>
      </c>
      <c r="AE184">
        <v>0.4</v>
      </c>
      <c r="AF184">
        <v>0.19</v>
      </c>
      <c r="AG184">
        <v>0.21</v>
      </c>
      <c r="AH184">
        <v>0.39</v>
      </c>
      <c r="AI184">
        <v>0.19</v>
      </c>
      <c r="AJ184">
        <v>0.39</v>
      </c>
    </row>
    <row r="185" spans="1:36" x14ac:dyDescent="0.25">
      <c r="A185">
        <v>184</v>
      </c>
      <c r="B185" t="s">
        <v>259</v>
      </c>
      <c r="C185" t="s">
        <v>39</v>
      </c>
      <c r="D185" t="s">
        <v>48</v>
      </c>
      <c r="E185" t="s">
        <v>34</v>
      </c>
      <c r="F185">
        <v>31</v>
      </c>
      <c r="G185">
        <v>1993</v>
      </c>
      <c r="H185">
        <v>37</v>
      </c>
      <c r="I185">
        <v>37</v>
      </c>
      <c r="J185">
        <v>3275</v>
      </c>
      <c r="K185">
        <v>36.4</v>
      </c>
      <c r="L185">
        <v>0</v>
      </c>
      <c r="M185">
        <v>2</v>
      </c>
      <c r="N185">
        <v>2</v>
      </c>
      <c r="O185">
        <v>0</v>
      </c>
      <c r="P185">
        <v>0</v>
      </c>
      <c r="Q185">
        <v>0</v>
      </c>
      <c r="R185">
        <v>1</v>
      </c>
      <c r="S185">
        <v>0</v>
      </c>
      <c r="T185">
        <v>0</v>
      </c>
      <c r="U185">
        <v>0</v>
      </c>
      <c r="V185">
        <v>0.5</v>
      </c>
      <c r="W185">
        <v>0.5</v>
      </c>
      <c r="X185">
        <v>0</v>
      </c>
      <c r="Y185">
        <v>0</v>
      </c>
      <c r="Z185">
        <v>0</v>
      </c>
      <c r="AA185">
        <v>0</v>
      </c>
      <c r="AB185">
        <v>0.05</v>
      </c>
      <c r="AC185">
        <v>0.05</v>
      </c>
      <c r="AD185">
        <v>0</v>
      </c>
      <c r="AE185">
        <v>0.05</v>
      </c>
      <c r="AF185">
        <v>0</v>
      </c>
      <c r="AG185">
        <v>0.01</v>
      </c>
      <c r="AH185">
        <v>0.01</v>
      </c>
      <c r="AI185">
        <v>0</v>
      </c>
      <c r="AJ185">
        <v>0.01</v>
      </c>
    </row>
    <row r="186" spans="1:36" x14ac:dyDescent="0.25">
      <c r="A186">
        <v>185</v>
      </c>
      <c r="B186" t="s">
        <v>260</v>
      </c>
      <c r="C186" t="s">
        <v>10</v>
      </c>
      <c r="D186" t="s">
        <v>106</v>
      </c>
      <c r="E186" t="s">
        <v>37</v>
      </c>
      <c r="F186">
        <v>24</v>
      </c>
      <c r="G186">
        <v>2000</v>
      </c>
      <c r="H186">
        <v>28</v>
      </c>
      <c r="I186">
        <v>20</v>
      </c>
      <c r="J186">
        <v>1777</v>
      </c>
      <c r="K186">
        <v>19.7</v>
      </c>
      <c r="L186">
        <v>7</v>
      </c>
      <c r="M186">
        <v>2</v>
      </c>
      <c r="N186">
        <v>9</v>
      </c>
      <c r="O186">
        <v>7</v>
      </c>
      <c r="P186">
        <v>0</v>
      </c>
      <c r="Q186">
        <v>0</v>
      </c>
      <c r="R186">
        <v>2</v>
      </c>
      <c r="S186">
        <v>0</v>
      </c>
      <c r="T186">
        <v>5.2</v>
      </c>
      <c r="U186">
        <v>5.2</v>
      </c>
      <c r="V186">
        <v>4.8</v>
      </c>
      <c r="W186">
        <v>9.9</v>
      </c>
      <c r="X186">
        <v>50</v>
      </c>
      <c r="Y186">
        <v>103</v>
      </c>
      <c r="Z186">
        <v>128</v>
      </c>
      <c r="AA186">
        <v>0.35</v>
      </c>
      <c r="AB186">
        <v>0.1</v>
      </c>
      <c r="AC186">
        <v>0.46</v>
      </c>
      <c r="AD186">
        <v>0.35</v>
      </c>
      <c r="AE186">
        <v>0.46</v>
      </c>
      <c r="AF186">
        <v>0.26</v>
      </c>
      <c r="AG186">
        <v>0.24</v>
      </c>
      <c r="AH186">
        <v>0.5</v>
      </c>
      <c r="AI186">
        <v>0.26</v>
      </c>
      <c r="AJ186">
        <v>0.5</v>
      </c>
    </row>
    <row r="187" spans="1:36" x14ac:dyDescent="0.25">
      <c r="A187">
        <v>186</v>
      </c>
      <c r="B187" t="s">
        <v>261</v>
      </c>
      <c r="C187" t="s">
        <v>64</v>
      </c>
      <c r="D187" t="s">
        <v>11</v>
      </c>
      <c r="E187" t="s">
        <v>14</v>
      </c>
      <c r="F187">
        <v>23</v>
      </c>
      <c r="G187">
        <v>2000</v>
      </c>
      <c r="H187">
        <v>14</v>
      </c>
      <c r="I187">
        <v>14</v>
      </c>
      <c r="J187">
        <v>1172</v>
      </c>
      <c r="K187">
        <v>13</v>
      </c>
      <c r="L187">
        <v>0</v>
      </c>
      <c r="M187">
        <v>0</v>
      </c>
      <c r="N187">
        <v>0</v>
      </c>
      <c r="O187">
        <v>0</v>
      </c>
      <c r="P187">
        <v>0</v>
      </c>
      <c r="Q187">
        <v>0</v>
      </c>
      <c r="R187">
        <v>7</v>
      </c>
      <c r="S187">
        <v>0</v>
      </c>
      <c r="T187">
        <v>0.4</v>
      </c>
      <c r="U187">
        <v>0.4</v>
      </c>
      <c r="V187">
        <v>0.4</v>
      </c>
      <c r="W187">
        <v>0.8</v>
      </c>
      <c r="X187">
        <v>19</v>
      </c>
      <c r="Y187">
        <v>32</v>
      </c>
      <c r="Z187">
        <v>4</v>
      </c>
      <c r="AA187">
        <v>0</v>
      </c>
      <c r="AB187">
        <v>0</v>
      </c>
      <c r="AC187">
        <v>0</v>
      </c>
      <c r="AD187">
        <v>0</v>
      </c>
      <c r="AE187">
        <v>0</v>
      </c>
      <c r="AF187">
        <v>0.03</v>
      </c>
      <c r="AG187">
        <v>0.03</v>
      </c>
      <c r="AH187">
        <v>7.0000000000000007E-2</v>
      </c>
      <c r="AI187">
        <v>0.03</v>
      </c>
      <c r="AJ187">
        <v>0.06</v>
      </c>
    </row>
    <row r="188" spans="1:36" x14ac:dyDescent="0.25">
      <c r="A188">
        <v>187</v>
      </c>
      <c r="B188" t="s">
        <v>262</v>
      </c>
      <c r="C188" t="s">
        <v>154</v>
      </c>
      <c r="D188" t="s">
        <v>106</v>
      </c>
      <c r="E188" t="s">
        <v>24</v>
      </c>
      <c r="F188">
        <v>20</v>
      </c>
      <c r="G188">
        <v>2004</v>
      </c>
      <c r="H188">
        <v>10</v>
      </c>
      <c r="I188">
        <v>1</v>
      </c>
      <c r="J188">
        <v>239</v>
      </c>
      <c r="K188">
        <v>2.7</v>
      </c>
      <c r="L188">
        <v>0</v>
      </c>
      <c r="M188">
        <v>0</v>
      </c>
      <c r="N188">
        <v>0</v>
      </c>
      <c r="O188">
        <v>0</v>
      </c>
      <c r="P188">
        <v>0</v>
      </c>
      <c r="Q188">
        <v>0</v>
      </c>
      <c r="R188">
        <v>2</v>
      </c>
      <c r="S188">
        <v>0</v>
      </c>
      <c r="T188">
        <v>0.1</v>
      </c>
      <c r="U188">
        <v>0.1</v>
      </c>
      <c r="V188">
        <v>0</v>
      </c>
      <c r="W188">
        <v>0.2</v>
      </c>
      <c r="X188">
        <v>10</v>
      </c>
      <c r="Y188">
        <v>8</v>
      </c>
      <c r="Z188">
        <v>28</v>
      </c>
      <c r="AA188">
        <v>0</v>
      </c>
      <c r="AB188">
        <v>0</v>
      </c>
      <c r="AC188">
        <v>0</v>
      </c>
      <c r="AD188">
        <v>0</v>
      </c>
      <c r="AE188">
        <v>0</v>
      </c>
      <c r="AF188">
        <v>0.05</v>
      </c>
      <c r="AG188">
        <v>0.01</v>
      </c>
      <c r="AH188">
        <v>7.0000000000000007E-2</v>
      </c>
      <c r="AI188">
        <v>0.05</v>
      </c>
      <c r="AJ188">
        <v>7.0000000000000007E-2</v>
      </c>
    </row>
    <row r="189" spans="1:36" x14ac:dyDescent="0.25">
      <c r="A189">
        <v>188</v>
      </c>
      <c r="B189" t="s">
        <v>263</v>
      </c>
      <c r="C189" t="s">
        <v>10</v>
      </c>
      <c r="D189" t="s">
        <v>48</v>
      </c>
      <c r="E189" t="s">
        <v>86</v>
      </c>
      <c r="F189">
        <v>36</v>
      </c>
      <c r="G189">
        <v>1988</v>
      </c>
      <c r="H189">
        <v>7</v>
      </c>
      <c r="I189">
        <v>7</v>
      </c>
      <c r="J189">
        <v>630</v>
      </c>
      <c r="K189">
        <v>7</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row>
    <row r="190" spans="1:36" x14ac:dyDescent="0.25">
      <c r="A190">
        <v>189</v>
      </c>
      <c r="B190" t="s">
        <v>264</v>
      </c>
      <c r="C190" t="s">
        <v>47</v>
      </c>
      <c r="D190" t="s">
        <v>106</v>
      </c>
      <c r="E190" t="s">
        <v>26</v>
      </c>
      <c r="F190">
        <v>20</v>
      </c>
      <c r="G190">
        <v>2004</v>
      </c>
      <c r="H190">
        <v>4</v>
      </c>
      <c r="I190">
        <v>0</v>
      </c>
      <c r="J190">
        <v>55</v>
      </c>
      <c r="K190">
        <v>0.6</v>
      </c>
      <c r="L190">
        <v>1</v>
      </c>
      <c r="M190">
        <v>0</v>
      </c>
      <c r="N190">
        <v>1</v>
      </c>
      <c r="O190">
        <v>1</v>
      </c>
      <c r="P190">
        <v>0</v>
      </c>
      <c r="Q190">
        <v>0</v>
      </c>
      <c r="R190">
        <v>0</v>
      </c>
      <c r="S190">
        <v>0</v>
      </c>
      <c r="T190">
        <v>0.3</v>
      </c>
      <c r="U190">
        <v>0.3</v>
      </c>
      <c r="V190">
        <v>0</v>
      </c>
      <c r="W190">
        <v>0.3</v>
      </c>
      <c r="X190">
        <v>4</v>
      </c>
      <c r="Y190">
        <v>3</v>
      </c>
      <c r="Z190">
        <v>4</v>
      </c>
      <c r="AA190">
        <v>1.64</v>
      </c>
      <c r="AB190">
        <v>0</v>
      </c>
      <c r="AC190">
        <v>1.64</v>
      </c>
      <c r="AD190">
        <v>1.64</v>
      </c>
      <c r="AE190">
        <v>1.64</v>
      </c>
      <c r="AF190">
        <v>0.42</v>
      </c>
      <c r="AG190">
        <v>0</v>
      </c>
      <c r="AH190">
        <v>0.42</v>
      </c>
      <c r="AI190">
        <v>0.42</v>
      </c>
      <c r="AJ190">
        <v>0.42</v>
      </c>
    </row>
    <row r="191" spans="1:36" x14ac:dyDescent="0.25">
      <c r="A191">
        <v>190</v>
      </c>
      <c r="B191" t="s">
        <v>265</v>
      </c>
      <c r="C191" t="s">
        <v>147</v>
      </c>
      <c r="D191" t="s">
        <v>62</v>
      </c>
      <c r="E191" t="s">
        <v>42</v>
      </c>
      <c r="F191">
        <v>30</v>
      </c>
      <c r="G191">
        <v>1994</v>
      </c>
      <c r="H191">
        <v>8</v>
      </c>
      <c r="I191">
        <v>4</v>
      </c>
      <c r="J191">
        <v>306</v>
      </c>
      <c r="K191">
        <v>3.4</v>
      </c>
      <c r="L191">
        <v>0</v>
      </c>
      <c r="M191">
        <v>0</v>
      </c>
      <c r="N191">
        <v>0</v>
      </c>
      <c r="O191">
        <v>0</v>
      </c>
      <c r="P191">
        <v>0</v>
      </c>
      <c r="Q191">
        <v>0</v>
      </c>
      <c r="R191">
        <v>0</v>
      </c>
      <c r="S191">
        <v>1</v>
      </c>
      <c r="T191">
        <v>0</v>
      </c>
      <c r="U191">
        <v>0</v>
      </c>
      <c r="V191">
        <v>0.1</v>
      </c>
      <c r="W191">
        <v>0.1</v>
      </c>
      <c r="X191">
        <v>10</v>
      </c>
      <c r="Y191">
        <v>8</v>
      </c>
      <c r="Z191">
        <v>18</v>
      </c>
      <c r="AA191">
        <v>0</v>
      </c>
      <c r="AB191">
        <v>0</v>
      </c>
      <c r="AC191">
        <v>0</v>
      </c>
      <c r="AD191">
        <v>0</v>
      </c>
      <c r="AE191">
        <v>0</v>
      </c>
      <c r="AF191">
        <v>0.01</v>
      </c>
      <c r="AG191">
        <v>0.03</v>
      </c>
      <c r="AH191">
        <v>0.04</v>
      </c>
      <c r="AI191">
        <v>0.01</v>
      </c>
      <c r="AJ191">
        <v>0.04</v>
      </c>
    </row>
    <row r="192" spans="1:36" x14ac:dyDescent="0.25">
      <c r="A192">
        <v>191</v>
      </c>
      <c r="B192" t="s">
        <v>266</v>
      </c>
      <c r="C192" t="s">
        <v>10</v>
      </c>
      <c r="D192" t="s">
        <v>11</v>
      </c>
      <c r="E192" t="s">
        <v>60</v>
      </c>
      <c r="F192">
        <v>19</v>
      </c>
      <c r="G192">
        <v>2005</v>
      </c>
      <c r="H192">
        <v>2</v>
      </c>
      <c r="I192">
        <v>2</v>
      </c>
      <c r="J192">
        <v>165</v>
      </c>
      <c r="K192">
        <v>1.8</v>
      </c>
      <c r="L192">
        <v>0</v>
      </c>
      <c r="M192">
        <v>0</v>
      </c>
      <c r="N192">
        <v>0</v>
      </c>
      <c r="O192">
        <v>0</v>
      </c>
      <c r="P192">
        <v>0</v>
      </c>
      <c r="Q192">
        <v>0</v>
      </c>
      <c r="R192">
        <v>0</v>
      </c>
      <c r="S192">
        <v>0</v>
      </c>
      <c r="T192">
        <v>0</v>
      </c>
      <c r="U192">
        <v>0</v>
      </c>
      <c r="V192">
        <v>0</v>
      </c>
      <c r="W192">
        <v>0</v>
      </c>
      <c r="X192">
        <v>2</v>
      </c>
      <c r="Y192">
        <v>8</v>
      </c>
      <c r="Z192">
        <v>0</v>
      </c>
      <c r="AA192">
        <v>0</v>
      </c>
      <c r="AB192">
        <v>0</v>
      </c>
      <c r="AC192">
        <v>0</v>
      </c>
      <c r="AD192">
        <v>0</v>
      </c>
      <c r="AE192">
        <v>0</v>
      </c>
      <c r="AF192">
        <v>0</v>
      </c>
      <c r="AG192">
        <v>0</v>
      </c>
      <c r="AH192">
        <v>0</v>
      </c>
      <c r="AI192">
        <v>0</v>
      </c>
      <c r="AJ192">
        <v>0</v>
      </c>
    </row>
    <row r="193" spans="1:36" x14ac:dyDescent="0.25">
      <c r="A193">
        <v>192</v>
      </c>
      <c r="B193" t="s">
        <v>267</v>
      </c>
      <c r="C193" t="s">
        <v>104</v>
      </c>
      <c r="D193" t="s">
        <v>51</v>
      </c>
      <c r="E193" t="s">
        <v>57</v>
      </c>
      <c r="F193">
        <v>31</v>
      </c>
      <c r="G193">
        <v>1993</v>
      </c>
      <c r="H193">
        <v>18</v>
      </c>
      <c r="I193">
        <v>6</v>
      </c>
      <c r="J193">
        <v>790</v>
      </c>
      <c r="K193">
        <v>8.8000000000000007</v>
      </c>
      <c r="L193">
        <v>3</v>
      </c>
      <c r="M193">
        <v>2</v>
      </c>
      <c r="N193">
        <v>5</v>
      </c>
      <c r="O193">
        <v>3</v>
      </c>
      <c r="P193">
        <v>0</v>
      </c>
      <c r="Q193">
        <v>0</v>
      </c>
      <c r="R193">
        <v>2</v>
      </c>
      <c r="S193">
        <v>0</v>
      </c>
      <c r="T193">
        <v>2.2000000000000002</v>
      </c>
      <c r="U193">
        <v>2.2000000000000002</v>
      </c>
      <c r="V193">
        <v>1.9</v>
      </c>
      <c r="W193">
        <v>4.0999999999999996</v>
      </c>
      <c r="X193">
        <v>7</v>
      </c>
      <c r="Y193">
        <v>14</v>
      </c>
      <c r="Z193">
        <v>31</v>
      </c>
      <c r="AA193">
        <v>0.34</v>
      </c>
      <c r="AB193">
        <v>0.23</v>
      </c>
      <c r="AC193">
        <v>0.56999999999999995</v>
      </c>
      <c r="AD193">
        <v>0.34</v>
      </c>
      <c r="AE193">
        <v>0.56999999999999995</v>
      </c>
      <c r="AF193">
        <v>0.25</v>
      </c>
      <c r="AG193">
        <v>0.22</v>
      </c>
      <c r="AH193">
        <v>0.46</v>
      </c>
      <c r="AI193">
        <v>0.25</v>
      </c>
      <c r="AJ193">
        <v>0.46</v>
      </c>
    </row>
    <row r="194" spans="1:36" x14ac:dyDescent="0.25">
      <c r="A194">
        <v>193</v>
      </c>
      <c r="B194" t="s">
        <v>268</v>
      </c>
      <c r="C194" t="s">
        <v>39</v>
      </c>
      <c r="D194" t="s">
        <v>51</v>
      </c>
      <c r="E194" t="s">
        <v>45</v>
      </c>
      <c r="F194">
        <v>25</v>
      </c>
      <c r="G194">
        <v>1999</v>
      </c>
      <c r="H194">
        <v>35</v>
      </c>
      <c r="I194">
        <v>23</v>
      </c>
      <c r="J194">
        <v>1935</v>
      </c>
      <c r="K194">
        <v>21.5</v>
      </c>
      <c r="L194">
        <v>10</v>
      </c>
      <c r="M194">
        <v>4</v>
      </c>
      <c r="N194">
        <v>14</v>
      </c>
      <c r="O194">
        <v>10</v>
      </c>
      <c r="P194">
        <v>0</v>
      </c>
      <c r="Q194">
        <v>0</v>
      </c>
      <c r="R194">
        <v>5</v>
      </c>
      <c r="S194">
        <v>0</v>
      </c>
      <c r="T194">
        <v>7.1</v>
      </c>
      <c r="U194">
        <v>7.1</v>
      </c>
      <c r="V194">
        <v>4.4000000000000004</v>
      </c>
      <c r="W194">
        <v>11.5</v>
      </c>
      <c r="X194">
        <v>59</v>
      </c>
      <c r="Y194">
        <v>52</v>
      </c>
      <c r="Z194">
        <v>278</v>
      </c>
      <c r="AA194">
        <v>0.47</v>
      </c>
      <c r="AB194">
        <v>0.19</v>
      </c>
      <c r="AC194">
        <v>0.65</v>
      </c>
      <c r="AD194">
        <v>0.47</v>
      </c>
      <c r="AE194">
        <v>0.65</v>
      </c>
      <c r="AF194">
        <v>0.33</v>
      </c>
      <c r="AG194">
        <v>0.2</v>
      </c>
      <c r="AH194">
        <v>0.53</v>
      </c>
      <c r="AI194">
        <v>0.33</v>
      </c>
      <c r="AJ194">
        <v>0.53</v>
      </c>
    </row>
    <row r="195" spans="1:36" x14ac:dyDescent="0.25">
      <c r="A195">
        <v>194</v>
      </c>
      <c r="B195" t="s">
        <v>269</v>
      </c>
      <c r="C195" t="s">
        <v>270</v>
      </c>
      <c r="D195" t="s">
        <v>17</v>
      </c>
      <c r="E195" t="s">
        <v>43</v>
      </c>
      <c r="F195">
        <v>34</v>
      </c>
      <c r="G195">
        <v>1989</v>
      </c>
      <c r="H195">
        <v>37</v>
      </c>
      <c r="I195">
        <v>35</v>
      </c>
      <c r="J195">
        <v>3063</v>
      </c>
      <c r="K195">
        <v>34</v>
      </c>
      <c r="L195">
        <v>0</v>
      </c>
      <c r="M195">
        <v>3</v>
      </c>
      <c r="N195">
        <v>3</v>
      </c>
      <c r="O195">
        <v>0</v>
      </c>
      <c r="P195">
        <v>0</v>
      </c>
      <c r="Q195">
        <v>0</v>
      </c>
      <c r="R195">
        <v>9</v>
      </c>
      <c r="S195">
        <v>0</v>
      </c>
      <c r="T195">
        <v>1.1000000000000001</v>
      </c>
      <c r="U195">
        <v>1.1000000000000001</v>
      </c>
      <c r="V195">
        <v>1.7</v>
      </c>
      <c r="W195">
        <v>2.8</v>
      </c>
      <c r="X195">
        <v>27</v>
      </c>
      <c r="Y195">
        <v>145</v>
      </c>
      <c r="Z195">
        <v>27</v>
      </c>
      <c r="AA195">
        <v>0</v>
      </c>
      <c r="AB195">
        <v>0.09</v>
      </c>
      <c r="AC195">
        <v>0.09</v>
      </c>
      <c r="AD195">
        <v>0</v>
      </c>
      <c r="AE195">
        <v>0.09</v>
      </c>
      <c r="AF195">
        <v>0.03</v>
      </c>
      <c r="AG195">
        <v>0.05</v>
      </c>
      <c r="AH195">
        <v>0.08</v>
      </c>
      <c r="AI195">
        <v>0.03</v>
      </c>
      <c r="AJ195">
        <v>0.08</v>
      </c>
    </row>
    <row r="196" spans="1:36" x14ac:dyDescent="0.25">
      <c r="A196">
        <v>195</v>
      </c>
      <c r="B196" t="s">
        <v>271</v>
      </c>
      <c r="C196" t="s">
        <v>82</v>
      </c>
      <c r="D196" t="s">
        <v>73</v>
      </c>
      <c r="E196" t="s">
        <v>84</v>
      </c>
      <c r="F196">
        <v>21</v>
      </c>
      <c r="G196">
        <v>2003</v>
      </c>
      <c r="H196">
        <v>7</v>
      </c>
      <c r="I196">
        <v>5</v>
      </c>
      <c r="J196">
        <v>318</v>
      </c>
      <c r="K196">
        <v>3.5</v>
      </c>
      <c r="L196">
        <v>0</v>
      </c>
      <c r="M196">
        <v>0</v>
      </c>
      <c r="N196">
        <v>0</v>
      </c>
      <c r="O196">
        <v>0</v>
      </c>
      <c r="P196">
        <v>0</v>
      </c>
      <c r="Q196">
        <v>0</v>
      </c>
      <c r="R196">
        <v>0</v>
      </c>
      <c r="S196">
        <v>0</v>
      </c>
      <c r="T196">
        <v>0</v>
      </c>
      <c r="U196">
        <v>0</v>
      </c>
      <c r="V196">
        <v>0.2</v>
      </c>
      <c r="W196">
        <v>0.2</v>
      </c>
      <c r="X196">
        <v>26</v>
      </c>
      <c r="Y196">
        <v>15</v>
      </c>
      <c r="Z196">
        <v>28</v>
      </c>
      <c r="AA196">
        <v>0</v>
      </c>
      <c r="AB196">
        <v>0</v>
      </c>
      <c r="AC196">
        <v>0</v>
      </c>
      <c r="AD196">
        <v>0</v>
      </c>
      <c r="AE196">
        <v>0</v>
      </c>
      <c r="AF196">
        <v>0.01</v>
      </c>
      <c r="AG196">
        <v>0.05</v>
      </c>
      <c r="AH196">
        <v>0.06</v>
      </c>
      <c r="AI196">
        <v>0.01</v>
      </c>
      <c r="AJ196">
        <v>0.06</v>
      </c>
    </row>
    <row r="197" spans="1:36" x14ac:dyDescent="0.25">
      <c r="A197">
        <v>196</v>
      </c>
      <c r="B197" t="s">
        <v>272</v>
      </c>
      <c r="C197" t="s">
        <v>41</v>
      </c>
      <c r="D197" t="s">
        <v>106</v>
      </c>
      <c r="E197" t="s">
        <v>60</v>
      </c>
      <c r="F197">
        <v>20</v>
      </c>
      <c r="G197">
        <v>2004</v>
      </c>
      <c r="H197">
        <v>36</v>
      </c>
      <c r="I197">
        <v>23</v>
      </c>
      <c r="J197">
        <v>2199</v>
      </c>
      <c r="K197">
        <v>24.4</v>
      </c>
      <c r="L197">
        <v>6</v>
      </c>
      <c r="M197">
        <v>2</v>
      </c>
      <c r="N197">
        <v>8</v>
      </c>
      <c r="O197">
        <v>6</v>
      </c>
      <c r="P197">
        <v>0</v>
      </c>
      <c r="Q197">
        <v>0</v>
      </c>
      <c r="R197">
        <v>3</v>
      </c>
      <c r="S197">
        <v>0</v>
      </c>
      <c r="T197">
        <v>7.3</v>
      </c>
      <c r="U197">
        <v>7.3</v>
      </c>
      <c r="V197">
        <v>4.5</v>
      </c>
      <c r="W197">
        <v>11.8</v>
      </c>
      <c r="X197">
        <v>141</v>
      </c>
      <c r="Y197">
        <v>56</v>
      </c>
      <c r="Z197">
        <v>290</v>
      </c>
      <c r="AA197">
        <v>0.25</v>
      </c>
      <c r="AB197">
        <v>0.08</v>
      </c>
      <c r="AC197">
        <v>0.33</v>
      </c>
      <c r="AD197">
        <v>0.25</v>
      </c>
      <c r="AE197">
        <v>0.33</v>
      </c>
      <c r="AF197">
        <v>0.3</v>
      </c>
      <c r="AG197">
        <v>0.19</v>
      </c>
      <c r="AH197">
        <v>0.48</v>
      </c>
      <c r="AI197">
        <v>0.3</v>
      </c>
      <c r="AJ197">
        <v>0.48</v>
      </c>
    </row>
    <row r="198" spans="1:36" x14ac:dyDescent="0.25">
      <c r="A198">
        <v>197</v>
      </c>
      <c r="B198" t="s">
        <v>273</v>
      </c>
      <c r="C198" t="s">
        <v>10</v>
      </c>
      <c r="D198" t="s">
        <v>78</v>
      </c>
      <c r="E198" t="s">
        <v>43</v>
      </c>
      <c r="F198">
        <v>23</v>
      </c>
      <c r="G198">
        <v>2001</v>
      </c>
      <c r="H198">
        <v>21</v>
      </c>
      <c r="I198">
        <v>17</v>
      </c>
      <c r="J198">
        <v>1594</v>
      </c>
      <c r="K198">
        <v>17.7</v>
      </c>
      <c r="L198">
        <v>0</v>
      </c>
      <c r="M198">
        <v>1</v>
      </c>
      <c r="N198">
        <v>1</v>
      </c>
      <c r="O198">
        <v>0</v>
      </c>
      <c r="P198">
        <v>0</v>
      </c>
      <c r="Q198">
        <v>0</v>
      </c>
      <c r="R198">
        <v>5</v>
      </c>
      <c r="S198">
        <v>0</v>
      </c>
      <c r="T198">
        <v>0.7</v>
      </c>
      <c r="U198">
        <v>0.7</v>
      </c>
      <c r="V198">
        <v>1.4</v>
      </c>
      <c r="W198">
        <v>2.1</v>
      </c>
      <c r="X198">
        <v>15</v>
      </c>
      <c r="Y198">
        <v>50</v>
      </c>
      <c r="Z198">
        <v>30</v>
      </c>
      <c r="AA198">
        <v>0</v>
      </c>
      <c r="AB198">
        <v>0.06</v>
      </c>
      <c r="AC198">
        <v>0.06</v>
      </c>
      <c r="AD198">
        <v>0</v>
      </c>
      <c r="AE198">
        <v>0.06</v>
      </c>
      <c r="AF198">
        <v>0.04</v>
      </c>
      <c r="AG198">
        <v>0.08</v>
      </c>
      <c r="AH198">
        <v>0.12</v>
      </c>
      <c r="AI198">
        <v>0.04</v>
      </c>
      <c r="AJ198">
        <v>0.12</v>
      </c>
    </row>
    <row r="199" spans="1:36" x14ac:dyDescent="0.25">
      <c r="A199">
        <v>198</v>
      </c>
      <c r="B199" t="s">
        <v>274</v>
      </c>
      <c r="C199" t="s">
        <v>10</v>
      </c>
      <c r="D199" t="s">
        <v>51</v>
      </c>
      <c r="E199" t="s">
        <v>14</v>
      </c>
      <c r="F199">
        <v>18</v>
      </c>
      <c r="G199">
        <v>2006</v>
      </c>
      <c r="H199">
        <v>8</v>
      </c>
      <c r="I199">
        <v>1</v>
      </c>
      <c r="J199">
        <v>183</v>
      </c>
      <c r="K199">
        <v>2</v>
      </c>
      <c r="L199">
        <v>1</v>
      </c>
      <c r="M199">
        <v>1</v>
      </c>
      <c r="N199">
        <v>2</v>
      </c>
      <c r="O199">
        <v>1</v>
      </c>
      <c r="P199">
        <v>0</v>
      </c>
      <c r="Q199">
        <v>0</v>
      </c>
      <c r="R199">
        <v>1</v>
      </c>
      <c r="S199">
        <v>0</v>
      </c>
      <c r="T199">
        <v>0.2</v>
      </c>
      <c r="U199">
        <v>0.2</v>
      </c>
      <c r="V199">
        <v>0.7</v>
      </c>
      <c r="W199">
        <v>0.9</v>
      </c>
      <c r="X199">
        <v>9</v>
      </c>
      <c r="Y199">
        <v>3</v>
      </c>
      <c r="Z199">
        <v>22</v>
      </c>
      <c r="AA199">
        <v>0.49</v>
      </c>
      <c r="AB199">
        <v>0.49</v>
      </c>
      <c r="AC199">
        <v>0.98</v>
      </c>
      <c r="AD199">
        <v>0.49</v>
      </c>
      <c r="AE199">
        <v>0.98</v>
      </c>
      <c r="AF199">
        <v>0.1</v>
      </c>
      <c r="AG199">
        <v>0.36</v>
      </c>
      <c r="AH199">
        <v>0.46</v>
      </c>
      <c r="AI199">
        <v>0.1</v>
      </c>
      <c r="AJ199">
        <v>0.46</v>
      </c>
    </row>
    <row r="200" spans="1:36" x14ac:dyDescent="0.25">
      <c r="A200">
        <v>199</v>
      </c>
      <c r="B200" t="s">
        <v>275</v>
      </c>
      <c r="C200" t="s">
        <v>10</v>
      </c>
      <c r="D200" t="s">
        <v>17</v>
      </c>
      <c r="E200" t="s">
        <v>29</v>
      </c>
      <c r="F200">
        <v>24</v>
      </c>
      <c r="G200">
        <v>2000</v>
      </c>
      <c r="H200">
        <v>34</v>
      </c>
      <c r="I200">
        <v>34</v>
      </c>
      <c r="J200">
        <v>2803</v>
      </c>
      <c r="K200">
        <v>31.1</v>
      </c>
      <c r="L200">
        <v>7</v>
      </c>
      <c r="M200">
        <v>8</v>
      </c>
      <c r="N200">
        <v>15</v>
      </c>
      <c r="O200">
        <v>7</v>
      </c>
      <c r="P200">
        <v>0</v>
      </c>
      <c r="Q200">
        <v>0</v>
      </c>
      <c r="R200">
        <v>11</v>
      </c>
      <c r="S200">
        <v>1</v>
      </c>
      <c r="T200">
        <v>6.3</v>
      </c>
      <c r="U200">
        <v>6.3</v>
      </c>
      <c r="V200">
        <v>5</v>
      </c>
      <c r="W200">
        <v>11.2</v>
      </c>
      <c r="X200">
        <v>69</v>
      </c>
      <c r="Y200">
        <v>164</v>
      </c>
      <c r="Z200">
        <v>136</v>
      </c>
      <c r="AA200">
        <v>0.22</v>
      </c>
      <c r="AB200">
        <v>0.26</v>
      </c>
      <c r="AC200">
        <v>0.48</v>
      </c>
      <c r="AD200">
        <v>0.22</v>
      </c>
      <c r="AE200">
        <v>0.48</v>
      </c>
      <c r="AF200">
        <v>0.2</v>
      </c>
      <c r="AG200">
        <v>0.16</v>
      </c>
      <c r="AH200">
        <v>0.36</v>
      </c>
      <c r="AI200">
        <v>0.2</v>
      </c>
      <c r="AJ200">
        <v>0.36</v>
      </c>
    </row>
    <row r="201" spans="1:36" x14ac:dyDescent="0.25">
      <c r="A201">
        <v>200</v>
      </c>
      <c r="B201" t="s">
        <v>276</v>
      </c>
      <c r="C201" t="s">
        <v>147</v>
      </c>
      <c r="D201" t="s">
        <v>17</v>
      </c>
      <c r="E201" t="s">
        <v>22</v>
      </c>
      <c r="F201">
        <v>23</v>
      </c>
      <c r="G201">
        <v>2001</v>
      </c>
      <c r="H201">
        <v>2</v>
      </c>
      <c r="I201">
        <v>1</v>
      </c>
      <c r="J201">
        <v>98</v>
      </c>
      <c r="K201">
        <v>1.1000000000000001</v>
      </c>
      <c r="L201">
        <v>0</v>
      </c>
      <c r="M201">
        <v>0</v>
      </c>
      <c r="N201">
        <v>0</v>
      </c>
      <c r="O201">
        <v>0</v>
      </c>
      <c r="P201">
        <v>0</v>
      </c>
      <c r="Q201">
        <v>0</v>
      </c>
      <c r="R201">
        <v>0</v>
      </c>
      <c r="S201">
        <v>0</v>
      </c>
      <c r="T201">
        <v>0.1</v>
      </c>
      <c r="U201">
        <v>0.1</v>
      </c>
      <c r="V201">
        <v>0</v>
      </c>
      <c r="W201">
        <v>0.1</v>
      </c>
      <c r="X201">
        <v>2</v>
      </c>
      <c r="Y201">
        <v>11</v>
      </c>
      <c r="Z201">
        <v>2</v>
      </c>
      <c r="AA201">
        <v>0</v>
      </c>
      <c r="AB201">
        <v>0</v>
      </c>
      <c r="AC201">
        <v>0</v>
      </c>
      <c r="AD201">
        <v>0</v>
      </c>
      <c r="AE201">
        <v>0</v>
      </c>
      <c r="AF201">
        <v>7.0000000000000007E-2</v>
      </c>
      <c r="AG201">
        <v>0</v>
      </c>
      <c r="AH201">
        <v>7.0000000000000007E-2</v>
      </c>
      <c r="AI201">
        <v>7.0000000000000007E-2</v>
      </c>
      <c r="AJ201">
        <v>7.0000000000000007E-2</v>
      </c>
    </row>
    <row r="202" spans="1:36" x14ac:dyDescent="0.25">
      <c r="A202">
        <v>201</v>
      </c>
      <c r="B202" t="s">
        <v>277</v>
      </c>
      <c r="C202" t="s">
        <v>10</v>
      </c>
      <c r="D202" t="s">
        <v>11</v>
      </c>
      <c r="E202" t="s">
        <v>131</v>
      </c>
      <c r="F202">
        <v>26</v>
      </c>
      <c r="G202">
        <v>1998</v>
      </c>
      <c r="H202">
        <v>3</v>
      </c>
      <c r="I202">
        <v>2</v>
      </c>
      <c r="J202">
        <v>159</v>
      </c>
      <c r="K202">
        <v>1.8</v>
      </c>
      <c r="L202">
        <v>0</v>
      </c>
      <c r="M202">
        <v>0</v>
      </c>
      <c r="N202">
        <v>0</v>
      </c>
      <c r="O202">
        <v>0</v>
      </c>
      <c r="P202">
        <v>0</v>
      </c>
      <c r="Q202">
        <v>0</v>
      </c>
      <c r="R202">
        <v>1</v>
      </c>
      <c r="S202">
        <v>0</v>
      </c>
      <c r="T202">
        <v>0</v>
      </c>
      <c r="U202">
        <v>0</v>
      </c>
      <c r="V202">
        <v>0</v>
      </c>
      <c r="W202">
        <v>0</v>
      </c>
      <c r="X202">
        <v>2</v>
      </c>
      <c r="Y202">
        <v>4</v>
      </c>
      <c r="Z202">
        <v>1</v>
      </c>
      <c r="AA202">
        <v>0</v>
      </c>
      <c r="AB202">
        <v>0</v>
      </c>
      <c r="AC202">
        <v>0</v>
      </c>
      <c r="AD202">
        <v>0</v>
      </c>
      <c r="AE202">
        <v>0</v>
      </c>
      <c r="AF202">
        <v>0</v>
      </c>
      <c r="AG202">
        <v>0</v>
      </c>
      <c r="AH202">
        <v>0</v>
      </c>
      <c r="AI202">
        <v>0</v>
      </c>
      <c r="AJ202">
        <v>0</v>
      </c>
    </row>
    <row r="203" spans="1:36" x14ac:dyDescent="0.25">
      <c r="A203">
        <v>202</v>
      </c>
      <c r="B203" t="s">
        <v>278</v>
      </c>
      <c r="C203" t="s">
        <v>10</v>
      </c>
      <c r="D203" t="s">
        <v>62</v>
      </c>
      <c r="E203" t="s">
        <v>67</v>
      </c>
      <c r="F203">
        <v>21</v>
      </c>
      <c r="G203">
        <v>2003</v>
      </c>
      <c r="H203">
        <v>2</v>
      </c>
      <c r="I203">
        <v>0</v>
      </c>
      <c r="J203">
        <v>24</v>
      </c>
      <c r="K203">
        <v>0.3</v>
      </c>
      <c r="L203">
        <v>0</v>
      </c>
      <c r="M203">
        <v>0</v>
      </c>
      <c r="N203">
        <v>0</v>
      </c>
      <c r="O203">
        <v>0</v>
      </c>
      <c r="P203">
        <v>0</v>
      </c>
      <c r="Q203">
        <v>0</v>
      </c>
      <c r="R203">
        <v>0</v>
      </c>
      <c r="S203">
        <v>0</v>
      </c>
      <c r="T203">
        <v>0</v>
      </c>
      <c r="U203">
        <v>0</v>
      </c>
      <c r="V203">
        <v>0.1</v>
      </c>
      <c r="W203">
        <v>0.1</v>
      </c>
      <c r="X203">
        <v>2</v>
      </c>
      <c r="Y203">
        <v>3</v>
      </c>
      <c r="Z203">
        <v>6</v>
      </c>
      <c r="AA203">
        <v>0</v>
      </c>
      <c r="AB203">
        <v>0</v>
      </c>
      <c r="AC203">
        <v>0</v>
      </c>
      <c r="AD203">
        <v>0</v>
      </c>
      <c r="AE203">
        <v>0</v>
      </c>
      <c r="AF203">
        <v>0</v>
      </c>
      <c r="AG203">
        <v>0.21</v>
      </c>
      <c r="AH203">
        <v>0.21</v>
      </c>
      <c r="AI203">
        <v>0</v>
      </c>
      <c r="AJ203">
        <v>0.21</v>
      </c>
    </row>
    <row r="204" spans="1:36" x14ac:dyDescent="0.25">
      <c r="A204">
        <v>203</v>
      </c>
      <c r="B204" t="s">
        <v>279</v>
      </c>
      <c r="C204" t="s">
        <v>10</v>
      </c>
      <c r="D204" t="s">
        <v>17</v>
      </c>
      <c r="E204" t="s">
        <v>54</v>
      </c>
      <c r="F204">
        <v>18</v>
      </c>
      <c r="G204">
        <v>2006</v>
      </c>
      <c r="H204">
        <v>1</v>
      </c>
      <c r="I204">
        <v>0</v>
      </c>
      <c r="J204">
        <v>1</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row>
    <row r="205" spans="1:36" x14ac:dyDescent="0.25">
      <c r="A205">
        <v>204</v>
      </c>
      <c r="B205" t="s">
        <v>280</v>
      </c>
      <c r="C205" t="s">
        <v>47</v>
      </c>
      <c r="D205" t="s">
        <v>17</v>
      </c>
      <c r="E205" t="s">
        <v>24</v>
      </c>
      <c r="F205">
        <v>23</v>
      </c>
      <c r="G205">
        <v>2001</v>
      </c>
      <c r="H205">
        <v>36</v>
      </c>
      <c r="I205">
        <v>35</v>
      </c>
      <c r="J205">
        <v>2974</v>
      </c>
      <c r="K205">
        <v>33</v>
      </c>
      <c r="L205">
        <v>3</v>
      </c>
      <c r="M205">
        <v>1</v>
      </c>
      <c r="N205">
        <v>4</v>
      </c>
      <c r="O205">
        <v>3</v>
      </c>
      <c r="P205">
        <v>0</v>
      </c>
      <c r="Q205">
        <v>0</v>
      </c>
      <c r="R205">
        <v>11</v>
      </c>
      <c r="S205">
        <v>1</v>
      </c>
      <c r="T205">
        <v>2.9</v>
      </c>
      <c r="U205">
        <v>2.9</v>
      </c>
      <c r="V205">
        <v>1.2</v>
      </c>
      <c r="W205">
        <v>4.0999999999999996</v>
      </c>
      <c r="X205">
        <v>59</v>
      </c>
      <c r="Y205">
        <v>165</v>
      </c>
      <c r="Z205">
        <v>76</v>
      </c>
      <c r="AA205">
        <v>0.09</v>
      </c>
      <c r="AB205">
        <v>0.03</v>
      </c>
      <c r="AC205">
        <v>0.12</v>
      </c>
      <c r="AD205">
        <v>0.09</v>
      </c>
      <c r="AE205">
        <v>0.12</v>
      </c>
      <c r="AF205">
        <v>0.09</v>
      </c>
      <c r="AG205">
        <v>0.04</v>
      </c>
      <c r="AH205">
        <v>0.12</v>
      </c>
      <c r="AI205">
        <v>0.09</v>
      </c>
      <c r="AJ205">
        <v>0.12</v>
      </c>
    </row>
    <row r="206" spans="1:36" x14ac:dyDescent="0.25">
      <c r="A206">
        <v>205</v>
      </c>
      <c r="B206" t="s">
        <v>281</v>
      </c>
      <c r="C206" t="s">
        <v>154</v>
      </c>
      <c r="D206" t="s">
        <v>236</v>
      </c>
      <c r="E206" t="s">
        <v>24</v>
      </c>
      <c r="F206">
        <v>21</v>
      </c>
      <c r="G206">
        <v>2003</v>
      </c>
      <c r="H206">
        <v>25</v>
      </c>
      <c r="I206">
        <v>7</v>
      </c>
      <c r="J206">
        <v>810</v>
      </c>
      <c r="K206">
        <v>9</v>
      </c>
      <c r="L206">
        <v>2</v>
      </c>
      <c r="M206">
        <v>0</v>
      </c>
      <c r="N206">
        <v>2</v>
      </c>
      <c r="O206">
        <v>2</v>
      </c>
      <c r="P206">
        <v>0</v>
      </c>
      <c r="Q206">
        <v>0</v>
      </c>
      <c r="R206">
        <v>0</v>
      </c>
      <c r="S206">
        <v>0</v>
      </c>
      <c r="T206">
        <v>0.7</v>
      </c>
      <c r="U206">
        <v>0.7</v>
      </c>
      <c r="V206">
        <v>0.9</v>
      </c>
      <c r="W206">
        <v>1.6</v>
      </c>
      <c r="X206">
        <v>23</v>
      </c>
      <c r="Y206">
        <v>27</v>
      </c>
      <c r="Z206">
        <v>81</v>
      </c>
      <c r="AA206">
        <v>0.22</v>
      </c>
      <c r="AB206">
        <v>0</v>
      </c>
      <c r="AC206">
        <v>0.22</v>
      </c>
      <c r="AD206">
        <v>0.22</v>
      </c>
      <c r="AE206">
        <v>0.22</v>
      </c>
      <c r="AF206">
        <v>0.08</v>
      </c>
      <c r="AG206">
        <v>0.1</v>
      </c>
      <c r="AH206">
        <v>0.18</v>
      </c>
      <c r="AI206">
        <v>0.08</v>
      </c>
      <c r="AJ206">
        <v>0.18</v>
      </c>
    </row>
    <row r="207" spans="1:36" x14ac:dyDescent="0.25">
      <c r="A207">
        <v>206</v>
      </c>
      <c r="B207" t="s">
        <v>282</v>
      </c>
      <c r="C207" t="s">
        <v>154</v>
      </c>
      <c r="D207" t="s">
        <v>11</v>
      </c>
      <c r="E207" t="s">
        <v>24</v>
      </c>
      <c r="F207">
        <v>25</v>
      </c>
      <c r="G207">
        <v>1999</v>
      </c>
      <c r="H207">
        <v>31</v>
      </c>
      <c r="I207">
        <v>30</v>
      </c>
      <c r="J207">
        <v>2614</v>
      </c>
      <c r="K207">
        <v>29</v>
      </c>
      <c r="L207">
        <v>0</v>
      </c>
      <c r="M207">
        <v>1</v>
      </c>
      <c r="N207">
        <v>1</v>
      </c>
      <c r="O207">
        <v>0</v>
      </c>
      <c r="P207">
        <v>0</v>
      </c>
      <c r="Q207">
        <v>0</v>
      </c>
      <c r="R207">
        <v>7</v>
      </c>
      <c r="S207">
        <v>0</v>
      </c>
      <c r="T207">
        <v>0.7</v>
      </c>
      <c r="U207">
        <v>0.7</v>
      </c>
      <c r="V207">
        <v>0.9</v>
      </c>
      <c r="W207">
        <v>1.7</v>
      </c>
      <c r="X207">
        <v>27</v>
      </c>
      <c r="Y207">
        <v>86</v>
      </c>
      <c r="Z207">
        <v>18</v>
      </c>
      <c r="AA207">
        <v>0</v>
      </c>
      <c r="AB207">
        <v>0.03</v>
      </c>
      <c r="AC207">
        <v>0.03</v>
      </c>
      <c r="AD207">
        <v>0</v>
      </c>
      <c r="AE207">
        <v>0.03</v>
      </c>
      <c r="AF207">
        <v>0.03</v>
      </c>
      <c r="AG207">
        <v>0.03</v>
      </c>
      <c r="AH207">
        <v>0.06</v>
      </c>
      <c r="AI207">
        <v>0.03</v>
      </c>
      <c r="AJ207">
        <v>0.06</v>
      </c>
    </row>
    <row r="208" spans="1:36" x14ac:dyDescent="0.25">
      <c r="A208">
        <v>207</v>
      </c>
      <c r="B208" t="s">
        <v>283</v>
      </c>
      <c r="C208" t="s">
        <v>50</v>
      </c>
      <c r="D208" t="s">
        <v>17</v>
      </c>
      <c r="E208" t="s">
        <v>22</v>
      </c>
      <c r="F208">
        <v>21</v>
      </c>
      <c r="G208">
        <v>2003</v>
      </c>
      <c r="H208">
        <v>16</v>
      </c>
      <c r="I208">
        <v>4</v>
      </c>
      <c r="J208">
        <v>516</v>
      </c>
      <c r="K208">
        <v>5.7</v>
      </c>
      <c r="L208">
        <v>1</v>
      </c>
      <c r="M208">
        <v>0</v>
      </c>
      <c r="N208">
        <v>1</v>
      </c>
      <c r="O208">
        <v>1</v>
      </c>
      <c r="P208">
        <v>0</v>
      </c>
      <c r="Q208">
        <v>0</v>
      </c>
      <c r="R208">
        <v>0</v>
      </c>
      <c r="S208">
        <v>0</v>
      </c>
      <c r="T208">
        <v>0.9</v>
      </c>
      <c r="U208">
        <v>0.9</v>
      </c>
      <c r="V208">
        <v>0.7</v>
      </c>
      <c r="W208">
        <v>1.6</v>
      </c>
      <c r="X208">
        <v>8</v>
      </c>
      <c r="Y208">
        <v>27</v>
      </c>
      <c r="Z208">
        <v>23</v>
      </c>
      <c r="AA208">
        <v>0.17</v>
      </c>
      <c r="AB208">
        <v>0</v>
      </c>
      <c r="AC208">
        <v>0.17</v>
      </c>
      <c r="AD208">
        <v>0.17</v>
      </c>
      <c r="AE208">
        <v>0.17</v>
      </c>
      <c r="AF208">
        <v>0.15</v>
      </c>
      <c r="AG208">
        <v>0.13</v>
      </c>
      <c r="AH208">
        <v>0.28000000000000003</v>
      </c>
      <c r="AI208">
        <v>0.15</v>
      </c>
      <c r="AJ208">
        <v>0.28000000000000003</v>
      </c>
    </row>
    <row r="209" spans="1:36" x14ac:dyDescent="0.25">
      <c r="A209">
        <v>208</v>
      </c>
      <c r="B209" t="s">
        <v>284</v>
      </c>
      <c r="C209" t="s">
        <v>10</v>
      </c>
      <c r="D209" t="s">
        <v>11</v>
      </c>
      <c r="E209" t="s">
        <v>45</v>
      </c>
      <c r="F209">
        <v>27</v>
      </c>
      <c r="G209">
        <v>1997</v>
      </c>
      <c r="H209">
        <v>9</v>
      </c>
      <c r="I209">
        <v>6</v>
      </c>
      <c r="J209">
        <v>519</v>
      </c>
      <c r="K209">
        <v>5.8</v>
      </c>
      <c r="L209">
        <v>0</v>
      </c>
      <c r="M209">
        <v>0</v>
      </c>
      <c r="N209">
        <v>0</v>
      </c>
      <c r="O209">
        <v>0</v>
      </c>
      <c r="P209">
        <v>0</v>
      </c>
      <c r="Q209">
        <v>0</v>
      </c>
      <c r="R209">
        <v>1</v>
      </c>
      <c r="S209">
        <v>0</v>
      </c>
      <c r="T209">
        <v>0.3</v>
      </c>
      <c r="U209">
        <v>0.3</v>
      </c>
      <c r="V209">
        <v>0.1</v>
      </c>
      <c r="W209">
        <v>0.4</v>
      </c>
      <c r="X209">
        <v>5</v>
      </c>
      <c r="Y209">
        <v>35</v>
      </c>
      <c r="Z209">
        <v>2</v>
      </c>
      <c r="AA209">
        <v>0</v>
      </c>
      <c r="AB209">
        <v>0</v>
      </c>
      <c r="AC209">
        <v>0</v>
      </c>
      <c r="AD209">
        <v>0</v>
      </c>
      <c r="AE209">
        <v>0</v>
      </c>
      <c r="AF209">
        <v>0.06</v>
      </c>
      <c r="AG209">
        <v>0.02</v>
      </c>
      <c r="AH209">
        <v>0.08</v>
      </c>
      <c r="AI209">
        <v>0.06</v>
      </c>
      <c r="AJ209">
        <v>0.08</v>
      </c>
    </row>
    <row r="210" spans="1:36" x14ac:dyDescent="0.25">
      <c r="A210">
        <v>209</v>
      </c>
      <c r="B210" t="s">
        <v>285</v>
      </c>
      <c r="C210" t="s">
        <v>82</v>
      </c>
      <c r="D210" t="s">
        <v>17</v>
      </c>
      <c r="E210" t="s">
        <v>37</v>
      </c>
      <c r="F210">
        <v>22</v>
      </c>
      <c r="G210">
        <v>2002</v>
      </c>
      <c r="H210">
        <v>11</v>
      </c>
      <c r="I210">
        <v>9</v>
      </c>
      <c r="J210">
        <v>760</v>
      </c>
      <c r="K210">
        <v>8.4</v>
      </c>
      <c r="L210">
        <v>1</v>
      </c>
      <c r="M210">
        <v>0</v>
      </c>
      <c r="N210">
        <v>1</v>
      </c>
      <c r="O210">
        <v>1</v>
      </c>
      <c r="P210">
        <v>0</v>
      </c>
      <c r="Q210">
        <v>0</v>
      </c>
      <c r="R210">
        <v>3</v>
      </c>
      <c r="S210">
        <v>0</v>
      </c>
      <c r="T210">
        <v>0.5</v>
      </c>
      <c r="U210">
        <v>0.5</v>
      </c>
      <c r="V210">
        <v>0.1</v>
      </c>
      <c r="W210">
        <v>0.5</v>
      </c>
      <c r="X210">
        <v>9</v>
      </c>
      <c r="Y210">
        <v>50</v>
      </c>
      <c r="Z210">
        <v>11</v>
      </c>
      <c r="AA210">
        <v>0.12</v>
      </c>
      <c r="AB210">
        <v>0</v>
      </c>
      <c r="AC210">
        <v>0.12</v>
      </c>
      <c r="AD210">
        <v>0.12</v>
      </c>
      <c r="AE210">
        <v>0.12</v>
      </c>
      <c r="AF210">
        <v>0.06</v>
      </c>
      <c r="AG210">
        <v>0.01</v>
      </c>
      <c r="AH210">
        <v>0.06</v>
      </c>
      <c r="AI210">
        <v>0.06</v>
      </c>
      <c r="AJ210">
        <v>0.06</v>
      </c>
    </row>
    <row r="211" spans="1:36" x14ac:dyDescent="0.25">
      <c r="A211">
        <v>210</v>
      </c>
      <c r="B211" t="s">
        <v>286</v>
      </c>
      <c r="C211" t="s">
        <v>10</v>
      </c>
      <c r="D211" t="s">
        <v>21</v>
      </c>
      <c r="E211" t="s">
        <v>52</v>
      </c>
      <c r="F211">
        <v>23</v>
      </c>
      <c r="G211">
        <v>2001</v>
      </c>
      <c r="H211">
        <v>34</v>
      </c>
      <c r="I211">
        <v>28</v>
      </c>
      <c r="J211">
        <v>2434</v>
      </c>
      <c r="K211">
        <v>27</v>
      </c>
      <c r="L211">
        <v>6</v>
      </c>
      <c r="M211">
        <v>5</v>
      </c>
      <c r="N211">
        <v>11</v>
      </c>
      <c r="O211">
        <v>5</v>
      </c>
      <c r="P211">
        <v>1</v>
      </c>
      <c r="Q211">
        <v>2</v>
      </c>
      <c r="R211">
        <v>2</v>
      </c>
      <c r="S211">
        <v>0</v>
      </c>
      <c r="T211">
        <v>8</v>
      </c>
      <c r="U211">
        <v>6.5</v>
      </c>
      <c r="V211">
        <v>5</v>
      </c>
      <c r="W211">
        <v>11.4</v>
      </c>
      <c r="X211">
        <v>121</v>
      </c>
      <c r="Y211">
        <v>98</v>
      </c>
      <c r="Z211">
        <v>214</v>
      </c>
      <c r="AA211">
        <v>0.22</v>
      </c>
      <c r="AB211">
        <v>0.18</v>
      </c>
      <c r="AC211">
        <v>0.41</v>
      </c>
      <c r="AD211">
        <v>0.18</v>
      </c>
      <c r="AE211">
        <v>0.37</v>
      </c>
      <c r="AF211">
        <v>0.3</v>
      </c>
      <c r="AG211">
        <v>0.18</v>
      </c>
      <c r="AH211">
        <v>0.48</v>
      </c>
      <c r="AI211">
        <v>0.24</v>
      </c>
      <c r="AJ211">
        <v>0.42</v>
      </c>
    </row>
    <row r="212" spans="1:36" x14ac:dyDescent="0.25">
      <c r="A212">
        <v>211</v>
      </c>
      <c r="B212" t="s">
        <v>287</v>
      </c>
      <c r="C212" t="s">
        <v>39</v>
      </c>
      <c r="D212" t="s">
        <v>17</v>
      </c>
      <c r="E212" t="s">
        <v>45</v>
      </c>
      <c r="F212">
        <v>22</v>
      </c>
      <c r="G212">
        <v>2002</v>
      </c>
      <c r="H212">
        <v>37</v>
      </c>
      <c r="I212">
        <v>37</v>
      </c>
      <c r="J212">
        <v>3160</v>
      </c>
      <c r="K212">
        <v>35.1</v>
      </c>
      <c r="L212">
        <v>0</v>
      </c>
      <c r="M212">
        <v>4</v>
      </c>
      <c r="N212">
        <v>4</v>
      </c>
      <c r="O212">
        <v>0</v>
      </c>
      <c r="P212">
        <v>0</v>
      </c>
      <c r="Q212">
        <v>0</v>
      </c>
      <c r="R212">
        <v>6</v>
      </c>
      <c r="S212">
        <v>1</v>
      </c>
      <c r="T212">
        <v>1.1000000000000001</v>
      </c>
      <c r="U212">
        <v>1.1000000000000001</v>
      </c>
      <c r="V212">
        <v>3.1</v>
      </c>
      <c r="W212">
        <v>4.2</v>
      </c>
      <c r="X212">
        <v>70</v>
      </c>
      <c r="Y212">
        <v>181</v>
      </c>
      <c r="Z212">
        <v>55</v>
      </c>
      <c r="AA212">
        <v>0</v>
      </c>
      <c r="AB212">
        <v>0.11</v>
      </c>
      <c r="AC212">
        <v>0.11</v>
      </c>
      <c r="AD212">
        <v>0</v>
      </c>
      <c r="AE212">
        <v>0.11</v>
      </c>
      <c r="AF212">
        <v>0.03</v>
      </c>
      <c r="AG212">
        <v>0.09</v>
      </c>
      <c r="AH212">
        <v>0.12</v>
      </c>
      <c r="AI212">
        <v>0.03</v>
      </c>
      <c r="AJ212">
        <v>0.12</v>
      </c>
    </row>
    <row r="213" spans="1:36" x14ac:dyDescent="0.25">
      <c r="A213">
        <v>212</v>
      </c>
      <c r="B213" t="s">
        <v>288</v>
      </c>
      <c r="C213" t="s">
        <v>10</v>
      </c>
      <c r="D213" t="s">
        <v>73</v>
      </c>
      <c r="E213" t="s">
        <v>86</v>
      </c>
      <c r="F213">
        <v>18</v>
      </c>
      <c r="G213">
        <v>2006</v>
      </c>
      <c r="H213">
        <v>28</v>
      </c>
      <c r="I213">
        <v>19</v>
      </c>
      <c r="J213">
        <v>1751</v>
      </c>
      <c r="K213">
        <v>19.5</v>
      </c>
      <c r="L213">
        <v>0</v>
      </c>
      <c r="M213">
        <v>0</v>
      </c>
      <c r="N213">
        <v>0</v>
      </c>
      <c r="O213">
        <v>0</v>
      </c>
      <c r="P213">
        <v>0</v>
      </c>
      <c r="Q213">
        <v>0</v>
      </c>
      <c r="R213">
        <v>1</v>
      </c>
      <c r="S213">
        <v>0</v>
      </c>
      <c r="T213">
        <v>0</v>
      </c>
      <c r="U213">
        <v>0</v>
      </c>
      <c r="V213">
        <v>0.1</v>
      </c>
      <c r="W213">
        <v>0.2</v>
      </c>
      <c r="X213">
        <v>7</v>
      </c>
      <c r="Y213">
        <v>40</v>
      </c>
      <c r="Z213">
        <v>17</v>
      </c>
      <c r="AA213">
        <v>0</v>
      </c>
      <c r="AB213">
        <v>0</v>
      </c>
      <c r="AC213">
        <v>0</v>
      </c>
      <c r="AD213">
        <v>0</v>
      </c>
      <c r="AE213">
        <v>0</v>
      </c>
      <c r="AF213">
        <v>0</v>
      </c>
      <c r="AG213">
        <v>0.01</v>
      </c>
      <c r="AH213">
        <v>0.01</v>
      </c>
      <c r="AI213">
        <v>0</v>
      </c>
      <c r="AJ213">
        <v>0.01</v>
      </c>
    </row>
    <row r="214" spans="1:36" x14ac:dyDescent="0.25">
      <c r="A214">
        <v>213</v>
      </c>
      <c r="B214" t="s">
        <v>289</v>
      </c>
      <c r="C214" t="s">
        <v>10</v>
      </c>
      <c r="D214" t="s">
        <v>21</v>
      </c>
      <c r="E214" t="s">
        <v>37</v>
      </c>
      <c r="F214">
        <v>28</v>
      </c>
      <c r="G214">
        <v>1995</v>
      </c>
      <c r="H214">
        <v>20</v>
      </c>
      <c r="I214">
        <v>7</v>
      </c>
      <c r="J214">
        <v>721</v>
      </c>
      <c r="K214">
        <v>8</v>
      </c>
      <c r="L214">
        <v>1</v>
      </c>
      <c r="M214">
        <v>1</v>
      </c>
      <c r="N214">
        <v>2</v>
      </c>
      <c r="O214">
        <v>1</v>
      </c>
      <c r="P214">
        <v>0</v>
      </c>
      <c r="Q214">
        <v>0</v>
      </c>
      <c r="R214">
        <v>3</v>
      </c>
      <c r="S214">
        <v>0</v>
      </c>
      <c r="T214">
        <v>1.1000000000000001</v>
      </c>
      <c r="U214">
        <v>1.1000000000000001</v>
      </c>
      <c r="V214">
        <v>1.8</v>
      </c>
      <c r="W214">
        <v>3</v>
      </c>
      <c r="X214">
        <v>69</v>
      </c>
      <c r="Y214">
        <v>52</v>
      </c>
      <c r="Z214">
        <v>118</v>
      </c>
      <c r="AA214">
        <v>0.12</v>
      </c>
      <c r="AB214">
        <v>0.12</v>
      </c>
      <c r="AC214">
        <v>0.25</v>
      </c>
      <c r="AD214">
        <v>0.12</v>
      </c>
      <c r="AE214">
        <v>0.25</v>
      </c>
      <c r="AF214">
        <v>0.14000000000000001</v>
      </c>
      <c r="AG214">
        <v>0.23</v>
      </c>
      <c r="AH214">
        <v>0.37</v>
      </c>
      <c r="AI214">
        <v>0.14000000000000001</v>
      </c>
      <c r="AJ214">
        <v>0.37</v>
      </c>
    </row>
    <row r="215" spans="1:36" x14ac:dyDescent="0.25">
      <c r="A215">
        <v>214</v>
      </c>
      <c r="B215" t="s">
        <v>290</v>
      </c>
      <c r="C215" t="s">
        <v>10</v>
      </c>
      <c r="D215" t="s">
        <v>11</v>
      </c>
      <c r="E215" t="s">
        <v>131</v>
      </c>
      <c r="F215">
        <v>23</v>
      </c>
      <c r="G215">
        <v>2000</v>
      </c>
      <c r="H215">
        <v>25</v>
      </c>
      <c r="I215">
        <v>25</v>
      </c>
      <c r="J215">
        <v>2205</v>
      </c>
      <c r="K215">
        <v>24.5</v>
      </c>
      <c r="L215">
        <v>1</v>
      </c>
      <c r="M215">
        <v>0</v>
      </c>
      <c r="N215">
        <v>1</v>
      </c>
      <c r="O215">
        <v>1</v>
      </c>
      <c r="P215">
        <v>0</v>
      </c>
      <c r="Q215">
        <v>0</v>
      </c>
      <c r="R215">
        <v>5</v>
      </c>
      <c r="S215">
        <v>0</v>
      </c>
      <c r="T215">
        <v>1.3</v>
      </c>
      <c r="U215">
        <v>1.3</v>
      </c>
      <c r="V215">
        <v>0.3</v>
      </c>
      <c r="W215">
        <v>1.6</v>
      </c>
      <c r="X215">
        <v>11</v>
      </c>
      <c r="Y215">
        <v>69</v>
      </c>
      <c r="Z215">
        <v>11</v>
      </c>
      <c r="AA215">
        <v>0.04</v>
      </c>
      <c r="AB215">
        <v>0</v>
      </c>
      <c r="AC215">
        <v>0.04</v>
      </c>
      <c r="AD215">
        <v>0.04</v>
      </c>
      <c r="AE215">
        <v>0.04</v>
      </c>
      <c r="AF215">
        <v>0.05</v>
      </c>
      <c r="AG215">
        <v>0.01</v>
      </c>
      <c r="AH215">
        <v>0.06</v>
      </c>
      <c r="AI215">
        <v>0.05</v>
      </c>
      <c r="AJ215">
        <v>0.06</v>
      </c>
    </row>
    <row r="216" spans="1:36" x14ac:dyDescent="0.25">
      <c r="A216">
        <v>215</v>
      </c>
      <c r="B216" t="s">
        <v>291</v>
      </c>
      <c r="C216" t="s">
        <v>104</v>
      </c>
      <c r="D216" t="s">
        <v>106</v>
      </c>
      <c r="E216" t="s">
        <v>22</v>
      </c>
      <c r="F216">
        <v>20</v>
      </c>
      <c r="G216">
        <v>2004</v>
      </c>
      <c r="H216">
        <v>21</v>
      </c>
      <c r="I216">
        <v>8</v>
      </c>
      <c r="J216">
        <v>687</v>
      </c>
      <c r="K216">
        <v>7.6</v>
      </c>
      <c r="L216">
        <v>1</v>
      </c>
      <c r="M216">
        <v>4</v>
      </c>
      <c r="N216">
        <v>5</v>
      </c>
      <c r="O216">
        <v>1</v>
      </c>
      <c r="P216">
        <v>0</v>
      </c>
      <c r="Q216">
        <v>0</v>
      </c>
      <c r="R216">
        <v>0</v>
      </c>
      <c r="S216">
        <v>0</v>
      </c>
      <c r="T216">
        <v>1.2</v>
      </c>
      <c r="U216">
        <v>1.2</v>
      </c>
      <c r="V216">
        <v>2.1</v>
      </c>
      <c r="W216">
        <v>3.3</v>
      </c>
      <c r="X216">
        <v>22</v>
      </c>
      <c r="Y216">
        <v>26</v>
      </c>
      <c r="Z216">
        <v>57</v>
      </c>
      <c r="AA216">
        <v>0.13</v>
      </c>
      <c r="AB216">
        <v>0.52</v>
      </c>
      <c r="AC216">
        <v>0.66</v>
      </c>
      <c r="AD216">
        <v>0.13</v>
      </c>
      <c r="AE216">
        <v>0.66</v>
      </c>
      <c r="AF216">
        <v>0.16</v>
      </c>
      <c r="AG216">
        <v>0.28000000000000003</v>
      </c>
      <c r="AH216">
        <v>0.43</v>
      </c>
      <c r="AI216">
        <v>0.16</v>
      </c>
      <c r="AJ216">
        <v>0.43</v>
      </c>
    </row>
    <row r="217" spans="1:36" x14ac:dyDescent="0.25">
      <c r="A217">
        <v>216</v>
      </c>
      <c r="B217" t="s">
        <v>292</v>
      </c>
      <c r="C217" t="s">
        <v>66</v>
      </c>
      <c r="D217" t="s">
        <v>21</v>
      </c>
      <c r="E217" t="s">
        <v>42</v>
      </c>
      <c r="F217">
        <v>23</v>
      </c>
      <c r="G217">
        <v>2001</v>
      </c>
      <c r="H217">
        <v>4</v>
      </c>
      <c r="I217">
        <v>2</v>
      </c>
      <c r="J217">
        <v>143</v>
      </c>
      <c r="K217">
        <v>1.6</v>
      </c>
      <c r="L217">
        <v>0</v>
      </c>
      <c r="M217">
        <v>0</v>
      </c>
      <c r="N217">
        <v>0</v>
      </c>
      <c r="O217">
        <v>0</v>
      </c>
      <c r="P217">
        <v>0</v>
      </c>
      <c r="Q217">
        <v>0</v>
      </c>
      <c r="R217">
        <v>0</v>
      </c>
      <c r="S217">
        <v>0</v>
      </c>
      <c r="T217">
        <v>0.1</v>
      </c>
      <c r="U217">
        <v>0.1</v>
      </c>
      <c r="V217">
        <v>0</v>
      </c>
      <c r="W217">
        <v>0.1</v>
      </c>
      <c r="X217">
        <v>1</v>
      </c>
      <c r="Y217">
        <v>1</v>
      </c>
      <c r="Z217">
        <v>3</v>
      </c>
      <c r="AA217">
        <v>0</v>
      </c>
      <c r="AB217">
        <v>0</v>
      </c>
      <c r="AC217">
        <v>0</v>
      </c>
      <c r="AD217">
        <v>0</v>
      </c>
      <c r="AE217">
        <v>0</v>
      </c>
      <c r="AF217">
        <v>7.0000000000000007E-2</v>
      </c>
      <c r="AG217">
        <v>0.01</v>
      </c>
      <c r="AH217">
        <v>0.08</v>
      </c>
      <c r="AI217">
        <v>7.0000000000000007E-2</v>
      </c>
      <c r="AJ217">
        <v>0.08</v>
      </c>
    </row>
    <row r="218" spans="1:36" x14ac:dyDescent="0.25">
      <c r="A218">
        <v>217</v>
      </c>
      <c r="B218" t="s">
        <v>293</v>
      </c>
      <c r="C218" t="s">
        <v>154</v>
      </c>
      <c r="D218" t="s">
        <v>106</v>
      </c>
      <c r="E218" t="s">
        <v>24</v>
      </c>
      <c r="F218">
        <v>27</v>
      </c>
      <c r="G218">
        <v>1996</v>
      </c>
      <c r="H218">
        <v>29</v>
      </c>
      <c r="I218">
        <v>10</v>
      </c>
      <c r="J218">
        <v>995</v>
      </c>
      <c r="K218">
        <v>11.1</v>
      </c>
      <c r="L218">
        <v>2</v>
      </c>
      <c r="M218">
        <v>4</v>
      </c>
      <c r="N218">
        <v>6</v>
      </c>
      <c r="O218">
        <v>2</v>
      </c>
      <c r="P218">
        <v>0</v>
      </c>
      <c r="Q218">
        <v>0</v>
      </c>
      <c r="R218">
        <v>1</v>
      </c>
      <c r="S218">
        <v>0</v>
      </c>
      <c r="T218">
        <v>3.2</v>
      </c>
      <c r="U218">
        <v>3.2</v>
      </c>
      <c r="V218">
        <v>1.3</v>
      </c>
      <c r="W218">
        <v>4.5</v>
      </c>
      <c r="X218">
        <v>41</v>
      </c>
      <c r="Y218">
        <v>40</v>
      </c>
      <c r="Z218">
        <v>79</v>
      </c>
      <c r="AA218">
        <v>0.18</v>
      </c>
      <c r="AB218">
        <v>0.36</v>
      </c>
      <c r="AC218">
        <v>0.54</v>
      </c>
      <c r="AD218">
        <v>0.18</v>
      </c>
      <c r="AE218">
        <v>0.54</v>
      </c>
      <c r="AF218">
        <v>0.28999999999999998</v>
      </c>
      <c r="AG218">
        <v>0.11</v>
      </c>
      <c r="AH218">
        <v>0.4</v>
      </c>
      <c r="AI218">
        <v>0.28999999999999998</v>
      </c>
      <c r="AJ218">
        <v>0.4</v>
      </c>
    </row>
    <row r="219" spans="1:36" x14ac:dyDescent="0.25">
      <c r="A219">
        <v>218</v>
      </c>
      <c r="B219" t="s">
        <v>294</v>
      </c>
      <c r="C219" t="s">
        <v>10</v>
      </c>
      <c r="D219" t="s">
        <v>11</v>
      </c>
      <c r="E219" t="s">
        <v>26</v>
      </c>
      <c r="F219">
        <v>24</v>
      </c>
      <c r="G219">
        <v>2000</v>
      </c>
      <c r="H219">
        <v>34</v>
      </c>
      <c r="I219">
        <v>34</v>
      </c>
      <c r="J219">
        <v>3059</v>
      </c>
      <c r="K219">
        <v>34</v>
      </c>
      <c r="L219">
        <v>3</v>
      </c>
      <c r="M219">
        <v>2</v>
      </c>
      <c r="N219">
        <v>5</v>
      </c>
      <c r="O219">
        <v>3</v>
      </c>
      <c r="P219">
        <v>0</v>
      </c>
      <c r="Q219">
        <v>0</v>
      </c>
      <c r="R219">
        <v>9</v>
      </c>
      <c r="S219">
        <v>1</v>
      </c>
      <c r="T219">
        <v>2</v>
      </c>
      <c r="U219">
        <v>2</v>
      </c>
      <c r="V219">
        <v>1.8</v>
      </c>
      <c r="W219">
        <v>3.7</v>
      </c>
      <c r="X219">
        <v>22</v>
      </c>
      <c r="Y219">
        <v>134</v>
      </c>
      <c r="Z219">
        <v>10</v>
      </c>
      <c r="AA219">
        <v>0.09</v>
      </c>
      <c r="AB219">
        <v>0.06</v>
      </c>
      <c r="AC219">
        <v>0.15</v>
      </c>
      <c r="AD219">
        <v>0.09</v>
      </c>
      <c r="AE219">
        <v>0.15</v>
      </c>
      <c r="AF219">
        <v>0.06</v>
      </c>
      <c r="AG219">
        <v>0.05</v>
      </c>
      <c r="AH219">
        <v>0.11</v>
      </c>
      <c r="AI219">
        <v>0.06</v>
      </c>
      <c r="AJ219">
        <v>0.11</v>
      </c>
    </row>
    <row r="220" spans="1:36" x14ac:dyDescent="0.25">
      <c r="A220">
        <v>219</v>
      </c>
      <c r="B220" t="s">
        <v>295</v>
      </c>
      <c r="C220" t="s">
        <v>47</v>
      </c>
      <c r="D220" t="s">
        <v>106</v>
      </c>
      <c r="E220" t="s">
        <v>57</v>
      </c>
      <c r="F220">
        <v>18</v>
      </c>
      <c r="G220">
        <v>2006</v>
      </c>
      <c r="H220">
        <v>12</v>
      </c>
      <c r="I220">
        <v>1</v>
      </c>
      <c r="J220">
        <v>150</v>
      </c>
      <c r="K220">
        <v>1.7</v>
      </c>
      <c r="L220">
        <v>0</v>
      </c>
      <c r="M220">
        <v>0</v>
      </c>
      <c r="N220">
        <v>0</v>
      </c>
      <c r="O220">
        <v>0</v>
      </c>
      <c r="P220">
        <v>0</v>
      </c>
      <c r="Q220">
        <v>0</v>
      </c>
      <c r="R220">
        <v>0</v>
      </c>
      <c r="S220">
        <v>0</v>
      </c>
      <c r="T220">
        <v>0.4</v>
      </c>
      <c r="U220">
        <v>0.4</v>
      </c>
      <c r="V220">
        <v>0.1</v>
      </c>
      <c r="W220">
        <v>0.5</v>
      </c>
      <c r="X220">
        <v>4</v>
      </c>
      <c r="Y220">
        <v>5</v>
      </c>
      <c r="Z220">
        <v>16</v>
      </c>
      <c r="AA220">
        <v>0</v>
      </c>
      <c r="AB220">
        <v>0</v>
      </c>
      <c r="AC220">
        <v>0</v>
      </c>
      <c r="AD220">
        <v>0</v>
      </c>
      <c r="AE220">
        <v>0</v>
      </c>
      <c r="AF220">
        <v>0.25</v>
      </c>
      <c r="AG220">
        <v>0.05</v>
      </c>
      <c r="AH220">
        <v>0.3</v>
      </c>
      <c r="AI220">
        <v>0.25</v>
      </c>
      <c r="AJ220">
        <v>0.3</v>
      </c>
    </row>
    <row r="221" spans="1:36" x14ac:dyDescent="0.25">
      <c r="A221">
        <v>220</v>
      </c>
      <c r="B221" t="s">
        <v>296</v>
      </c>
      <c r="C221" t="s">
        <v>47</v>
      </c>
      <c r="D221" t="s">
        <v>17</v>
      </c>
      <c r="E221" t="s">
        <v>52</v>
      </c>
      <c r="F221">
        <v>26</v>
      </c>
      <c r="G221">
        <v>1997</v>
      </c>
      <c r="H221">
        <v>38</v>
      </c>
      <c r="I221">
        <v>38</v>
      </c>
      <c r="J221">
        <v>3271</v>
      </c>
      <c r="K221">
        <v>36.299999999999997</v>
      </c>
      <c r="L221">
        <v>5</v>
      </c>
      <c r="M221">
        <v>6</v>
      </c>
      <c r="N221">
        <v>11</v>
      </c>
      <c r="O221">
        <v>5</v>
      </c>
      <c r="P221">
        <v>0</v>
      </c>
      <c r="Q221">
        <v>0</v>
      </c>
      <c r="R221">
        <v>7</v>
      </c>
      <c r="S221">
        <v>0</v>
      </c>
      <c r="T221">
        <v>4.3</v>
      </c>
      <c r="U221">
        <v>4.3</v>
      </c>
      <c r="V221">
        <v>6.1</v>
      </c>
      <c r="W221">
        <v>10.4</v>
      </c>
      <c r="X221">
        <v>64</v>
      </c>
      <c r="Y221">
        <v>271</v>
      </c>
      <c r="Z221">
        <v>96</v>
      </c>
      <c r="AA221">
        <v>0.14000000000000001</v>
      </c>
      <c r="AB221">
        <v>0.17</v>
      </c>
      <c r="AC221">
        <v>0.3</v>
      </c>
      <c r="AD221">
        <v>0.14000000000000001</v>
      </c>
      <c r="AE221">
        <v>0.3</v>
      </c>
      <c r="AF221">
        <v>0.12</v>
      </c>
      <c r="AG221">
        <v>0.17</v>
      </c>
      <c r="AH221">
        <v>0.28999999999999998</v>
      </c>
      <c r="AI221">
        <v>0.12</v>
      </c>
      <c r="AJ221">
        <v>0.28999999999999998</v>
      </c>
    </row>
    <row r="222" spans="1:36" x14ac:dyDescent="0.25">
      <c r="A222">
        <v>221</v>
      </c>
      <c r="B222" t="s">
        <v>297</v>
      </c>
      <c r="C222" t="s">
        <v>82</v>
      </c>
      <c r="D222" t="s">
        <v>51</v>
      </c>
      <c r="E222" t="s">
        <v>14</v>
      </c>
      <c r="F222">
        <v>18</v>
      </c>
      <c r="G222">
        <v>2006</v>
      </c>
      <c r="H222">
        <v>3</v>
      </c>
      <c r="I222">
        <v>0</v>
      </c>
      <c r="J222">
        <v>73</v>
      </c>
      <c r="K222">
        <v>0.8</v>
      </c>
      <c r="L222">
        <v>0</v>
      </c>
      <c r="M222">
        <v>0</v>
      </c>
      <c r="N222">
        <v>0</v>
      </c>
      <c r="O222">
        <v>0</v>
      </c>
      <c r="P222">
        <v>0</v>
      </c>
      <c r="Q222">
        <v>0</v>
      </c>
      <c r="R222">
        <v>0</v>
      </c>
      <c r="S222">
        <v>0</v>
      </c>
      <c r="T222">
        <v>0</v>
      </c>
      <c r="U222">
        <v>0</v>
      </c>
      <c r="V222">
        <v>0</v>
      </c>
      <c r="W222">
        <v>0</v>
      </c>
      <c r="X222">
        <v>0</v>
      </c>
      <c r="Y222">
        <v>0</v>
      </c>
      <c r="Z222">
        <v>3</v>
      </c>
      <c r="AA222">
        <v>0</v>
      </c>
      <c r="AB222">
        <v>0</v>
      </c>
      <c r="AC222">
        <v>0</v>
      </c>
      <c r="AD222">
        <v>0</v>
      </c>
      <c r="AE222">
        <v>0</v>
      </c>
      <c r="AF222">
        <v>0</v>
      </c>
      <c r="AG222">
        <v>0.04</v>
      </c>
      <c r="AH222">
        <v>0.04</v>
      </c>
      <c r="AI222">
        <v>0</v>
      </c>
      <c r="AJ222">
        <v>0.04</v>
      </c>
    </row>
    <row r="223" spans="1:36" x14ac:dyDescent="0.25">
      <c r="A223">
        <v>222</v>
      </c>
      <c r="B223" t="s">
        <v>298</v>
      </c>
      <c r="C223" t="s">
        <v>104</v>
      </c>
      <c r="D223" t="s">
        <v>17</v>
      </c>
      <c r="E223" t="s">
        <v>37</v>
      </c>
      <c r="F223">
        <v>33</v>
      </c>
      <c r="G223">
        <v>1990</v>
      </c>
      <c r="H223">
        <v>33</v>
      </c>
      <c r="I223">
        <v>25</v>
      </c>
      <c r="J223">
        <v>2223</v>
      </c>
      <c r="K223">
        <v>24.7</v>
      </c>
      <c r="L223">
        <v>1</v>
      </c>
      <c r="M223">
        <v>6</v>
      </c>
      <c r="N223">
        <v>7</v>
      </c>
      <c r="O223">
        <v>1</v>
      </c>
      <c r="P223">
        <v>0</v>
      </c>
      <c r="Q223">
        <v>0</v>
      </c>
      <c r="R223">
        <v>1</v>
      </c>
      <c r="S223">
        <v>0</v>
      </c>
      <c r="T223">
        <v>3.2</v>
      </c>
      <c r="U223">
        <v>3.2</v>
      </c>
      <c r="V223">
        <v>3.5</v>
      </c>
      <c r="W223">
        <v>6.7</v>
      </c>
      <c r="X223">
        <v>64</v>
      </c>
      <c r="Y223">
        <v>127</v>
      </c>
      <c r="Z223">
        <v>96</v>
      </c>
      <c r="AA223">
        <v>0.04</v>
      </c>
      <c r="AB223">
        <v>0.24</v>
      </c>
      <c r="AC223">
        <v>0.28000000000000003</v>
      </c>
      <c r="AD223">
        <v>0.04</v>
      </c>
      <c r="AE223">
        <v>0.28000000000000003</v>
      </c>
      <c r="AF223">
        <v>0.13</v>
      </c>
      <c r="AG223">
        <v>0.14000000000000001</v>
      </c>
      <c r="AH223">
        <v>0.27</v>
      </c>
      <c r="AI223">
        <v>0.13</v>
      </c>
      <c r="AJ223">
        <v>0.27</v>
      </c>
    </row>
    <row r="224" spans="1:36" x14ac:dyDescent="0.25">
      <c r="A224">
        <v>223</v>
      </c>
      <c r="B224" t="s">
        <v>299</v>
      </c>
      <c r="C224" t="s">
        <v>64</v>
      </c>
      <c r="D224" t="s">
        <v>11</v>
      </c>
      <c r="E224" t="s">
        <v>14</v>
      </c>
      <c r="F224">
        <v>21</v>
      </c>
      <c r="G224">
        <v>2003</v>
      </c>
      <c r="H224">
        <v>32</v>
      </c>
      <c r="I224">
        <v>19</v>
      </c>
      <c r="J224">
        <v>1862</v>
      </c>
      <c r="K224">
        <v>20.7</v>
      </c>
      <c r="L224">
        <v>0</v>
      </c>
      <c r="M224">
        <v>1</v>
      </c>
      <c r="N224">
        <v>1</v>
      </c>
      <c r="O224">
        <v>0</v>
      </c>
      <c r="P224">
        <v>0</v>
      </c>
      <c r="Q224">
        <v>0</v>
      </c>
      <c r="R224">
        <v>4</v>
      </c>
      <c r="S224">
        <v>0</v>
      </c>
      <c r="T224">
        <v>1.7</v>
      </c>
      <c r="U224">
        <v>1.7</v>
      </c>
      <c r="V224">
        <v>1.4</v>
      </c>
      <c r="W224">
        <v>3.1</v>
      </c>
      <c r="X224">
        <v>50</v>
      </c>
      <c r="Y224">
        <v>119</v>
      </c>
      <c r="Z224">
        <v>85</v>
      </c>
      <c r="AA224">
        <v>0</v>
      </c>
      <c r="AB224">
        <v>0.05</v>
      </c>
      <c r="AC224">
        <v>0.05</v>
      </c>
      <c r="AD224">
        <v>0</v>
      </c>
      <c r="AE224">
        <v>0.05</v>
      </c>
      <c r="AF224">
        <v>0.08</v>
      </c>
      <c r="AG224">
        <v>7.0000000000000007E-2</v>
      </c>
      <c r="AH224">
        <v>0.15</v>
      </c>
      <c r="AI224">
        <v>0.08</v>
      </c>
      <c r="AJ224">
        <v>0.15</v>
      </c>
    </row>
    <row r="225" spans="1:36" x14ac:dyDescent="0.25">
      <c r="A225">
        <v>224</v>
      </c>
      <c r="B225" t="s">
        <v>300</v>
      </c>
      <c r="C225" t="s">
        <v>301</v>
      </c>
      <c r="D225" t="s">
        <v>11</v>
      </c>
      <c r="E225" t="s">
        <v>37</v>
      </c>
      <c r="F225">
        <v>22</v>
      </c>
      <c r="G225">
        <v>2002</v>
      </c>
      <c r="H225">
        <v>37</v>
      </c>
      <c r="I225">
        <v>36</v>
      </c>
      <c r="J225">
        <v>3277</v>
      </c>
      <c r="K225">
        <v>36.4</v>
      </c>
      <c r="L225">
        <v>5</v>
      </c>
      <c r="M225">
        <v>0</v>
      </c>
      <c r="N225">
        <v>5</v>
      </c>
      <c r="O225">
        <v>5</v>
      </c>
      <c r="P225">
        <v>0</v>
      </c>
      <c r="Q225">
        <v>0</v>
      </c>
      <c r="R225">
        <v>2</v>
      </c>
      <c r="S225">
        <v>0</v>
      </c>
      <c r="T225">
        <v>4.5999999999999996</v>
      </c>
      <c r="U225">
        <v>4.3</v>
      </c>
      <c r="V225">
        <v>2.1</v>
      </c>
      <c r="W225">
        <v>6.3</v>
      </c>
      <c r="X225">
        <v>91</v>
      </c>
      <c r="Y225">
        <v>264</v>
      </c>
      <c r="Z225">
        <v>121</v>
      </c>
      <c r="AA225">
        <v>0.14000000000000001</v>
      </c>
      <c r="AB225">
        <v>0</v>
      </c>
      <c r="AC225">
        <v>0.14000000000000001</v>
      </c>
      <c r="AD225">
        <v>0.14000000000000001</v>
      </c>
      <c r="AE225">
        <v>0.14000000000000001</v>
      </c>
      <c r="AF225">
        <v>0.13</v>
      </c>
      <c r="AG225">
        <v>0.06</v>
      </c>
      <c r="AH225">
        <v>0.18</v>
      </c>
      <c r="AI225">
        <v>0.12</v>
      </c>
      <c r="AJ225">
        <v>0.17</v>
      </c>
    </row>
    <row r="226" spans="1:36" x14ac:dyDescent="0.25">
      <c r="A226">
        <v>225</v>
      </c>
      <c r="B226" t="s">
        <v>302</v>
      </c>
      <c r="C226" t="s">
        <v>33</v>
      </c>
      <c r="D226" t="s">
        <v>51</v>
      </c>
      <c r="E226" t="s">
        <v>37</v>
      </c>
      <c r="F226">
        <v>24</v>
      </c>
      <c r="G226">
        <v>2000</v>
      </c>
      <c r="H226">
        <v>31</v>
      </c>
      <c r="I226">
        <v>31</v>
      </c>
      <c r="J226">
        <v>2736</v>
      </c>
      <c r="K226">
        <v>30.4</v>
      </c>
      <c r="L226">
        <v>22</v>
      </c>
      <c r="M226">
        <v>3</v>
      </c>
      <c r="N226">
        <v>25</v>
      </c>
      <c r="O226">
        <v>19</v>
      </c>
      <c r="P226">
        <v>3</v>
      </c>
      <c r="Q226">
        <v>4</v>
      </c>
      <c r="R226">
        <v>2</v>
      </c>
      <c r="S226">
        <v>0</v>
      </c>
      <c r="T226">
        <v>22</v>
      </c>
      <c r="U226">
        <v>18.8</v>
      </c>
      <c r="V226">
        <v>3</v>
      </c>
      <c r="W226">
        <v>21.8</v>
      </c>
      <c r="X226">
        <v>24</v>
      </c>
      <c r="Y226">
        <v>20</v>
      </c>
      <c r="Z226">
        <v>124</v>
      </c>
      <c r="AA226">
        <v>0.72</v>
      </c>
      <c r="AB226">
        <v>0.1</v>
      </c>
      <c r="AC226">
        <v>0.82</v>
      </c>
      <c r="AD226">
        <v>0.62</v>
      </c>
      <c r="AE226">
        <v>0.72</v>
      </c>
      <c r="AF226">
        <v>0.72</v>
      </c>
      <c r="AG226">
        <v>0.1</v>
      </c>
      <c r="AH226">
        <v>0.82</v>
      </c>
      <c r="AI226">
        <v>0.62</v>
      </c>
      <c r="AJ226">
        <v>0.72</v>
      </c>
    </row>
    <row r="227" spans="1:36" x14ac:dyDescent="0.25">
      <c r="A227">
        <v>226</v>
      </c>
      <c r="B227" t="s">
        <v>303</v>
      </c>
      <c r="C227" t="s">
        <v>10</v>
      </c>
      <c r="D227" t="s">
        <v>11</v>
      </c>
      <c r="E227" t="s">
        <v>52</v>
      </c>
      <c r="F227">
        <v>19</v>
      </c>
      <c r="G227">
        <v>2004</v>
      </c>
      <c r="H227">
        <v>27</v>
      </c>
      <c r="I227">
        <v>24</v>
      </c>
      <c r="J227">
        <v>2189</v>
      </c>
      <c r="K227">
        <v>24.3</v>
      </c>
      <c r="L227">
        <v>0</v>
      </c>
      <c r="M227">
        <v>4</v>
      </c>
      <c r="N227">
        <v>4</v>
      </c>
      <c r="O227">
        <v>0</v>
      </c>
      <c r="P227">
        <v>0</v>
      </c>
      <c r="Q227">
        <v>0</v>
      </c>
      <c r="R227">
        <v>3</v>
      </c>
      <c r="S227">
        <v>0</v>
      </c>
      <c r="T227">
        <v>0.4</v>
      </c>
      <c r="U227">
        <v>0.4</v>
      </c>
      <c r="V227">
        <v>4.3</v>
      </c>
      <c r="W227">
        <v>4.7</v>
      </c>
      <c r="X227">
        <v>41</v>
      </c>
      <c r="Y227">
        <v>123</v>
      </c>
      <c r="Z227">
        <v>80</v>
      </c>
      <c r="AA227">
        <v>0</v>
      </c>
      <c r="AB227">
        <v>0.16</v>
      </c>
      <c r="AC227">
        <v>0.16</v>
      </c>
      <c r="AD227">
        <v>0</v>
      </c>
      <c r="AE227">
        <v>0.16</v>
      </c>
      <c r="AF227">
        <v>0.02</v>
      </c>
      <c r="AG227">
        <v>0.18</v>
      </c>
      <c r="AH227">
        <v>0.19</v>
      </c>
      <c r="AI227">
        <v>0.02</v>
      </c>
      <c r="AJ227">
        <v>0.19</v>
      </c>
    </row>
    <row r="228" spans="1:36" x14ac:dyDescent="0.25">
      <c r="A228">
        <v>227</v>
      </c>
      <c r="B228" t="s">
        <v>304</v>
      </c>
      <c r="C228" t="s">
        <v>305</v>
      </c>
      <c r="D228" t="s">
        <v>51</v>
      </c>
      <c r="E228" t="s">
        <v>131</v>
      </c>
      <c r="F228">
        <v>22</v>
      </c>
      <c r="G228">
        <v>2002</v>
      </c>
      <c r="H228">
        <v>11</v>
      </c>
      <c r="I228">
        <v>0</v>
      </c>
      <c r="J228">
        <v>134</v>
      </c>
      <c r="K228">
        <v>1.5</v>
      </c>
      <c r="L228">
        <v>0</v>
      </c>
      <c r="M228">
        <v>0</v>
      </c>
      <c r="N228">
        <v>0</v>
      </c>
      <c r="O228">
        <v>0</v>
      </c>
      <c r="P228">
        <v>0</v>
      </c>
      <c r="Q228">
        <v>0</v>
      </c>
      <c r="R228">
        <v>3</v>
      </c>
      <c r="S228">
        <v>0</v>
      </c>
      <c r="T228">
        <v>0.4</v>
      </c>
      <c r="U228">
        <v>0.4</v>
      </c>
      <c r="V228">
        <v>0.1</v>
      </c>
      <c r="W228">
        <v>0.4</v>
      </c>
      <c r="X228">
        <v>4</v>
      </c>
      <c r="Y228">
        <v>3</v>
      </c>
      <c r="Z228">
        <v>14</v>
      </c>
      <c r="AA228">
        <v>0</v>
      </c>
      <c r="AB228">
        <v>0</v>
      </c>
      <c r="AC228">
        <v>0</v>
      </c>
      <c r="AD228">
        <v>0</v>
      </c>
      <c r="AE228">
        <v>0</v>
      </c>
      <c r="AF228">
        <v>0.24</v>
      </c>
      <c r="AG228">
        <v>0.05</v>
      </c>
      <c r="AH228">
        <v>0.28000000000000003</v>
      </c>
      <c r="AI228">
        <v>0.24</v>
      </c>
      <c r="AJ228">
        <v>0.28000000000000003</v>
      </c>
    </row>
    <row r="229" spans="1:36" x14ac:dyDescent="0.25">
      <c r="A229">
        <v>228</v>
      </c>
      <c r="B229" t="s">
        <v>306</v>
      </c>
      <c r="C229" t="s">
        <v>10</v>
      </c>
      <c r="D229" t="s">
        <v>17</v>
      </c>
      <c r="E229" t="s">
        <v>131</v>
      </c>
      <c r="F229">
        <v>28</v>
      </c>
      <c r="G229">
        <v>1996</v>
      </c>
      <c r="H229">
        <v>2</v>
      </c>
      <c r="I229">
        <v>0</v>
      </c>
      <c r="J229">
        <v>45</v>
      </c>
      <c r="K229">
        <v>0.5</v>
      </c>
      <c r="L229">
        <v>0</v>
      </c>
      <c r="M229">
        <v>0</v>
      </c>
      <c r="N229">
        <v>0</v>
      </c>
      <c r="O229">
        <v>0</v>
      </c>
      <c r="P229">
        <v>0</v>
      </c>
      <c r="Q229">
        <v>0</v>
      </c>
      <c r="R229">
        <v>0</v>
      </c>
      <c r="S229">
        <v>0</v>
      </c>
      <c r="T229">
        <v>0</v>
      </c>
      <c r="U229">
        <v>0</v>
      </c>
      <c r="V229">
        <v>0</v>
      </c>
      <c r="W229">
        <v>0</v>
      </c>
      <c r="X229">
        <v>0</v>
      </c>
      <c r="Y229">
        <v>2</v>
      </c>
      <c r="Z229">
        <v>1</v>
      </c>
      <c r="AA229">
        <v>0</v>
      </c>
      <c r="AB229">
        <v>0</v>
      </c>
      <c r="AC229">
        <v>0</v>
      </c>
      <c r="AD229">
        <v>0</v>
      </c>
      <c r="AE229">
        <v>0</v>
      </c>
      <c r="AF229">
        <v>0</v>
      </c>
      <c r="AG229">
        <v>0</v>
      </c>
      <c r="AH229">
        <v>0</v>
      </c>
      <c r="AI229">
        <v>0</v>
      </c>
      <c r="AJ229">
        <v>0</v>
      </c>
    </row>
    <row r="230" spans="1:36" x14ac:dyDescent="0.25">
      <c r="A230">
        <v>229</v>
      </c>
      <c r="B230" t="s">
        <v>307</v>
      </c>
      <c r="C230" t="s">
        <v>10</v>
      </c>
      <c r="D230" t="s">
        <v>51</v>
      </c>
      <c r="E230" t="s">
        <v>43</v>
      </c>
      <c r="F230">
        <v>27</v>
      </c>
      <c r="G230">
        <v>1996</v>
      </c>
      <c r="H230">
        <v>34</v>
      </c>
      <c r="I230">
        <v>24</v>
      </c>
      <c r="J230">
        <v>2076</v>
      </c>
      <c r="K230">
        <v>23.1</v>
      </c>
      <c r="L230">
        <v>1</v>
      </c>
      <c r="M230">
        <v>0</v>
      </c>
      <c r="N230">
        <v>1</v>
      </c>
      <c r="O230">
        <v>1</v>
      </c>
      <c r="P230">
        <v>0</v>
      </c>
      <c r="Q230">
        <v>0</v>
      </c>
      <c r="R230">
        <v>0</v>
      </c>
      <c r="S230">
        <v>0</v>
      </c>
      <c r="T230">
        <v>3.5</v>
      </c>
      <c r="U230">
        <v>3.5</v>
      </c>
      <c r="V230">
        <v>3.7</v>
      </c>
      <c r="W230">
        <v>7.2</v>
      </c>
      <c r="X230">
        <v>73</v>
      </c>
      <c r="Y230">
        <v>51</v>
      </c>
      <c r="Z230">
        <v>127</v>
      </c>
      <c r="AA230">
        <v>0.04</v>
      </c>
      <c r="AB230">
        <v>0</v>
      </c>
      <c r="AC230">
        <v>0.04</v>
      </c>
      <c r="AD230">
        <v>0.04</v>
      </c>
      <c r="AE230">
        <v>0.04</v>
      </c>
      <c r="AF230">
        <v>0.15</v>
      </c>
      <c r="AG230">
        <v>0.16</v>
      </c>
      <c r="AH230">
        <v>0.31</v>
      </c>
      <c r="AI230">
        <v>0.15</v>
      </c>
      <c r="AJ230">
        <v>0.31</v>
      </c>
    </row>
    <row r="231" spans="1:36" x14ac:dyDescent="0.25">
      <c r="A231">
        <v>230</v>
      </c>
      <c r="B231" t="s">
        <v>308</v>
      </c>
      <c r="C231" t="s">
        <v>10</v>
      </c>
      <c r="D231" t="s">
        <v>11</v>
      </c>
      <c r="E231" t="s">
        <v>42</v>
      </c>
      <c r="F231">
        <v>22</v>
      </c>
      <c r="G231">
        <v>2002</v>
      </c>
      <c r="H231">
        <v>34</v>
      </c>
      <c r="I231">
        <v>32</v>
      </c>
      <c r="J231">
        <v>2825</v>
      </c>
      <c r="K231">
        <v>31.4</v>
      </c>
      <c r="L231">
        <v>1</v>
      </c>
      <c r="M231">
        <v>0</v>
      </c>
      <c r="N231">
        <v>1</v>
      </c>
      <c r="O231">
        <v>1</v>
      </c>
      <c r="P231">
        <v>0</v>
      </c>
      <c r="Q231">
        <v>0</v>
      </c>
      <c r="R231">
        <v>9</v>
      </c>
      <c r="S231">
        <v>0</v>
      </c>
      <c r="T231">
        <v>1.8</v>
      </c>
      <c r="U231">
        <v>1.8</v>
      </c>
      <c r="V231">
        <v>1</v>
      </c>
      <c r="W231">
        <v>2.8</v>
      </c>
      <c r="X231">
        <v>29</v>
      </c>
      <c r="Y231">
        <v>125</v>
      </c>
      <c r="Z231">
        <v>9</v>
      </c>
      <c r="AA231">
        <v>0.03</v>
      </c>
      <c r="AB231">
        <v>0</v>
      </c>
      <c r="AC231">
        <v>0.03</v>
      </c>
      <c r="AD231">
        <v>0.03</v>
      </c>
      <c r="AE231">
        <v>0.03</v>
      </c>
      <c r="AF231">
        <v>0.06</v>
      </c>
      <c r="AG231">
        <v>0.03</v>
      </c>
      <c r="AH231">
        <v>0.09</v>
      </c>
      <c r="AI231">
        <v>0.06</v>
      </c>
      <c r="AJ231">
        <v>0.09</v>
      </c>
    </row>
    <row r="232" spans="1:36" x14ac:dyDescent="0.25">
      <c r="A232">
        <v>231</v>
      </c>
      <c r="B232" t="s">
        <v>309</v>
      </c>
      <c r="C232" t="s">
        <v>104</v>
      </c>
      <c r="D232" t="s">
        <v>21</v>
      </c>
      <c r="E232" t="s">
        <v>143</v>
      </c>
      <c r="F232">
        <v>25</v>
      </c>
      <c r="G232">
        <v>1999</v>
      </c>
      <c r="H232">
        <v>23</v>
      </c>
      <c r="I232">
        <v>21</v>
      </c>
      <c r="J232">
        <v>1875</v>
      </c>
      <c r="K232">
        <v>20.8</v>
      </c>
      <c r="L232">
        <v>9</v>
      </c>
      <c r="M232">
        <v>3</v>
      </c>
      <c r="N232">
        <v>12</v>
      </c>
      <c r="O232">
        <v>9</v>
      </c>
      <c r="P232">
        <v>0</v>
      </c>
      <c r="Q232">
        <v>0</v>
      </c>
      <c r="R232">
        <v>5</v>
      </c>
      <c r="S232">
        <v>0</v>
      </c>
      <c r="T232">
        <v>9.5</v>
      </c>
      <c r="U232">
        <v>9.5</v>
      </c>
      <c r="V232">
        <v>2.4</v>
      </c>
      <c r="W232">
        <v>12</v>
      </c>
      <c r="X232">
        <v>35</v>
      </c>
      <c r="Y232">
        <v>61</v>
      </c>
      <c r="Z232">
        <v>113</v>
      </c>
      <c r="AA232">
        <v>0.43</v>
      </c>
      <c r="AB232">
        <v>0.14000000000000001</v>
      </c>
      <c r="AC232">
        <v>0.57999999999999996</v>
      </c>
      <c r="AD232">
        <v>0.43</v>
      </c>
      <c r="AE232">
        <v>0.57999999999999996</v>
      </c>
      <c r="AF232">
        <v>0.46</v>
      </c>
      <c r="AG232">
        <v>0.12</v>
      </c>
      <c r="AH232">
        <v>0.56999999999999995</v>
      </c>
      <c r="AI232">
        <v>0.46</v>
      </c>
      <c r="AJ232">
        <v>0.56999999999999995</v>
      </c>
    </row>
    <row r="233" spans="1:36" x14ac:dyDescent="0.25">
      <c r="A233">
        <v>232</v>
      </c>
      <c r="B233" t="s">
        <v>310</v>
      </c>
      <c r="C233" t="s">
        <v>10</v>
      </c>
      <c r="D233" t="s">
        <v>11</v>
      </c>
      <c r="E233" t="s">
        <v>60</v>
      </c>
      <c r="F233">
        <v>17</v>
      </c>
      <c r="G233">
        <v>2006</v>
      </c>
      <c r="H233">
        <v>4</v>
      </c>
      <c r="I233">
        <v>2</v>
      </c>
      <c r="J233">
        <v>170</v>
      </c>
      <c r="K233">
        <v>1.9</v>
      </c>
      <c r="L233">
        <v>0</v>
      </c>
      <c r="M233">
        <v>0</v>
      </c>
      <c r="N233">
        <v>0</v>
      </c>
      <c r="O233">
        <v>0</v>
      </c>
      <c r="P233">
        <v>0</v>
      </c>
      <c r="Q233">
        <v>0</v>
      </c>
      <c r="R233">
        <v>1</v>
      </c>
      <c r="S233">
        <v>0</v>
      </c>
      <c r="T233">
        <v>0.1</v>
      </c>
      <c r="U233">
        <v>0.1</v>
      </c>
      <c r="V233">
        <v>0</v>
      </c>
      <c r="W233">
        <v>0.2</v>
      </c>
      <c r="X233">
        <v>1</v>
      </c>
      <c r="Y233">
        <v>7</v>
      </c>
      <c r="Z233">
        <v>1</v>
      </c>
      <c r="AA233">
        <v>0</v>
      </c>
      <c r="AB233">
        <v>0</v>
      </c>
      <c r="AC233">
        <v>0</v>
      </c>
      <c r="AD233">
        <v>0</v>
      </c>
      <c r="AE233">
        <v>0</v>
      </c>
      <c r="AF233">
        <v>7.0000000000000007E-2</v>
      </c>
      <c r="AG233">
        <v>0.01</v>
      </c>
      <c r="AH233">
        <v>0.08</v>
      </c>
      <c r="AI233">
        <v>7.0000000000000007E-2</v>
      </c>
      <c r="AJ233">
        <v>0.08</v>
      </c>
    </row>
    <row r="234" spans="1:36" x14ac:dyDescent="0.25">
      <c r="A234">
        <v>233</v>
      </c>
      <c r="B234" t="s">
        <v>311</v>
      </c>
      <c r="C234" t="s">
        <v>39</v>
      </c>
      <c r="D234" t="s">
        <v>11</v>
      </c>
      <c r="E234" t="s">
        <v>22</v>
      </c>
      <c r="F234">
        <v>24</v>
      </c>
      <c r="G234">
        <v>2000</v>
      </c>
      <c r="H234">
        <v>34</v>
      </c>
      <c r="I234">
        <v>33</v>
      </c>
      <c r="J234">
        <v>2958</v>
      </c>
      <c r="K234">
        <v>32.9</v>
      </c>
      <c r="L234">
        <v>1</v>
      </c>
      <c r="M234">
        <v>1</v>
      </c>
      <c r="N234">
        <v>2</v>
      </c>
      <c r="O234">
        <v>1</v>
      </c>
      <c r="P234">
        <v>0</v>
      </c>
      <c r="Q234">
        <v>0</v>
      </c>
      <c r="R234">
        <v>8</v>
      </c>
      <c r="S234">
        <v>1</v>
      </c>
      <c r="T234">
        <v>1.3</v>
      </c>
      <c r="U234">
        <v>1.3</v>
      </c>
      <c r="V234">
        <v>1.5</v>
      </c>
      <c r="W234">
        <v>2.8</v>
      </c>
      <c r="X234">
        <v>55</v>
      </c>
      <c r="Y234">
        <v>228</v>
      </c>
      <c r="Z234">
        <v>5</v>
      </c>
      <c r="AA234">
        <v>0.03</v>
      </c>
      <c r="AB234">
        <v>0.03</v>
      </c>
      <c r="AC234">
        <v>0.06</v>
      </c>
      <c r="AD234">
        <v>0.03</v>
      </c>
      <c r="AE234">
        <v>0.06</v>
      </c>
      <c r="AF234">
        <v>0.04</v>
      </c>
      <c r="AG234">
        <v>0.05</v>
      </c>
      <c r="AH234">
        <v>0.09</v>
      </c>
      <c r="AI234">
        <v>0.04</v>
      </c>
      <c r="AJ234">
        <v>0.09</v>
      </c>
    </row>
    <row r="235" spans="1:36" x14ac:dyDescent="0.25">
      <c r="A235">
        <v>234</v>
      </c>
      <c r="B235" t="s">
        <v>312</v>
      </c>
      <c r="C235" t="s">
        <v>313</v>
      </c>
      <c r="D235" t="s">
        <v>106</v>
      </c>
      <c r="E235" t="s">
        <v>24</v>
      </c>
      <c r="F235">
        <v>28</v>
      </c>
      <c r="G235">
        <v>1996</v>
      </c>
      <c r="H235">
        <v>21</v>
      </c>
      <c r="I235">
        <v>5</v>
      </c>
      <c r="J235">
        <v>661</v>
      </c>
      <c r="K235">
        <v>7.3</v>
      </c>
      <c r="L235">
        <v>2</v>
      </c>
      <c r="M235">
        <v>0</v>
      </c>
      <c r="N235">
        <v>2</v>
      </c>
      <c r="O235">
        <v>2</v>
      </c>
      <c r="P235">
        <v>0</v>
      </c>
      <c r="Q235">
        <v>0</v>
      </c>
      <c r="R235">
        <v>0</v>
      </c>
      <c r="S235">
        <v>0</v>
      </c>
      <c r="T235">
        <v>0.8</v>
      </c>
      <c r="U235">
        <v>0.8</v>
      </c>
      <c r="V235">
        <v>0.1</v>
      </c>
      <c r="W235">
        <v>0.9</v>
      </c>
      <c r="X235">
        <v>15</v>
      </c>
      <c r="Y235">
        <v>12</v>
      </c>
      <c r="Z235">
        <v>42</v>
      </c>
      <c r="AA235">
        <v>0.27</v>
      </c>
      <c r="AB235">
        <v>0</v>
      </c>
      <c r="AC235">
        <v>0.27</v>
      </c>
      <c r="AD235">
        <v>0.27</v>
      </c>
      <c r="AE235">
        <v>0.27</v>
      </c>
      <c r="AF235">
        <v>0.11</v>
      </c>
      <c r="AG235">
        <v>0.02</v>
      </c>
      <c r="AH235">
        <v>0.13</v>
      </c>
      <c r="AI235">
        <v>0.11</v>
      </c>
      <c r="AJ235">
        <v>0.13</v>
      </c>
    </row>
    <row r="236" spans="1:36" x14ac:dyDescent="0.25">
      <c r="A236">
        <v>235</v>
      </c>
      <c r="B236" t="s">
        <v>314</v>
      </c>
      <c r="C236" t="s">
        <v>10</v>
      </c>
      <c r="D236" t="s">
        <v>48</v>
      </c>
      <c r="E236" t="s">
        <v>26</v>
      </c>
      <c r="F236">
        <v>27</v>
      </c>
      <c r="G236">
        <v>1997</v>
      </c>
      <c r="H236">
        <v>38</v>
      </c>
      <c r="I236">
        <v>38</v>
      </c>
      <c r="J236">
        <v>3420</v>
      </c>
      <c r="K236">
        <v>38</v>
      </c>
      <c r="L236">
        <v>0</v>
      </c>
      <c r="M236">
        <v>0</v>
      </c>
      <c r="N236">
        <v>0</v>
      </c>
      <c r="O236">
        <v>0</v>
      </c>
      <c r="P236">
        <v>0</v>
      </c>
      <c r="Q236">
        <v>0</v>
      </c>
      <c r="R236">
        <v>3</v>
      </c>
      <c r="S236">
        <v>0</v>
      </c>
      <c r="T236">
        <v>0</v>
      </c>
      <c r="U236">
        <v>0</v>
      </c>
      <c r="V236">
        <v>0.2</v>
      </c>
      <c r="W236">
        <v>0.2</v>
      </c>
      <c r="X236">
        <v>0</v>
      </c>
      <c r="Y236">
        <v>0</v>
      </c>
      <c r="Z236">
        <v>0</v>
      </c>
      <c r="AA236">
        <v>0</v>
      </c>
      <c r="AB236">
        <v>0</v>
      </c>
      <c r="AC236">
        <v>0</v>
      </c>
      <c r="AD236">
        <v>0</v>
      </c>
      <c r="AE236">
        <v>0</v>
      </c>
      <c r="AF236">
        <v>0</v>
      </c>
      <c r="AG236">
        <v>0</v>
      </c>
      <c r="AH236">
        <v>0</v>
      </c>
      <c r="AI236">
        <v>0</v>
      </c>
      <c r="AJ236">
        <v>0</v>
      </c>
    </row>
    <row r="237" spans="1:36" x14ac:dyDescent="0.25">
      <c r="A237">
        <v>236</v>
      </c>
      <c r="B237" t="s">
        <v>315</v>
      </c>
      <c r="C237" t="s">
        <v>10</v>
      </c>
      <c r="D237" t="s">
        <v>11</v>
      </c>
      <c r="E237" t="s">
        <v>34</v>
      </c>
      <c r="F237">
        <v>27</v>
      </c>
      <c r="G237">
        <v>1997</v>
      </c>
      <c r="H237">
        <v>5</v>
      </c>
      <c r="I237">
        <v>0</v>
      </c>
      <c r="J237">
        <v>99</v>
      </c>
      <c r="K237">
        <v>1.1000000000000001</v>
      </c>
      <c r="L237">
        <v>0</v>
      </c>
      <c r="M237">
        <v>0</v>
      </c>
      <c r="N237">
        <v>0</v>
      </c>
      <c r="O237">
        <v>0</v>
      </c>
      <c r="P237">
        <v>0</v>
      </c>
      <c r="Q237">
        <v>0</v>
      </c>
      <c r="R237">
        <v>0</v>
      </c>
      <c r="S237">
        <v>0</v>
      </c>
      <c r="T237">
        <v>0</v>
      </c>
      <c r="U237">
        <v>0</v>
      </c>
      <c r="V237">
        <v>0</v>
      </c>
      <c r="W237">
        <v>0</v>
      </c>
      <c r="X237">
        <v>0</v>
      </c>
      <c r="Y237">
        <v>4</v>
      </c>
      <c r="Z237">
        <v>5</v>
      </c>
      <c r="AA237">
        <v>0</v>
      </c>
      <c r="AB237">
        <v>0</v>
      </c>
      <c r="AC237">
        <v>0</v>
      </c>
      <c r="AD237">
        <v>0</v>
      </c>
      <c r="AE237">
        <v>0</v>
      </c>
      <c r="AF237">
        <v>0</v>
      </c>
      <c r="AG237">
        <v>0</v>
      </c>
      <c r="AH237">
        <v>0</v>
      </c>
      <c r="AI237">
        <v>0</v>
      </c>
      <c r="AJ237">
        <v>0</v>
      </c>
    </row>
    <row r="238" spans="1:36" x14ac:dyDescent="0.25">
      <c r="A238">
        <v>237</v>
      </c>
      <c r="B238" t="s">
        <v>316</v>
      </c>
      <c r="C238" t="s">
        <v>66</v>
      </c>
      <c r="D238" t="s">
        <v>48</v>
      </c>
      <c r="E238" t="s">
        <v>54</v>
      </c>
      <c r="F238">
        <v>24</v>
      </c>
      <c r="G238">
        <v>2000</v>
      </c>
      <c r="H238">
        <v>27</v>
      </c>
      <c r="I238">
        <v>27</v>
      </c>
      <c r="J238">
        <v>2385</v>
      </c>
      <c r="K238">
        <v>26.5</v>
      </c>
      <c r="L238">
        <v>0</v>
      </c>
      <c r="M238">
        <v>0</v>
      </c>
      <c r="N238">
        <v>0</v>
      </c>
      <c r="O238">
        <v>0</v>
      </c>
      <c r="P238">
        <v>0</v>
      </c>
      <c r="Q238">
        <v>0</v>
      </c>
      <c r="R238">
        <v>1</v>
      </c>
      <c r="S238">
        <v>0</v>
      </c>
      <c r="T238">
        <v>0</v>
      </c>
      <c r="U238">
        <v>0</v>
      </c>
      <c r="V238">
        <v>0</v>
      </c>
      <c r="W238">
        <v>0</v>
      </c>
      <c r="X238">
        <v>0</v>
      </c>
      <c r="Y238">
        <v>1</v>
      </c>
      <c r="Z238">
        <v>0</v>
      </c>
      <c r="AA238">
        <v>0</v>
      </c>
      <c r="AB238">
        <v>0</v>
      </c>
      <c r="AC238">
        <v>0</v>
      </c>
      <c r="AD238">
        <v>0</v>
      </c>
      <c r="AE238">
        <v>0</v>
      </c>
      <c r="AF238">
        <v>0</v>
      </c>
      <c r="AG238">
        <v>0</v>
      </c>
      <c r="AH238">
        <v>0</v>
      </c>
      <c r="AI238">
        <v>0</v>
      </c>
      <c r="AJ238">
        <v>0</v>
      </c>
    </row>
    <row r="239" spans="1:36" x14ac:dyDescent="0.25">
      <c r="A239">
        <v>238</v>
      </c>
      <c r="B239" t="s">
        <v>317</v>
      </c>
      <c r="C239" t="s">
        <v>313</v>
      </c>
      <c r="D239" t="s">
        <v>51</v>
      </c>
      <c r="E239" t="s">
        <v>86</v>
      </c>
      <c r="F239">
        <v>32</v>
      </c>
      <c r="G239">
        <v>1992</v>
      </c>
      <c r="H239">
        <v>30</v>
      </c>
      <c r="I239">
        <v>24</v>
      </c>
      <c r="J239">
        <v>2110</v>
      </c>
      <c r="K239">
        <v>23.4</v>
      </c>
      <c r="L239">
        <v>7</v>
      </c>
      <c r="M239">
        <v>9</v>
      </c>
      <c r="N239">
        <v>16</v>
      </c>
      <c r="O239">
        <v>6</v>
      </c>
      <c r="P239">
        <v>1</v>
      </c>
      <c r="Q239">
        <v>2</v>
      </c>
      <c r="R239">
        <v>1</v>
      </c>
      <c r="S239">
        <v>0</v>
      </c>
      <c r="T239">
        <v>7.2</v>
      </c>
      <c r="U239">
        <v>5.7</v>
      </c>
      <c r="V239">
        <v>8.1999999999999993</v>
      </c>
      <c r="W239">
        <v>13.9</v>
      </c>
      <c r="X239">
        <v>96</v>
      </c>
      <c r="Y239">
        <v>111</v>
      </c>
      <c r="Z239">
        <v>265</v>
      </c>
      <c r="AA239">
        <v>0.3</v>
      </c>
      <c r="AB239">
        <v>0.38</v>
      </c>
      <c r="AC239">
        <v>0.68</v>
      </c>
      <c r="AD239">
        <v>0.26</v>
      </c>
      <c r="AE239">
        <v>0.64</v>
      </c>
      <c r="AF239">
        <v>0.31</v>
      </c>
      <c r="AG239">
        <v>0.35</v>
      </c>
      <c r="AH239">
        <v>0.66</v>
      </c>
      <c r="AI239">
        <v>0.24</v>
      </c>
      <c r="AJ239">
        <v>0.59</v>
      </c>
    </row>
    <row r="240" spans="1:36" x14ac:dyDescent="0.25">
      <c r="A240">
        <v>239</v>
      </c>
      <c r="B240" t="s">
        <v>318</v>
      </c>
      <c r="C240" t="s">
        <v>10</v>
      </c>
      <c r="D240" t="s">
        <v>11</v>
      </c>
      <c r="E240" t="s">
        <v>12</v>
      </c>
      <c r="F240">
        <v>22</v>
      </c>
      <c r="G240">
        <v>2002</v>
      </c>
      <c r="H240">
        <v>10</v>
      </c>
      <c r="I240">
        <v>6</v>
      </c>
      <c r="J240">
        <v>448</v>
      </c>
      <c r="K240">
        <v>5</v>
      </c>
      <c r="L240">
        <v>0</v>
      </c>
      <c r="M240">
        <v>1</v>
      </c>
      <c r="N240">
        <v>1</v>
      </c>
      <c r="O240">
        <v>0</v>
      </c>
      <c r="P240">
        <v>0</v>
      </c>
      <c r="Q240">
        <v>0</v>
      </c>
      <c r="R240">
        <v>1</v>
      </c>
      <c r="S240">
        <v>0</v>
      </c>
      <c r="T240">
        <v>0.3</v>
      </c>
      <c r="U240">
        <v>0.3</v>
      </c>
      <c r="V240">
        <v>0.3</v>
      </c>
      <c r="W240">
        <v>0.6</v>
      </c>
      <c r="X240">
        <v>3</v>
      </c>
      <c r="Y240">
        <v>16</v>
      </c>
      <c r="Z240">
        <v>8</v>
      </c>
      <c r="AA240">
        <v>0</v>
      </c>
      <c r="AB240">
        <v>0.2</v>
      </c>
      <c r="AC240">
        <v>0.2</v>
      </c>
      <c r="AD240">
        <v>0</v>
      </c>
      <c r="AE240">
        <v>0.2</v>
      </c>
      <c r="AF240">
        <v>0.06</v>
      </c>
      <c r="AG240">
        <v>0.05</v>
      </c>
      <c r="AH240">
        <v>0.11</v>
      </c>
      <c r="AI240">
        <v>0.06</v>
      </c>
      <c r="AJ240">
        <v>0.11</v>
      </c>
    </row>
    <row r="241" spans="1:36" x14ac:dyDescent="0.25">
      <c r="A241">
        <v>240</v>
      </c>
      <c r="B241" t="s">
        <v>319</v>
      </c>
      <c r="C241" t="s">
        <v>10</v>
      </c>
      <c r="D241" t="s">
        <v>78</v>
      </c>
      <c r="E241" t="s">
        <v>22</v>
      </c>
      <c r="F241">
        <v>19</v>
      </c>
      <c r="G241">
        <v>2005</v>
      </c>
      <c r="H241">
        <v>26</v>
      </c>
      <c r="I241">
        <v>22</v>
      </c>
      <c r="J241">
        <v>1842</v>
      </c>
      <c r="K241">
        <v>20.5</v>
      </c>
      <c r="L241">
        <v>5</v>
      </c>
      <c r="M241">
        <v>2</v>
      </c>
      <c r="N241">
        <v>7</v>
      </c>
      <c r="O241">
        <v>5</v>
      </c>
      <c r="P241">
        <v>0</v>
      </c>
      <c r="Q241">
        <v>0</v>
      </c>
      <c r="R241">
        <v>5</v>
      </c>
      <c r="S241">
        <v>0</v>
      </c>
      <c r="T241">
        <v>2.7</v>
      </c>
      <c r="U241">
        <v>2.7</v>
      </c>
      <c r="V241">
        <v>1.5</v>
      </c>
      <c r="W241">
        <v>4.2</v>
      </c>
      <c r="X241">
        <v>19</v>
      </c>
      <c r="Y241">
        <v>68</v>
      </c>
      <c r="Z241">
        <v>54</v>
      </c>
      <c r="AA241">
        <v>0.24</v>
      </c>
      <c r="AB241">
        <v>0.1</v>
      </c>
      <c r="AC241">
        <v>0.34</v>
      </c>
      <c r="AD241">
        <v>0.24</v>
      </c>
      <c r="AE241">
        <v>0.34</v>
      </c>
      <c r="AF241">
        <v>0.13</v>
      </c>
      <c r="AG241">
        <v>7.0000000000000007E-2</v>
      </c>
      <c r="AH241">
        <v>0.21</v>
      </c>
      <c r="AI241">
        <v>0.13</v>
      </c>
      <c r="AJ241">
        <v>0.21</v>
      </c>
    </row>
    <row r="242" spans="1:36" x14ac:dyDescent="0.25">
      <c r="A242">
        <v>241</v>
      </c>
      <c r="B242" t="s">
        <v>320</v>
      </c>
      <c r="C242" t="s">
        <v>147</v>
      </c>
      <c r="D242" t="s">
        <v>51</v>
      </c>
      <c r="E242" t="s">
        <v>131</v>
      </c>
      <c r="F242">
        <v>25</v>
      </c>
      <c r="G242">
        <v>1999</v>
      </c>
      <c r="H242">
        <v>26</v>
      </c>
      <c r="I242">
        <v>5</v>
      </c>
      <c r="J242">
        <v>661</v>
      </c>
      <c r="K242">
        <v>7.3</v>
      </c>
      <c r="L242">
        <v>3</v>
      </c>
      <c r="M242">
        <v>1</v>
      </c>
      <c r="N242">
        <v>4</v>
      </c>
      <c r="O242">
        <v>3</v>
      </c>
      <c r="P242">
        <v>0</v>
      </c>
      <c r="Q242">
        <v>0</v>
      </c>
      <c r="R242">
        <v>3</v>
      </c>
      <c r="S242">
        <v>0</v>
      </c>
      <c r="T242">
        <v>2.1</v>
      </c>
      <c r="U242">
        <v>2.1</v>
      </c>
      <c r="V242">
        <v>0.3</v>
      </c>
      <c r="W242">
        <v>2.5</v>
      </c>
      <c r="X242">
        <v>9</v>
      </c>
      <c r="Y242">
        <v>13</v>
      </c>
      <c r="Z242">
        <v>31</v>
      </c>
      <c r="AA242">
        <v>0.41</v>
      </c>
      <c r="AB242">
        <v>0.14000000000000001</v>
      </c>
      <c r="AC242">
        <v>0.54</v>
      </c>
      <c r="AD242">
        <v>0.41</v>
      </c>
      <c r="AE242">
        <v>0.54</v>
      </c>
      <c r="AF242">
        <v>0.28999999999999998</v>
      </c>
      <c r="AG242">
        <v>0.05</v>
      </c>
      <c r="AH242">
        <v>0.34</v>
      </c>
      <c r="AI242">
        <v>0.28999999999999998</v>
      </c>
      <c r="AJ242">
        <v>0.34</v>
      </c>
    </row>
    <row r="243" spans="1:36" x14ac:dyDescent="0.25">
      <c r="A243">
        <v>242</v>
      </c>
      <c r="B243" t="s">
        <v>321</v>
      </c>
      <c r="C243" t="s">
        <v>71</v>
      </c>
      <c r="D243" t="s">
        <v>62</v>
      </c>
      <c r="E243" t="s">
        <v>43</v>
      </c>
      <c r="F243">
        <v>27</v>
      </c>
      <c r="G243">
        <v>1996</v>
      </c>
      <c r="H243">
        <v>1</v>
      </c>
      <c r="I243">
        <v>0</v>
      </c>
      <c r="J243">
        <v>6</v>
      </c>
      <c r="K243">
        <v>0.1</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row>
    <row r="244" spans="1:36" x14ac:dyDescent="0.25">
      <c r="A244">
        <v>243</v>
      </c>
      <c r="B244" t="s">
        <v>322</v>
      </c>
      <c r="C244" t="s">
        <v>10</v>
      </c>
      <c r="D244" t="s">
        <v>51</v>
      </c>
      <c r="E244" t="s">
        <v>22</v>
      </c>
      <c r="F244">
        <v>15</v>
      </c>
      <c r="G244">
        <v>2008</v>
      </c>
      <c r="H244">
        <v>1</v>
      </c>
      <c r="I244">
        <v>0</v>
      </c>
      <c r="J244">
        <v>7</v>
      </c>
      <c r="K244">
        <v>0.1</v>
      </c>
      <c r="L244">
        <v>0</v>
      </c>
      <c r="M244">
        <v>0</v>
      </c>
      <c r="N244">
        <v>0</v>
      </c>
      <c r="O244">
        <v>0</v>
      </c>
      <c r="P244">
        <v>0</v>
      </c>
      <c r="Q244">
        <v>0</v>
      </c>
      <c r="R244">
        <v>0</v>
      </c>
      <c r="S244">
        <v>0</v>
      </c>
      <c r="T244">
        <v>0</v>
      </c>
      <c r="U244">
        <v>0</v>
      </c>
      <c r="V244">
        <v>0</v>
      </c>
      <c r="W244">
        <v>0</v>
      </c>
      <c r="X244">
        <v>0</v>
      </c>
      <c r="Y244">
        <v>0</v>
      </c>
      <c r="Z244">
        <v>3</v>
      </c>
      <c r="AA244">
        <v>0</v>
      </c>
      <c r="AB244">
        <v>0</v>
      </c>
      <c r="AC244">
        <v>0</v>
      </c>
      <c r="AD244">
        <v>0</v>
      </c>
      <c r="AE244">
        <v>0</v>
      </c>
      <c r="AF244">
        <v>0</v>
      </c>
      <c r="AG244">
        <v>0</v>
      </c>
      <c r="AH244">
        <v>0</v>
      </c>
      <c r="AI244">
        <v>0</v>
      </c>
      <c r="AJ244">
        <v>0</v>
      </c>
    </row>
    <row r="245" spans="1:36" x14ac:dyDescent="0.25">
      <c r="A245">
        <v>244</v>
      </c>
      <c r="B245" t="s">
        <v>323</v>
      </c>
      <c r="C245" t="s">
        <v>10</v>
      </c>
      <c r="D245" t="s">
        <v>21</v>
      </c>
      <c r="E245" t="s">
        <v>29</v>
      </c>
      <c r="F245">
        <v>23</v>
      </c>
      <c r="G245">
        <v>2000</v>
      </c>
      <c r="H245">
        <v>31</v>
      </c>
      <c r="I245">
        <v>25</v>
      </c>
      <c r="J245">
        <v>2194</v>
      </c>
      <c r="K245">
        <v>24.4</v>
      </c>
      <c r="L245">
        <v>5</v>
      </c>
      <c r="M245">
        <v>2</v>
      </c>
      <c r="N245">
        <v>7</v>
      </c>
      <c r="O245">
        <v>5</v>
      </c>
      <c r="P245">
        <v>0</v>
      </c>
      <c r="Q245">
        <v>0</v>
      </c>
      <c r="R245">
        <v>2</v>
      </c>
      <c r="S245">
        <v>0</v>
      </c>
      <c r="T245">
        <v>2.5</v>
      </c>
      <c r="U245">
        <v>2.5</v>
      </c>
      <c r="V245">
        <v>2.7</v>
      </c>
      <c r="W245">
        <v>5.2</v>
      </c>
      <c r="X245">
        <v>130</v>
      </c>
      <c r="Y245">
        <v>71</v>
      </c>
      <c r="Z245">
        <v>189</v>
      </c>
      <c r="AA245">
        <v>0.21</v>
      </c>
      <c r="AB245">
        <v>0.08</v>
      </c>
      <c r="AC245">
        <v>0.28999999999999998</v>
      </c>
      <c r="AD245">
        <v>0.21</v>
      </c>
      <c r="AE245">
        <v>0.28999999999999998</v>
      </c>
      <c r="AF245">
        <v>0.1</v>
      </c>
      <c r="AG245">
        <v>0.11</v>
      </c>
      <c r="AH245">
        <v>0.21</v>
      </c>
      <c r="AI245">
        <v>0.1</v>
      </c>
      <c r="AJ245">
        <v>0.21</v>
      </c>
    </row>
    <row r="246" spans="1:36" x14ac:dyDescent="0.25">
      <c r="A246">
        <v>245</v>
      </c>
      <c r="B246" t="s">
        <v>324</v>
      </c>
      <c r="C246" t="s">
        <v>10</v>
      </c>
      <c r="D246" t="s">
        <v>17</v>
      </c>
      <c r="E246" t="s">
        <v>26</v>
      </c>
      <c r="F246">
        <v>29</v>
      </c>
      <c r="G246">
        <v>1995</v>
      </c>
      <c r="H246">
        <v>33</v>
      </c>
      <c r="I246">
        <v>24</v>
      </c>
      <c r="J246">
        <v>2108</v>
      </c>
      <c r="K246">
        <v>23.4</v>
      </c>
      <c r="L246">
        <v>0</v>
      </c>
      <c r="M246">
        <v>3</v>
      </c>
      <c r="N246">
        <v>3</v>
      </c>
      <c r="O246">
        <v>0</v>
      </c>
      <c r="P246">
        <v>0</v>
      </c>
      <c r="Q246">
        <v>0</v>
      </c>
      <c r="R246">
        <v>11</v>
      </c>
      <c r="S246">
        <v>0</v>
      </c>
      <c r="T246">
        <v>1.1000000000000001</v>
      </c>
      <c r="U246">
        <v>1.1000000000000001</v>
      </c>
      <c r="V246">
        <v>3.1</v>
      </c>
      <c r="W246">
        <v>4.2</v>
      </c>
      <c r="X246">
        <v>20</v>
      </c>
      <c r="Y246">
        <v>87</v>
      </c>
      <c r="Z246">
        <v>27</v>
      </c>
      <c r="AA246">
        <v>0</v>
      </c>
      <c r="AB246">
        <v>0.13</v>
      </c>
      <c r="AC246">
        <v>0.13</v>
      </c>
      <c r="AD246">
        <v>0</v>
      </c>
      <c r="AE246">
        <v>0.13</v>
      </c>
      <c r="AF246">
        <v>0.05</v>
      </c>
      <c r="AG246">
        <v>0.13</v>
      </c>
      <c r="AH246">
        <v>0.18</v>
      </c>
      <c r="AI246">
        <v>0.05</v>
      </c>
      <c r="AJ246">
        <v>0.18</v>
      </c>
    </row>
    <row r="247" spans="1:36" x14ac:dyDescent="0.25">
      <c r="A247">
        <v>246</v>
      </c>
      <c r="B247" t="s">
        <v>325</v>
      </c>
      <c r="C247" t="s">
        <v>82</v>
      </c>
      <c r="D247" t="s">
        <v>11</v>
      </c>
      <c r="E247" t="s">
        <v>12</v>
      </c>
      <c r="F247">
        <v>19</v>
      </c>
      <c r="G247">
        <v>2005</v>
      </c>
      <c r="H247">
        <v>32</v>
      </c>
      <c r="I247">
        <v>26</v>
      </c>
      <c r="J247">
        <v>2427</v>
      </c>
      <c r="K247">
        <v>27</v>
      </c>
      <c r="L247">
        <v>3</v>
      </c>
      <c r="M247">
        <v>2</v>
      </c>
      <c r="N247">
        <v>5</v>
      </c>
      <c r="O247">
        <v>3</v>
      </c>
      <c r="P247">
        <v>0</v>
      </c>
      <c r="Q247">
        <v>0</v>
      </c>
      <c r="R247">
        <v>10</v>
      </c>
      <c r="S247">
        <v>0</v>
      </c>
      <c r="T247">
        <v>1.9</v>
      </c>
      <c r="U247">
        <v>1.9</v>
      </c>
      <c r="V247">
        <v>2</v>
      </c>
      <c r="W247">
        <v>3.9</v>
      </c>
      <c r="X247">
        <v>41</v>
      </c>
      <c r="Y247">
        <v>132</v>
      </c>
      <c r="Z247">
        <v>10</v>
      </c>
      <c r="AA247">
        <v>0.11</v>
      </c>
      <c r="AB247">
        <v>7.0000000000000007E-2</v>
      </c>
      <c r="AC247">
        <v>0.19</v>
      </c>
      <c r="AD247">
        <v>0.11</v>
      </c>
      <c r="AE247">
        <v>0.19</v>
      </c>
      <c r="AF247">
        <v>7.0000000000000007E-2</v>
      </c>
      <c r="AG247">
        <v>0.08</v>
      </c>
      <c r="AH247">
        <v>0.14000000000000001</v>
      </c>
      <c r="AI247">
        <v>7.0000000000000007E-2</v>
      </c>
      <c r="AJ247">
        <v>0.14000000000000001</v>
      </c>
    </row>
    <row r="248" spans="1:36" x14ac:dyDescent="0.25">
      <c r="A248">
        <v>247</v>
      </c>
      <c r="B248" t="s">
        <v>326</v>
      </c>
      <c r="C248" t="s">
        <v>10</v>
      </c>
      <c r="D248" t="s">
        <v>106</v>
      </c>
      <c r="E248" t="s">
        <v>131</v>
      </c>
      <c r="F248">
        <v>20</v>
      </c>
      <c r="G248">
        <v>2003</v>
      </c>
      <c r="H248">
        <v>31</v>
      </c>
      <c r="I248">
        <v>30</v>
      </c>
      <c r="J248">
        <v>2583</v>
      </c>
      <c r="K248">
        <v>28.7</v>
      </c>
      <c r="L248">
        <v>3</v>
      </c>
      <c r="M248">
        <v>2</v>
      </c>
      <c r="N248">
        <v>5</v>
      </c>
      <c r="O248">
        <v>3</v>
      </c>
      <c r="P248">
        <v>0</v>
      </c>
      <c r="Q248">
        <v>0</v>
      </c>
      <c r="R248">
        <v>5</v>
      </c>
      <c r="S248">
        <v>0</v>
      </c>
      <c r="T248">
        <v>2.9</v>
      </c>
      <c r="U248">
        <v>2.9</v>
      </c>
      <c r="V248">
        <v>3.5</v>
      </c>
      <c r="W248">
        <v>6.4</v>
      </c>
      <c r="X248">
        <v>97</v>
      </c>
      <c r="Y248">
        <v>75</v>
      </c>
      <c r="Z248">
        <v>159</v>
      </c>
      <c r="AA248">
        <v>0.1</v>
      </c>
      <c r="AB248">
        <v>7.0000000000000007E-2</v>
      </c>
      <c r="AC248">
        <v>0.17</v>
      </c>
      <c r="AD248">
        <v>0.1</v>
      </c>
      <c r="AE248">
        <v>0.17</v>
      </c>
      <c r="AF248">
        <v>0.1</v>
      </c>
      <c r="AG248">
        <v>0.12</v>
      </c>
      <c r="AH248">
        <v>0.22</v>
      </c>
      <c r="AI248">
        <v>0.1</v>
      </c>
      <c r="AJ248">
        <v>0.22</v>
      </c>
    </row>
    <row r="249" spans="1:36" x14ac:dyDescent="0.25">
      <c r="A249">
        <v>248</v>
      </c>
      <c r="B249" t="s">
        <v>327</v>
      </c>
      <c r="C249" t="s">
        <v>66</v>
      </c>
      <c r="D249" t="s">
        <v>51</v>
      </c>
      <c r="E249" t="s">
        <v>60</v>
      </c>
      <c r="F249">
        <v>21</v>
      </c>
      <c r="G249">
        <v>2003</v>
      </c>
      <c r="H249">
        <v>32</v>
      </c>
      <c r="I249">
        <v>23</v>
      </c>
      <c r="J249">
        <v>2004</v>
      </c>
      <c r="K249">
        <v>22.3</v>
      </c>
      <c r="L249">
        <v>4</v>
      </c>
      <c r="M249">
        <v>0</v>
      </c>
      <c r="N249">
        <v>4</v>
      </c>
      <c r="O249">
        <v>4</v>
      </c>
      <c r="P249">
        <v>0</v>
      </c>
      <c r="Q249">
        <v>0</v>
      </c>
      <c r="R249">
        <v>2</v>
      </c>
      <c r="S249">
        <v>0</v>
      </c>
      <c r="T249">
        <v>5.3</v>
      </c>
      <c r="U249">
        <v>5.3</v>
      </c>
      <c r="V249">
        <v>1.8</v>
      </c>
      <c r="W249">
        <v>7.1</v>
      </c>
      <c r="X249">
        <v>28</v>
      </c>
      <c r="Y249">
        <v>18</v>
      </c>
      <c r="Z249">
        <v>101</v>
      </c>
      <c r="AA249">
        <v>0.18</v>
      </c>
      <c r="AB249">
        <v>0</v>
      </c>
      <c r="AC249">
        <v>0.18</v>
      </c>
      <c r="AD249">
        <v>0.18</v>
      </c>
      <c r="AE249">
        <v>0.18</v>
      </c>
      <c r="AF249">
        <v>0.24</v>
      </c>
      <c r="AG249">
        <v>0.08</v>
      </c>
      <c r="AH249">
        <v>0.32</v>
      </c>
      <c r="AI249">
        <v>0.24</v>
      </c>
      <c r="AJ249">
        <v>0.32</v>
      </c>
    </row>
    <row r="250" spans="1:36" x14ac:dyDescent="0.25">
      <c r="A250">
        <v>249</v>
      </c>
      <c r="B250" t="s">
        <v>328</v>
      </c>
      <c r="C250" t="s">
        <v>47</v>
      </c>
      <c r="D250" t="s">
        <v>11</v>
      </c>
      <c r="E250" t="s">
        <v>22</v>
      </c>
      <c r="F250">
        <v>26</v>
      </c>
      <c r="G250">
        <v>1998</v>
      </c>
      <c r="H250">
        <v>13</v>
      </c>
      <c r="I250">
        <v>10</v>
      </c>
      <c r="J250">
        <v>961</v>
      </c>
      <c r="K250">
        <v>10.7</v>
      </c>
      <c r="L250">
        <v>0</v>
      </c>
      <c r="M250">
        <v>0</v>
      </c>
      <c r="N250">
        <v>0</v>
      </c>
      <c r="O250">
        <v>0</v>
      </c>
      <c r="P250">
        <v>0</v>
      </c>
      <c r="Q250">
        <v>0</v>
      </c>
      <c r="R250">
        <v>4</v>
      </c>
      <c r="S250">
        <v>0</v>
      </c>
      <c r="T250">
        <v>0</v>
      </c>
      <c r="U250">
        <v>0</v>
      </c>
      <c r="V250">
        <v>0.2</v>
      </c>
      <c r="W250">
        <v>0.2</v>
      </c>
      <c r="X250">
        <v>9</v>
      </c>
      <c r="Y250">
        <v>49</v>
      </c>
      <c r="Z250">
        <v>1</v>
      </c>
      <c r="AA250">
        <v>0</v>
      </c>
      <c r="AB250">
        <v>0</v>
      </c>
      <c r="AC250">
        <v>0</v>
      </c>
      <c r="AD250">
        <v>0</v>
      </c>
      <c r="AE250">
        <v>0</v>
      </c>
      <c r="AF250">
        <v>0</v>
      </c>
      <c r="AG250">
        <v>0.02</v>
      </c>
      <c r="AH250">
        <v>0.02</v>
      </c>
      <c r="AI250">
        <v>0</v>
      </c>
      <c r="AJ250">
        <v>0.02</v>
      </c>
    </row>
    <row r="251" spans="1:36" x14ac:dyDescent="0.25">
      <c r="A251">
        <v>250</v>
      </c>
      <c r="B251" t="s">
        <v>329</v>
      </c>
      <c r="C251" t="s">
        <v>10</v>
      </c>
      <c r="D251" t="s">
        <v>21</v>
      </c>
      <c r="E251" t="s">
        <v>57</v>
      </c>
      <c r="F251">
        <v>32</v>
      </c>
      <c r="G251">
        <v>1992</v>
      </c>
      <c r="H251">
        <v>15</v>
      </c>
      <c r="I251">
        <v>1</v>
      </c>
      <c r="J251">
        <v>284</v>
      </c>
      <c r="K251">
        <v>3.2</v>
      </c>
      <c r="L251">
        <v>1</v>
      </c>
      <c r="M251">
        <v>2</v>
      </c>
      <c r="N251">
        <v>3</v>
      </c>
      <c r="O251">
        <v>1</v>
      </c>
      <c r="P251">
        <v>0</v>
      </c>
      <c r="Q251">
        <v>0</v>
      </c>
      <c r="R251">
        <v>0</v>
      </c>
      <c r="S251">
        <v>0</v>
      </c>
      <c r="T251">
        <v>2.2999999999999998</v>
      </c>
      <c r="U251">
        <v>2.2999999999999998</v>
      </c>
      <c r="V251">
        <v>1.3</v>
      </c>
      <c r="W251">
        <v>3.5</v>
      </c>
      <c r="X251">
        <v>6</v>
      </c>
      <c r="Y251">
        <v>5</v>
      </c>
      <c r="Z251">
        <v>29</v>
      </c>
      <c r="AA251">
        <v>0.32</v>
      </c>
      <c r="AB251">
        <v>0.63</v>
      </c>
      <c r="AC251">
        <v>0.95</v>
      </c>
      <c r="AD251">
        <v>0.32</v>
      </c>
      <c r="AE251">
        <v>0.95</v>
      </c>
      <c r="AF251">
        <v>0.72</v>
      </c>
      <c r="AG251">
        <v>0.41</v>
      </c>
      <c r="AH251">
        <v>1.1200000000000001</v>
      </c>
      <c r="AI251">
        <v>0.72</v>
      </c>
      <c r="AJ251">
        <v>1.1200000000000001</v>
      </c>
    </row>
    <row r="252" spans="1:36" x14ac:dyDescent="0.25">
      <c r="A252">
        <v>251</v>
      </c>
      <c r="B252" t="s">
        <v>330</v>
      </c>
      <c r="C252" t="s">
        <v>10</v>
      </c>
      <c r="D252" t="s">
        <v>17</v>
      </c>
      <c r="E252" t="s">
        <v>43</v>
      </c>
      <c r="F252">
        <v>21</v>
      </c>
      <c r="G252">
        <v>2003</v>
      </c>
      <c r="H252">
        <v>18</v>
      </c>
      <c r="I252">
        <v>5</v>
      </c>
      <c r="J252">
        <v>574</v>
      </c>
      <c r="K252">
        <v>6.4</v>
      </c>
      <c r="L252">
        <v>0</v>
      </c>
      <c r="M252">
        <v>1</v>
      </c>
      <c r="N252">
        <v>1</v>
      </c>
      <c r="O252">
        <v>0</v>
      </c>
      <c r="P252">
        <v>0</v>
      </c>
      <c r="Q252">
        <v>0</v>
      </c>
      <c r="R252">
        <v>4</v>
      </c>
      <c r="S252">
        <v>0</v>
      </c>
      <c r="T252">
        <v>0.2</v>
      </c>
      <c r="U252">
        <v>0.2</v>
      </c>
      <c r="V252">
        <v>0.2</v>
      </c>
      <c r="W252">
        <v>0.4</v>
      </c>
      <c r="X252">
        <v>8</v>
      </c>
      <c r="Y252">
        <v>15</v>
      </c>
      <c r="Z252">
        <v>9</v>
      </c>
      <c r="AA252">
        <v>0</v>
      </c>
      <c r="AB252">
        <v>0.16</v>
      </c>
      <c r="AC252">
        <v>0.16</v>
      </c>
      <c r="AD252">
        <v>0</v>
      </c>
      <c r="AE252">
        <v>0.16</v>
      </c>
      <c r="AF252">
        <v>0.04</v>
      </c>
      <c r="AG252">
        <v>0.03</v>
      </c>
      <c r="AH252">
        <v>7.0000000000000007E-2</v>
      </c>
      <c r="AI252">
        <v>0.04</v>
      </c>
      <c r="AJ252">
        <v>7.0000000000000007E-2</v>
      </c>
    </row>
    <row r="253" spans="1:36" x14ac:dyDescent="0.25">
      <c r="A253">
        <v>252</v>
      </c>
      <c r="B253" t="s">
        <v>331</v>
      </c>
      <c r="C253" t="s">
        <v>147</v>
      </c>
      <c r="D253" t="s">
        <v>17</v>
      </c>
      <c r="E253" t="s">
        <v>57</v>
      </c>
      <c r="F253">
        <v>24</v>
      </c>
      <c r="G253">
        <v>2000</v>
      </c>
      <c r="H253">
        <v>10</v>
      </c>
      <c r="I253">
        <v>1</v>
      </c>
      <c r="J253">
        <v>166</v>
      </c>
      <c r="K253">
        <v>1.8</v>
      </c>
      <c r="L253">
        <v>0</v>
      </c>
      <c r="M253">
        <v>0</v>
      </c>
      <c r="N253">
        <v>0</v>
      </c>
      <c r="O253">
        <v>0</v>
      </c>
      <c r="P253">
        <v>0</v>
      </c>
      <c r="Q253">
        <v>0</v>
      </c>
      <c r="R253">
        <v>2</v>
      </c>
      <c r="S253">
        <v>0</v>
      </c>
      <c r="T253">
        <v>0.1</v>
      </c>
      <c r="U253">
        <v>0.1</v>
      </c>
      <c r="V253">
        <v>0.2</v>
      </c>
      <c r="W253">
        <v>0.4</v>
      </c>
      <c r="X253">
        <v>0</v>
      </c>
      <c r="Y253">
        <v>9</v>
      </c>
      <c r="Z253">
        <v>4</v>
      </c>
      <c r="AA253">
        <v>0</v>
      </c>
      <c r="AB253">
        <v>0</v>
      </c>
      <c r="AC253">
        <v>0</v>
      </c>
      <c r="AD253">
        <v>0</v>
      </c>
      <c r="AE253">
        <v>0</v>
      </c>
      <c r="AF253">
        <v>0.06</v>
      </c>
      <c r="AG253">
        <v>0.13</v>
      </c>
      <c r="AH253">
        <v>0.19</v>
      </c>
      <c r="AI253">
        <v>0.06</v>
      </c>
      <c r="AJ253">
        <v>0.19</v>
      </c>
    </row>
    <row r="254" spans="1:36" x14ac:dyDescent="0.25">
      <c r="A254">
        <v>253</v>
      </c>
      <c r="B254" t="s">
        <v>332</v>
      </c>
      <c r="C254" t="s">
        <v>89</v>
      </c>
      <c r="D254" t="s">
        <v>51</v>
      </c>
      <c r="E254" t="s">
        <v>52</v>
      </c>
      <c r="F254">
        <v>24</v>
      </c>
      <c r="G254">
        <v>1999</v>
      </c>
      <c r="H254">
        <v>34</v>
      </c>
      <c r="I254">
        <v>34</v>
      </c>
      <c r="J254">
        <v>2756</v>
      </c>
      <c r="K254">
        <v>30.6</v>
      </c>
      <c r="L254">
        <v>23</v>
      </c>
      <c r="M254">
        <v>6</v>
      </c>
      <c r="N254">
        <v>29</v>
      </c>
      <c r="O254">
        <v>19</v>
      </c>
      <c r="P254">
        <v>4</v>
      </c>
      <c r="Q254">
        <v>4</v>
      </c>
      <c r="R254">
        <v>1</v>
      </c>
      <c r="S254">
        <v>0</v>
      </c>
      <c r="T254">
        <v>20.3</v>
      </c>
      <c r="U254">
        <v>17.2</v>
      </c>
      <c r="V254">
        <v>4.3</v>
      </c>
      <c r="W254">
        <v>21.6</v>
      </c>
      <c r="X254">
        <v>83</v>
      </c>
      <c r="Y254">
        <v>88</v>
      </c>
      <c r="Z254">
        <v>217</v>
      </c>
      <c r="AA254">
        <v>0.75</v>
      </c>
      <c r="AB254">
        <v>0.2</v>
      </c>
      <c r="AC254">
        <v>0.95</v>
      </c>
      <c r="AD254">
        <v>0.62</v>
      </c>
      <c r="AE254">
        <v>0.82</v>
      </c>
      <c r="AF254">
        <v>0.66</v>
      </c>
      <c r="AG254">
        <v>0.14000000000000001</v>
      </c>
      <c r="AH254">
        <v>0.81</v>
      </c>
      <c r="AI254">
        <v>0.56000000000000005</v>
      </c>
      <c r="AJ254">
        <v>0.7</v>
      </c>
    </row>
    <row r="255" spans="1:36" x14ac:dyDescent="0.25">
      <c r="A255">
        <v>254</v>
      </c>
      <c r="B255" t="s">
        <v>333</v>
      </c>
      <c r="C255" t="s">
        <v>28</v>
      </c>
      <c r="D255" t="s">
        <v>21</v>
      </c>
      <c r="E255" t="s">
        <v>67</v>
      </c>
      <c r="F255">
        <v>28</v>
      </c>
      <c r="G255">
        <v>1996</v>
      </c>
      <c r="H255">
        <v>38</v>
      </c>
      <c r="I255">
        <v>35</v>
      </c>
      <c r="J255">
        <v>2981</v>
      </c>
      <c r="K255">
        <v>33.1</v>
      </c>
      <c r="L255">
        <v>9</v>
      </c>
      <c r="M255">
        <v>6</v>
      </c>
      <c r="N255">
        <v>15</v>
      </c>
      <c r="O255">
        <v>9</v>
      </c>
      <c r="P255">
        <v>0</v>
      </c>
      <c r="Q255">
        <v>0</v>
      </c>
      <c r="R255">
        <v>1</v>
      </c>
      <c r="S255">
        <v>0</v>
      </c>
      <c r="T255">
        <v>4.7</v>
      </c>
      <c r="U255">
        <v>4.7</v>
      </c>
      <c r="V255">
        <v>7</v>
      </c>
      <c r="W255">
        <v>11.8</v>
      </c>
      <c r="X255">
        <v>144</v>
      </c>
      <c r="Y255">
        <v>213</v>
      </c>
      <c r="Z255">
        <v>246</v>
      </c>
      <c r="AA255">
        <v>0.27</v>
      </c>
      <c r="AB255">
        <v>0.18</v>
      </c>
      <c r="AC255">
        <v>0.45</v>
      </c>
      <c r="AD255">
        <v>0.27</v>
      </c>
      <c r="AE255">
        <v>0.45</v>
      </c>
      <c r="AF255">
        <v>0.14000000000000001</v>
      </c>
      <c r="AG255">
        <v>0.21</v>
      </c>
      <c r="AH255">
        <v>0.36</v>
      </c>
      <c r="AI255">
        <v>0.14000000000000001</v>
      </c>
      <c r="AJ255">
        <v>0.36</v>
      </c>
    </row>
    <row r="256" spans="1:36" x14ac:dyDescent="0.25">
      <c r="A256">
        <v>255</v>
      </c>
      <c r="B256" t="s">
        <v>334</v>
      </c>
      <c r="C256" t="s">
        <v>270</v>
      </c>
      <c r="D256" t="s">
        <v>51</v>
      </c>
      <c r="E256" t="s">
        <v>14</v>
      </c>
      <c r="F256">
        <v>23</v>
      </c>
      <c r="G256">
        <v>2001</v>
      </c>
      <c r="H256">
        <v>30</v>
      </c>
      <c r="I256">
        <v>28</v>
      </c>
      <c r="J256">
        <v>2220</v>
      </c>
      <c r="K256">
        <v>24.7</v>
      </c>
      <c r="L256">
        <v>10</v>
      </c>
      <c r="M256">
        <v>5</v>
      </c>
      <c r="N256">
        <v>15</v>
      </c>
      <c r="O256">
        <v>10</v>
      </c>
      <c r="P256">
        <v>0</v>
      </c>
      <c r="Q256">
        <v>0</v>
      </c>
      <c r="R256">
        <v>7</v>
      </c>
      <c r="S256">
        <v>1</v>
      </c>
      <c r="T256">
        <v>12.3</v>
      </c>
      <c r="U256">
        <v>12.3</v>
      </c>
      <c r="V256">
        <v>4.3</v>
      </c>
      <c r="W256">
        <v>16.600000000000001</v>
      </c>
      <c r="X256">
        <v>47</v>
      </c>
      <c r="Y256">
        <v>38</v>
      </c>
      <c r="Z256">
        <v>129</v>
      </c>
      <c r="AA256">
        <v>0.41</v>
      </c>
      <c r="AB256">
        <v>0.2</v>
      </c>
      <c r="AC256">
        <v>0.61</v>
      </c>
      <c r="AD256">
        <v>0.41</v>
      </c>
      <c r="AE256">
        <v>0.61</v>
      </c>
      <c r="AF256">
        <v>0.5</v>
      </c>
      <c r="AG256">
        <v>0.17</v>
      </c>
      <c r="AH256">
        <v>0.67</v>
      </c>
      <c r="AI256">
        <v>0.5</v>
      </c>
      <c r="AJ256">
        <v>0.67</v>
      </c>
    </row>
    <row r="257" spans="1:36" x14ac:dyDescent="0.25">
      <c r="A257">
        <v>256</v>
      </c>
      <c r="B257" t="s">
        <v>335</v>
      </c>
      <c r="C257" t="s">
        <v>10</v>
      </c>
      <c r="D257" t="s">
        <v>73</v>
      </c>
      <c r="E257" t="s">
        <v>14</v>
      </c>
      <c r="F257">
        <v>24</v>
      </c>
      <c r="G257">
        <v>1999</v>
      </c>
      <c r="H257">
        <v>19</v>
      </c>
      <c r="I257">
        <v>12</v>
      </c>
      <c r="J257">
        <v>1063</v>
      </c>
      <c r="K257">
        <v>11.8</v>
      </c>
      <c r="L257">
        <v>1</v>
      </c>
      <c r="M257">
        <v>1</v>
      </c>
      <c r="N257">
        <v>2</v>
      </c>
      <c r="O257">
        <v>1</v>
      </c>
      <c r="P257">
        <v>0</v>
      </c>
      <c r="Q257">
        <v>0</v>
      </c>
      <c r="R257">
        <v>1</v>
      </c>
      <c r="S257">
        <v>0</v>
      </c>
      <c r="T257">
        <v>0.4</v>
      </c>
      <c r="U257">
        <v>0.4</v>
      </c>
      <c r="V257">
        <v>0.7</v>
      </c>
      <c r="W257">
        <v>1.1000000000000001</v>
      </c>
      <c r="X257">
        <v>7</v>
      </c>
      <c r="Y257">
        <v>64</v>
      </c>
      <c r="Z257">
        <v>12</v>
      </c>
      <c r="AA257">
        <v>0.08</v>
      </c>
      <c r="AB257">
        <v>0.08</v>
      </c>
      <c r="AC257">
        <v>0.17</v>
      </c>
      <c r="AD257">
        <v>0.08</v>
      </c>
      <c r="AE257">
        <v>0.17</v>
      </c>
      <c r="AF257">
        <v>0.04</v>
      </c>
      <c r="AG257">
        <v>0.06</v>
      </c>
      <c r="AH257">
        <v>0.1</v>
      </c>
      <c r="AI257">
        <v>0.04</v>
      </c>
      <c r="AJ257">
        <v>0.1</v>
      </c>
    </row>
    <row r="258" spans="1:36" x14ac:dyDescent="0.25">
      <c r="A258">
        <v>257</v>
      </c>
      <c r="B258" t="s">
        <v>336</v>
      </c>
      <c r="C258" t="s">
        <v>104</v>
      </c>
      <c r="D258" t="s">
        <v>17</v>
      </c>
      <c r="E258" t="s">
        <v>34</v>
      </c>
      <c r="F258">
        <v>26</v>
      </c>
      <c r="G258">
        <v>1998</v>
      </c>
      <c r="H258">
        <v>32</v>
      </c>
      <c r="I258">
        <v>27</v>
      </c>
      <c r="J258">
        <v>2254</v>
      </c>
      <c r="K258">
        <v>25</v>
      </c>
      <c r="L258">
        <v>1</v>
      </c>
      <c r="M258">
        <v>3</v>
      </c>
      <c r="N258">
        <v>4</v>
      </c>
      <c r="O258">
        <v>1</v>
      </c>
      <c r="P258">
        <v>0</v>
      </c>
      <c r="Q258">
        <v>0</v>
      </c>
      <c r="R258">
        <v>3</v>
      </c>
      <c r="S258">
        <v>0</v>
      </c>
      <c r="T258">
        <v>0.8</v>
      </c>
      <c r="U258">
        <v>0.8</v>
      </c>
      <c r="V258">
        <v>2.2000000000000002</v>
      </c>
      <c r="W258">
        <v>3</v>
      </c>
      <c r="X258">
        <v>17</v>
      </c>
      <c r="Y258">
        <v>80</v>
      </c>
      <c r="Z258">
        <v>38</v>
      </c>
      <c r="AA258">
        <v>0.04</v>
      </c>
      <c r="AB258">
        <v>0.12</v>
      </c>
      <c r="AC258">
        <v>0.16</v>
      </c>
      <c r="AD258">
        <v>0.04</v>
      </c>
      <c r="AE258">
        <v>0.16</v>
      </c>
      <c r="AF258">
        <v>0.03</v>
      </c>
      <c r="AG258">
        <v>0.09</v>
      </c>
      <c r="AH258">
        <v>0.12</v>
      </c>
      <c r="AI258">
        <v>0.03</v>
      </c>
      <c r="AJ258">
        <v>0.12</v>
      </c>
    </row>
    <row r="259" spans="1:36" x14ac:dyDescent="0.25">
      <c r="A259">
        <v>258</v>
      </c>
      <c r="B259" t="s">
        <v>337</v>
      </c>
      <c r="C259" t="s">
        <v>182</v>
      </c>
      <c r="D259" t="s">
        <v>48</v>
      </c>
      <c r="E259" t="s">
        <v>45</v>
      </c>
      <c r="F259">
        <v>23</v>
      </c>
      <c r="G259">
        <v>2001</v>
      </c>
      <c r="H259">
        <v>1</v>
      </c>
      <c r="I259">
        <v>0</v>
      </c>
      <c r="J259">
        <v>12</v>
      </c>
      <c r="K259">
        <v>0.1</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row>
    <row r="260" spans="1:36" x14ac:dyDescent="0.25">
      <c r="A260">
        <v>259</v>
      </c>
      <c r="B260" t="s">
        <v>338</v>
      </c>
      <c r="C260" t="s">
        <v>339</v>
      </c>
      <c r="D260" t="s">
        <v>51</v>
      </c>
      <c r="E260" t="s">
        <v>12</v>
      </c>
      <c r="F260">
        <v>20</v>
      </c>
      <c r="G260">
        <v>2003</v>
      </c>
      <c r="H260">
        <v>16</v>
      </c>
      <c r="I260">
        <v>0</v>
      </c>
      <c r="J260">
        <v>119</v>
      </c>
      <c r="K260">
        <v>1.3</v>
      </c>
      <c r="L260">
        <v>1</v>
      </c>
      <c r="M260">
        <v>0</v>
      </c>
      <c r="N260">
        <v>1</v>
      </c>
      <c r="O260">
        <v>1</v>
      </c>
      <c r="P260">
        <v>0</v>
      </c>
      <c r="Q260">
        <v>0</v>
      </c>
      <c r="R260">
        <v>1</v>
      </c>
      <c r="S260">
        <v>0</v>
      </c>
      <c r="T260">
        <v>1</v>
      </c>
      <c r="U260">
        <v>1</v>
      </c>
      <c r="V260">
        <v>0.2</v>
      </c>
      <c r="W260">
        <v>1.2</v>
      </c>
      <c r="X260">
        <v>4</v>
      </c>
      <c r="Y260">
        <v>3</v>
      </c>
      <c r="Z260">
        <v>16</v>
      </c>
      <c r="AA260">
        <v>0.76</v>
      </c>
      <c r="AB260">
        <v>0</v>
      </c>
      <c r="AC260">
        <v>0.76</v>
      </c>
      <c r="AD260">
        <v>0.76</v>
      </c>
      <c r="AE260">
        <v>0.76</v>
      </c>
      <c r="AF260">
        <v>0.75</v>
      </c>
      <c r="AG260">
        <v>0.15</v>
      </c>
      <c r="AH260">
        <v>0.9</v>
      </c>
      <c r="AI260">
        <v>0.75</v>
      </c>
      <c r="AJ260">
        <v>0.9</v>
      </c>
    </row>
    <row r="261" spans="1:36" x14ac:dyDescent="0.25">
      <c r="A261">
        <v>260</v>
      </c>
      <c r="B261" t="s">
        <v>340</v>
      </c>
      <c r="C261" t="s">
        <v>66</v>
      </c>
      <c r="D261" t="s">
        <v>17</v>
      </c>
      <c r="E261" t="s">
        <v>34</v>
      </c>
      <c r="F261">
        <v>28</v>
      </c>
      <c r="G261">
        <v>1996</v>
      </c>
      <c r="H261">
        <v>24</v>
      </c>
      <c r="I261">
        <v>8</v>
      </c>
      <c r="J261">
        <v>862</v>
      </c>
      <c r="K261">
        <v>9.6</v>
      </c>
      <c r="L261">
        <v>0</v>
      </c>
      <c r="M261">
        <v>2</v>
      </c>
      <c r="N261">
        <v>2</v>
      </c>
      <c r="O261">
        <v>0</v>
      </c>
      <c r="P261">
        <v>0</v>
      </c>
      <c r="Q261">
        <v>0</v>
      </c>
      <c r="R261">
        <v>2</v>
      </c>
      <c r="S261">
        <v>0</v>
      </c>
      <c r="T261">
        <v>0.2</v>
      </c>
      <c r="U261">
        <v>0.2</v>
      </c>
      <c r="V261">
        <v>1.7</v>
      </c>
      <c r="W261">
        <v>1.9</v>
      </c>
      <c r="X261">
        <v>6</v>
      </c>
      <c r="Y261">
        <v>61</v>
      </c>
      <c r="Z261">
        <v>27</v>
      </c>
      <c r="AA261">
        <v>0</v>
      </c>
      <c r="AB261">
        <v>0.21</v>
      </c>
      <c r="AC261">
        <v>0.21</v>
      </c>
      <c r="AD261">
        <v>0</v>
      </c>
      <c r="AE261">
        <v>0.21</v>
      </c>
      <c r="AF261">
        <v>0.03</v>
      </c>
      <c r="AG261">
        <v>0.17</v>
      </c>
      <c r="AH261">
        <v>0.2</v>
      </c>
      <c r="AI261">
        <v>0.03</v>
      </c>
      <c r="AJ261">
        <v>0.2</v>
      </c>
    </row>
    <row r="262" spans="1:36" x14ac:dyDescent="0.25">
      <c r="A262">
        <v>261</v>
      </c>
      <c r="B262" t="s">
        <v>341</v>
      </c>
      <c r="C262" t="s">
        <v>47</v>
      </c>
      <c r="D262" t="s">
        <v>51</v>
      </c>
      <c r="E262" t="s">
        <v>143</v>
      </c>
      <c r="F262">
        <v>27</v>
      </c>
      <c r="G262">
        <v>1997</v>
      </c>
      <c r="H262">
        <v>17</v>
      </c>
      <c r="I262">
        <v>6</v>
      </c>
      <c r="J262">
        <v>608</v>
      </c>
      <c r="K262">
        <v>6.8</v>
      </c>
      <c r="L262">
        <v>3</v>
      </c>
      <c r="M262">
        <v>0</v>
      </c>
      <c r="N262">
        <v>3</v>
      </c>
      <c r="O262">
        <v>3</v>
      </c>
      <c r="P262">
        <v>0</v>
      </c>
      <c r="Q262">
        <v>0</v>
      </c>
      <c r="R262">
        <v>4</v>
      </c>
      <c r="S262">
        <v>0</v>
      </c>
      <c r="T262">
        <v>3</v>
      </c>
      <c r="U262">
        <v>3</v>
      </c>
      <c r="V262">
        <v>0.7</v>
      </c>
      <c r="W262">
        <v>3.7</v>
      </c>
      <c r="X262">
        <v>15</v>
      </c>
      <c r="Y262">
        <v>19</v>
      </c>
      <c r="Z262">
        <v>57</v>
      </c>
      <c r="AA262">
        <v>0.44</v>
      </c>
      <c r="AB262">
        <v>0</v>
      </c>
      <c r="AC262">
        <v>0.44</v>
      </c>
      <c r="AD262">
        <v>0.44</v>
      </c>
      <c r="AE262">
        <v>0.44</v>
      </c>
      <c r="AF262">
        <v>0.44</v>
      </c>
      <c r="AG262">
        <v>0.1</v>
      </c>
      <c r="AH262">
        <v>0.54</v>
      </c>
      <c r="AI262">
        <v>0.44</v>
      </c>
      <c r="AJ262">
        <v>0.54</v>
      </c>
    </row>
    <row r="263" spans="1:36" x14ac:dyDescent="0.25">
      <c r="A263">
        <v>262</v>
      </c>
      <c r="B263" t="s">
        <v>342</v>
      </c>
      <c r="C263" t="s">
        <v>56</v>
      </c>
      <c r="D263" t="s">
        <v>51</v>
      </c>
      <c r="E263" t="s">
        <v>67</v>
      </c>
      <c r="F263">
        <v>33</v>
      </c>
      <c r="G263">
        <v>1991</v>
      </c>
      <c r="H263">
        <v>38</v>
      </c>
      <c r="I263">
        <v>30</v>
      </c>
      <c r="J263">
        <v>2494</v>
      </c>
      <c r="K263">
        <v>27.7</v>
      </c>
      <c r="L263">
        <v>12</v>
      </c>
      <c r="M263">
        <v>3</v>
      </c>
      <c r="N263">
        <v>15</v>
      </c>
      <c r="O263">
        <v>9</v>
      </c>
      <c r="P263">
        <v>3</v>
      </c>
      <c r="Q263">
        <v>3</v>
      </c>
      <c r="R263">
        <v>4</v>
      </c>
      <c r="S263">
        <v>0</v>
      </c>
      <c r="T263">
        <v>12</v>
      </c>
      <c r="U263">
        <v>9.6</v>
      </c>
      <c r="V263">
        <v>3.3</v>
      </c>
      <c r="W263">
        <v>12.9</v>
      </c>
      <c r="X263">
        <v>35</v>
      </c>
      <c r="Y263">
        <v>62</v>
      </c>
      <c r="Z263">
        <v>125</v>
      </c>
      <c r="AA263">
        <v>0.43</v>
      </c>
      <c r="AB263">
        <v>0.11</v>
      </c>
      <c r="AC263">
        <v>0.54</v>
      </c>
      <c r="AD263">
        <v>0.32</v>
      </c>
      <c r="AE263">
        <v>0.43</v>
      </c>
      <c r="AF263">
        <v>0.43</v>
      </c>
      <c r="AG263">
        <v>0.12</v>
      </c>
      <c r="AH263">
        <v>0.55000000000000004</v>
      </c>
      <c r="AI263">
        <v>0.35</v>
      </c>
      <c r="AJ263">
        <v>0.47</v>
      </c>
    </row>
    <row r="264" spans="1:36" x14ac:dyDescent="0.25">
      <c r="A264">
        <v>263</v>
      </c>
      <c r="B264" t="s">
        <v>343</v>
      </c>
      <c r="C264" t="s">
        <v>313</v>
      </c>
      <c r="D264" t="s">
        <v>11</v>
      </c>
      <c r="E264" t="s">
        <v>34</v>
      </c>
      <c r="F264">
        <v>19</v>
      </c>
      <c r="G264">
        <v>2004</v>
      </c>
      <c r="H264">
        <v>3</v>
      </c>
      <c r="I264">
        <v>0</v>
      </c>
      <c r="J264">
        <v>30</v>
      </c>
      <c r="K264">
        <v>0.3</v>
      </c>
      <c r="L264">
        <v>0</v>
      </c>
      <c r="M264">
        <v>0</v>
      </c>
      <c r="N264">
        <v>0</v>
      </c>
      <c r="O264">
        <v>0</v>
      </c>
      <c r="P264">
        <v>0</v>
      </c>
      <c r="Q264">
        <v>0</v>
      </c>
      <c r="R264">
        <v>0</v>
      </c>
      <c r="S264">
        <v>0</v>
      </c>
      <c r="T264">
        <v>0</v>
      </c>
      <c r="U264">
        <v>0</v>
      </c>
      <c r="V264">
        <v>0</v>
      </c>
      <c r="W264">
        <v>0</v>
      </c>
      <c r="X264">
        <v>0</v>
      </c>
      <c r="Y264">
        <v>2</v>
      </c>
      <c r="Z264">
        <v>0</v>
      </c>
      <c r="AA264">
        <v>0</v>
      </c>
      <c r="AB264">
        <v>0</v>
      </c>
      <c r="AC264">
        <v>0</v>
      </c>
      <c r="AD264">
        <v>0</v>
      </c>
      <c r="AE264">
        <v>0</v>
      </c>
      <c r="AF264">
        <v>0</v>
      </c>
      <c r="AG264">
        <v>0</v>
      </c>
      <c r="AH264">
        <v>0</v>
      </c>
      <c r="AI264">
        <v>0</v>
      </c>
      <c r="AJ264">
        <v>0</v>
      </c>
    </row>
    <row r="265" spans="1:36" x14ac:dyDescent="0.25">
      <c r="A265">
        <v>264</v>
      </c>
      <c r="B265" t="s">
        <v>344</v>
      </c>
      <c r="C265" t="s">
        <v>47</v>
      </c>
      <c r="D265" t="s">
        <v>21</v>
      </c>
      <c r="E265" t="s">
        <v>22</v>
      </c>
      <c r="F265">
        <v>22</v>
      </c>
      <c r="G265">
        <v>2001</v>
      </c>
      <c r="H265">
        <v>27</v>
      </c>
      <c r="I265">
        <v>23</v>
      </c>
      <c r="J265">
        <v>1948</v>
      </c>
      <c r="K265">
        <v>21.6</v>
      </c>
      <c r="L265">
        <v>10</v>
      </c>
      <c r="M265">
        <v>6</v>
      </c>
      <c r="N265">
        <v>16</v>
      </c>
      <c r="O265">
        <v>5</v>
      </c>
      <c r="P265">
        <v>5</v>
      </c>
      <c r="Q265">
        <v>5</v>
      </c>
      <c r="R265">
        <v>4</v>
      </c>
      <c r="S265">
        <v>1</v>
      </c>
      <c r="T265">
        <v>8.9</v>
      </c>
      <c r="U265">
        <v>5</v>
      </c>
      <c r="V265">
        <v>5</v>
      </c>
      <c r="W265">
        <v>10</v>
      </c>
      <c r="X265">
        <v>66</v>
      </c>
      <c r="Y265">
        <v>78</v>
      </c>
      <c r="Z265">
        <v>128</v>
      </c>
      <c r="AA265">
        <v>0.46</v>
      </c>
      <c r="AB265">
        <v>0.28000000000000003</v>
      </c>
      <c r="AC265">
        <v>0.74</v>
      </c>
      <c r="AD265">
        <v>0.23</v>
      </c>
      <c r="AE265">
        <v>0.51</v>
      </c>
      <c r="AF265">
        <v>0.41</v>
      </c>
      <c r="AG265">
        <v>0.23</v>
      </c>
      <c r="AH265">
        <v>0.64</v>
      </c>
      <c r="AI265">
        <v>0.23</v>
      </c>
      <c r="AJ265">
        <v>0.46</v>
      </c>
    </row>
    <row r="266" spans="1:36" x14ac:dyDescent="0.25">
      <c r="A266">
        <v>265</v>
      </c>
      <c r="B266" t="s">
        <v>345</v>
      </c>
      <c r="C266" t="s">
        <v>47</v>
      </c>
      <c r="D266" t="s">
        <v>106</v>
      </c>
      <c r="E266" t="s">
        <v>52</v>
      </c>
      <c r="F266">
        <v>27</v>
      </c>
      <c r="G266">
        <v>1996</v>
      </c>
      <c r="H266">
        <v>29</v>
      </c>
      <c r="I266">
        <v>29</v>
      </c>
      <c r="J266">
        <v>2393</v>
      </c>
      <c r="K266">
        <v>26.6</v>
      </c>
      <c r="L266">
        <v>4</v>
      </c>
      <c r="M266">
        <v>3</v>
      </c>
      <c r="N266">
        <v>7</v>
      </c>
      <c r="O266">
        <v>4</v>
      </c>
      <c r="P266">
        <v>0</v>
      </c>
      <c r="Q266">
        <v>0</v>
      </c>
      <c r="R266">
        <v>10</v>
      </c>
      <c r="S266">
        <v>0</v>
      </c>
      <c r="T266">
        <v>3.9</v>
      </c>
      <c r="U266">
        <v>3.9</v>
      </c>
      <c r="V266">
        <v>2.5</v>
      </c>
      <c r="W266">
        <v>6.4</v>
      </c>
      <c r="X266">
        <v>40</v>
      </c>
      <c r="Y266">
        <v>116</v>
      </c>
      <c r="Z266">
        <v>110</v>
      </c>
      <c r="AA266">
        <v>0.15</v>
      </c>
      <c r="AB266">
        <v>0.11</v>
      </c>
      <c r="AC266">
        <v>0.26</v>
      </c>
      <c r="AD266">
        <v>0.15</v>
      </c>
      <c r="AE266">
        <v>0.26</v>
      </c>
      <c r="AF266">
        <v>0.15</v>
      </c>
      <c r="AG266">
        <v>0.09</v>
      </c>
      <c r="AH266">
        <v>0.24</v>
      </c>
      <c r="AI266">
        <v>0.15</v>
      </c>
      <c r="AJ266">
        <v>0.24</v>
      </c>
    </row>
    <row r="267" spans="1:36" x14ac:dyDescent="0.25">
      <c r="A267">
        <v>266</v>
      </c>
      <c r="B267" t="s">
        <v>346</v>
      </c>
      <c r="C267" t="s">
        <v>10</v>
      </c>
      <c r="D267" t="s">
        <v>236</v>
      </c>
      <c r="E267" t="s">
        <v>131</v>
      </c>
      <c r="F267">
        <v>24</v>
      </c>
      <c r="G267">
        <v>2000</v>
      </c>
      <c r="H267">
        <v>23</v>
      </c>
      <c r="I267">
        <v>14</v>
      </c>
      <c r="J267">
        <v>1354</v>
      </c>
      <c r="K267">
        <v>15</v>
      </c>
      <c r="L267">
        <v>1</v>
      </c>
      <c r="M267">
        <v>2</v>
      </c>
      <c r="N267">
        <v>3</v>
      </c>
      <c r="O267">
        <v>1</v>
      </c>
      <c r="P267">
        <v>0</v>
      </c>
      <c r="Q267">
        <v>0</v>
      </c>
      <c r="R267">
        <v>5</v>
      </c>
      <c r="S267">
        <v>1</v>
      </c>
      <c r="T267">
        <v>1.1000000000000001</v>
      </c>
      <c r="U267">
        <v>1.1000000000000001</v>
      </c>
      <c r="V267">
        <v>1.3</v>
      </c>
      <c r="W267">
        <v>2.2999999999999998</v>
      </c>
      <c r="X267">
        <v>16</v>
      </c>
      <c r="Y267">
        <v>27</v>
      </c>
      <c r="Z267">
        <v>33</v>
      </c>
      <c r="AA267">
        <v>7.0000000000000007E-2</v>
      </c>
      <c r="AB267">
        <v>0.13</v>
      </c>
      <c r="AC267">
        <v>0.2</v>
      </c>
      <c r="AD267">
        <v>7.0000000000000007E-2</v>
      </c>
      <c r="AE267">
        <v>0.2</v>
      </c>
      <c r="AF267">
        <v>7.0000000000000007E-2</v>
      </c>
      <c r="AG267">
        <v>0.09</v>
      </c>
      <c r="AH267">
        <v>0.16</v>
      </c>
      <c r="AI267">
        <v>7.0000000000000007E-2</v>
      </c>
      <c r="AJ267">
        <v>0.16</v>
      </c>
    </row>
    <row r="268" spans="1:36" x14ac:dyDescent="0.25">
      <c r="A268">
        <v>267</v>
      </c>
      <c r="B268" t="s">
        <v>347</v>
      </c>
      <c r="C268" t="s">
        <v>130</v>
      </c>
      <c r="D268" t="s">
        <v>51</v>
      </c>
      <c r="E268" t="s">
        <v>86</v>
      </c>
      <c r="F268">
        <v>23</v>
      </c>
      <c r="G268">
        <v>2001</v>
      </c>
      <c r="H268">
        <v>33</v>
      </c>
      <c r="I268">
        <v>24</v>
      </c>
      <c r="J268">
        <v>2177</v>
      </c>
      <c r="K268">
        <v>24.2</v>
      </c>
      <c r="L268">
        <v>11</v>
      </c>
      <c r="M268">
        <v>3</v>
      </c>
      <c r="N268">
        <v>14</v>
      </c>
      <c r="O268">
        <v>11</v>
      </c>
      <c r="P268">
        <v>0</v>
      </c>
      <c r="Q268">
        <v>0</v>
      </c>
      <c r="R268">
        <v>5</v>
      </c>
      <c r="S268">
        <v>0</v>
      </c>
      <c r="T268">
        <v>10.4</v>
      </c>
      <c r="U268">
        <v>10.4</v>
      </c>
      <c r="V268">
        <v>2.2999999999999998</v>
      </c>
      <c r="W268">
        <v>12.7</v>
      </c>
      <c r="X268">
        <v>60</v>
      </c>
      <c r="Y268">
        <v>71</v>
      </c>
      <c r="Z268">
        <v>197</v>
      </c>
      <c r="AA268">
        <v>0.45</v>
      </c>
      <c r="AB268">
        <v>0.12</v>
      </c>
      <c r="AC268">
        <v>0.57999999999999996</v>
      </c>
      <c r="AD268">
        <v>0.45</v>
      </c>
      <c r="AE268">
        <v>0.57999999999999996</v>
      </c>
      <c r="AF268">
        <v>0.43</v>
      </c>
      <c r="AG268">
        <v>0.09</v>
      </c>
      <c r="AH268">
        <v>0.52</v>
      </c>
      <c r="AI268">
        <v>0.43</v>
      </c>
      <c r="AJ268">
        <v>0.52</v>
      </c>
    </row>
    <row r="269" spans="1:36" x14ac:dyDescent="0.25">
      <c r="A269">
        <v>268</v>
      </c>
      <c r="B269" t="s">
        <v>348</v>
      </c>
      <c r="C269" t="s">
        <v>10</v>
      </c>
      <c r="D269" t="s">
        <v>48</v>
      </c>
      <c r="E269" t="s">
        <v>24</v>
      </c>
      <c r="F269">
        <v>31</v>
      </c>
      <c r="G269">
        <v>1993</v>
      </c>
      <c r="H269">
        <v>7</v>
      </c>
      <c r="I269">
        <v>7</v>
      </c>
      <c r="J269">
        <v>630</v>
      </c>
      <c r="K269">
        <v>7</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row>
    <row r="270" spans="1:36" x14ac:dyDescent="0.25">
      <c r="A270">
        <v>269</v>
      </c>
      <c r="B270" t="s">
        <v>349</v>
      </c>
      <c r="C270" t="s">
        <v>10</v>
      </c>
      <c r="D270" t="s">
        <v>78</v>
      </c>
      <c r="E270" t="s">
        <v>45</v>
      </c>
      <c r="F270">
        <v>23</v>
      </c>
      <c r="G270">
        <v>2001</v>
      </c>
      <c r="H270">
        <v>33</v>
      </c>
      <c r="I270">
        <v>19</v>
      </c>
      <c r="J270">
        <v>1712</v>
      </c>
      <c r="K270">
        <v>19</v>
      </c>
      <c r="L270">
        <v>3</v>
      </c>
      <c r="M270">
        <v>3</v>
      </c>
      <c r="N270">
        <v>6</v>
      </c>
      <c r="O270">
        <v>3</v>
      </c>
      <c r="P270">
        <v>0</v>
      </c>
      <c r="Q270">
        <v>0</v>
      </c>
      <c r="R270">
        <v>3</v>
      </c>
      <c r="S270">
        <v>1</v>
      </c>
      <c r="T270">
        <v>4.3</v>
      </c>
      <c r="U270">
        <v>4.3</v>
      </c>
      <c r="V270">
        <v>1.1000000000000001</v>
      </c>
      <c r="W270">
        <v>5.4</v>
      </c>
      <c r="X270">
        <v>30</v>
      </c>
      <c r="Y270">
        <v>117</v>
      </c>
      <c r="Z270">
        <v>79</v>
      </c>
      <c r="AA270">
        <v>0.16</v>
      </c>
      <c r="AB270">
        <v>0.16</v>
      </c>
      <c r="AC270">
        <v>0.32</v>
      </c>
      <c r="AD270">
        <v>0.16</v>
      </c>
      <c r="AE270">
        <v>0.32</v>
      </c>
      <c r="AF270">
        <v>0.23</v>
      </c>
      <c r="AG270">
        <v>0.06</v>
      </c>
      <c r="AH270">
        <v>0.28999999999999998</v>
      </c>
      <c r="AI270">
        <v>0.23</v>
      </c>
      <c r="AJ270">
        <v>0.28999999999999998</v>
      </c>
    </row>
    <row r="271" spans="1:36" x14ac:dyDescent="0.25">
      <c r="A271">
        <v>270</v>
      </c>
      <c r="B271" t="s">
        <v>350</v>
      </c>
      <c r="C271" t="s">
        <v>150</v>
      </c>
      <c r="D271" t="s">
        <v>17</v>
      </c>
      <c r="E271" t="s">
        <v>143</v>
      </c>
      <c r="F271">
        <v>32</v>
      </c>
      <c r="G271">
        <v>1991</v>
      </c>
      <c r="H271">
        <v>15</v>
      </c>
      <c r="I271">
        <v>9</v>
      </c>
      <c r="J271">
        <v>704</v>
      </c>
      <c r="K271">
        <v>7.8</v>
      </c>
      <c r="L271">
        <v>0</v>
      </c>
      <c r="M271">
        <v>0</v>
      </c>
      <c r="N271">
        <v>0</v>
      </c>
      <c r="O271">
        <v>0</v>
      </c>
      <c r="P271">
        <v>0</v>
      </c>
      <c r="Q271">
        <v>0</v>
      </c>
      <c r="R271">
        <v>5</v>
      </c>
      <c r="S271">
        <v>0</v>
      </c>
      <c r="T271">
        <v>0.1</v>
      </c>
      <c r="U271">
        <v>0.1</v>
      </c>
      <c r="V271">
        <v>0.4</v>
      </c>
      <c r="W271">
        <v>0.5</v>
      </c>
      <c r="X271">
        <v>12</v>
      </c>
      <c r="Y271">
        <v>48</v>
      </c>
      <c r="Z271">
        <v>6</v>
      </c>
      <c r="AA271">
        <v>0</v>
      </c>
      <c r="AB271">
        <v>0</v>
      </c>
      <c r="AC271">
        <v>0</v>
      </c>
      <c r="AD271">
        <v>0</v>
      </c>
      <c r="AE271">
        <v>0</v>
      </c>
      <c r="AF271">
        <v>0.01</v>
      </c>
      <c r="AG271">
        <v>0.05</v>
      </c>
      <c r="AH271">
        <v>0.06</v>
      </c>
      <c r="AI271">
        <v>0.01</v>
      </c>
      <c r="AJ271">
        <v>0.06</v>
      </c>
    </row>
    <row r="272" spans="1:36" x14ac:dyDescent="0.25">
      <c r="A272">
        <v>271</v>
      </c>
      <c r="B272" t="s">
        <v>351</v>
      </c>
      <c r="C272" t="s">
        <v>154</v>
      </c>
      <c r="D272" t="s">
        <v>51</v>
      </c>
      <c r="E272" t="s">
        <v>45</v>
      </c>
      <c r="F272">
        <v>27</v>
      </c>
      <c r="G272">
        <v>1996</v>
      </c>
      <c r="H272">
        <v>26</v>
      </c>
      <c r="I272">
        <v>14</v>
      </c>
      <c r="J272">
        <v>1196</v>
      </c>
      <c r="K272">
        <v>13.3</v>
      </c>
      <c r="L272">
        <v>6</v>
      </c>
      <c r="M272">
        <v>3</v>
      </c>
      <c r="N272">
        <v>9</v>
      </c>
      <c r="O272">
        <v>6</v>
      </c>
      <c r="P272">
        <v>0</v>
      </c>
      <c r="Q272">
        <v>0</v>
      </c>
      <c r="R272">
        <v>2</v>
      </c>
      <c r="S272">
        <v>0</v>
      </c>
      <c r="T272">
        <v>7.9</v>
      </c>
      <c r="U272">
        <v>7.9</v>
      </c>
      <c r="V272">
        <v>1.8</v>
      </c>
      <c r="W272">
        <v>9.8000000000000007</v>
      </c>
      <c r="X272">
        <v>37</v>
      </c>
      <c r="Y272">
        <v>34</v>
      </c>
      <c r="Z272">
        <v>88</v>
      </c>
      <c r="AA272">
        <v>0.45</v>
      </c>
      <c r="AB272">
        <v>0.23</v>
      </c>
      <c r="AC272">
        <v>0.68</v>
      </c>
      <c r="AD272">
        <v>0.45</v>
      </c>
      <c r="AE272">
        <v>0.68</v>
      </c>
      <c r="AF272">
        <v>0.6</v>
      </c>
      <c r="AG272">
        <v>0.14000000000000001</v>
      </c>
      <c r="AH272">
        <v>0.74</v>
      </c>
      <c r="AI272">
        <v>0.6</v>
      </c>
      <c r="AJ272">
        <v>0.74</v>
      </c>
    </row>
    <row r="273" spans="1:36" x14ac:dyDescent="0.25">
      <c r="A273">
        <v>272</v>
      </c>
      <c r="B273" t="s">
        <v>352</v>
      </c>
      <c r="C273" t="s">
        <v>10</v>
      </c>
      <c r="D273" t="s">
        <v>11</v>
      </c>
      <c r="E273" t="s">
        <v>54</v>
      </c>
      <c r="F273">
        <v>26</v>
      </c>
      <c r="G273">
        <v>1998</v>
      </c>
      <c r="H273">
        <v>36</v>
      </c>
      <c r="I273">
        <v>34</v>
      </c>
      <c r="J273">
        <v>2912</v>
      </c>
      <c r="K273">
        <v>32.4</v>
      </c>
      <c r="L273">
        <v>2</v>
      </c>
      <c r="M273">
        <v>2</v>
      </c>
      <c r="N273">
        <v>4</v>
      </c>
      <c r="O273">
        <v>2</v>
      </c>
      <c r="P273">
        <v>0</v>
      </c>
      <c r="Q273">
        <v>0</v>
      </c>
      <c r="R273">
        <v>6</v>
      </c>
      <c r="S273">
        <v>0</v>
      </c>
      <c r="T273">
        <v>1.5</v>
      </c>
      <c r="U273">
        <v>1.5</v>
      </c>
      <c r="V273">
        <v>0.8</v>
      </c>
      <c r="W273">
        <v>2.2999999999999998</v>
      </c>
      <c r="X273">
        <v>39</v>
      </c>
      <c r="Y273">
        <v>91</v>
      </c>
      <c r="Z273">
        <v>96</v>
      </c>
      <c r="AA273">
        <v>0.06</v>
      </c>
      <c r="AB273">
        <v>0.06</v>
      </c>
      <c r="AC273">
        <v>0.12</v>
      </c>
      <c r="AD273">
        <v>0.06</v>
      </c>
      <c r="AE273">
        <v>0.12</v>
      </c>
      <c r="AF273">
        <v>0.05</v>
      </c>
      <c r="AG273">
        <v>0.03</v>
      </c>
      <c r="AH273">
        <v>7.0000000000000007E-2</v>
      </c>
      <c r="AI273">
        <v>0.05</v>
      </c>
      <c r="AJ273">
        <v>7.0000000000000007E-2</v>
      </c>
    </row>
    <row r="274" spans="1:36" x14ac:dyDescent="0.25">
      <c r="A274">
        <v>273</v>
      </c>
      <c r="B274" t="s">
        <v>353</v>
      </c>
      <c r="C274" t="s">
        <v>66</v>
      </c>
      <c r="D274" t="s">
        <v>48</v>
      </c>
      <c r="E274" t="s">
        <v>14</v>
      </c>
      <c r="F274">
        <v>22</v>
      </c>
      <c r="G274">
        <v>2002</v>
      </c>
      <c r="H274">
        <v>6</v>
      </c>
      <c r="I274">
        <v>6</v>
      </c>
      <c r="J274">
        <v>540</v>
      </c>
      <c r="K274">
        <v>6</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row>
    <row r="275" spans="1:36" x14ac:dyDescent="0.25">
      <c r="A275">
        <v>274</v>
      </c>
      <c r="B275" t="s">
        <v>354</v>
      </c>
      <c r="C275" t="s">
        <v>100</v>
      </c>
      <c r="D275" t="s">
        <v>73</v>
      </c>
      <c r="E275" t="s">
        <v>22</v>
      </c>
      <c r="F275">
        <v>24</v>
      </c>
      <c r="G275">
        <v>1999</v>
      </c>
      <c r="H275">
        <v>6</v>
      </c>
      <c r="I275">
        <v>5</v>
      </c>
      <c r="J275">
        <v>385</v>
      </c>
      <c r="K275">
        <v>4.3</v>
      </c>
      <c r="L275">
        <v>1</v>
      </c>
      <c r="M275">
        <v>0</v>
      </c>
      <c r="N275">
        <v>1</v>
      </c>
      <c r="O275">
        <v>1</v>
      </c>
      <c r="P275">
        <v>0</v>
      </c>
      <c r="Q275">
        <v>0</v>
      </c>
      <c r="R275">
        <v>1</v>
      </c>
      <c r="S275">
        <v>0</v>
      </c>
      <c r="T275">
        <v>0.4</v>
      </c>
      <c r="U275">
        <v>0.4</v>
      </c>
      <c r="V275">
        <v>0.2</v>
      </c>
      <c r="W275">
        <v>0.6</v>
      </c>
      <c r="X275">
        <v>1</v>
      </c>
      <c r="Y275">
        <v>15</v>
      </c>
      <c r="Z275">
        <v>27</v>
      </c>
      <c r="AA275">
        <v>0.23</v>
      </c>
      <c r="AB275">
        <v>0</v>
      </c>
      <c r="AC275">
        <v>0.23</v>
      </c>
      <c r="AD275">
        <v>0.23</v>
      </c>
      <c r="AE275">
        <v>0.23</v>
      </c>
      <c r="AF275">
        <v>0.1</v>
      </c>
      <c r="AG275">
        <v>0.04</v>
      </c>
      <c r="AH275">
        <v>0.14000000000000001</v>
      </c>
      <c r="AI275">
        <v>0.1</v>
      </c>
      <c r="AJ275">
        <v>0.14000000000000001</v>
      </c>
    </row>
    <row r="276" spans="1:36" x14ac:dyDescent="0.25">
      <c r="A276">
        <v>275</v>
      </c>
      <c r="B276" t="s">
        <v>355</v>
      </c>
      <c r="C276" t="s">
        <v>243</v>
      </c>
      <c r="D276" t="s">
        <v>17</v>
      </c>
      <c r="E276" t="s">
        <v>26</v>
      </c>
      <c r="F276">
        <v>27</v>
      </c>
      <c r="G276">
        <v>1996</v>
      </c>
      <c r="H276">
        <v>34</v>
      </c>
      <c r="I276">
        <v>15</v>
      </c>
      <c r="J276">
        <v>1564</v>
      </c>
      <c r="K276">
        <v>17.399999999999999</v>
      </c>
      <c r="L276">
        <v>0</v>
      </c>
      <c r="M276">
        <v>0</v>
      </c>
      <c r="N276">
        <v>0</v>
      </c>
      <c r="O276">
        <v>0</v>
      </c>
      <c r="P276">
        <v>0</v>
      </c>
      <c r="Q276">
        <v>0</v>
      </c>
      <c r="R276">
        <v>4</v>
      </c>
      <c r="S276">
        <v>1</v>
      </c>
      <c r="T276">
        <v>1.1000000000000001</v>
      </c>
      <c r="U276">
        <v>1.1000000000000001</v>
      </c>
      <c r="V276">
        <v>1.9</v>
      </c>
      <c r="W276">
        <v>3</v>
      </c>
      <c r="X276">
        <v>25</v>
      </c>
      <c r="Y276">
        <v>89</v>
      </c>
      <c r="Z276">
        <v>56</v>
      </c>
      <c r="AA276">
        <v>0</v>
      </c>
      <c r="AB276">
        <v>0</v>
      </c>
      <c r="AC276">
        <v>0</v>
      </c>
      <c r="AD276">
        <v>0</v>
      </c>
      <c r="AE276">
        <v>0</v>
      </c>
      <c r="AF276">
        <v>0.06</v>
      </c>
      <c r="AG276">
        <v>0.11</v>
      </c>
      <c r="AH276">
        <v>0.17</v>
      </c>
      <c r="AI276">
        <v>0.06</v>
      </c>
      <c r="AJ276">
        <v>0.17</v>
      </c>
    </row>
    <row r="277" spans="1:36" x14ac:dyDescent="0.25">
      <c r="A277">
        <v>276</v>
      </c>
      <c r="B277" t="s">
        <v>356</v>
      </c>
      <c r="C277" t="s">
        <v>64</v>
      </c>
      <c r="D277" t="s">
        <v>17</v>
      </c>
      <c r="E277" t="s">
        <v>84</v>
      </c>
      <c r="F277">
        <v>24</v>
      </c>
      <c r="G277">
        <v>1999</v>
      </c>
      <c r="H277">
        <v>26</v>
      </c>
      <c r="I277">
        <v>20</v>
      </c>
      <c r="J277">
        <v>1726</v>
      </c>
      <c r="K277">
        <v>19.2</v>
      </c>
      <c r="L277">
        <v>1</v>
      </c>
      <c r="M277">
        <v>0</v>
      </c>
      <c r="N277">
        <v>1</v>
      </c>
      <c r="O277">
        <v>1</v>
      </c>
      <c r="P277">
        <v>0</v>
      </c>
      <c r="Q277">
        <v>0</v>
      </c>
      <c r="R277">
        <v>2</v>
      </c>
      <c r="S277">
        <v>0</v>
      </c>
      <c r="T277">
        <v>0.8</v>
      </c>
      <c r="U277">
        <v>0.8</v>
      </c>
      <c r="V277">
        <v>0.9</v>
      </c>
      <c r="W277">
        <v>1.7</v>
      </c>
      <c r="X277">
        <v>19</v>
      </c>
      <c r="Y277">
        <v>85</v>
      </c>
      <c r="Z277">
        <v>7</v>
      </c>
      <c r="AA277">
        <v>0.05</v>
      </c>
      <c r="AB277">
        <v>0</v>
      </c>
      <c r="AC277">
        <v>0.05</v>
      </c>
      <c r="AD277">
        <v>0.05</v>
      </c>
      <c r="AE277">
        <v>0.05</v>
      </c>
      <c r="AF277">
        <v>0.04</v>
      </c>
      <c r="AG277">
        <v>0.05</v>
      </c>
      <c r="AH277">
        <v>0.09</v>
      </c>
      <c r="AI277">
        <v>0.04</v>
      </c>
      <c r="AJ277">
        <v>0.09</v>
      </c>
    </row>
    <row r="278" spans="1:36" x14ac:dyDescent="0.25">
      <c r="A278">
        <v>277</v>
      </c>
      <c r="B278" t="s">
        <v>357</v>
      </c>
      <c r="C278" t="s">
        <v>64</v>
      </c>
      <c r="D278" t="s">
        <v>11</v>
      </c>
      <c r="E278" t="s">
        <v>42</v>
      </c>
      <c r="F278">
        <v>17</v>
      </c>
      <c r="G278">
        <v>2006</v>
      </c>
      <c r="H278">
        <v>2</v>
      </c>
      <c r="I278">
        <v>0</v>
      </c>
      <c r="J278">
        <v>14</v>
      </c>
      <c r="K278">
        <v>0.2</v>
      </c>
      <c r="L278">
        <v>0</v>
      </c>
      <c r="M278">
        <v>0</v>
      </c>
      <c r="N278">
        <v>0</v>
      </c>
      <c r="O278">
        <v>0</v>
      </c>
      <c r="P278">
        <v>0</v>
      </c>
      <c r="Q278">
        <v>0</v>
      </c>
      <c r="R278">
        <v>0</v>
      </c>
      <c r="S278">
        <v>0</v>
      </c>
      <c r="T278">
        <v>0</v>
      </c>
      <c r="U278">
        <v>0</v>
      </c>
      <c r="V278">
        <v>0</v>
      </c>
      <c r="W278">
        <v>0</v>
      </c>
      <c r="X278">
        <v>0</v>
      </c>
      <c r="Y278">
        <v>1</v>
      </c>
      <c r="Z278">
        <v>0</v>
      </c>
      <c r="AA278">
        <v>0</v>
      </c>
      <c r="AB278">
        <v>0</v>
      </c>
      <c r="AC278">
        <v>0</v>
      </c>
      <c r="AD278">
        <v>0</v>
      </c>
      <c r="AE278">
        <v>0</v>
      </c>
      <c r="AF278">
        <v>0</v>
      </c>
      <c r="AG278">
        <v>0</v>
      </c>
      <c r="AH278">
        <v>0</v>
      </c>
      <c r="AI278">
        <v>0</v>
      </c>
      <c r="AJ278">
        <v>0</v>
      </c>
    </row>
    <row r="279" spans="1:36" x14ac:dyDescent="0.25">
      <c r="A279">
        <v>278</v>
      </c>
      <c r="B279" t="s">
        <v>358</v>
      </c>
      <c r="C279" t="s">
        <v>150</v>
      </c>
      <c r="D279" t="s">
        <v>11</v>
      </c>
      <c r="E279" t="s">
        <v>34</v>
      </c>
      <c r="F279">
        <v>20</v>
      </c>
      <c r="G279">
        <v>2004</v>
      </c>
      <c r="H279">
        <v>12</v>
      </c>
      <c r="I279">
        <v>6</v>
      </c>
      <c r="J279">
        <v>528</v>
      </c>
      <c r="K279">
        <v>5.9</v>
      </c>
      <c r="L279">
        <v>0</v>
      </c>
      <c r="M279">
        <v>1</v>
      </c>
      <c r="N279">
        <v>1</v>
      </c>
      <c r="O279">
        <v>0</v>
      </c>
      <c r="P279">
        <v>0</v>
      </c>
      <c r="Q279">
        <v>0</v>
      </c>
      <c r="R279">
        <v>2</v>
      </c>
      <c r="S279">
        <v>0</v>
      </c>
      <c r="T279">
        <v>0.2</v>
      </c>
      <c r="U279">
        <v>0.2</v>
      </c>
      <c r="V279">
        <v>1.2</v>
      </c>
      <c r="W279">
        <v>1.5</v>
      </c>
      <c r="X279">
        <v>12</v>
      </c>
      <c r="Y279">
        <v>12</v>
      </c>
      <c r="Z279">
        <v>24</v>
      </c>
      <c r="AA279">
        <v>0</v>
      </c>
      <c r="AB279">
        <v>0.17</v>
      </c>
      <c r="AC279">
        <v>0.17</v>
      </c>
      <c r="AD279">
        <v>0</v>
      </c>
      <c r="AE279">
        <v>0.17</v>
      </c>
      <c r="AF279">
        <v>0.04</v>
      </c>
      <c r="AG279">
        <v>0.21</v>
      </c>
      <c r="AH279">
        <v>0.25</v>
      </c>
      <c r="AI279">
        <v>0.04</v>
      </c>
      <c r="AJ279">
        <v>0.25</v>
      </c>
    </row>
    <row r="280" spans="1:36" x14ac:dyDescent="0.25">
      <c r="A280">
        <v>279</v>
      </c>
      <c r="B280" t="s">
        <v>359</v>
      </c>
      <c r="C280" t="s">
        <v>10</v>
      </c>
      <c r="D280" t="s">
        <v>11</v>
      </c>
      <c r="E280" t="s">
        <v>43</v>
      </c>
      <c r="F280">
        <v>31</v>
      </c>
      <c r="G280">
        <v>1993</v>
      </c>
      <c r="H280">
        <v>14</v>
      </c>
      <c r="I280">
        <v>11</v>
      </c>
      <c r="J280">
        <v>1049</v>
      </c>
      <c r="K280">
        <v>11.7</v>
      </c>
      <c r="L280">
        <v>3</v>
      </c>
      <c r="M280">
        <v>0</v>
      </c>
      <c r="N280">
        <v>3</v>
      </c>
      <c r="O280">
        <v>3</v>
      </c>
      <c r="P280">
        <v>0</v>
      </c>
      <c r="Q280">
        <v>0</v>
      </c>
      <c r="R280">
        <v>5</v>
      </c>
      <c r="S280">
        <v>0</v>
      </c>
      <c r="T280">
        <v>0.6</v>
      </c>
      <c r="U280">
        <v>0.6</v>
      </c>
      <c r="V280">
        <v>0.1</v>
      </c>
      <c r="W280">
        <v>0.7</v>
      </c>
      <c r="X280">
        <v>1</v>
      </c>
      <c r="Y280">
        <v>14</v>
      </c>
      <c r="Z280">
        <v>3</v>
      </c>
      <c r="AA280">
        <v>0.26</v>
      </c>
      <c r="AB280">
        <v>0</v>
      </c>
      <c r="AC280">
        <v>0.26</v>
      </c>
      <c r="AD280">
        <v>0.26</v>
      </c>
      <c r="AE280">
        <v>0.26</v>
      </c>
      <c r="AF280">
        <v>0.05</v>
      </c>
      <c r="AG280">
        <v>0.01</v>
      </c>
      <c r="AH280">
        <v>0.06</v>
      </c>
      <c r="AI280">
        <v>0.05</v>
      </c>
      <c r="AJ280">
        <v>0.06</v>
      </c>
    </row>
    <row r="281" spans="1:36" x14ac:dyDescent="0.25">
      <c r="A281">
        <v>280</v>
      </c>
      <c r="B281" t="s">
        <v>360</v>
      </c>
      <c r="C281" t="s">
        <v>159</v>
      </c>
      <c r="D281" t="s">
        <v>48</v>
      </c>
      <c r="E281" t="s">
        <v>45</v>
      </c>
      <c r="F281">
        <v>25</v>
      </c>
      <c r="G281">
        <v>1998</v>
      </c>
      <c r="H281">
        <v>10</v>
      </c>
      <c r="I281">
        <v>10</v>
      </c>
      <c r="J281">
        <v>900</v>
      </c>
      <c r="K281">
        <v>10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row>
    <row r="282" spans="1:36" x14ac:dyDescent="0.25">
      <c r="A282">
        <v>281</v>
      </c>
      <c r="B282" t="s">
        <v>361</v>
      </c>
      <c r="C282" t="s">
        <v>10</v>
      </c>
      <c r="D282" t="s">
        <v>11</v>
      </c>
      <c r="E282" t="s">
        <v>52</v>
      </c>
      <c r="F282">
        <v>25</v>
      </c>
      <c r="G282">
        <v>1998</v>
      </c>
      <c r="H282">
        <v>10</v>
      </c>
      <c r="I282">
        <v>4</v>
      </c>
      <c r="J282">
        <v>303</v>
      </c>
      <c r="K282">
        <v>3.4</v>
      </c>
      <c r="L282">
        <v>0</v>
      </c>
      <c r="M282">
        <v>1</v>
      </c>
      <c r="N282">
        <v>1</v>
      </c>
      <c r="O282">
        <v>0</v>
      </c>
      <c r="P282">
        <v>0</v>
      </c>
      <c r="Q282">
        <v>0</v>
      </c>
      <c r="R282">
        <v>2</v>
      </c>
      <c r="S282">
        <v>0</v>
      </c>
      <c r="T282">
        <v>0.4</v>
      </c>
      <c r="U282">
        <v>0.4</v>
      </c>
      <c r="V282">
        <v>0.5</v>
      </c>
      <c r="W282">
        <v>0.9</v>
      </c>
      <c r="X282">
        <v>0</v>
      </c>
      <c r="Y282">
        <v>9</v>
      </c>
      <c r="Z282">
        <v>5</v>
      </c>
      <c r="AA282">
        <v>0</v>
      </c>
      <c r="AB282">
        <v>0.3</v>
      </c>
      <c r="AC282">
        <v>0.3</v>
      </c>
      <c r="AD282">
        <v>0</v>
      </c>
      <c r="AE282">
        <v>0.3</v>
      </c>
      <c r="AF282">
        <v>0.12</v>
      </c>
      <c r="AG282">
        <v>0.14000000000000001</v>
      </c>
      <c r="AH282">
        <v>0.26</v>
      </c>
      <c r="AI282">
        <v>0.12</v>
      </c>
      <c r="AJ282">
        <v>0.26</v>
      </c>
    </row>
    <row r="283" spans="1:36" x14ac:dyDescent="0.25">
      <c r="A283">
        <v>282</v>
      </c>
      <c r="B283" t="s">
        <v>362</v>
      </c>
      <c r="C283" t="s">
        <v>363</v>
      </c>
      <c r="D283" t="s">
        <v>11</v>
      </c>
      <c r="E283" t="s">
        <v>12</v>
      </c>
      <c r="F283">
        <v>20</v>
      </c>
      <c r="G283">
        <v>2003</v>
      </c>
      <c r="H283">
        <v>38</v>
      </c>
      <c r="I283">
        <v>38</v>
      </c>
      <c r="J283">
        <v>3336</v>
      </c>
      <c r="K283">
        <v>37.1</v>
      </c>
      <c r="L283">
        <v>2</v>
      </c>
      <c r="M283">
        <v>5</v>
      </c>
      <c r="N283">
        <v>7</v>
      </c>
      <c r="O283">
        <v>2</v>
      </c>
      <c r="P283">
        <v>0</v>
      </c>
      <c r="Q283">
        <v>0</v>
      </c>
      <c r="R283">
        <v>4</v>
      </c>
      <c r="S283">
        <v>0</v>
      </c>
      <c r="T283">
        <v>0.6</v>
      </c>
      <c r="U283">
        <v>0.5</v>
      </c>
      <c r="V283">
        <v>3.9</v>
      </c>
      <c r="W283">
        <v>4.4000000000000004</v>
      </c>
      <c r="X283">
        <v>106</v>
      </c>
      <c r="Y283">
        <v>159</v>
      </c>
      <c r="Z283">
        <v>197</v>
      </c>
      <c r="AA283">
        <v>0.05</v>
      </c>
      <c r="AB283">
        <v>0.13</v>
      </c>
      <c r="AC283">
        <v>0.19</v>
      </c>
      <c r="AD283">
        <v>0.05</v>
      </c>
      <c r="AE283">
        <v>0.19</v>
      </c>
      <c r="AF283">
        <v>0.02</v>
      </c>
      <c r="AG283">
        <v>0.1</v>
      </c>
      <c r="AH283">
        <v>0.12</v>
      </c>
      <c r="AI283">
        <v>0.01</v>
      </c>
      <c r="AJ283">
        <v>0.12</v>
      </c>
    </row>
    <row r="284" spans="1:36" x14ac:dyDescent="0.25">
      <c r="A284">
        <v>283</v>
      </c>
      <c r="B284" t="s">
        <v>364</v>
      </c>
      <c r="C284" t="s">
        <v>365</v>
      </c>
      <c r="D284" t="s">
        <v>106</v>
      </c>
      <c r="E284" t="s">
        <v>54</v>
      </c>
      <c r="F284">
        <v>20</v>
      </c>
      <c r="G284">
        <v>2004</v>
      </c>
      <c r="H284">
        <v>32</v>
      </c>
      <c r="I284">
        <v>27</v>
      </c>
      <c r="J284">
        <v>2182</v>
      </c>
      <c r="K284">
        <v>24.2</v>
      </c>
      <c r="L284">
        <v>2</v>
      </c>
      <c r="M284">
        <v>3</v>
      </c>
      <c r="N284">
        <v>5</v>
      </c>
      <c r="O284">
        <v>2</v>
      </c>
      <c r="P284">
        <v>0</v>
      </c>
      <c r="Q284">
        <v>0</v>
      </c>
      <c r="R284">
        <v>4</v>
      </c>
      <c r="S284">
        <v>0</v>
      </c>
      <c r="T284">
        <v>1.3</v>
      </c>
      <c r="U284">
        <v>1.3</v>
      </c>
      <c r="V284">
        <v>4.5999999999999996</v>
      </c>
      <c r="W284">
        <v>5.8</v>
      </c>
      <c r="X284">
        <v>73</v>
      </c>
      <c r="Y284">
        <v>128</v>
      </c>
      <c r="Z284">
        <v>89</v>
      </c>
      <c r="AA284">
        <v>0.08</v>
      </c>
      <c r="AB284">
        <v>0.12</v>
      </c>
      <c r="AC284">
        <v>0.21</v>
      </c>
      <c r="AD284">
        <v>0.08</v>
      </c>
      <c r="AE284">
        <v>0.21</v>
      </c>
      <c r="AF284">
        <v>0.05</v>
      </c>
      <c r="AG284">
        <v>0.19</v>
      </c>
      <c r="AH284">
        <v>0.24</v>
      </c>
      <c r="AI284">
        <v>0.05</v>
      </c>
      <c r="AJ284">
        <v>0.24</v>
      </c>
    </row>
    <row r="285" spans="1:36" x14ac:dyDescent="0.25">
      <c r="A285">
        <v>284</v>
      </c>
      <c r="B285" t="s">
        <v>366</v>
      </c>
      <c r="C285" t="s">
        <v>367</v>
      </c>
      <c r="D285" t="s">
        <v>11</v>
      </c>
      <c r="E285" t="s">
        <v>37</v>
      </c>
      <c r="F285">
        <v>20</v>
      </c>
      <c r="G285">
        <v>2004</v>
      </c>
      <c r="H285">
        <v>6</v>
      </c>
      <c r="I285">
        <v>6</v>
      </c>
      <c r="J285">
        <v>503</v>
      </c>
      <c r="K285">
        <v>5.6</v>
      </c>
      <c r="L285">
        <v>0</v>
      </c>
      <c r="M285">
        <v>0</v>
      </c>
      <c r="N285">
        <v>0</v>
      </c>
      <c r="O285">
        <v>0</v>
      </c>
      <c r="P285">
        <v>0</v>
      </c>
      <c r="Q285">
        <v>0</v>
      </c>
      <c r="R285">
        <v>1</v>
      </c>
      <c r="S285">
        <v>0</v>
      </c>
      <c r="T285">
        <v>0</v>
      </c>
      <c r="U285">
        <v>0</v>
      </c>
      <c r="V285">
        <v>0.1</v>
      </c>
      <c r="W285">
        <v>0.1</v>
      </c>
      <c r="X285">
        <v>1</v>
      </c>
      <c r="Y285">
        <v>25</v>
      </c>
      <c r="Z285">
        <v>2</v>
      </c>
      <c r="AA285">
        <v>0</v>
      </c>
      <c r="AB285">
        <v>0</v>
      </c>
      <c r="AC285">
        <v>0</v>
      </c>
      <c r="AD285">
        <v>0</v>
      </c>
      <c r="AE285">
        <v>0</v>
      </c>
      <c r="AF285">
        <v>0</v>
      </c>
      <c r="AG285">
        <v>0.02</v>
      </c>
      <c r="AH285">
        <v>0.02</v>
      </c>
      <c r="AI285">
        <v>0</v>
      </c>
      <c r="AJ285">
        <v>0.02</v>
      </c>
    </row>
    <row r="286" spans="1:36" x14ac:dyDescent="0.25">
      <c r="A286">
        <v>285</v>
      </c>
      <c r="B286" t="s">
        <v>368</v>
      </c>
      <c r="C286" t="s">
        <v>10</v>
      </c>
      <c r="D286" t="s">
        <v>11</v>
      </c>
      <c r="E286" t="s">
        <v>57</v>
      </c>
      <c r="F286">
        <v>27</v>
      </c>
      <c r="G286">
        <v>1997</v>
      </c>
      <c r="H286">
        <v>38</v>
      </c>
      <c r="I286">
        <v>38</v>
      </c>
      <c r="J286">
        <v>3348</v>
      </c>
      <c r="K286">
        <v>37.200000000000003</v>
      </c>
      <c r="L286">
        <v>0</v>
      </c>
      <c r="M286">
        <v>1</v>
      </c>
      <c r="N286">
        <v>1</v>
      </c>
      <c r="O286">
        <v>0</v>
      </c>
      <c r="P286">
        <v>0</v>
      </c>
      <c r="Q286">
        <v>0</v>
      </c>
      <c r="R286">
        <v>5</v>
      </c>
      <c r="S286">
        <v>0</v>
      </c>
      <c r="T286">
        <v>1.6</v>
      </c>
      <c r="U286">
        <v>1.6</v>
      </c>
      <c r="V286">
        <v>1.2</v>
      </c>
      <c r="W286">
        <v>2.8</v>
      </c>
      <c r="X286">
        <v>31</v>
      </c>
      <c r="Y286">
        <v>113</v>
      </c>
      <c r="Z286">
        <v>6</v>
      </c>
      <c r="AA286">
        <v>0</v>
      </c>
      <c r="AB286">
        <v>0.03</v>
      </c>
      <c r="AC286">
        <v>0.03</v>
      </c>
      <c r="AD286">
        <v>0</v>
      </c>
      <c r="AE286">
        <v>0.03</v>
      </c>
      <c r="AF286">
        <v>0.04</v>
      </c>
      <c r="AG286">
        <v>0.03</v>
      </c>
      <c r="AH286">
        <v>0.08</v>
      </c>
      <c r="AI286">
        <v>0.04</v>
      </c>
      <c r="AJ286">
        <v>0.08</v>
      </c>
    </row>
    <row r="287" spans="1:36" x14ac:dyDescent="0.25">
      <c r="A287">
        <v>286</v>
      </c>
      <c r="B287" t="s">
        <v>369</v>
      </c>
      <c r="C287" t="s">
        <v>10</v>
      </c>
      <c r="D287" t="s">
        <v>17</v>
      </c>
      <c r="E287" t="s">
        <v>67</v>
      </c>
      <c r="F287">
        <v>17</v>
      </c>
      <c r="G287">
        <v>2007</v>
      </c>
      <c r="H287">
        <v>8</v>
      </c>
      <c r="I287">
        <v>1</v>
      </c>
      <c r="J287">
        <v>130</v>
      </c>
      <c r="K287">
        <v>1.4</v>
      </c>
      <c r="L287">
        <v>0</v>
      </c>
      <c r="M287">
        <v>0</v>
      </c>
      <c r="N287">
        <v>0</v>
      </c>
      <c r="O287">
        <v>0</v>
      </c>
      <c r="P287">
        <v>0</v>
      </c>
      <c r="Q287">
        <v>0</v>
      </c>
      <c r="R287">
        <v>0</v>
      </c>
      <c r="S287">
        <v>0</v>
      </c>
      <c r="T287">
        <v>0.3</v>
      </c>
      <c r="U287">
        <v>0.3</v>
      </c>
      <c r="V287">
        <v>0.4</v>
      </c>
      <c r="W287">
        <v>0.7</v>
      </c>
      <c r="X287">
        <v>3</v>
      </c>
      <c r="Y287">
        <v>9</v>
      </c>
      <c r="Z287">
        <v>16</v>
      </c>
      <c r="AA287">
        <v>0</v>
      </c>
      <c r="AB287">
        <v>0</v>
      </c>
      <c r="AC287">
        <v>0</v>
      </c>
      <c r="AD287">
        <v>0</v>
      </c>
      <c r="AE287">
        <v>0</v>
      </c>
      <c r="AF287">
        <v>0.22</v>
      </c>
      <c r="AG287">
        <v>0.3</v>
      </c>
      <c r="AH287">
        <v>0.51</v>
      </c>
      <c r="AI287">
        <v>0.22</v>
      </c>
      <c r="AJ287">
        <v>0.51</v>
      </c>
    </row>
    <row r="288" spans="1:36" x14ac:dyDescent="0.25">
      <c r="A288">
        <v>287</v>
      </c>
      <c r="B288" t="s">
        <v>370</v>
      </c>
      <c r="C288" t="s">
        <v>130</v>
      </c>
      <c r="D288" t="s">
        <v>48</v>
      </c>
      <c r="E288" t="s">
        <v>24</v>
      </c>
      <c r="F288">
        <v>29</v>
      </c>
      <c r="G288">
        <v>1995</v>
      </c>
      <c r="H288">
        <v>1</v>
      </c>
      <c r="I288">
        <v>0</v>
      </c>
      <c r="J288">
        <v>1</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row>
    <row r="289" spans="1:36" x14ac:dyDescent="0.25">
      <c r="A289">
        <v>288</v>
      </c>
      <c r="B289" t="s">
        <v>371</v>
      </c>
      <c r="C289" t="s">
        <v>182</v>
      </c>
      <c r="D289" t="s">
        <v>48</v>
      </c>
      <c r="E289" t="s">
        <v>86</v>
      </c>
      <c r="F289">
        <v>21</v>
      </c>
      <c r="G289">
        <v>2003</v>
      </c>
      <c r="H289">
        <v>6</v>
      </c>
      <c r="I289">
        <v>6</v>
      </c>
      <c r="J289">
        <v>540</v>
      </c>
      <c r="K289">
        <v>6</v>
      </c>
      <c r="L289">
        <v>0</v>
      </c>
      <c r="M289">
        <v>0</v>
      </c>
      <c r="N289">
        <v>0</v>
      </c>
      <c r="O289">
        <v>0</v>
      </c>
      <c r="P289">
        <v>0</v>
      </c>
      <c r="Q289">
        <v>0</v>
      </c>
      <c r="R289">
        <v>0</v>
      </c>
      <c r="S289">
        <v>0</v>
      </c>
      <c r="T289">
        <v>0</v>
      </c>
      <c r="U289">
        <v>0</v>
      </c>
      <c r="V289">
        <v>0.1</v>
      </c>
      <c r="W289">
        <v>0.1</v>
      </c>
      <c r="X289">
        <v>1</v>
      </c>
      <c r="Y289">
        <v>1</v>
      </c>
      <c r="Z289">
        <v>0</v>
      </c>
      <c r="AA289">
        <v>0</v>
      </c>
      <c r="AB289">
        <v>0</v>
      </c>
      <c r="AC289">
        <v>0</v>
      </c>
      <c r="AD289">
        <v>0</v>
      </c>
      <c r="AE289">
        <v>0</v>
      </c>
      <c r="AF289">
        <v>0</v>
      </c>
      <c r="AG289">
        <v>0.01</v>
      </c>
      <c r="AH289">
        <v>0.01</v>
      </c>
      <c r="AI289">
        <v>0</v>
      </c>
      <c r="AJ289">
        <v>0.01</v>
      </c>
    </row>
    <row r="290" spans="1:36" x14ac:dyDescent="0.25">
      <c r="A290">
        <v>289</v>
      </c>
      <c r="B290" t="s">
        <v>372</v>
      </c>
      <c r="C290" t="s">
        <v>102</v>
      </c>
      <c r="D290" t="s">
        <v>11</v>
      </c>
      <c r="E290" t="s">
        <v>143</v>
      </c>
      <c r="F290">
        <v>24</v>
      </c>
      <c r="G290">
        <v>2000</v>
      </c>
      <c r="H290">
        <v>17</v>
      </c>
      <c r="I290">
        <v>10</v>
      </c>
      <c r="J290">
        <v>1122</v>
      </c>
      <c r="K290">
        <v>12.5</v>
      </c>
      <c r="L290">
        <v>1</v>
      </c>
      <c r="M290">
        <v>0</v>
      </c>
      <c r="N290">
        <v>1</v>
      </c>
      <c r="O290">
        <v>1</v>
      </c>
      <c r="P290">
        <v>0</v>
      </c>
      <c r="Q290">
        <v>0</v>
      </c>
      <c r="R290">
        <v>1</v>
      </c>
      <c r="S290">
        <v>0</v>
      </c>
      <c r="T290">
        <v>0.2</v>
      </c>
      <c r="U290">
        <v>0.2</v>
      </c>
      <c r="V290">
        <v>0.3</v>
      </c>
      <c r="W290">
        <v>0.5</v>
      </c>
      <c r="X290">
        <v>5</v>
      </c>
      <c r="Y290">
        <v>48</v>
      </c>
      <c r="Z290">
        <v>1</v>
      </c>
      <c r="AA290">
        <v>0.08</v>
      </c>
      <c r="AB290">
        <v>0</v>
      </c>
      <c r="AC290">
        <v>0.08</v>
      </c>
      <c r="AD290">
        <v>0.08</v>
      </c>
      <c r="AE290">
        <v>0.08</v>
      </c>
      <c r="AF290">
        <v>0.01</v>
      </c>
      <c r="AG290">
        <v>0.03</v>
      </c>
      <c r="AH290">
        <v>0.04</v>
      </c>
      <c r="AI290">
        <v>0.01</v>
      </c>
      <c r="AJ290">
        <v>0.04</v>
      </c>
    </row>
    <row r="291" spans="1:36" x14ac:dyDescent="0.25">
      <c r="A291">
        <v>290</v>
      </c>
      <c r="B291" t="s">
        <v>373</v>
      </c>
      <c r="C291" t="s">
        <v>39</v>
      </c>
      <c r="D291" t="s">
        <v>17</v>
      </c>
      <c r="E291" t="s">
        <v>12</v>
      </c>
      <c r="F291">
        <v>25</v>
      </c>
      <c r="G291">
        <v>1999</v>
      </c>
      <c r="H291">
        <v>34</v>
      </c>
      <c r="I291">
        <v>29</v>
      </c>
      <c r="J291">
        <v>2340</v>
      </c>
      <c r="K291">
        <v>26</v>
      </c>
      <c r="L291">
        <v>12</v>
      </c>
      <c r="M291">
        <v>6</v>
      </c>
      <c r="N291">
        <v>18</v>
      </c>
      <c r="O291">
        <v>6</v>
      </c>
      <c r="P291">
        <v>6</v>
      </c>
      <c r="Q291">
        <v>6</v>
      </c>
      <c r="R291">
        <v>8</v>
      </c>
      <c r="S291">
        <v>0</v>
      </c>
      <c r="T291">
        <v>10.3</v>
      </c>
      <c r="U291">
        <v>5.6</v>
      </c>
      <c r="V291">
        <v>4.8</v>
      </c>
      <c r="W291">
        <v>10.5</v>
      </c>
      <c r="X291">
        <v>81</v>
      </c>
      <c r="Y291">
        <v>105</v>
      </c>
      <c r="Z291">
        <v>173</v>
      </c>
      <c r="AA291">
        <v>0.46</v>
      </c>
      <c r="AB291">
        <v>0.23</v>
      </c>
      <c r="AC291">
        <v>0.69</v>
      </c>
      <c r="AD291">
        <v>0.23</v>
      </c>
      <c r="AE291">
        <v>0.46</v>
      </c>
      <c r="AF291">
        <v>0.4</v>
      </c>
      <c r="AG291">
        <v>0.19</v>
      </c>
      <c r="AH291">
        <v>0.57999999999999996</v>
      </c>
      <c r="AI291">
        <v>0.22</v>
      </c>
      <c r="AJ291">
        <v>0.4</v>
      </c>
    </row>
    <row r="292" spans="1:36" x14ac:dyDescent="0.25">
      <c r="A292">
        <v>291</v>
      </c>
      <c r="B292" t="s">
        <v>374</v>
      </c>
      <c r="C292" t="s">
        <v>64</v>
      </c>
      <c r="D292" t="s">
        <v>11</v>
      </c>
      <c r="E292" t="s">
        <v>45</v>
      </c>
      <c r="F292">
        <v>25</v>
      </c>
      <c r="G292">
        <v>1999</v>
      </c>
      <c r="H292">
        <v>31</v>
      </c>
      <c r="I292">
        <v>30</v>
      </c>
      <c r="J292">
        <v>2560</v>
      </c>
      <c r="K292">
        <v>28.4</v>
      </c>
      <c r="L292">
        <v>1</v>
      </c>
      <c r="M292">
        <v>2</v>
      </c>
      <c r="N292">
        <v>3</v>
      </c>
      <c r="O292">
        <v>1</v>
      </c>
      <c r="P292">
        <v>0</v>
      </c>
      <c r="Q292">
        <v>0</v>
      </c>
      <c r="R292">
        <v>5</v>
      </c>
      <c r="S292">
        <v>0</v>
      </c>
      <c r="T292">
        <v>1.7</v>
      </c>
      <c r="U292">
        <v>1.7</v>
      </c>
      <c r="V292">
        <v>1</v>
      </c>
      <c r="W292">
        <v>2.7</v>
      </c>
      <c r="X292">
        <v>25</v>
      </c>
      <c r="Y292">
        <v>115</v>
      </c>
      <c r="Z292">
        <v>3</v>
      </c>
      <c r="AA292">
        <v>0.04</v>
      </c>
      <c r="AB292">
        <v>7.0000000000000007E-2</v>
      </c>
      <c r="AC292">
        <v>0.11</v>
      </c>
      <c r="AD292">
        <v>0.04</v>
      </c>
      <c r="AE292">
        <v>0.11</v>
      </c>
      <c r="AF292">
        <v>0.06</v>
      </c>
      <c r="AG292">
        <v>0.03</v>
      </c>
      <c r="AH292">
        <v>0.1</v>
      </c>
      <c r="AI292">
        <v>0.06</v>
      </c>
      <c r="AJ292">
        <v>0.1</v>
      </c>
    </row>
    <row r="293" spans="1:36" x14ac:dyDescent="0.25">
      <c r="A293">
        <v>292</v>
      </c>
      <c r="B293" t="s">
        <v>375</v>
      </c>
      <c r="C293" t="s">
        <v>10</v>
      </c>
      <c r="D293" t="s">
        <v>11</v>
      </c>
      <c r="E293" t="s">
        <v>84</v>
      </c>
      <c r="F293">
        <v>26</v>
      </c>
      <c r="G293">
        <v>1997</v>
      </c>
      <c r="H293">
        <v>34</v>
      </c>
      <c r="I293">
        <v>33</v>
      </c>
      <c r="J293">
        <v>2936</v>
      </c>
      <c r="K293">
        <v>32.6</v>
      </c>
      <c r="L293">
        <v>2</v>
      </c>
      <c r="M293">
        <v>0</v>
      </c>
      <c r="N293">
        <v>2</v>
      </c>
      <c r="O293">
        <v>2</v>
      </c>
      <c r="P293">
        <v>0</v>
      </c>
      <c r="Q293">
        <v>0</v>
      </c>
      <c r="R293">
        <v>1</v>
      </c>
      <c r="S293">
        <v>0</v>
      </c>
      <c r="T293">
        <v>1.3</v>
      </c>
      <c r="U293">
        <v>1.3</v>
      </c>
      <c r="V293">
        <v>0.4</v>
      </c>
      <c r="W293">
        <v>1.7</v>
      </c>
      <c r="X293">
        <v>24</v>
      </c>
      <c r="Y293">
        <v>90</v>
      </c>
      <c r="Z293">
        <v>11</v>
      </c>
      <c r="AA293">
        <v>0.06</v>
      </c>
      <c r="AB293">
        <v>0</v>
      </c>
      <c r="AC293">
        <v>0.06</v>
      </c>
      <c r="AD293">
        <v>0.06</v>
      </c>
      <c r="AE293">
        <v>0.06</v>
      </c>
      <c r="AF293">
        <v>0.04</v>
      </c>
      <c r="AG293">
        <v>0.01</v>
      </c>
      <c r="AH293">
        <v>0.05</v>
      </c>
      <c r="AI293">
        <v>0.04</v>
      </c>
      <c r="AJ293">
        <v>0.05</v>
      </c>
    </row>
    <row r="294" spans="1:36" x14ac:dyDescent="0.25">
      <c r="A294">
        <v>293</v>
      </c>
      <c r="B294" t="s">
        <v>376</v>
      </c>
      <c r="C294" t="s">
        <v>301</v>
      </c>
      <c r="D294" t="s">
        <v>17</v>
      </c>
      <c r="E294" t="s">
        <v>37</v>
      </c>
      <c r="F294">
        <v>30</v>
      </c>
      <c r="G294">
        <v>1994</v>
      </c>
      <c r="H294">
        <v>31</v>
      </c>
      <c r="I294">
        <v>25</v>
      </c>
      <c r="J294">
        <v>2198</v>
      </c>
      <c r="K294">
        <v>24.4</v>
      </c>
      <c r="L294">
        <v>6</v>
      </c>
      <c r="M294">
        <v>2</v>
      </c>
      <c r="N294">
        <v>8</v>
      </c>
      <c r="O294">
        <v>6</v>
      </c>
      <c r="P294">
        <v>0</v>
      </c>
      <c r="Q294">
        <v>0</v>
      </c>
      <c r="R294">
        <v>5</v>
      </c>
      <c r="S294">
        <v>1</v>
      </c>
      <c r="T294">
        <v>1.9</v>
      </c>
      <c r="U294">
        <v>1.9</v>
      </c>
      <c r="V294">
        <v>3.6</v>
      </c>
      <c r="W294">
        <v>5.5</v>
      </c>
      <c r="X294">
        <v>56</v>
      </c>
      <c r="Y294">
        <v>164</v>
      </c>
      <c r="Z294">
        <v>16</v>
      </c>
      <c r="AA294">
        <v>0.25</v>
      </c>
      <c r="AB294">
        <v>0.08</v>
      </c>
      <c r="AC294">
        <v>0.33</v>
      </c>
      <c r="AD294">
        <v>0.25</v>
      </c>
      <c r="AE294">
        <v>0.33</v>
      </c>
      <c r="AF294">
        <v>0.08</v>
      </c>
      <c r="AG294">
        <v>0.15</v>
      </c>
      <c r="AH294">
        <v>0.23</v>
      </c>
      <c r="AI294">
        <v>0.08</v>
      </c>
      <c r="AJ294">
        <v>0.23</v>
      </c>
    </row>
    <row r="295" spans="1:36" x14ac:dyDescent="0.25">
      <c r="A295">
        <v>294</v>
      </c>
      <c r="B295" t="s">
        <v>377</v>
      </c>
      <c r="C295" t="s">
        <v>10</v>
      </c>
      <c r="D295" t="s">
        <v>11</v>
      </c>
      <c r="E295" t="s">
        <v>26</v>
      </c>
      <c r="F295">
        <v>18</v>
      </c>
      <c r="G295">
        <v>2006</v>
      </c>
      <c r="H295">
        <v>2</v>
      </c>
      <c r="I295">
        <v>0</v>
      </c>
      <c r="J295">
        <v>13</v>
      </c>
      <c r="K295">
        <v>0.1</v>
      </c>
      <c r="L295">
        <v>0</v>
      </c>
      <c r="M295">
        <v>0</v>
      </c>
      <c r="N295">
        <v>0</v>
      </c>
      <c r="O295">
        <v>0</v>
      </c>
      <c r="P295">
        <v>0</v>
      </c>
      <c r="Q295">
        <v>0</v>
      </c>
      <c r="R295">
        <v>0</v>
      </c>
      <c r="S295">
        <v>0</v>
      </c>
      <c r="T295">
        <v>0</v>
      </c>
      <c r="U295">
        <v>0</v>
      </c>
      <c r="V295">
        <v>0</v>
      </c>
      <c r="W295">
        <v>0</v>
      </c>
      <c r="X295">
        <v>1</v>
      </c>
      <c r="Y295">
        <v>0</v>
      </c>
      <c r="Z295">
        <v>0</v>
      </c>
      <c r="AA295">
        <v>0</v>
      </c>
      <c r="AB295">
        <v>0</v>
      </c>
      <c r="AC295">
        <v>0</v>
      </c>
      <c r="AD295">
        <v>0</v>
      </c>
      <c r="AE295">
        <v>0</v>
      </c>
      <c r="AF295">
        <v>0</v>
      </c>
      <c r="AG295">
        <v>0</v>
      </c>
      <c r="AH295">
        <v>0</v>
      </c>
      <c r="AI295">
        <v>0</v>
      </c>
      <c r="AJ295">
        <v>0</v>
      </c>
    </row>
    <row r="296" spans="1:36" x14ac:dyDescent="0.25">
      <c r="A296">
        <v>295</v>
      </c>
      <c r="B296" t="s">
        <v>378</v>
      </c>
      <c r="C296" t="s">
        <v>89</v>
      </c>
      <c r="D296" t="s">
        <v>11</v>
      </c>
      <c r="E296" t="s">
        <v>52</v>
      </c>
      <c r="F296">
        <v>29</v>
      </c>
      <c r="G296">
        <v>1994</v>
      </c>
      <c r="H296">
        <v>12</v>
      </c>
      <c r="I296">
        <v>2</v>
      </c>
      <c r="J296">
        <v>342</v>
      </c>
      <c r="K296">
        <v>3.8</v>
      </c>
      <c r="L296">
        <v>0</v>
      </c>
      <c r="M296">
        <v>0</v>
      </c>
      <c r="N296">
        <v>0</v>
      </c>
      <c r="O296">
        <v>0</v>
      </c>
      <c r="P296">
        <v>0</v>
      </c>
      <c r="Q296">
        <v>0</v>
      </c>
      <c r="R296">
        <v>2</v>
      </c>
      <c r="S296">
        <v>0</v>
      </c>
      <c r="T296">
        <v>0</v>
      </c>
      <c r="U296">
        <v>0</v>
      </c>
      <c r="V296">
        <v>0.1</v>
      </c>
      <c r="W296">
        <v>0.1</v>
      </c>
      <c r="X296">
        <v>5</v>
      </c>
      <c r="Y296">
        <v>8</v>
      </c>
      <c r="Z296">
        <v>3</v>
      </c>
      <c r="AA296">
        <v>0</v>
      </c>
      <c r="AB296">
        <v>0</v>
      </c>
      <c r="AC296">
        <v>0</v>
      </c>
      <c r="AD296">
        <v>0</v>
      </c>
      <c r="AE296">
        <v>0</v>
      </c>
      <c r="AF296">
        <v>0.01</v>
      </c>
      <c r="AG296">
        <v>0.02</v>
      </c>
      <c r="AH296">
        <v>0.03</v>
      </c>
      <c r="AI296">
        <v>0.01</v>
      </c>
      <c r="AJ296">
        <v>0.03</v>
      </c>
    </row>
    <row r="297" spans="1:36" x14ac:dyDescent="0.25">
      <c r="A297">
        <v>296</v>
      </c>
      <c r="B297" t="s">
        <v>379</v>
      </c>
      <c r="C297" t="s">
        <v>91</v>
      </c>
      <c r="D297" t="s">
        <v>21</v>
      </c>
      <c r="E297" t="s">
        <v>57</v>
      </c>
      <c r="F297">
        <v>23</v>
      </c>
      <c r="G297">
        <v>2000</v>
      </c>
      <c r="H297">
        <v>32</v>
      </c>
      <c r="I297">
        <v>31</v>
      </c>
      <c r="J297">
        <v>2590</v>
      </c>
      <c r="K297">
        <v>28.8</v>
      </c>
      <c r="L297">
        <v>5</v>
      </c>
      <c r="M297">
        <v>3</v>
      </c>
      <c r="N297">
        <v>8</v>
      </c>
      <c r="O297">
        <v>5</v>
      </c>
      <c r="P297">
        <v>0</v>
      </c>
      <c r="Q297">
        <v>0</v>
      </c>
      <c r="R297">
        <v>2</v>
      </c>
      <c r="S297">
        <v>1</v>
      </c>
      <c r="T297">
        <v>6.9</v>
      </c>
      <c r="U297">
        <v>6.9</v>
      </c>
      <c r="V297">
        <v>3.1</v>
      </c>
      <c r="W297">
        <v>10</v>
      </c>
      <c r="X297">
        <v>98</v>
      </c>
      <c r="Y297">
        <v>79</v>
      </c>
      <c r="Z297">
        <v>216</v>
      </c>
      <c r="AA297">
        <v>0.17</v>
      </c>
      <c r="AB297">
        <v>0.1</v>
      </c>
      <c r="AC297">
        <v>0.28000000000000003</v>
      </c>
      <c r="AD297">
        <v>0.17</v>
      </c>
      <c r="AE297">
        <v>0.28000000000000003</v>
      </c>
      <c r="AF297">
        <v>0.24</v>
      </c>
      <c r="AG297">
        <v>0.11</v>
      </c>
      <c r="AH297">
        <v>0.35</v>
      </c>
      <c r="AI297">
        <v>0.24</v>
      </c>
      <c r="AJ297">
        <v>0.35</v>
      </c>
    </row>
    <row r="298" spans="1:36" x14ac:dyDescent="0.25">
      <c r="A298">
        <v>297</v>
      </c>
      <c r="B298" t="s">
        <v>380</v>
      </c>
      <c r="C298" t="s">
        <v>89</v>
      </c>
      <c r="D298" t="s">
        <v>106</v>
      </c>
      <c r="E298" t="s">
        <v>86</v>
      </c>
      <c r="F298">
        <v>24</v>
      </c>
      <c r="G298">
        <v>2000</v>
      </c>
      <c r="H298">
        <v>32</v>
      </c>
      <c r="I298">
        <v>27</v>
      </c>
      <c r="J298">
        <v>2389</v>
      </c>
      <c r="K298">
        <v>26.5</v>
      </c>
      <c r="L298">
        <v>7</v>
      </c>
      <c r="M298">
        <v>4</v>
      </c>
      <c r="N298">
        <v>11</v>
      </c>
      <c r="O298">
        <v>7</v>
      </c>
      <c r="P298">
        <v>0</v>
      </c>
      <c r="Q298">
        <v>0</v>
      </c>
      <c r="R298">
        <v>3</v>
      </c>
      <c r="S298">
        <v>0</v>
      </c>
      <c r="T298">
        <v>4.2</v>
      </c>
      <c r="U298">
        <v>4.2</v>
      </c>
      <c r="V298">
        <v>6.2</v>
      </c>
      <c r="W298">
        <v>10.4</v>
      </c>
      <c r="X298">
        <v>120</v>
      </c>
      <c r="Y298">
        <v>124</v>
      </c>
      <c r="Z298">
        <v>210</v>
      </c>
      <c r="AA298">
        <v>0.26</v>
      </c>
      <c r="AB298">
        <v>0.15</v>
      </c>
      <c r="AC298">
        <v>0.41</v>
      </c>
      <c r="AD298">
        <v>0.26</v>
      </c>
      <c r="AE298">
        <v>0.41</v>
      </c>
      <c r="AF298">
        <v>0.16</v>
      </c>
      <c r="AG298">
        <v>0.23</v>
      </c>
      <c r="AH298">
        <v>0.39</v>
      </c>
      <c r="AI298">
        <v>0.16</v>
      </c>
      <c r="AJ298">
        <v>0.39</v>
      </c>
    </row>
    <row r="299" spans="1:36" x14ac:dyDescent="0.25">
      <c r="A299">
        <v>298</v>
      </c>
      <c r="B299" t="s">
        <v>381</v>
      </c>
      <c r="C299" t="s">
        <v>64</v>
      </c>
      <c r="D299" t="s">
        <v>11</v>
      </c>
      <c r="E299" t="s">
        <v>26</v>
      </c>
      <c r="F299">
        <v>24</v>
      </c>
      <c r="G299">
        <v>2000</v>
      </c>
      <c r="H299">
        <v>35</v>
      </c>
      <c r="I299">
        <v>35</v>
      </c>
      <c r="J299">
        <v>3116</v>
      </c>
      <c r="K299">
        <v>34.6</v>
      </c>
      <c r="L299">
        <v>1</v>
      </c>
      <c r="M299">
        <v>1</v>
      </c>
      <c r="N299">
        <v>2</v>
      </c>
      <c r="O299">
        <v>1</v>
      </c>
      <c r="P299">
        <v>0</v>
      </c>
      <c r="Q299">
        <v>0</v>
      </c>
      <c r="R299">
        <v>5</v>
      </c>
      <c r="S299">
        <v>0</v>
      </c>
      <c r="T299">
        <v>3.4</v>
      </c>
      <c r="U299">
        <v>3.4</v>
      </c>
      <c r="V299">
        <v>1</v>
      </c>
      <c r="W299">
        <v>4.4000000000000004</v>
      </c>
      <c r="X299">
        <v>8</v>
      </c>
      <c r="Y299">
        <v>65</v>
      </c>
      <c r="Z299">
        <v>7</v>
      </c>
      <c r="AA299">
        <v>0.03</v>
      </c>
      <c r="AB299">
        <v>0.03</v>
      </c>
      <c r="AC299">
        <v>0.06</v>
      </c>
      <c r="AD299">
        <v>0.03</v>
      </c>
      <c r="AE299">
        <v>0.06</v>
      </c>
      <c r="AF299">
        <v>0.1</v>
      </c>
      <c r="AG299">
        <v>0.03</v>
      </c>
      <c r="AH299">
        <v>0.13</v>
      </c>
      <c r="AI299">
        <v>0.1</v>
      </c>
      <c r="AJ299">
        <v>0.13</v>
      </c>
    </row>
    <row r="300" spans="1:36" x14ac:dyDescent="0.25">
      <c r="A300">
        <v>299</v>
      </c>
      <c r="B300" t="s">
        <v>382</v>
      </c>
      <c r="C300" t="s">
        <v>10</v>
      </c>
      <c r="D300" t="s">
        <v>17</v>
      </c>
      <c r="E300" t="s">
        <v>42</v>
      </c>
      <c r="F300">
        <v>36</v>
      </c>
      <c r="G300">
        <v>1988</v>
      </c>
      <c r="H300">
        <v>14</v>
      </c>
      <c r="I300">
        <v>5</v>
      </c>
      <c r="J300">
        <v>361</v>
      </c>
      <c r="K300">
        <v>4</v>
      </c>
      <c r="L300">
        <v>0</v>
      </c>
      <c r="M300">
        <v>2</v>
      </c>
      <c r="N300">
        <v>2</v>
      </c>
      <c r="O300">
        <v>0</v>
      </c>
      <c r="P300">
        <v>0</v>
      </c>
      <c r="Q300">
        <v>0</v>
      </c>
      <c r="R300">
        <v>4</v>
      </c>
      <c r="S300">
        <v>0</v>
      </c>
      <c r="T300">
        <v>0.2</v>
      </c>
      <c r="U300">
        <v>0.2</v>
      </c>
      <c r="V300">
        <v>0.9</v>
      </c>
      <c r="W300">
        <v>1.1000000000000001</v>
      </c>
      <c r="X300">
        <v>6</v>
      </c>
      <c r="Y300">
        <v>24</v>
      </c>
      <c r="Z300">
        <v>10</v>
      </c>
      <c r="AA300">
        <v>0</v>
      </c>
      <c r="AB300">
        <v>0.5</v>
      </c>
      <c r="AC300">
        <v>0.5</v>
      </c>
      <c r="AD300">
        <v>0</v>
      </c>
      <c r="AE300">
        <v>0.5</v>
      </c>
      <c r="AF300">
        <v>0.04</v>
      </c>
      <c r="AG300">
        <v>0.23</v>
      </c>
      <c r="AH300">
        <v>0.27</v>
      </c>
      <c r="AI300">
        <v>0.04</v>
      </c>
      <c r="AJ300">
        <v>0.27</v>
      </c>
    </row>
    <row r="301" spans="1:36" x14ac:dyDescent="0.25">
      <c r="A301">
        <v>300</v>
      </c>
      <c r="B301" t="s">
        <v>383</v>
      </c>
      <c r="C301" t="s">
        <v>91</v>
      </c>
      <c r="D301" t="s">
        <v>11</v>
      </c>
      <c r="E301" t="s">
        <v>22</v>
      </c>
      <c r="F301">
        <v>23</v>
      </c>
      <c r="G301">
        <v>2000</v>
      </c>
      <c r="H301">
        <v>15</v>
      </c>
      <c r="I301">
        <v>10</v>
      </c>
      <c r="J301">
        <v>860</v>
      </c>
      <c r="K301">
        <v>9.6</v>
      </c>
      <c r="L301">
        <v>2</v>
      </c>
      <c r="M301">
        <v>2</v>
      </c>
      <c r="N301">
        <v>4</v>
      </c>
      <c r="O301">
        <v>2</v>
      </c>
      <c r="P301">
        <v>0</v>
      </c>
      <c r="Q301">
        <v>0</v>
      </c>
      <c r="R301">
        <v>0</v>
      </c>
      <c r="S301">
        <v>0</v>
      </c>
      <c r="T301">
        <v>0.4</v>
      </c>
      <c r="U301">
        <v>0.4</v>
      </c>
      <c r="V301">
        <v>0.8</v>
      </c>
      <c r="W301">
        <v>1.2</v>
      </c>
      <c r="X301">
        <v>32</v>
      </c>
      <c r="Y301">
        <v>14</v>
      </c>
      <c r="Z301">
        <v>45</v>
      </c>
      <c r="AA301">
        <v>0.21</v>
      </c>
      <c r="AB301">
        <v>0.21</v>
      </c>
      <c r="AC301">
        <v>0.42</v>
      </c>
      <c r="AD301">
        <v>0.21</v>
      </c>
      <c r="AE301">
        <v>0.42</v>
      </c>
      <c r="AF301">
        <v>0.04</v>
      </c>
      <c r="AG301">
        <v>0.08</v>
      </c>
      <c r="AH301">
        <v>0.12</v>
      </c>
      <c r="AI301">
        <v>0.04</v>
      </c>
      <c r="AJ301">
        <v>0.12</v>
      </c>
    </row>
    <row r="302" spans="1:36" x14ac:dyDescent="0.25">
      <c r="A302">
        <v>301</v>
      </c>
      <c r="B302" t="s">
        <v>384</v>
      </c>
      <c r="C302" t="s">
        <v>10</v>
      </c>
      <c r="D302" t="s">
        <v>21</v>
      </c>
      <c r="E302" t="s">
        <v>86</v>
      </c>
      <c r="F302">
        <v>19</v>
      </c>
      <c r="G302">
        <v>2005</v>
      </c>
      <c r="H302">
        <v>3</v>
      </c>
      <c r="I302">
        <v>0</v>
      </c>
      <c r="J302">
        <v>11</v>
      </c>
      <c r="K302">
        <v>0.1</v>
      </c>
      <c r="L302">
        <v>0</v>
      </c>
      <c r="M302">
        <v>0</v>
      </c>
      <c r="N302">
        <v>0</v>
      </c>
      <c r="O302">
        <v>0</v>
      </c>
      <c r="P302">
        <v>0</v>
      </c>
      <c r="Q302">
        <v>0</v>
      </c>
      <c r="R302">
        <v>0</v>
      </c>
      <c r="S302">
        <v>0</v>
      </c>
      <c r="T302">
        <v>0</v>
      </c>
      <c r="U302">
        <v>0</v>
      </c>
      <c r="V302">
        <v>0</v>
      </c>
      <c r="W302">
        <v>0</v>
      </c>
      <c r="X302">
        <v>0</v>
      </c>
      <c r="Y302">
        <v>0</v>
      </c>
      <c r="Z302">
        <v>1</v>
      </c>
      <c r="AA302">
        <v>0</v>
      </c>
      <c r="AB302">
        <v>0</v>
      </c>
      <c r="AC302">
        <v>0</v>
      </c>
      <c r="AD302">
        <v>0</v>
      </c>
      <c r="AE302">
        <v>0</v>
      </c>
      <c r="AF302">
        <v>0</v>
      </c>
      <c r="AG302">
        <v>0</v>
      </c>
      <c r="AH302">
        <v>0</v>
      </c>
      <c r="AI302">
        <v>0</v>
      </c>
      <c r="AJ302">
        <v>0</v>
      </c>
    </row>
    <row r="303" spans="1:36" x14ac:dyDescent="0.25">
      <c r="A303">
        <v>302</v>
      </c>
      <c r="B303" t="s">
        <v>385</v>
      </c>
      <c r="C303" t="s">
        <v>161</v>
      </c>
      <c r="D303" t="s">
        <v>17</v>
      </c>
      <c r="E303" t="s">
        <v>14</v>
      </c>
      <c r="F303">
        <v>20</v>
      </c>
      <c r="G303">
        <v>2004</v>
      </c>
      <c r="H303">
        <v>16</v>
      </c>
      <c r="I303">
        <v>11</v>
      </c>
      <c r="J303">
        <v>797</v>
      </c>
      <c r="K303">
        <v>8.9</v>
      </c>
      <c r="L303">
        <v>0</v>
      </c>
      <c r="M303">
        <v>1</v>
      </c>
      <c r="N303">
        <v>1</v>
      </c>
      <c r="O303">
        <v>0</v>
      </c>
      <c r="P303">
        <v>0</v>
      </c>
      <c r="Q303">
        <v>0</v>
      </c>
      <c r="R303">
        <v>4</v>
      </c>
      <c r="S303">
        <v>0</v>
      </c>
      <c r="T303">
        <v>0.3</v>
      </c>
      <c r="U303">
        <v>0.3</v>
      </c>
      <c r="V303">
        <v>0.7</v>
      </c>
      <c r="W303">
        <v>1</v>
      </c>
      <c r="X303">
        <v>3</v>
      </c>
      <c r="Y303">
        <v>31</v>
      </c>
      <c r="Z303">
        <v>7</v>
      </c>
      <c r="AA303">
        <v>0</v>
      </c>
      <c r="AB303">
        <v>0.11</v>
      </c>
      <c r="AC303">
        <v>0.11</v>
      </c>
      <c r="AD303">
        <v>0</v>
      </c>
      <c r="AE303">
        <v>0.11</v>
      </c>
      <c r="AF303">
        <v>0.03</v>
      </c>
      <c r="AG303">
        <v>0.08</v>
      </c>
      <c r="AH303">
        <v>0.11</v>
      </c>
      <c r="AI303">
        <v>0.03</v>
      </c>
      <c r="AJ303">
        <v>0.11</v>
      </c>
    </row>
    <row r="304" spans="1:36" x14ac:dyDescent="0.25">
      <c r="A304">
        <v>303</v>
      </c>
      <c r="B304" t="s">
        <v>386</v>
      </c>
      <c r="C304" t="s">
        <v>387</v>
      </c>
      <c r="D304" t="s">
        <v>78</v>
      </c>
      <c r="E304" t="s">
        <v>24</v>
      </c>
      <c r="F304">
        <v>30</v>
      </c>
      <c r="G304">
        <v>1993</v>
      </c>
      <c r="H304">
        <v>17</v>
      </c>
      <c r="I304">
        <v>15</v>
      </c>
      <c r="J304">
        <v>1364</v>
      </c>
      <c r="K304">
        <v>15.2</v>
      </c>
      <c r="L304">
        <v>1</v>
      </c>
      <c r="M304">
        <v>3</v>
      </c>
      <c r="N304">
        <v>4</v>
      </c>
      <c r="O304">
        <v>1</v>
      </c>
      <c r="P304">
        <v>0</v>
      </c>
      <c r="Q304">
        <v>0</v>
      </c>
      <c r="R304">
        <v>4</v>
      </c>
      <c r="S304">
        <v>0</v>
      </c>
      <c r="T304">
        <v>1.4</v>
      </c>
      <c r="U304">
        <v>1.4</v>
      </c>
      <c r="V304">
        <v>1.1000000000000001</v>
      </c>
      <c r="W304">
        <v>2.5</v>
      </c>
      <c r="X304">
        <v>8</v>
      </c>
      <c r="Y304">
        <v>48</v>
      </c>
      <c r="Z304">
        <v>21</v>
      </c>
      <c r="AA304">
        <v>7.0000000000000007E-2</v>
      </c>
      <c r="AB304">
        <v>0.2</v>
      </c>
      <c r="AC304">
        <v>0.26</v>
      </c>
      <c r="AD304">
        <v>7.0000000000000007E-2</v>
      </c>
      <c r="AE304">
        <v>0.26</v>
      </c>
      <c r="AF304">
        <v>0.09</v>
      </c>
      <c r="AG304">
        <v>7.0000000000000007E-2</v>
      </c>
      <c r="AH304">
        <v>0.17</v>
      </c>
      <c r="AI304">
        <v>0.09</v>
      </c>
      <c r="AJ304">
        <v>0.17</v>
      </c>
    </row>
    <row r="305" spans="1:36" x14ac:dyDescent="0.25">
      <c r="A305">
        <v>304</v>
      </c>
      <c r="B305" t="s">
        <v>388</v>
      </c>
      <c r="C305" t="s">
        <v>104</v>
      </c>
      <c r="D305" t="s">
        <v>48</v>
      </c>
      <c r="E305" t="s">
        <v>67</v>
      </c>
      <c r="F305">
        <v>32</v>
      </c>
      <c r="G305">
        <v>1992</v>
      </c>
      <c r="H305">
        <v>38</v>
      </c>
      <c r="I305">
        <v>38</v>
      </c>
      <c r="J305">
        <v>3420</v>
      </c>
      <c r="K305">
        <v>38</v>
      </c>
      <c r="L305">
        <v>0</v>
      </c>
      <c r="M305">
        <v>1</v>
      </c>
      <c r="N305">
        <v>1</v>
      </c>
      <c r="O305">
        <v>0</v>
      </c>
      <c r="P305">
        <v>0</v>
      </c>
      <c r="Q305">
        <v>0</v>
      </c>
      <c r="R305">
        <v>5</v>
      </c>
      <c r="S305">
        <v>0</v>
      </c>
      <c r="T305">
        <v>0</v>
      </c>
      <c r="U305">
        <v>0</v>
      </c>
      <c r="V305">
        <v>0.1</v>
      </c>
      <c r="W305">
        <v>0.1</v>
      </c>
      <c r="X305">
        <v>0</v>
      </c>
      <c r="Y305">
        <v>0</v>
      </c>
      <c r="Z305">
        <v>0</v>
      </c>
      <c r="AA305">
        <v>0</v>
      </c>
      <c r="AB305">
        <v>0.03</v>
      </c>
      <c r="AC305">
        <v>0.03</v>
      </c>
      <c r="AD305">
        <v>0</v>
      </c>
      <c r="AE305">
        <v>0.03</v>
      </c>
      <c r="AF305">
        <v>0</v>
      </c>
      <c r="AG305">
        <v>0</v>
      </c>
      <c r="AH305">
        <v>0</v>
      </c>
      <c r="AI305">
        <v>0</v>
      </c>
      <c r="AJ305">
        <v>0</v>
      </c>
    </row>
    <row r="306" spans="1:36" x14ac:dyDescent="0.25">
      <c r="A306">
        <v>305</v>
      </c>
      <c r="B306" t="s">
        <v>389</v>
      </c>
      <c r="C306" t="s">
        <v>208</v>
      </c>
      <c r="D306" t="s">
        <v>78</v>
      </c>
      <c r="E306" t="s">
        <v>26</v>
      </c>
      <c r="F306">
        <v>29</v>
      </c>
      <c r="G306">
        <v>1994</v>
      </c>
      <c r="H306">
        <v>33</v>
      </c>
      <c r="I306">
        <v>26</v>
      </c>
      <c r="J306">
        <v>2274</v>
      </c>
      <c r="K306">
        <v>25.3</v>
      </c>
      <c r="L306">
        <v>0</v>
      </c>
      <c r="M306">
        <v>1</v>
      </c>
      <c r="N306">
        <v>1</v>
      </c>
      <c r="O306">
        <v>0</v>
      </c>
      <c r="P306">
        <v>0</v>
      </c>
      <c r="Q306">
        <v>0</v>
      </c>
      <c r="R306">
        <v>9</v>
      </c>
      <c r="S306">
        <v>0</v>
      </c>
      <c r="T306">
        <v>1.1000000000000001</v>
      </c>
      <c r="U306">
        <v>1.1000000000000001</v>
      </c>
      <c r="V306">
        <v>1.6</v>
      </c>
      <c r="W306">
        <v>2.7</v>
      </c>
      <c r="X306">
        <v>13</v>
      </c>
      <c r="Y306">
        <v>97</v>
      </c>
      <c r="Z306">
        <v>26</v>
      </c>
      <c r="AA306">
        <v>0</v>
      </c>
      <c r="AB306">
        <v>0.04</v>
      </c>
      <c r="AC306">
        <v>0.04</v>
      </c>
      <c r="AD306">
        <v>0</v>
      </c>
      <c r="AE306">
        <v>0.04</v>
      </c>
      <c r="AF306">
        <v>0.04</v>
      </c>
      <c r="AG306">
        <v>0.06</v>
      </c>
      <c r="AH306">
        <v>0.11</v>
      </c>
      <c r="AI306">
        <v>0.04</v>
      </c>
      <c r="AJ306">
        <v>0.11</v>
      </c>
    </row>
    <row r="307" spans="1:36" x14ac:dyDescent="0.25">
      <c r="A307">
        <v>306</v>
      </c>
      <c r="B307" t="s">
        <v>390</v>
      </c>
      <c r="C307" t="s">
        <v>10</v>
      </c>
      <c r="D307" t="s">
        <v>73</v>
      </c>
      <c r="E307" t="s">
        <v>37</v>
      </c>
      <c r="F307">
        <v>19</v>
      </c>
      <c r="G307">
        <v>2004</v>
      </c>
      <c r="H307">
        <v>28</v>
      </c>
      <c r="I307">
        <v>21</v>
      </c>
      <c r="J307">
        <v>1893</v>
      </c>
      <c r="K307">
        <v>21</v>
      </c>
      <c r="L307">
        <v>1</v>
      </c>
      <c r="M307">
        <v>2</v>
      </c>
      <c r="N307">
        <v>3</v>
      </c>
      <c r="O307">
        <v>1</v>
      </c>
      <c r="P307">
        <v>0</v>
      </c>
      <c r="Q307">
        <v>0</v>
      </c>
      <c r="R307">
        <v>5</v>
      </c>
      <c r="S307">
        <v>1</v>
      </c>
      <c r="T307">
        <v>1.4</v>
      </c>
      <c r="U307">
        <v>1.4</v>
      </c>
      <c r="V307">
        <v>0.3</v>
      </c>
      <c r="W307">
        <v>1.7</v>
      </c>
      <c r="X307">
        <v>39</v>
      </c>
      <c r="Y307">
        <v>107</v>
      </c>
      <c r="Z307">
        <v>78</v>
      </c>
      <c r="AA307">
        <v>0.05</v>
      </c>
      <c r="AB307">
        <v>0.1</v>
      </c>
      <c r="AC307">
        <v>0.14000000000000001</v>
      </c>
      <c r="AD307">
        <v>0.05</v>
      </c>
      <c r="AE307">
        <v>0.14000000000000001</v>
      </c>
      <c r="AF307">
        <v>7.0000000000000007E-2</v>
      </c>
      <c r="AG307">
        <v>0.02</v>
      </c>
      <c r="AH307">
        <v>0.08</v>
      </c>
      <c r="AI307">
        <v>7.0000000000000007E-2</v>
      </c>
      <c r="AJ307">
        <v>0.08</v>
      </c>
    </row>
    <row r="308" spans="1:36" x14ac:dyDescent="0.25">
      <c r="A308">
        <v>307</v>
      </c>
      <c r="B308" t="s">
        <v>391</v>
      </c>
      <c r="C308" t="s">
        <v>10</v>
      </c>
      <c r="D308" t="s">
        <v>236</v>
      </c>
      <c r="E308" t="s">
        <v>34</v>
      </c>
      <c r="F308">
        <v>23</v>
      </c>
      <c r="G308">
        <v>2001</v>
      </c>
      <c r="H308">
        <v>38</v>
      </c>
      <c r="I308">
        <v>36</v>
      </c>
      <c r="J308">
        <v>3093</v>
      </c>
      <c r="K308">
        <v>34.4</v>
      </c>
      <c r="L308">
        <v>1</v>
      </c>
      <c r="M308">
        <v>3</v>
      </c>
      <c r="N308">
        <v>4</v>
      </c>
      <c r="O308">
        <v>1</v>
      </c>
      <c r="P308">
        <v>0</v>
      </c>
      <c r="Q308">
        <v>0</v>
      </c>
      <c r="R308">
        <v>7</v>
      </c>
      <c r="S308">
        <v>0</v>
      </c>
      <c r="T308">
        <v>3.1</v>
      </c>
      <c r="U308">
        <v>3.1</v>
      </c>
      <c r="V308">
        <v>3.2</v>
      </c>
      <c r="W308">
        <v>6.3</v>
      </c>
      <c r="X308">
        <v>98</v>
      </c>
      <c r="Y308">
        <v>98</v>
      </c>
      <c r="Z308">
        <v>156</v>
      </c>
      <c r="AA308">
        <v>0.03</v>
      </c>
      <c r="AB308">
        <v>0.09</v>
      </c>
      <c r="AC308">
        <v>0.12</v>
      </c>
      <c r="AD308">
        <v>0.03</v>
      </c>
      <c r="AE308">
        <v>0.12</v>
      </c>
      <c r="AF308">
        <v>0.09</v>
      </c>
      <c r="AG308">
        <v>0.09</v>
      </c>
      <c r="AH308">
        <v>0.18</v>
      </c>
      <c r="AI308">
        <v>0.09</v>
      </c>
      <c r="AJ308">
        <v>0.18</v>
      </c>
    </row>
    <row r="309" spans="1:36" x14ac:dyDescent="0.25">
      <c r="A309">
        <v>308</v>
      </c>
      <c r="B309" t="s">
        <v>392</v>
      </c>
      <c r="C309" t="s">
        <v>10</v>
      </c>
      <c r="D309" t="s">
        <v>11</v>
      </c>
      <c r="E309" t="s">
        <v>143</v>
      </c>
      <c r="F309">
        <v>17</v>
      </c>
      <c r="G309">
        <v>2006</v>
      </c>
      <c r="H309">
        <v>23</v>
      </c>
      <c r="I309">
        <v>15</v>
      </c>
      <c r="J309">
        <v>1369</v>
      </c>
      <c r="K309">
        <v>15.2</v>
      </c>
      <c r="L309">
        <v>1</v>
      </c>
      <c r="M309">
        <v>0</v>
      </c>
      <c r="N309">
        <v>1</v>
      </c>
      <c r="O309">
        <v>1</v>
      </c>
      <c r="P309">
        <v>0</v>
      </c>
      <c r="Q309">
        <v>0</v>
      </c>
      <c r="R309">
        <v>3</v>
      </c>
      <c r="S309">
        <v>2</v>
      </c>
      <c r="T309">
        <v>0.2</v>
      </c>
      <c r="U309">
        <v>0.2</v>
      </c>
      <c r="V309">
        <v>0.4</v>
      </c>
      <c r="W309">
        <v>0.6</v>
      </c>
      <c r="X309">
        <v>37</v>
      </c>
      <c r="Y309">
        <v>71</v>
      </c>
      <c r="Z309">
        <v>37</v>
      </c>
      <c r="AA309">
        <v>7.0000000000000007E-2</v>
      </c>
      <c r="AB309">
        <v>0</v>
      </c>
      <c r="AC309">
        <v>7.0000000000000007E-2</v>
      </c>
      <c r="AD309">
        <v>7.0000000000000007E-2</v>
      </c>
      <c r="AE309">
        <v>7.0000000000000007E-2</v>
      </c>
      <c r="AF309">
        <v>0.01</v>
      </c>
      <c r="AG309">
        <v>0.03</v>
      </c>
      <c r="AH309">
        <v>0.04</v>
      </c>
      <c r="AI309">
        <v>0.01</v>
      </c>
      <c r="AJ309">
        <v>0.04</v>
      </c>
    </row>
    <row r="310" spans="1:36" x14ac:dyDescent="0.25">
      <c r="A310">
        <v>309</v>
      </c>
      <c r="B310" t="s">
        <v>393</v>
      </c>
      <c r="C310" t="s">
        <v>39</v>
      </c>
      <c r="D310" t="s">
        <v>11</v>
      </c>
      <c r="E310" t="s">
        <v>60</v>
      </c>
      <c r="F310">
        <v>24</v>
      </c>
      <c r="G310">
        <v>1999</v>
      </c>
      <c r="H310">
        <v>29</v>
      </c>
      <c r="I310">
        <v>25</v>
      </c>
      <c r="J310">
        <v>2123</v>
      </c>
      <c r="K310">
        <v>23.6</v>
      </c>
      <c r="L310">
        <v>2</v>
      </c>
      <c r="M310">
        <v>0</v>
      </c>
      <c r="N310">
        <v>2</v>
      </c>
      <c r="O310">
        <v>2</v>
      </c>
      <c r="P310">
        <v>0</v>
      </c>
      <c r="Q310">
        <v>0</v>
      </c>
      <c r="R310">
        <v>3</v>
      </c>
      <c r="S310">
        <v>0</v>
      </c>
      <c r="T310">
        <v>2.5</v>
      </c>
      <c r="U310">
        <v>2.5</v>
      </c>
      <c r="V310">
        <v>0.3</v>
      </c>
      <c r="W310">
        <v>2.8</v>
      </c>
      <c r="X310">
        <v>7</v>
      </c>
      <c r="Y310">
        <v>55</v>
      </c>
      <c r="Z310">
        <v>6</v>
      </c>
      <c r="AA310">
        <v>0.08</v>
      </c>
      <c r="AB310">
        <v>0</v>
      </c>
      <c r="AC310">
        <v>0.08</v>
      </c>
      <c r="AD310">
        <v>0.08</v>
      </c>
      <c r="AE310">
        <v>0.08</v>
      </c>
      <c r="AF310">
        <v>0.1</v>
      </c>
      <c r="AG310">
        <v>0.01</v>
      </c>
      <c r="AH310">
        <v>0.12</v>
      </c>
      <c r="AI310">
        <v>0.1</v>
      </c>
      <c r="AJ310">
        <v>0.12</v>
      </c>
    </row>
    <row r="311" spans="1:36" x14ac:dyDescent="0.25">
      <c r="A311">
        <v>310</v>
      </c>
      <c r="B311" t="s">
        <v>394</v>
      </c>
      <c r="C311" t="s">
        <v>47</v>
      </c>
      <c r="D311" t="s">
        <v>11</v>
      </c>
      <c r="E311" t="s">
        <v>24</v>
      </c>
      <c r="F311">
        <v>18</v>
      </c>
      <c r="G311">
        <v>2006</v>
      </c>
      <c r="H311">
        <v>3</v>
      </c>
      <c r="I311">
        <v>1</v>
      </c>
      <c r="J311">
        <v>70</v>
      </c>
      <c r="K311">
        <v>0.8</v>
      </c>
      <c r="L311">
        <v>0</v>
      </c>
      <c r="M311">
        <v>0</v>
      </c>
      <c r="N311">
        <v>0</v>
      </c>
      <c r="O311">
        <v>0</v>
      </c>
      <c r="P311">
        <v>0</v>
      </c>
      <c r="Q311">
        <v>0</v>
      </c>
      <c r="R311">
        <v>0</v>
      </c>
      <c r="S311">
        <v>0</v>
      </c>
      <c r="T311">
        <v>0.1</v>
      </c>
      <c r="U311">
        <v>0.1</v>
      </c>
      <c r="V311">
        <v>0.1</v>
      </c>
      <c r="W311">
        <v>0.1</v>
      </c>
      <c r="X311">
        <v>4</v>
      </c>
      <c r="Y311">
        <v>4</v>
      </c>
      <c r="Z311">
        <v>11</v>
      </c>
      <c r="AA311">
        <v>0</v>
      </c>
      <c r="AB311">
        <v>0</v>
      </c>
      <c r="AC311">
        <v>0</v>
      </c>
      <c r="AD311">
        <v>0</v>
      </c>
      <c r="AE311">
        <v>0</v>
      </c>
      <c r="AF311">
        <v>7.0000000000000007E-2</v>
      </c>
      <c r="AG311">
        <v>0.09</v>
      </c>
      <c r="AH311">
        <v>0.16</v>
      </c>
      <c r="AI311">
        <v>7.0000000000000007E-2</v>
      </c>
      <c r="AJ311">
        <v>0.16</v>
      </c>
    </row>
    <row r="312" spans="1:36" x14ac:dyDescent="0.25">
      <c r="A312">
        <v>311</v>
      </c>
      <c r="B312" t="s">
        <v>395</v>
      </c>
      <c r="C312" t="s">
        <v>89</v>
      </c>
      <c r="D312" t="s">
        <v>11</v>
      </c>
      <c r="E312" t="s">
        <v>60</v>
      </c>
      <c r="F312">
        <v>30</v>
      </c>
      <c r="G312">
        <v>1994</v>
      </c>
      <c r="H312">
        <v>16</v>
      </c>
      <c r="I312">
        <v>6</v>
      </c>
      <c r="J312">
        <v>704</v>
      </c>
      <c r="K312">
        <v>7.8</v>
      </c>
      <c r="L312">
        <v>0</v>
      </c>
      <c r="M312">
        <v>0</v>
      </c>
      <c r="N312">
        <v>0</v>
      </c>
      <c r="O312">
        <v>0</v>
      </c>
      <c r="P312">
        <v>0</v>
      </c>
      <c r="Q312">
        <v>0</v>
      </c>
      <c r="R312">
        <v>1</v>
      </c>
      <c r="S312">
        <v>0</v>
      </c>
      <c r="T312">
        <v>0</v>
      </c>
      <c r="U312">
        <v>0</v>
      </c>
      <c r="V312">
        <v>0.1</v>
      </c>
      <c r="W312">
        <v>0.1</v>
      </c>
      <c r="X312">
        <v>5</v>
      </c>
      <c r="Y312">
        <v>26</v>
      </c>
      <c r="Z312">
        <v>4</v>
      </c>
      <c r="AA312">
        <v>0</v>
      </c>
      <c r="AB312">
        <v>0</v>
      </c>
      <c r="AC312">
        <v>0</v>
      </c>
      <c r="AD312">
        <v>0</v>
      </c>
      <c r="AE312">
        <v>0</v>
      </c>
      <c r="AF312">
        <v>0</v>
      </c>
      <c r="AG312">
        <v>0.01</v>
      </c>
      <c r="AH312">
        <v>0.01</v>
      </c>
      <c r="AI312">
        <v>0</v>
      </c>
      <c r="AJ312">
        <v>0.01</v>
      </c>
    </row>
    <row r="313" spans="1:36" x14ac:dyDescent="0.25">
      <c r="A313">
        <v>312</v>
      </c>
      <c r="B313" t="s">
        <v>396</v>
      </c>
      <c r="C313" t="s">
        <v>66</v>
      </c>
      <c r="D313" t="s">
        <v>51</v>
      </c>
      <c r="E313" t="s">
        <v>43</v>
      </c>
      <c r="F313">
        <v>24</v>
      </c>
      <c r="G313">
        <v>2000</v>
      </c>
      <c r="H313">
        <v>25</v>
      </c>
      <c r="I313">
        <v>15</v>
      </c>
      <c r="J313">
        <v>1239</v>
      </c>
      <c r="K313">
        <v>13.8</v>
      </c>
      <c r="L313">
        <v>0</v>
      </c>
      <c r="M313">
        <v>1</v>
      </c>
      <c r="N313">
        <v>1</v>
      </c>
      <c r="O313">
        <v>0</v>
      </c>
      <c r="P313">
        <v>0</v>
      </c>
      <c r="Q313">
        <v>0</v>
      </c>
      <c r="R313">
        <v>2</v>
      </c>
      <c r="S313">
        <v>0</v>
      </c>
      <c r="T313">
        <v>2.1</v>
      </c>
      <c r="U313">
        <v>2.1</v>
      </c>
      <c r="V313">
        <v>2</v>
      </c>
      <c r="W313">
        <v>4.0999999999999996</v>
      </c>
      <c r="X313">
        <v>30</v>
      </c>
      <c r="Y313">
        <v>25</v>
      </c>
      <c r="Z313">
        <v>81</v>
      </c>
      <c r="AA313">
        <v>0</v>
      </c>
      <c r="AB313">
        <v>7.0000000000000007E-2</v>
      </c>
      <c r="AC313">
        <v>7.0000000000000007E-2</v>
      </c>
      <c r="AD313">
        <v>0</v>
      </c>
      <c r="AE313">
        <v>7.0000000000000007E-2</v>
      </c>
      <c r="AF313">
        <v>0.15</v>
      </c>
      <c r="AG313">
        <v>0.15</v>
      </c>
      <c r="AH313">
        <v>0.3</v>
      </c>
      <c r="AI313">
        <v>0.15</v>
      </c>
      <c r="AJ313">
        <v>0.3</v>
      </c>
    </row>
    <row r="314" spans="1:36" x14ac:dyDescent="0.25">
      <c r="A314">
        <v>313</v>
      </c>
      <c r="B314" t="s">
        <v>397</v>
      </c>
      <c r="C314" t="s">
        <v>10</v>
      </c>
      <c r="D314" t="s">
        <v>11</v>
      </c>
      <c r="E314" t="s">
        <v>52</v>
      </c>
      <c r="F314">
        <v>21</v>
      </c>
      <c r="G314">
        <v>2002</v>
      </c>
      <c r="H314">
        <v>37</v>
      </c>
      <c r="I314">
        <v>32</v>
      </c>
      <c r="J314">
        <v>2840</v>
      </c>
      <c r="K314">
        <v>31.6</v>
      </c>
      <c r="L314">
        <v>0</v>
      </c>
      <c r="M314">
        <v>1</v>
      </c>
      <c r="N314">
        <v>1</v>
      </c>
      <c r="O314">
        <v>0</v>
      </c>
      <c r="P314">
        <v>0</v>
      </c>
      <c r="Q314">
        <v>0</v>
      </c>
      <c r="R314">
        <v>1</v>
      </c>
      <c r="S314">
        <v>0</v>
      </c>
      <c r="T314">
        <v>0.3</v>
      </c>
      <c r="U314">
        <v>0.3</v>
      </c>
      <c r="V314">
        <v>2.6</v>
      </c>
      <c r="W314">
        <v>2.9</v>
      </c>
      <c r="X314">
        <v>83</v>
      </c>
      <c r="Y314">
        <v>158</v>
      </c>
      <c r="Z314">
        <v>119</v>
      </c>
      <c r="AA314">
        <v>0</v>
      </c>
      <c r="AB314">
        <v>0.03</v>
      </c>
      <c r="AC314">
        <v>0.03</v>
      </c>
      <c r="AD314">
        <v>0</v>
      </c>
      <c r="AE314">
        <v>0.03</v>
      </c>
      <c r="AF314">
        <v>0.01</v>
      </c>
      <c r="AG314">
        <v>0.08</v>
      </c>
      <c r="AH314">
        <v>0.09</v>
      </c>
      <c r="AI314">
        <v>0.01</v>
      </c>
      <c r="AJ314">
        <v>0.09</v>
      </c>
    </row>
    <row r="315" spans="1:36" x14ac:dyDescent="0.25">
      <c r="A315">
        <v>314</v>
      </c>
      <c r="B315" t="s">
        <v>398</v>
      </c>
      <c r="C315" t="s">
        <v>10</v>
      </c>
      <c r="D315" t="s">
        <v>17</v>
      </c>
      <c r="E315" t="s">
        <v>52</v>
      </c>
      <c r="F315">
        <v>26</v>
      </c>
      <c r="G315">
        <v>1997</v>
      </c>
      <c r="H315">
        <v>25</v>
      </c>
      <c r="I315">
        <v>8</v>
      </c>
      <c r="J315">
        <v>798</v>
      </c>
      <c r="K315">
        <v>8.9</v>
      </c>
      <c r="L315">
        <v>0</v>
      </c>
      <c r="M315">
        <v>0</v>
      </c>
      <c r="N315">
        <v>0</v>
      </c>
      <c r="O315">
        <v>0</v>
      </c>
      <c r="P315">
        <v>0</v>
      </c>
      <c r="Q315">
        <v>0</v>
      </c>
      <c r="R315">
        <v>2</v>
      </c>
      <c r="S315">
        <v>0</v>
      </c>
      <c r="T315">
        <v>0.6</v>
      </c>
      <c r="U315">
        <v>0.6</v>
      </c>
      <c r="V315">
        <v>0.2</v>
      </c>
      <c r="W315">
        <v>0.8</v>
      </c>
      <c r="X315">
        <v>4</v>
      </c>
      <c r="Y315">
        <v>40</v>
      </c>
      <c r="Z315">
        <v>22</v>
      </c>
      <c r="AA315">
        <v>0</v>
      </c>
      <c r="AB315">
        <v>0</v>
      </c>
      <c r="AC315">
        <v>0</v>
      </c>
      <c r="AD315">
        <v>0</v>
      </c>
      <c r="AE315">
        <v>0</v>
      </c>
      <c r="AF315">
        <v>7.0000000000000007E-2</v>
      </c>
      <c r="AG315">
        <v>0.02</v>
      </c>
      <c r="AH315">
        <v>0.09</v>
      </c>
      <c r="AI315">
        <v>7.0000000000000007E-2</v>
      </c>
      <c r="AJ315">
        <v>0.09</v>
      </c>
    </row>
    <row r="316" spans="1:36" x14ac:dyDescent="0.25">
      <c r="A316">
        <v>315</v>
      </c>
      <c r="B316" t="s">
        <v>399</v>
      </c>
      <c r="C316" t="s">
        <v>400</v>
      </c>
      <c r="D316" t="s">
        <v>17</v>
      </c>
      <c r="E316" t="s">
        <v>67</v>
      </c>
      <c r="F316">
        <v>27</v>
      </c>
      <c r="G316">
        <v>1996</v>
      </c>
      <c r="H316">
        <v>30</v>
      </c>
      <c r="I316">
        <v>28</v>
      </c>
      <c r="J316">
        <v>2344</v>
      </c>
      <c r="K316">
        <v>26</v>
      </c>
      <c r="L316">
        <v>0</v>
      </c>
      <c r="M316">
        <v>2</v>
      </c>
      <c r="N316">
        <v>2</v>
      </c>
      <c r="O316">
        <v>0</v>
      </c>
      <c r="P316">
        <v>0</v>
      </c>
      <c r="Q316">
        <v>0</v>
      </c>
      <c r="R316">
        <v>12</v>
      </c>
      <c r="S316">
        <v>0</v>
      </c>
      <c r="T316">
        <v>1.2</v>
      </c>
      <c r="U316">
        <v>1.2</v>
      </c>
      <c r="V316">
        <v>2.7</v>
      </c>
      <c r="W316">
        <v>3.9</v>
      </c>
      <c r="X316">
        <v>39</v>
      </c>
      <c r="Y316">
        <v>98</v>
      </c>
      <c r="Z316">
        <v>33</v>
      </c>
      <c r="AA316">
        <v>0</v>
      </c>
      <c r="AB316">
        <v>0.08</v>
      </c>
      <c r="AC316">
        <v>0.08</v>
      </c>
      <c r="AD316">
        <v>0</v>
      </c>
      <c r="AE316">
        <v>0.08</v>
      </c>
      <c r="AF316">
        <v>0.04</v>
      </c>
      <c r="AG316">
        <v>0.11</v>
      </c>
      <c r="AH316">
        <v>0.15</v>
      </c>
      <c r="AI316">
        <v>0.04</v>
      </c>
      <c r="AJ316">
        <v>0.15</v>
      </c>
    </row>
    <row r="317" spans="1:36" x14ac:dyDescent="0.25">
      <c r="A317">
        <v>316</v>
      </c>
      <c r="B317" t="s">
        <v>401</v>
      </c>
      <c r="C317" t="s">
        <v>10</v>
      </c>
      <c r="D317" t="s">
        <v>48</v>
      </c>
      <c r="E317" t="s">
        <v>42</v>
      </c>
      <c r="F317">
        <v>29</v>
      </c>
      <c r="G317">
        <v>1995</v>
      </c>
      <c r="H317">
        <v>3</v>
      </c>
      <c r="I317">
        <v>3</v>
      </c>
      <c r="J317">
        <v>270</v>
      </c>
      <c r="K317">
        <v>3</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row>
    <row r="318" spans="1:36" x14ac:dyDescent="0.25">
      <c r="A318">
        <v>317</v>
      </c>
      <c r="B318" t="s">
        <v>402</v>
      </c>
      <c r="C318" t="s">
        <v>139</v>
      </c>
      <c r="D318" t="s">
        <v>17</v>
      </c>
      <c r="E318" t="s">
        <v>131</v>
      </c>
      <c r="F318">
        <v>31</v>
      </c>
      <c r="G318">
        <v>1992</v>
      </c>
      <c r="H318">
        <v>11</v>
      </c>
      <c r="I318">
        <v>2</v>
      </c>
      <c r="J318">
        <v>201</v>
      </c>
      <c r="K318">
        <v>2.2000000000000002</v>
      </c>
      <c r="L318">
        <v>0</v>
      </c>
      <c r="M318">
        <v>0</v>
      </c>
      <c r="N318">
        <v>0</v>
      </c>
      <c r="O318">
        <v>0</v>
      </c>
      <c r="P318">
        <v>0</v>
      </c>
      <c r="Q318">
        <v>0</v>
      </c>
      <c r="R318">
        <v>0</v>
      </c>
      <c r="S318">
        <v>0</v>
      </c>
      <c r="T318">
        <v>0</v>
      </c>
      <c r="U318">
        <v>0</v>
      </c>
      <c r="V318">
        <v>0</v>
      </c>
      <c r="W318">
        <v>0</v>
      </c>
      <c r="X318">
        <v>0</v>
      </c>
      <c r="Y318">
        <v>6</v>
      </c>
      <c r="Z318">
        <v>1</v>
      </c>
      <c r="AA318">
        <v>0</v>
      </c>
      <c r="AB318">
        <v>0</v>
      </c>
      <c r="AC318">
        <v>0</v>
      </c>
      <c r="AD318">
        <v>0</v>
      </c>
      <c r="AE318">
        <v>0</v>
      </c>
      <c r="AF318">
        <v>0</v>
      </c>
      <c r="AG318">
        <v>0</v>
      </c>
      <c r="AH318">
        <v>0</v>
      </c>
      <c r="AI318">
        <v>0</v>
      </c>
      <c r="AJ318">
        <v>0</v>
      </c>
    </row>
    <row r="319" spans="1:36" x14ac:dyDescent="0.25">
      <c r="A319">
        <v>318</v>
      </c>
      <c r="B319" t="s">
        <v>403</v>
      </c>
      <c r="C319" t="s">
        <v>39</v>
      </c>
      <c r="D319" t="s">
        <v>11</v>
      </c>
      <c r="E319" t="s">
        <v>84</v>
      </c>
      <c r="F319">
        <v>22</v>
      </c>
      <c r="G319">
        <v>2002</v>
      </c>
      <c r="H319">
        <v>29</v>
      </c>
      <c r="I319">
        <v>10</v>
      </c>
      <c r="J319">
        <v>1139</v>
      </c>
      <c r="K319">
        <v>12.7</v>
      </c>
      <c r="L319">
        <v>1</v>
      </c>
      <c r="M319">
        <v>2</v>
      </c>
      <c r="N319">
        <v>3</v>
      </c>
      <c r="O319">
        <v>1</v>
      </c>
      <c r="P319">
        <v>0</v>
      </c>
      <c r="Q319">
        <v>0</v>
      </c>
      <c r="R319">
        <v>2</v>
      </c>
      <c r="S319">
        <v>0</v>
      </c>
      <c r="T319">
        <v>0.9</v>
      </c>
      <c r="U319">
        <v>0.9</v>
      </c>
      <c r="V319">
        <v>2.7</v>
      </c>
      <c r="W319">
        <v>3.6</v>
      </c>
      <c r="X319">
        <v>31</v>
      </c>
      <c r="Y319">
        <v>50</v>
      </c>
      <c r="Z319">
        <v>104</v>
      </c>
      <c r="AA319">
        <v>0.08</v>
      </c>
      <c r="AB319">
        <v>0.16</v>
      </c>
      <c r="AC319">
        <v>0.24</v>
      </c>
      <c r="AD319">
        <v>0.08</v>
      </c>
      <c r="AE319">
        <v>0.24</v>
      </c>
      <c r="AF319">
        <v>7.0000000000000007E-2</v>
      </c>
      <c r="AG319">
        <v>0.22</v>
      </c>
      <c r="AH319">
        <v>0.28000000000000003</v>
      </c>
      <c r="AI319">
        <v>7.0000000000000007E-2</v>
      </c>
      <c r="AJ319">
        <v>0.28000000000000003</v>
      </c>
    </row>
    <row r="320" spans="1:36" x14ac:dyDescent="0.25">
      <c r="A320">
        <v>319</v>
      </c>
      <c r="B320" t="s">
        <v>404</v>
      </c>
      <c r="C320" t="s">
        <v>41</v>
      </c>
      <c r="D320" t="s">
        <v>17</v>
      </c>
      <c r="E320" t="s">
        <v>45</v>
      </c>
      <c r="F320">
        <v>25</v>
      </c>
      <c r="G320">
        <v>1998</v>
      </c>
      <c r="H320">
        <v>35</v>
      </c>
      <c r="I320">
        <v>30</v>
      </c>
      <c r="J320">
        <v>2599</v>
      </c>
      <c r="K320">
        <v>28.9</v>
      </c>
      <c r="L320">
        <v>5</v>
      </c>
      <c r="M320">
        <v>5</v>
      </c>
      <c r="N320">
        <v>10</v>
      </c>
      <c r="O320">
        <v>5</v>
      </c>
      <c r="P320">
        <v>0</v>
      </c>
      <c r="Q320">
        <v>0</v>
      </c>
      <c r="R320">
        <v>6</v>
      </c>
      <c r="S320">
        <v>0</v>
      </c>
      <c r="T320">
        <v>2.8</v>
      </c>
      <c r="U320">
        <v>2.8</v>
      </c>
      <c r="V320">
        <v>4.7</v>
      </c>
      <c r="W320">
        <v>7.5</v>
      </c>
      <c r="X320">
        <v>36</v>
      </c>
      <c r="Y320">
        <v>177</v>
      </c>
      <c r="Z320">
        <v>80</v>
      </c>
      <c r="AA320">
        <v>0.17</v>
      </c>
      <c r="AB320">
        <v>0.17</v>
      </c>
      <c r="AC320">
        <v>0.35</v>
      </c>
      <c r="AD320">
        <v>0.17</v>
      </c>
      <c r="AE320">
        <v>0.35</v>
      </c>
      <c r="AF320">
        <v>0.1</v>
      </c>
      <c r="AG320">
        <v>0.16</v>
      </c>
      <c r="AH320">
        <v>0.26</v>
      </c>
      <c r="AI320">
        <v>0.1</v>
      </c>
      <c r="AJ320">
        <v>0.26</v>
      </c>
    </row>
    <row r="321" spans="1:36" x14ac:dyDescent="0.25">
      <c r="A321">
        <v>320</v>
      </c>
      <c r="B321" t="s">
        <v>405</v>
      </c>
      <c r="C321" t="s">
        <v>10</v>
      </c>
      <c r="D321" t="s">
        <v>17</v>
      </c>
      <c r="E321" t="s">
        <v>86</v>
      </c>
      <c r="F321">
        <v>27</v>
      </c>
      <c r="G321">
        <v>1996</v>
      </c>
      <c r="H321">
        <v>31</v>
      </c>
      <c r="I321">
        <v>21</v>
      </c>
      <c r="J321">
        <v>1809</v>
      </c>
      <c r="K321">
        <v>20.100000000000001</v>
      </c>
      <c r="L321">
        <v>9</v>
      </c>
      <c r="M321">
        <v>7</v>
      </c>
      <c r="N321">
        <v>16</v>
      </c>
      <c r="O321">
        <v>9</v>
      </c>
      <c r="P321">
        <v>0</v>
      </c>
      <c r="Q321">
        <v>0</v>
      </c>
      <c r="R321">
        <v>6</v>
      </c>
      <c r="S321">
        <v>0</v>
      </c>
      <c r="T321">
        <v>5.8</v>
      </c>
      <c r="U321">
        <v>5.8</v>
      </c>
      <c r="V321">
        <v>4.2</v>
      </c>
      <c r="W321">
        <v>10</v>
      </c>
      <c r="X321">
        <v>45</v>
      </c>
      <c r="Y321">
        <v>164</v>
      </c>
      <c r="Z321">
        <v>95</v>
      </c>
      <c r="AA321">
        <v>0.45</v>
      </c>
      <c r="AB321">
        <v>0.35</v>
      </c>
      <c r="AC321">
        <v>0.8</v>
      </c>
      <c r="AD321">
        <v>0.45</v>
      </c>
      <c r="AE321">
        <v>0.8</v>
      </c>
      <c r="AF321">
        <v>0.28999999999999998</v>
      </c>
      <c r="AG321">
        <v>0.21</v>
      </c>
      <c r="AH321">
        <v>0.5</v>
      </c>
      <c r="AI321">
        <v>0.28999999999999998</v>
      </c>
      <c r="AJ321">
        <v>0.5</v>
      </c>
    </row>
    <row r="322" spans="1:36" x14ac:dyDescent="0.25">
      <c r="A322">
        <v>321</v>
      </c>
      <c r="B322" t="s">
        <v>406</v>
      </c>
      <c r="C322" t="s">
        <v>10</v>
      </c>
      <c r="D322" t="s">
        <v>51</v>
      </c>
      <c r="E322" t="s">
        <v>14</v>
      </c>
      <c r="F322">
        <v>22</v>
      </c>
      <c r="G322">
        <v>2002</v>
      </c>
      <c r="H322">
        <v>32</v>
      </c>
      <c r="I322">
        <v>27</v>
      </c>
      <c r="J322">
        <v>2033</v>
      </c>
      <c r="K322">
        <v>22.6</v>
      </c>
      <c r="L322">
        <v>7</v>
      </c>
      <c r="M322">
        <v>3</v>
      </c>
      <c r="N322">
        <v>10</v>
      </c>
      <c r="O322">
        <v>7</v>
      </c>
      <c r="P322">
        <v>0</v>
      </c>
      <c r="Q322">
        <v>0</v>
      </c>
      <c r="R322">
        <v>3</v>
      </c>
      <c r="S322">
        <v>0</v>
      </c>
      <c r="T322">
        <v>9.6</v>
      </c>
      <c r="U322">
        <v>9.6</v>
      </c>
      <c r="V322">
        <v>4.2</v>
      </c>
      <c r="W322">
        <v>13.9</v>
      </c>
      <c r="X322">
        <v>154</v>
      </c>
      <c r="Y322">
        <v>69</v>
      </c>
      <c r="Z322">
        <v>226</v>
      </c>
      <c r="AA322">
        <v>0.31</v>
      </c>
      <c r="AB322">
        <v>0.13</v>
      </c>
      <c r="AC322">
        <v>0.44</v>
      </c>
      <c r="AD322">
        <v>0.31</v>
      </c>
      <c r="AE322">
        <v>0.44</v>
      </c>
      <c r="AF322">
        <v>0.43</v>
      </c>
      <c r="AG322">
        <v>0.19</v>
      </c>
      <c r="AH322">
        <v>0.61</v>
      </c>
      <c r="AI322">
        <v>0.43</v>
      </c>
      <c r="AJ322">
        <v>0.61</v>
      </c>
    </row>
    <row r="323" spans="1:36" x14ac:dyDescent="0.25">
      <c r="A323">
        <v>322</v>
      </c>
      <c r="B323" t="s">
        <v>407</v>
      </c>
      <c r="C323" t="s">
        <v>47</v>
      </c>
      <c r="D323" t="s">
        <v>11</v>
      </c>
      <c r="E323" t="s">
        <v>143</v>
      </c>
      <c r="F323">
        <v>26</v>
      </c>
      <c r="G323">
        <v>1997</v>
      </c>
      <c r="H323">
        <v>28</v>
      </c>
      <c r="I323">
        <v>28</v>
      </c>
      <c r="J323">
        <v>2363</v>
      </c>
      <c r="K323">
        <v>26.3</v>
      </c>
      <c r="L323">
        <v>3</v>
      </c>
      <c r="M323">
        <v>1</v>
      </c>
      <c r="N323">
        <v>4</v>
      </c>
      <c r="O323">
        <v>3</v>
      </c>
      <c r="P323">
        <v>0</v>
      </c>
      <c r="Q323">
        <v>0</v>
      </c>
      <c r="R323">
        <v>4</v>
      </c>
      <c r="S323">
        <v>0</v>
      </c>
      <c r="T323">
        <v>2.6</v>
      </c>
      <c r="U323">
        <v>2.6</v>
      </c>
      <c r="V323">
        <v>0.9</v>
      </c>
      <c r="W323">
        <v>3.5</v>
      </c>
      <c r="X323">
        <v>10</v>
      </c>
      <c r="Y323">
        <v>126</v>
      </c>
      <c r="Z323">
        <v>11</v>
      </c>
      <c r="AA323">
        <v>0.11</v>
      </c>
      <c r="AB323">
        <v>0.04</v>
      </c>
      <c r="AC323">
        <v>0.15</v>
      </c>
      <c r="AD323">
        <v>0.11</v>
      </c>
      <c r="AE323">
        <v>0.15</v>
      </c>
      <c r="AF323">
        <v>0.1</v>
      </c>
      <c r="AG323">
        <v>0.03</v>
      </c>
      <c r="AH323">
        <v>0.13</v>
      </c>
      <c r="AI323">
        <v>0.1</v>
      </c>
      <c r="AJ323">
        <v>0.13</v>
      </c>
    </row>
    <row r="324" spans="1:36" x14ac:dyDescent="0.25">
      <c r="A324">
        <v>323</v>
      </c>
      <c r="B324" t="s">
        <v>408</v>
      </c>
      <c r="C324" t="s">
        <v>10</v>
      </c>
      <c r="D324" t="s">
        <v>106</v>
      </c>
      <c r="E324" t="s">
        <v>34</v>
      </c>
      <c r="F324">
        <v>23</v>
      </c>
      <c r="G324">
        <v>2001</v>
      </c>
      <c r="H324">
        <v>8</v>
      </c>
      <c r="I324">
        <v>0</v>
      </c>
      <c r="J324">
        <v>119</v>
      </c>
      <c r="K324">
        <v>1.3</v>
      </c>
      <c r="L324">
        <v>0</v>
      </c>
      <c r="M324">
        <v>0</v>
      </c>
      <c r="N324">
        <v>0</v>
      </c>
      <c r="O324">
        <v>0</v>
      </c>
      <c r="P324">
        <v>0</v>
      </c>
      <c r="Q324">
        <v>0</v>
      </c>
      <c r="R324">
        <v>0</v>
      </c>
      <c r="S324">
        <v>0</v>
      </c>
      <c r="T324">
        <v>0.1</v>
      </c>
      <c r="U324">
        <v>0.1</v>
      </c>
      <c r="V324">
        <v>0.1</v>
      </c>
      <c r="W324">
        <v>0.2</v>
      </c>
      <c r="X324">
        <v>4</v>
      </c>
      <c r="Y324">
        <v>13</v>
      </c>
      <c r="Z324">
        <v>4</v>
      </c>
      <c r="AA324">
        <v>0</v>
      </c>
      <c r="AB324">
        <v>0</v>
      </c>
      <c r="AC324">
        <v>0</v>
      </c>
      <c r="AD324">
        <v>0</v>
      </c>
      <c r="AE324">
        <v>0</v>
      </c>
      <c r="AF324">
        <v>0.09</v>
      </c>
      <c r="AG324">
        <v>0.08</v>
      </c>
      <c r="AH324">
        <v>0.17</v>
      </c>
      <c r="AI324">
        <v>0.09</v>
      </c>
      <c r="AJ324">
        <v>0.17</v>
      </c>
    </row>
    <row r="325" spans="1:36" x14ac:dyDescent="0.25">
      <c r="A325">
        <v>324</v>
      </c>
      <c r="B325" t="s">
        <v>409</v>
      </c>
      <c r="C325" t="s">
        <v>10</v>
      </c>
      <c r="D325" t="s">
        <v>11</v>
      </c>
      <c r="E325" t="s">
        <v>60</v>
      </c>
      <c r="F325">
        <v>31</v>
      </c>
      <c r="G325">
        <v>1993</v>
      </c>
      <c r="H325">
        <v>27</v>
      </c>
      <c r="I325">
        <v>19</v>
      </c>
      <c r="J325">
        <v>1758</v>
      </c>
      <c r="K325">
        <v>19.5</v>
      </c>
      <c r="L325">
        <v>1</v>
      </c>
      <c r="M325">
        <v>0</v>
      </c>
      <c r="N325">
        <v>1</v>
      </c>
      <c r="O325">
        <v>1</v>
      </c>
      <c r="P325">
        <v>0</v>
      </c>
      <c r="Q325">
        <v>0</v>
      </c>
      <c r="R325">
        <v>7</v>
      </c>
      <c r="S325">
        <v>0</v>
      </c>
      <c r="T325">
        <v>1.8</v>
      </c>
      <c r="U325">
        <v>1.8</v>
      </c>
      <c r="V325">
        <v>0.6</v>
      </c>
      <c r="W325">
        <v>2.4</v>
      </c>
      <c r="X325">
        <v>7</v>
      </c>
      <c r="Y325">
        <v>51</v>
      </c>
      <c r="Z325">
        <v>7</v>
      </c>
      <c r="AA325">
        <v>0.05</v>
      </c>
      <c r="AB325">
        <v>0</v>
      </c>
      <c r="AC325">
        <v>0.05</v>
      </c>
      <c r="AD325">
        <v>0.05</v>
      </c>
      <c r="AE325">
        <v>0.05</v>
      </c>
      <c r="AF325">
        <v>0.09</v>
      </c>
      <c r="AG325">
        <v>0.03</v>
      </c>
      <c r="AH325">
        <v>0.12</v>
      </c>
      <c r="AI325">
        <v>0.09</v>
      </c>
      <c r="AJ325">
        <v>0.12</v>
      </c>
    </row>
    <row r="326" spans="1:36" x14ac:dyDescent="0.25">
      <c r="A326">
        <v>325</v>
      </c>
      <c r="B326" t="s">
        <v>410</v>
      </c>
      <c r="C326" t="s">
        <v>10</v>
      </c>
      <c r="D326" t="s">
        <v>17</v>
      </c>
      <c r="E326" t="s">
        <v>60</v>
      </c>
      <c r="F326">
        <v>19</v>
      </c>
      <c r="G326">
        <v>2005</v>
      </c>
      <c r="H326">
        <v>25</v>
      </c>
      <c r="I326">
        <v>19</v>
      </c>
      <c r="J326">
        <v>1651</v>
      </c>
      <c r="K326">
        <v>18.3</v>
      </c>
      <c r="L326">
        <v>0</v>
      </c>
      <c r="M326">
        <v>0</v>
      </c>
      <c r="N326">
        <v>0</v>
      </c>
      <c r="O326">
        <v>0</v>
      </c>
      <c r="P326">
        <v>0</v>
      </c>
      <c r="Q326">
        <v>0</v>
      </c>
      <c r="R326">
        <v>5</v>
      </c>
      <c r="S326">
        <v>0</v>
      </c>
      <c r="T326">
        <v>0.7</v>
      </c>
      <c r="U326">
        <v>0.7</v>
      </c>
      <c r="V326">
        <v>1.6</v>
      </c>
      <c r="W326">
        <v>2.2999999999999998</v>
      </c>
      <c r="X326">
        <v>22</v>
      </c>
      <c r="Y326">
        <v>65</v>
      </c>
      <c r="Z326">
        <v>47</v>
      </c>
      <c r="AA326">
        <v>0</v>
      </c>
      <c r="AB326">
        <v>0</v>
      </c>
      <c r="AC326">
        <v>0</v>
      </c>
      <c r="AD326">
        <v>0</v>
      </c>
      <c r="AE326">
        <v>0</v>
      </c>
      <c r="AF326">
        <v>0.04</v>
      </c>
      <c r="AG326">
        <v>0.09</v>
      </c>
      <c r="AH326">
        <v>0.12</v>
      </c>
      <c r="AI326">
        <v>0.04</v>
      </c>
      <c r="AJ326">
        <v>0.12</v>
      </c>
    </row>
    <row r="327" spans="1:36" x14ac:dyDescent="0.25">
      <c r="A327">
        <v>326</v>
      </c>
      <c r="B327" t="s">
        <v>411</v>
      </c>
      <c r="C327" t="s">
        <v>39</v>
      </c>
      <c r="D327" t="s">
        <v>11</v>
      </c>
      <c r="E327" t="s">
        <v>60</v>
      </c>
      <c r="F327">
        <v>24</v>
      </c>
      <c r="G327">
        <v>1999</v>
      </c>
      <c r="H327">
        <v>3</v>
      </c>
      <c r="I327">
        <v>2</v>
      </c>
      <c r="J327">
        <v>100</v>
      </c>
      <c r="K327">
        <v>1.1000000000000001</v>
      </c>
      <c r="L327">
        <v>0</v>
      </c>
      <c r="M327">
        <v>0</v>
      </c>
      <c r="N327">
        <v>0</v>
      </c>
      <c r="O327">
        <v>0</v>
      </c>
      <c r="P327">
        <v>0</v>
      </c>
      <c r="Q327">
        <v>0</v>
      </c>
      <c r="R327">
        <v>1</v>
      </c>
      <c r="S327">
        <v>0</v>
      </c>
      <c r="T327">
        <v>0</v>
      </c>
      <c r="U327">
        <v>0</v>
      </c>
      <c r="V327">
        <v>0</v>
      </c>
      <c r="W327">
        <v>0</v>
      </c>
      <c r="X327">
        <v>3</v>
      </c>
      <c r="Y327">
        <v>3</v>
      </c>
      <c r="Z327">
        <v>6</v>
      </c>
      <c r="AA327">
        <v>0</v>
      </c>
      <c r="AB327">
        <v>0</v>
      </c>
      <c r="AC327">
        <v>0</v>
      </c>
      <c r="AD327">
        <v>0</v>
      </c>
      <c r="AE327">
        <v>0</v>
      </c>
      <c r="AF327">
        <v>0</v>
      </c>
      <c r="AG327">
        <v>0.03</v>
      </c>
      <c r="AH327">
        <v>0.03</v>
      </c>
      <c r="AI327">
        <v>0</v>
      </c>
      <c r="AJ327">
        <v>0.03</v>
      </c>
    </row>
    <row r="328" spans="1:36" x14ac:dyDescent="0.25">
      <c r="A328">
        <v>327</v>
      </c>
      <c r="B328" t="s">
        <v>412</v>
      </c>
      <c r="C328" t="s">
        <v>39</v>
      </c>
      <c r="D328" t="s">
        <v>51</v>
      </c>
      <c r="E328" t="s">
        <v>84</v>
      </c>
      <c r="F328">
        <v>25</v>
      </c>
      <c r="G328">
        <v>1999</v>
      </c>
      <c r="H328">
        <v>14</v>
      </c>
      <c r="I328">
        <v>2</v>
      </c>
      <c r="J328">
        <v>305</v>
      </c>
      <c r="K328">
        <v>3.4</v>
      </c>
      <c r="L328">
        <v>3</v>
      </c>
      <c r="M328">
        <v>0</v>
      </c>
      <c r="N328">
        <v>3</v>
      </c>
      <c r="O328">
        <v>3</v>
      </c>
      <c r="P328">
        <v>0</v>
      </c>
      <c r="Q328">
        <v>0</v>
      </c>
      <c r="R328">
        <v>0</v>
      </c>
      <c r="S328">
        <v>0</v>
      </c>
      <c r="T328">
        <v>2.2000000000000002</v>
      </c>
      <c r="U328">
        <v>2.2000000000000002</v>
      </c>
      <c r="V328">
        <v>0.2</v>
      </c>
      <c r="W328">
        <v>2.4</v>
      </c>
      <c r="X328">
        <v>12</v>
      </c>
      <c r="Y328">
        <v>6</v>
      </c>
      <c r="Z328">
        <v>30</v>
      </c>
      <c r="AA328">
        <v>0.89</v>
      </c>
      <c r="AB328">
        <v>0</v>
      </c>
      <c r="AC328">
        <v>0.89</v>
      </c>
      <c r="AD328">
        <v>0.89</v>
      </c>
      <c r="AE328">
        <v>0.89</v>
      </c>
      <c r="AF328">
        <v>0.64</v>
      </c>
      <c r="AG328">
        <v>0.05</v>
      </c>
      <c r="AH328">
        <v>0.69</v>
      </c>
      <c r="AI328">
        <v>0.64</v>
      </c>
      <c r="AJ328">
        <v>0.69</v>
      </c>
    </row>
    <row r="329" spans="1:36" x14ac:dyDescent="0.25">
      <c r="A329">
        <v>328</v>
      </c>
      <c r="B329" t="s">
        <v>413</v>
      </c>
      <c r="D329" t="s">
        <v>17</v>
      </c>
      <c r="E329" t="s">
        <v>24</v>
      </c>
      <c r="H329">
        <v>1</v>
      </c>
      <c r="I329">
        <v>0</v>
      </c>
      <c r="J329">
        <v>2</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row>
    <row r="330" spans="1:36" x14ac:dyDescent="0.25">
      <c r="A330">
        <v>329</v>
      </c>
      <c r="B330" t="s">
        <v>414</v>
      </c>
      <c r="C330" t="s">
        <v>161</v>
      </c>
      <c r="D330" t="s">
        <v>17</v>
      </c>
      <c r="E330" t="s">
        <v>43</v>
      </c>
      <c r="F330">
        <v>26</v>
      </c>
      <c r="G330">
        <v>1998</v>
      </c>
      <c r="H330">
        <v>19</v>
      </c>
      <c r="I330">
        <v>14</v>
      </c>
      <c r="J330">
        <v>1261</v>
      </c>
      <c r="K330">
        <v>14</v>
      </c>
      <c r="L330">
        <v>1</v>
      </c>
      <c r="M330">
        <v>0</v>
      </c>
      <c r="N330">
        <v>1</v>
      </c>
      <c r="O330">
        <v>1</v>
      </c>
      <c r="P330">
        <v>0</v>
      </c>
      <c r="Q330">
        <v>0</v>
      </c>
      <c r="R330">
        <v>2</v>
      </c>
      <c r="S330">
        <v>0</v>
      </c>
      <c r="T330">
        <v>1.1000000000000001</v>
      </c>
      <c r="U330">
        <v>1.1000000000000001</v>
      </c>
      <c r="V330">
        <v>0.6</v>
      </c>
      <c r="W330">
        <v>1.8</v>
      </c>
      <c r="X330">
        <v>6</v>
      </c>
      <c r="Y330">
        <v>34</v>
      </c>
      <c r="Z330">
        <v>19</v>
      </c>
      <c r="AA330">
        <v>7.0000000000000007E-2</v>
      </c>
      <c r="AB330">
        <v>0</v>
      </c>
      <c r="AC330">
        <v>7.0000000000000007E-2</v>
      </c>
      <c r="AD330">
        <v>7.0000000000000007E-2</v>
      </c>
      <c r="AE330">
        <v>7.0000000000000007E-2</v>
      </c>
      <c r="AF330">
        <v>0.08</v>
      </c>
      <c r="AG330">
        <v>0.05</v>
      </c>
      <c r="AH330">
        <v>0.13</v>
      </c>
      <c r="AI330">
        <v>0.08</v>
      </c>
      <c r="AJ330">
        <v>0.13</v>
      </c>
    </row>
    <row r="331" spans="1:36" x14ac:dyDescent="0.25">
      <c r="A331">
        <v>330</v>
      </c>
      <c r="B331" t="s">
        <v>415</v>
      </c>
      <c r="C331" t="s">
        <v>159</v>
      </c>
      <c r="D331" t="s">
        <v>73</v>
      </c>
      <c r="E331" t="s">
        <v>42</v>
      </c>
      <c r="F331">
        <v>28</v>
      </c>
      <c r="G331">
        <v>1996</v>
      </c>
      <c r="H331">
        <v>24</v>
      </c>
      <c r="I331">
        <v>18</v>
      </c>
      <c r="J331">
        <v>1462</v>
      </c>
      <c r="K331">
        <v>16.2</v>
      </c>
      <c r="L331">
        <v>0</v>
      </c>
      <c r="M331">
        <v>1</v>
      </c>
      <c r="N331">
        <v>1</v>
      </c>
      <c r="O331">
        <v>0</v>
      </c>
      <c r="P331">
        <v>0</v>
      </c>
      <c r="Q331">
        <v>0</v>
      </c>
      <c r="R331">
        <v>2</v>
      </c>
      <c r="S331">
        <v>0</v>
      </c>
      <c r="T331">
        <v>0.3</v>
      </c>
      <c r="U331">
        <v>0.3</v>
      </c>
      <c r="V331">
        <v>3.2</v>
      </c>
      <c r="W331">
        <v>3.6</v>
      </c>
      <c r="X331">
        <v>14</v>
      </c>
      <c r="Y331">
        <v>35</v>
      </c>
      <c r="Z331">
        <v>74</v>
      </c>
      <c r="AA331">
        <v>0</v>
      </c>
      <c r="AB331">
        <v>0.06</v>
      </c>
      <c r="AC331">
        <v>0.06</v>
      </c>
      <c r="AD331">
        <v>0</v>
      </c>
      <c r="AE331">
        <v>0.06</v>
      </c>
      <c r="AF331">
        <v>0.02</v>
      </c>
      <c r="AG331">
        <v>0.2</v>
      </c>
      <c r="AH331">
        <v>0.22</v>
      </c>
      <c r="AI331">
        <v>0.02</v>
      </c>
      <c r="AJ331">
        <v>0.22</v>
      </c>
    </row>
    <row r="332" spans="1:36" x14ac:dyDescent="0.25">
      <c r="A332">
        <v>331</v>
      </c>
      <c r="B332" t="s">
        <v>416</v>
      </c>
      <c r="C332" t="s">
        <v>10</v>
      </c>
      <c r="D332" t="s">
        <v>21</v>
      </c>
      <c r="E332" t="s">
        <v>22</v>
      </c>
      <c r="F332">
        <v>30</v>
      </c>
      <c r="G332">
        <v>1994</v>
      </c>
      <c r="H332">
        <v>8</v>
      </c>
      <c r="I332">
        <v>1</v>
      </c>
      <c r="J332">
        <v>168</v>
      </c>
      <c r="K332">
        <v>1.9</v>
      </c>
      <c r="L332">
        <v>0</v>
      </c>
      <c r="M332">
        <v>0</v>
      </c>
      <c r="N332">
        <v>0</v>
      </c>
      <c r="O332">
        <v>0</v>
      </c>
      <c r="P332">
        <v>0</v>
      </c>
      <c r="Q332">
        <v>0</v>
      </c>
      <c r="R332">
        <v>2</v>
      </c>
      <c r="S332">
        <v>0</v>
      </c>
      <c r="T332">
        <v>0.1</v>
      </c>
      <c r="U332">
        <v>0.1</v>
      </c>
      <c r="V332">
        <v>0.3</v>
      </c>
      <c r="W332">
        <v>0.4</v>
      </c>
      <c r="X332">
        <v>5</v>
      </c>
      <c r="Y332">
        <v>2</v>
      </c>
      <c r="Z332">
        <v>20</v>
      </c>
      <c r="AA332">
        <v>0</v>
      </c>
      <c r="AB332">
        <v>0</v>
      </c>
      <c r="AC332">
        <v>0</v>
      </c>
      <c r="AD332">
        <v>0</v>
      </c>
      <c r="AE332">
        <v>0</v>
      </c>
      <c r="AF332">
        <v>0.05</v>
      </c>
      <c r="AG332">
        <v>0.15</v>
      </c>
      <c r="AH332">
        <v>0.19</v>
      </c>
      <c r="AI332">
        <v>0.05</v>
      </c>
      <c r="AJ332">
        <v>0.19</v>
      </c>
    </row>
    <row r="333" spans="1:36" x14ac:dyDescent="0.25">
      <c r="A333">
        <v>332</v>
      </c>
      <c r="B333" t="s">
        <v>417</v>
      </c>
      <c r="C333" t="s">
        <v>418</v>
      </c>
      <c r="D333" t="s">
        <v>21</v>
      </c>
      <c r="E333" t="s">
        <v>37</v>
      </c>
      <c r="F333">
        <v>25</v>
      </c>
      <c r="G333">
        <v>1999</v>
      </c>
      <c r="H333">
        <v>16</v>
      </c>
      <c r="I333">
        <v>14</v>
      </c>
      <c r="J333">
        <v>1175</v>
      </c>
      <c r="K333">
        <v>13.1</v>
      </c>
      <c r="L333">
        <v>7</v>
      </c>
      <c r="M333">
        <v>0</v>
      </c>
      <c r="N333">
        <v>7</v>
      </c>
      <c r="O333">
        <v>7</v>
      </c>
      <c r="P333">
        <v>0</v>
      </c>
      <c r="Q333">
        <v>0</v>
      </c>
      <c r="R333">
        <v>0</v>
      </c>
      <c r="S333">
        <v>0</v>
      </c>
      <c r="T333">
        <v>5.5</v>
      </c>
      <c r="U333">
        <v>5.5</v>
      </c>
      <c r="V333">
        <v>2.8</v>
      </c>
      <c r="W333">
        <v>8.3000000000000007</v>
      </c>
      <c r="X333">
        <v>29</v>
      </c>
      <c r="Y333">
        <v>37</v>
      </c>
      <c r="Z333">
        <v>78</v>
      </c>
      <c r="AA333">
        <v>0.54</v>
      </c>
      <c r="AB333">
        <v>0</v>
      </c>
      <c r="AC333">
        <v>0.54</v>
      </c>
      <c r="AD333">
        <v>0.54</v>
      </c>
      <c r="AE333">
        <v>0.54</v>
      </c>
      <c r="AF333">
        <v>0.42</v>
      </c>
      <c r="AG333">
        <v>0.21</v>
      </c>
      <c r="AH333">
        <v>0.64</v>
      </c>
      <c r="AI333">
        <v>0.42</v>
      </c>
      <c r="AJ333">
        <v>0.64</v>
      </c>
    </row>
    <row r="334" spans="1:36" x14ac:dyDescent="0.25">
      <c r="A334">
        <v>333</v>
      </c>
      <c r="B334" t="s">
        <v>419</v>
      </c>
      <c r="C334" t="s">
        <v>47</v>
      </c>
      <c r="D334" t="s">
        <v>21</v>
      </c>
      <c r="E334" t="s">
        <v>143</v>
      </c>
      <c r="F334">
        <v>23</v>
      </c>
      <c r="G334">
        <v>2001</v>
      </c>
      <c r="H334">
        <v>33</v>
      </c>
      <c r="I334">
        <v>25</v>
      </c>
      <c r="J334">
        <v>2290</v>
      </c>
      <c r="K334">
        <v>25.4</v>
      </c>
      <c r="L334">
        <v>8</v>
      </c>
      <c r="M334">
        <v>4</v>
      </c>
      <c r="N334">
        <v>12</v>
      </c>
      <c r="O334">
        <v>8</v>
      </c>
      <c r="P334">
        <v>0</v>
      </c>
      <c r="Q334">
        <v>0</v>
      </c>
      <c r="R334">
        <v>1</v>
      </c>
      <c r="S334">
        <v>0</v>
      </c>
      <c r="T334">
        <v>7.4</v>
      </c>
      <c r="U334">
        <v>7.4</v>
      </c>
      <c r="V334">
        <v>5</v>
      </c>
      <c r="W334">
        <v>12.4</v>
      </c>
      <c r="X334">
        <v>124</v>
      </c>
      <c r="Y334">
        <v>52</v>
      </c>
      <c r="Z334">
        <v>289</v>
      </c>
      <c r="AA334">
        <v>0.31</v>
      </c>
      <c r="AB334">
        <v>0.16</v>
      </c>
      <c r="AC334">
        <v>0.47</v>
      </c>
      <c r="AD334">
        <v>0.31</v>
      </c>
      <c r="AE334">
        <v>0.47</v>
      </c>
      <c r="AF334">
        <v>0.28999999999999998</v>
      </c>
      <c r="AG334">
        <v>0.19</v>
      </c>
      <c r="AH334">
        <v>0.49</v>
      </c>
      <c r="AI334">
        <v>0.28999999999999998</v>
      </c>
      <c r="AJ334">
        <v>0.49</v>
      </c>
    </row>
    <row r="335" spans="1:36" x14ac:dyDescent="0.25">
      <c r="A335">
        <v>334</v>
      </c>
      <c r="B335" t="s">
        <v>420</v>
      </c>
      <c r="C335" t="s">
        <v>41</v>
      </c>
      <c r="D335" t="s">
        <v>48</v>
      </c>
      <c r="E335" t="s">
        <v>84</v>
      </c>
      <c r="F335">
        <v>31</v>
      </c>
      <c r="G335">
        <v>1992</v>
      </c>
      <c r="H335">
        <v>37</v>
      </c>
      <c r="I335">
        <v>37</v>
      </c>
      <c r="J335">
        <v>3194</v>
      </c>
      <c r="K335">
        <v>35.5</v>
      </c>
      <c r="L335">
        <v>0</v>
      </c>
      <c r="M335">
        <v>0</v>
      </c>
      <c r="N335">
        <v>0</v>
      </c>
      <c r="O335">
        <v>0</v>
      </c>
      <c r="P335">
        <v>0</v>
      </c>
      <c r="Q335">
        <v>0</v>
      </c>
      <c r="R335">
        <v>5</v>
      </c>
      <c r="S335">
        <v>1</v>
      </c>
      <c r="T335">
        <v>0</v>
      </c>
      <c r="U335">
        <v>0</v>
      </c>
      <c r="V335">
        <v>0.5</v>
      </c>
      <c r="W335">
        <v>0.5</v>
      </c>
      <c r="X335">
        <v>0</v>
      </c>
      <c r="Y335">
        <v>4</v>
      </c>
      <c r="Z335">
        <v>0</v>
      </c>
      <c r="AA335">
        <v>0</v>
      </c>
      <c r="AB335">
        <v>0</v>
      </c>
      <c r="AC335">
        <v>0</v>
      </c>
      <c r="AD335">
        <v>0</v>
      </c>
      <c r="AE335">
        <v>0</v>
      </c>
      <c r="AF335">
        <v>0</v>
      </c>
      <c r="AG335">
        <v>0.02</v>
      </c>
      <c r="AH335">
        <v>0.02</v>
      </c>
      <c r="AI335">
        <v>0</v>
      </c>
      <c r="AJ335">
        <v>0.02</v>
      </c>
    </row>
    <row r="336" spans="1:36" x14ac:dyDescent="0.25">
      <c r="A336">
        <v>335</v>
      </c>
      <c r="B336" t="s">
        <v>421</v>
      </c>
      <c r="C336" t="s">
        <v>41</v>
      </c>
      <c r="D336" t="s">
        <v>11</v>
      </c>
      <c r="E336" t="s">
        <v>60</v>
      </c>
      <c r="F336">
        <v>26</v>
      </c>
      <c r="G336">
        <v>1998</v>
      </c>
      <c r="H336">
        <v>20</v>
      </c>
      <c r="I336">
        <v>20</v>
      </c>
      <c r="J336">
        <v>1751</v>
      </c>
      <c r="K336">
        <v>19.5</v>
      </c>
      <c r="L336">
        <v>2</v>
      </c>
      <c r="M336">
        <v>1</v>
      </c>
      <c r="N336">
        <v>3</v>
      </c>
      <c r="O336">
        <v>2</v>
      </c>
      <c r="P336">
        <v>0</v>
      </c>
      <c r="Q336">
        <v>0</v>
      </c>
      <c r="R336">
        <v>7</v>
      </c>
      <c r="S336">
        <v>0</v>
      </c>
      <c r="T336">
        <v>1.3</v>
      </c>
      <c r="U336">
        <v>1.3</v>
      </c>
      <c r="V336">
        <v>1.1000000000000001</v>
      </c>
      <c r="W336">
        <v>2.4</v>
      </c>
      <c r="X336">
        <v>23</v>
      </c>
      <c r="Y336">
        <v>117</v>
      </c>
      <c r="Z336">
        <v>7</v>
      </c>
      <c r="AA336">
        <v>0.1</v>
      </c>
      <c r="AB336">
        <v>0.05</v>
      </c>
      <c r="AC336">
        <v>0.15</v>
      </c>
      <c r="AD336">
        <v>0.1</v>
      </c>
      <c r="AE336">
        <v>0.15</v>
      </c>
      <c r="AF336">
        <v>7.0000000000000007E-2</v>
      </c>
      <c r="AG336">
        <v>0.06</v>
      </c>
      <c r="AH336">
        <v>0.13</v>
      </c>
      <c r="AI336">
        <v>7.0000000000000007E-2</v>
      </c>
      <c r="AJ336">
        <v>0.13</v>
      </c>
    </row>
    <row r="337" spans="1:36" x14ac:dyDescent="0.25">
      <c r="A337">
        <v>336</v>
      </c>
      <c r="B337" t="s">
        <v>422</v>
      </c>
      <c r="C337" t="s">
        <v>270</v>
      </c>
      <c r="D337" t="s">
        <v>17</v>
      </c>
      <c r="E337" t="s">
        <v>86</v>
      </c>
      <c r="F337">
        <v>21</v>
      </c>
      <c r="G337">
        <v>2002</v>
      </c>
      <c r="H337">
        <v>36</v>
      </c>
      <c r="I337">
        <v>22</v>
      </c>
      <c r="J337">
        <v>1913</v>
      </c>
      <c r="K337">
        <v>21.3</v>
      </c>
      <c r="L337">
        <v>3</v>
      </c>
      <c r="M337">
        <v>2</v>
      </c>
      <c r="N337">
        <v>5</v>
      </c>
      <c r="O337">
        <v>3</v>
      </c>
      <c r="P337">
        <v>0</v>
      </c>
      <c r="Q337">
        <v>0</v>
      </c>
      <c r="R337">
        <v>6</v>
      </c>
      <c r="S337">
        <v>0</v>
      </c>
      <c r="T337">
        <v>3.7</v>
      </c>
      <c r="U337">
        <v>3.7</v>
      </c>
      <c r="V337">
        <v>1.6</v>
      </c>
      <c r="W337">
        <v>5.3</v>
      </c>
      <c r="X337">
        <v>33</v>
      </c>
      <c r="Y337">
        <v>88</v>
      </c>
      <c r="Z337">
        <v>53</v>
      </c>
      <c r="AA337">
        <v>0.14000000000000001</v>
      </c>
      <c r="AB337">
        <v>0.09</v>
      </c>
      <c r="AC337">
        <v>0.24</v>
      </c>
      <c r="AD337">
        <v>0.14000000000000001</v>
      </c>
      <c r="AE337">
        <v>0.24</v>
      </c>
      <c r="AF337">
        <v>0.17</v>
      </c>
      <c r="AG337">
        <v>0.08</v>
      </c>
      <c r="AH337">
        <v>0.25</v>
      </c>
      <c r="AI337">
        <v>0.17</v>
      </c>
      <c r="AJ337">
        <v>0.25</v>
      </c>
    </row>
    <row r="338" spans="1:36" x14ac:dyDescent="0.25">
      <c r="A338">
        <v>337</v>
      </c>
      <c r="B338" t="s">
        <v>423</v>
      </c>
      <c r="C338" t="s">
        <v>64</v>
      </c>
      <c r="D338" t="s">
        <v>51</v>
      </c>
      <c r="E338" t="s">
        <v>26</v>
      </c>
      <c r="F338">
        <v>27</v>
      </c>
      <c r="G338">
        <v>1997</v>
      </c>
      <c r="H338">
        <v>37</v>
      </c>
      <c r="I338">
        <v>33</v>
      </c>
      <c r="J338">
        <v>2648</v>
      </c>
      <c r="K338">
        <v>29.4</v>
      </c>
      <c r="L338">
        <v>14</v>
      </c>
      <c r="M338">
        <v>2</v>
      </c>
      <c r="N338">
        <v>16</v>
      </c>
      <c r="O338">
        <v>12</v>
      </c>
      <c r="P338">
        <v>2</v>
      </c>
      <c r="Q338">
        <v>2</v>
      </c>
      <c r="R338">
        <v>2</v>
      </c>
      <c r="S338">
        <v>0</v>
      </c>
      <c r="T338">
        <v>13.5</v>
      </c>
      <c r="U338">
        <v>11.9</v>
      </c>
      <c r="V338">
        <v>3.2</v>
      </c>
      <c r="W338">
        <v>15.1</v>
      </c>
      <c r="X338">
        <v>45</v>
      </c>
      <c r="Y338">
        <v>52</v>
      </c>
      <c r="Z338">
        <v>122</v>
      </c>
      <c r="AA338">
        <v>0.48</v>
      </c>
      <c r="AB338">
        <v>7.0000000000000007E-2</v>
      </c>
      <c r="AC338">
        <v>0.54</v>
      </c>
      <c r="AD338">
        <v>0.41</v>
      </c>
      <c r="AE338">
        <v>0.48</v>
      </c>
      <c r="AF338">
        <v>0.46</v>
      </c>
      <c r="AG338">
        <v>0.11</v>
      </c>
      <c r="AH338">
        <v>0.56999999999999995</v>
      </c>
      <c r="AI338">
        <v>0.41</v>
      </c>
      <c r="AJ338">
        <v>0.51</v>
      </c>
    </row>
    <row r="339" spans="1:36" x14ac:dyDescent="0.25">
      <c r="A339">
        <v>338</v>
      </c>
      <c r="B339" t="s">
        <v>424</v>
      </c>
      <c r="C339" t="s">
        <v>10</v>
      </c>
      <c r="D339" t="s">
        <v>51</v>
      </c>
      <c r="E339" t="s">
        <v>54</v>
      </c>
      <c r="F339">
        <v>26</v>
      </c>
      <c r="G339">
        <v>1998</v>
      </c>
      <c r="H339">
        <v>30</v>
      </c>
      <c r="I339">
        <v>16</v>
      </c>
      <c r="J339">
        <v>1615</v>
      </c>
      <c r="K339">
        <v>17.899999999999999</v>
      </c>
      <c r="L339">
        <v>4</v>
      </c>
      <c r="M339">
        <v>1</v>
      </c>
      <c r="N339">
        <v>5</v>
      </c>
      <c r="O339">
        <v>4</v>
      </c>
      <c r="P339">
        <v>0</v>
      </c>
      <c r="Q339">
        <v>0</v>
      </c>
      <c r="R339">
        <v>2</v>
      </c>
      <c r="S339">
        <v>0</v>
      </c>
      <c r="T339">
        <v>1.8</v>
      </c>
      <c r="U339">
        <v>1.8</v>
      </c>
      <c r="V339">
        <v>2.6</v>
      </c>
      <c r="W339">
        <v>4.4000000000000004</v>
      </c>
      <c r="X339">
        <v>91</v>
      </c>
      <c r="Y339">
        <v>57</v>
      </c>
      <c r="Z339">
        <v>138</v>
      </c>
      <c r="AA339">
        <v>0.22</v>
      </c>
      <c r="AB339">
        <v>0.06</v>
      </c>
      <c r="AC339">
        <v>0.28000000000000003</v>
      </c>
      <c r="AD339">
        <v>0.22</v>
      </c>
      <c r="AE339">
        <v>0.28000000000000003</v>
      </c>
      <c r="AF339">
        <v>0.1</v>
      </c>
      <c r="AG339">
        <v>0.15</v>
      </c>
      <c r="AH339">
        <v>0.25</v>
      </c>
      <c r="AI339">
        <v>0.1</v>
      </c>
      <c r="AJ339">
        <v>0.25</v>
      </c>
    </row>
    <row r="340" spans="1:36" x14ac:dyDescent="0.25">
      <c r="A340">
        <v>339</v>
      </c>
      <c r="B340" t="s">
        <v>425</v>
      </c>
      <c r="C340" t="s">
        <v>426</v>
      </c>
      <c r="D340" t="s">
        <v>11</v>
      </c>
      <c r="E340" t="s">
        <v>57</v>
      </c>
      <c r="F340">
        <v>26</v>
      </c>
      <c r="G340">
        <v>1997</v>
      </c>
      <c r="H340">
        <v>33</v>
      </c>
      <c r="I340">
        <v>21</v>
      </c>
      <c r="J340">
        <v>2045</v>
      </c>
      <c r="K340">
        <v>22.7</v>
      </c>
      <c r="L340">
        <v>0</v>
      </c>
      <c r="M340">
        <v>0</v>
      </c>
      <c r="N340">
        <v>0</v>
      </c>
      <c r="O340">
        <v>0</v>
      </c>
      <c r="P340">
        <v>0</v>
      </c>
      <c r="Q340">
        <v>0</v>
      </c>
      <c r="R340">
        <v>6</v>
      </c>
      <c r="S340">
        <v>1</v>
      </c>
      <c r="T340">
        <v>1.5</v>
      </c>
      <c r="U340">
        <v>1.5</v>
      </c>
      <c r="V340">
        <v>0.5</v>
      </c>
      <c r="W340">
        <v>2</v>
      </c>
      <c r="X340">
        <v>17</v>
      </c>
      <c r="Y340">
        <v>61</v>
      </c>
      <c r="Z340">
        <v>2</v>
      </c>
      <c r="AA340">
        <v>0</v>
      </c>
      <c r="AB340">
        <v>0</v>
      </c>
      <c r="AC340">
        <v>0</v>
      </c>
      <c r="AD340">
        <v>0</v>
      </c>
      <c r="AE340">
        <v>0</v>
      </c>
      <c r="AF340">
        <v>7.0000000000000007E-2</v>
      </c>
      <c r="AG340">
        <v>0.02</v>
      </c>
      <c r="AH340">
        <v>0.09</v>
      </c>
      <c r="AI340">
        <v>7.0000000000000007E-2</v>
      </c>
      <c r="AJ340">
        <v>0.09</v>
      </c>
    </row>
    <row r="341" spans="1:36" x14ac:dyDescent="0.25">
      <c r="A341">
        <v>340</v>
      </c>
      <c r="B341" t="s">
        <v>427</v>
      </c>
      <c r="C341" t="s">
        <v>365</v>
      </c>
      <c r="D341" t="s">
        <v>11</v>
      </c>
      <c r="E341" t="s">
        <v>60</v>
      </c>
      <c r="F341">
        <v>26</v>
      </c>
      <c r="G341">
        <v>1997</v>
      </c>
      <c r="H341">
        <v>37</v>
      </c>
      <c r="I341">
        <v>34</v>
      </c>
      <c r="J341">
        <v>2838</v>
      </c>
      <c r="K341">
        <v>31.5</v>
      </c>
      <c r="L341">
        <v>0</v>
      </c>
      <c r="M341">
        <v>1</v>
      </c>
      <c r="N341">
        <v>1</v>
      </c>
      <c r="O341">
        <v>0</v>
      </c>
      <c r="P341">
        <v>0</v>
      </c>
      <c r="Q341">
        <v>0</v>
      </c>
      <c r="R341">
        <v>3</v>
      </c>
      <c r="S341">
        <v>0</v>
      </c>
      <c r="T341">
        <v>0.7</v>
      </c>
      <c r="U341">
        <v>0.7</v>
      </c>
      <c r="V341">
        <v>1.5</v>
      </c>
      <c r="W341">
        <v>2.2000000000000002</v>
      </c>
      <c r="X341">
        <v>42</v>
      </c>
      <c r="Y341">
        <v>115</v>
      </c>
      <c r="Z341">
        <v>58</v>
      </c>
      <c r="AA341">
        <v>0</v>
      </c>
      <c r="AB341">
        <v>0.03</v>
      </c>
      <c r="AC341">
        <v>0.03</v>
      </c>
      <c r="AD341">
        <v>0</v>
      </c>
      <c r="AE341">
        <v>0.03</v>
      </c>
      <c r="AF341">
        <v>0.02</v>
      </c>
      <c r="AG341">
        <v>0.05</v>
      </c>
      <c r="AH341">
        <v>7.0000000000000007E-2</v>
      </c>
      <c r="AI341">
        <v>0.02</v>
      </c>
      <c r="AJ341">
        <v>7.0000000000000007E-2</v>
      </c>
    </row>
    <row r="342" spans="1:36" x14ac:dyDescent="0.25">
      <c r="A342">
        <v>341</v>
      </c>
      <c r="B342" t="s">
        <v>428</v>
      </c>
      <c r="C342" t="s">
        <v>95</v>
      </c>
      <c r="D342" t="s">
        <v>51</v>
      </c>
      <c r="E342" t="s">
        <v>34</v>
      </c>
      <c r="F342">
        <v>24</v>
      </c>
      <c r="G342">
        <v>1999</v>
      </c>
      <c r="H342">
        <v>38</v>
      </c>
      <c r="I342">
        <v>38</v>
      </c>
      <c r="J342">
        <v>3414</v>
      </c>
      <c r="K342">
        <v>37.9</v>
      </c>
      <c r="L342">
        <v>20</v>
      </c>
      <c r="M342">
        <v>7</v>
      </c>
      <c r="N342">
        <v>27</v>
      </c>
      <c r="O342">
        <v>15</v>
      </c>
      <c r="P342">
        <v>5</v>
      </c>
      <c r="Q342">
        <v>6</v>
      </c>
      <c r="R342">
        <v>3</v>
      </c>
      <c r="S342">
        <v>0</v>
      </c>
      <c r="T342">
        <v>12.3</v>
      </c>
      <c r="U342">
        <v>7.5</v>
      </c>
      <c r="V342">
        <v>8.3000000000000007</v>
      </c>
      <c r="W342">
        <v>15.9</v>
      </c>
      <c r="X342">
        <v>130</v>
      </c>
      <c r="Y342">
        <v>141</v>
      </c>
      <c r="Z342">
        <v>351</v>
      </c>
      <c r="AA342">
        <v>0.53</v>
      </c>
      <c r="AB342">
        <v>0.18</v>
      </c>
      <c r="AC342">
        <v>0.71</v>
      </c>
      <c r="AD342">
        <v>0.4</v>
      </c>
      <c r="AE342">
        <v>0.57999999999999996</v>
      </c>
      <c r="AF342">
        <v>0.32</v>
      </c>
      <c r="AG342">
        <v>0.22</v>
      </c>
      <c r="AH342">
        <v>0.54</v>
      </c>
      <c r="AI342">
        <v>0.2</v>
      </c>
      <c r="AJ342">
        <v>0.42</v>
      </c>
    </row>
    <row r="343" spans="1:36" x14ac:dyDescent="0.25">
      <c r="A343">
        <v>342</v>
      </c>
      <c r="B343" t="s">
        <v>429</v>
      </c>
      <c r="C343" t="s">
        <v>10</v>
      </c>
      <c r="D343" t="s">
        <v>106</v>
      </c>
      <c r="E343" t="s">
        <v>37</v>
      </c>
      <c r="F343">
        <v>21</v>
      </c>
      <c r="G343">
        <v>2002</v>
      </c>
      <c r="H343">
        <v>15</v>
      </c>
      <c r="I343">
        <v>3</v>
      </c>
      <c r="J343">
        <v>349</v>
      </c>
      <c r="K343">
        <v>3.9</v>
      </c>
      <c r="L343">
        <v>3</v>
      </c>
      <c r="M343">
        <v>0</v>
      </c>
      <c r="N343">
        <v>3</v>
      </c>
      <c r="O343">
        <v>3</v>
      </c>
      <c r="P343">
        <v>0</v>
      </c>
      <c r="Q343">
        <v>0</v>
      </c>
      <c r="R343">
        <v>1</v>
      </c>
      <c r="S343">
        <v>0</v>
      </c>
      <c r="T343">
        <v>2.8</v>
      </c>
      <c r="U343">
        <v>2.8</v>
      </c>
      <c r="V343">
        <v>0.5</v>
      </c>
      <c r="W343">
        <v>3.3</v>
      </c>
      <c r="X343">
        <v>7</v>
      </c>
      <c r="Y343">
        <v>7</v>
      </c>
      <c r="Z343">
        <v>32</v>
      </c>
      <c r="AA343">
        <v>0.77</v>
      </c>
      <c r="AB343">
        <v>0</v>
      </c>
      <c r="AC343">
        <v>0.77</v>
      </c>
      <c r="AD343">
        <v>0.77</v>
      </c>
      <c r="AE343">
        <v>0.77</v>
      </c>
      <c r="AF343">
        <v>0.72</v>
      </c>
      <c r="AG343">
        <v>0.13</v>
      </c>
      <c r="AH343">
        <v>0.85</v>
      </c>
      <c r="AI343">
        <v>0.72</v>
      </c>
      <c r="AJ343">
        <v>0.85</v>
      </c>
    </row>
    <row r="344" spans="1:36" x14ac:dyDescent="0.25">
      <c r="A344">
        <v>343</v>
      </c>
      <c r="B344" t="s">
        <v>430</v>
      </c>
      <c r="C344" t="s">
        <v>159</v>
      </c>
      <c r="D344" t="s">
        <v>51</v>
      </c>
      <c r="E344" t="s">
        <v>54</v>
      </c>
      <c r="F344">
        <v>22</v>
      </c>
      <c r="G344">
        <v>2001</v>
      </c>
      <c r="H344">
        <v>18</v>
      </c>
      <c r="I344">
        <v>9</v>
      </c>
      <c r="J344">
        <v>852</v>
      </c>
      <c r="K344">
        <v>9.5</v>
      </c>
      <c r="L344">
        <v>1</v>
      </c>
      <c r="M344">
        <v>1</v>
      </c>
      <c r="N344">
        <v>2</v>
      </c>
      <c r="O344">
        <v>1</v>
      </c>
      <c r="P344">
        <v>0</v>
      </c>
      <c r="Q344">
        <v>0</v>
      </c>
      <c r="R344">
        <v>3</v>
      </c>
      <c r="S344">
        <v>0</v>
      </c>
      <c r="T344">
        <v>1</v>
      </c>
      <c r="U344">
        <v>1</v>
      </c>
      <c r="V344">
        <v>0.7</v>
      </c>
      <c r="W344">
        <v>1.7</v>
      </c>
      <c r="X344">
        <v>19</v>
      </c>
      <c r="Y344">
        <v>14</v>
      </c>
      <c r="Z344">
        <v>71</v>
      </c>
      <c r="AA344">
        <v>0.11</v>
      </c>
      <c r="AB344">
        <v>0.11</v>
      </c>
      <c r="AC344">
        <v>0.21</v>
      </c>
      <c r="AD344">
        <v>0.11</v>
      </c>
      <c r="AE344">
        <v>0.21</v>
      </c>
      <c r="AF344">
        <v>0.11</v>
      </c>
      <c r="AG344">
        <v>0.08</v>
      </c>
      <c r="AH344">
        <v>0.18</v>
      </c>
      <c r="AI344">
        <v>0.11</v>
      </c>
      <c r="AJ344">
        <v>0.18</v>
      </c>
    </row>
    <row r="345" spans="1:36" x14ac:dyDescent="0.25">
      <c r="A345">
        <v>344</v>
      </c>
      <c r="B345" t="s">
        <v>431</v>
      </c>
      <c r="C345" t="s">
        <v>10</v>
      </c>
      <c r="D345" t="s">
        <v>48</v>
      </c>
      <c r="E345" t="s">
        <v>42</v>
      </c>
      <c r="F345">
        <v>34</v>
      </c>
      <c r="G345">
        <v>1989</v>
      </c>
      <c r="H345">
        <v>5</v>
      </c>
      <c r="I345">
        <v>5</v>
      </c>
      <c r="J345">
        <v>450</v>
      </c>
      <c r="K345">
        <v>5</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row>
    <row r="346" spans="1:36" x14ac:dyDescent="0.25">
      <c r="A346">
        <v>345</v>
      </c>
      <c r="B346" t="s">
        <v>432</v>
      </c>
      <c r="C346" t="s">
        <v>147</v>
      </c>
      <c r="D346" t="s">
        <v>106</v>
      </c>
      <c r="E346" t="s">
        <v>84</v>
      </c>
      <c r="F346">
        <v>29</v>
      </c>
      <c r="G346">
        <v>1994</v>
      </c>
      <c r="H346">
        <v>34</v>
      </c>
      <c r="I346">
        <v>27</v>
      </c>
      <c r="J346">
        <v>2223</v>
      </c>
      <c r="K346">
        <v>24.7</v>
      </c>
      <c r="L346">
        <v>1</v>
      </c>
      <c r="M346">
        <v>4</v>
      </c>
      <c r="N346">
        <v>5</v>
      </c>
      <c r="O346">
        <v>1</v>
      </c>
      <c r="P346">
        <v>0</v>
      </c>
      <c r="Q346">
        <v>0</v>
      </c>
      <c r="R346">
        <v>7</v>
      </c>
      <c r="S346">
        <v>0</v>
      </c>
      <c r="T346">
        <v>3.1</v>
      </c>
      <c r="U346">
        <v>2.8</v>
      </c>
      <c r="V346">
        <v>3.5</v>
      </c>
      <c r="W346">
        <v>6.3</v>
      </c>
      <c r="X346">
        <v>32</v>
      </c>
      <c r="Y346">
        <v>103</v>
      </c>
      <c r="Z346">
        <v>87</v>
      </c>
      <c r="AA346">
        <v>0.04</v>
      </c>
      <c r="AB346">
        <v>0.16</v>
      </c>
      <c r="AC346">
        <v>0.2</v>
      </c>
      <c r="AD346">
        <v>0.04</v>
      </c>
      <c r="AE346">
        <v>0.2</v>
      </c>
      <c r="AF346">
        <v>0.13</v>
      </c>
      <c r="AG346">
        <v>0.14000000000000001</v>
      </c>
      <c r="AH346">
        <v>0.27</v>
      </c>
      <c r="AI346">
        <v>0.11</v>
      </c>
      <c r="AJ346">
        <v>0.26</v>
      </c>
    </row>
    <row r="347" spans="1:36" x14ac:dyDescent="0.25">
      <c r="A347">
        <v>346</v>
      </c>
      <c r="B347" t="s">
        <v>433</v>
      </c>
      <c r="C347" t="s">
        <v>10</v>
      </c>
      <c r="D347" t="s">
        <v>106</v>
      </c>
      <c r="E347" t="s">
        <v>43</v>
      </c>
      <c r="F347">
        <v>24</v>
      </c>
      <c r="G347">
        <v>1999</v>
      </c>
      <c r="H347">
        <v>21</v>
      </c>
      <c r="I347">
        <v>15</v>
      </c>
      <c r="J347">
        <v>1371</v>
      </c>
      <c r="K347">
        <v>15.2</v>
      </c>
      <c r="L347">
        <v>4</v>
      </c>
      <c r="M347">
        <v>6</v>
      </c>
      <c r="N347">
        <v>10</v>
      </c>
      <c r="O347">
        <v>4</v>
      </c>
      <c r="P347">
        <v>0</v>
      </c>
      <c r="Q347">
        <v>0</v>
      </c>
      <c r="R347">
        <v>1</v>
      </c>
      <c r="S347">
        <v>0</v>
      </c>
      <c r="T347">
        <v>1.1000000000000001</v>
      </c>
      <c r="U347">
        <v>1.1000000000000001</v>
      </c>
      <c r="V347">
        <v>5.2</v>
      </c>
      <c r="W347">
        <v>6.3</v>
      </c>
      <c r="X347">
        <v>38</v>
      </c>
      <c r="Y347">
        <v>69</v>
      </c>
      <c r="Z347">
        <v>80</v>
      </c>
      <c r="AA347">
        <v>0.26</v>
      </c>
      <c r="AB347">
        <v>0.39</v>
      </c>
      <c r="AC347">
        <v>0.66</v>
      </c>
      <c r="AD347">
        <v>0.26</v>
      </c>
      <c r="AE347">
        <v>0.66</v>
      </c>
      <c r="AF347">
        <v>7.0000000000000007E-2</v>
      </c>
      <c r="AG347">
        <v>0.34</v>
      </c>
      <c r="AH347">
        <v>0.41</v>
      </c>
      <c r="AI347">
        <v>7.0000000000000007E-2</v>
      </c>
      <c r="AJ347">
        <v>0.41</v>
      </c>
    </row>
    <row r="348" spans="1:36" x14ac:dyDescent="0.25">
      <c r="A348">
        <v>347</v>
      </c>
      <c r="B348" t="s">
        <v>434</v>
      </c>
      <c r="C348" t="s">
        <v>147</v>
      </c>
      <c r="D348" t="s">
        <v>17</v>
      </c>
      <c r="E348" t="s">
        <v>60</v>
      </c>
      <c r="F348">
        <v>27</v>
      </c>
      <c r="G348">
        <v>1996</v>
      </c>
      <c r="H348">
        <v>2</v>
      </c>
      <c r="I348">
        <v>0</v>
      </c>
      <c r="J348">
        <v>19</v>
      </c>
      <c r="K348">
        <v>0.2</v>
      </c>
      <c r="L348">
        <v>0</v>
      </c>
      <c r="M348">
        <v>0</v>
      </c>
      <c r="N348">
        <v>0</v>
      </c>
      <c r="O348">
        <v>0</v>
      </c>
      <c r="P348">
        <v>0</v>
      </c>
      <c r="Q348">
        <v>0</v>
      </c>
      <c r="R348">
        <v>0</v>
      </c>
      <c r="S348">
        <v>0</v>
      </c>
      <c r="T348">
        <v>0.1</v>
      </c>
      <c r="U348">
        <v>0.1</v>
      </c>
      <c r="V348">
        <v>0</v>
      </c>
      <c r="W348">
        <v>0.1</v>
      </c>
      <c r="X348">
        <v>0</v>
      </c>
      <c r="Y348">
        <v>1</v>
      </c>
      <c r="Z348">
        <v>2</v>
      </c>
      <c r="AA348">
        <v>0</v>
      </c>
      <c r="AB348">
        <v>0</v>
      </c>
      <c r="AC348">
        <v>0</v>
      </c>
      <c r="AD348">
        <v>0</v>
      </c>
      <c r="AE348">
        <v>0</v>
      </c>
      <c r="AF348">
        <v>0.33</v>
      </c>
      <c r="AG348">
        <v>0</v>
      </c>
      <c r="AH348">
        <v>0.33</v>
      </c>
      <c r="AI348">
        <v>0.33</v>
      </c>
      <c r="AJ348">
        <v>0.33</v>
      </c>
    </row>
    <row r="349" spans="1:36" x14ac:dyDescent="0.25">
      <c r="A349">
        <v>348</v>
      </c>
      <c r="B349" t="s">
        <v>435</v>
      </c>
      <c r="C349" t="s">
        <v>10</v>
      </c>
      <c r="D349" t="s">
        <v>11</v>
      </c>
      <c r="E349" t="s">
        <v>34</v>
      </c>
      <c r="F349">
        <v>34</v>
      </c>
      <c r="G349">
        <v>1989</v>
      </c>
      <c r="H349">
        <v>7</v>
      </c>
      <c r="I349">
        <v>2</v>
      </c>
      <c r="J349">
        <v>183</v>
      </c>
      <c r="K349">
        <v>2</v>
      </c>
      <c r="L349">
        <v>0</v>
      </c>
      <c r="M349">
        <v>0</v>
      </c>
      <c r="N349">
        <v>0</v>
      </c>
      <c r="O349">
        <v>0</v>
      </c>
      <c r="P349">
        <v>0</v>
      </c>
      <c r="Q349">
        <v>0</v>
      </c>
      <c r="R349">
        <v>2</v>
      </c>
      <c r="S349">
        <v>0</v>
      </c>
      <c r="T349">
        <v>0</v>
      </c>
      <c r="U349">
        <v>0</v>
      </c>
      <c r="V349">
        <v>0</v>
      </c>
      <c r="W349">
        <v>0</v>
      </c>
      <c r="X349">
        <v>3</v>
      </c>
      <c r="Y349">
        <v>11</v>
      </c>
      <c r="Z349">
        <v>2</v>
      </c>
      <c r="AA349">
        <v>0</v>
      </c>
      <c r="AB349">
        <v>0</v>
      </c>
      <c r="AC349">
        <v>0</v>
      </c>
      <c r="AD349">
        <v>0</v>
      </c>
      <c r="AE349">
        <v>0</v>
      </c>
      <c r="AF349">
        <v>0</v>
      </c>
      <c r="AG349">
        <v>0</v>
      </c>
      <c r="AH349">
        <v>0</v>
      </c>
      <c r="AI349">
        <v>0</v>
      </c>
      <c r="AJ349">
        <v>0</v>
      </c>
    </row>
    <row r="350" spans="1:36" x14ac:dyDescent="0.25">
      <c r="A350">
        <v>349</v>
      </c>
      <c r="B350" t="s">
        <v>436</v>
      </c>
      <c r="C350" t="s">
        <v>10</v>
      </c>
      <c r="D350" t="s">
        <v>11</v>
      </c>
      <c r="E350" t="s">
        <v>34</v>
      </c>
      <c r="F350">
        <v>18</v>
      </c>
      <c r="G350">
        <v>2006</v>
      </c>
      <c r="H350">
        <v>1</v>
      </c>
      <c r="I350">
        <v>0</v>
      </c>
      <c r="J350">
        <v>5</v>
      </c>
      <c r="K350">
        <v>0.1</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row>
    <row r="351" spans="1:36" x14ac:dyDescent="0.25">
      <c r="A351">
        <v>350</v>
      </c>
      <c r="B351" t="s">
        <v>437</v>
      </c>
      <c r="C351" t="s">
        <v>82</v>
      </c>
      <c r="D351" t="s">
        <v>106</v>
      </c>
      <c r="E351" t="s">
        <v>143</v>
      </c>
      <c r="F351">
        <v>28</v>
      </c>
      <c r="G351">
        <v>1996</v>
      </c>
      <c r="H351">
        <v>28</v>
      </c>
      <c r="I351">
        <v>17</v>
      </c>
      <c r="J351">
        <v>1586</v>
      </c>
      <c r="K351">
        <v>17.600000000000001</v>
      </c>
      <c r="L351">
        <v>7</v>
      </c>
      <c r="M351">
        <v>2</v>
      </c>
      <c r="N351">
        <v>9</v>
      </c>
      <c r="O351">
        <v>7</v>
      </c>
      <c r="P351">
        <v>0</v>
      </c>
      <c r="Q351">
        <v>0</v>
      </c>
      <c r="R351">
        <v>4</v>
      </c>
      <c r="S351">
        <v>1</v>
      </c>
      <c r="T351">
        <v>5.9</v>
      </c>
      <c r="U351">
        <v>5.9</v>
      </c>
      <c r="V351">
        <v>2</v>
      </c>
      <c r="W351">
        <v>7.9</v>
      </c>
      <c r="X351">
        <v>11</v>
      </c>
      <c r="Y351">
        <v>69</v>
      </c>
      <c r="Z351">
        <v>94</v>
      </c>
      <c r="AA351">
        <v>0.4</v>
      </c>
      <c r="AB351">
        <v>0.11</v>
      </c>
      <c r="AC351">
        <v>0.51</v>
      </c>
      <c r="AD351">
        <v>0.4</v>
      </c>
      <c r="AE351">
        <v>0.51</v>
      </c>
      <c r="AF351">
        <v>0.34</v>
      </c>
      <c r="AG351">
        <v>0.11</v>
      </c>
      <c r="AH351">
        <v>0.45</v>
      </c>
      <c r="AI351">
        <v>0.34</v>
      </c>
      <c r="AJ351">
        <v>0.45</v>
      </c>
    </row>
    <row r="352" spans="1:36" x14ac:dyDescent="0.25">
      <c r="A352">
        <v>351</v>
      </c>
      <c r="B352" t="s">
        <v>438</v>
      </c>
      <c r="C352" t="s">
        <v>10</v>
      </c>
      <c r="D352" t="s">
        <v>17</v>
      </c>
      <c r="E352" t="s">
        <v>14</v>
      </c>
      <c r="F352">
        <v>16</v>
      </c>
      <c r="G352">
        <v>2007</v>
      </c>
      <c r="H352">
        <v>1</v>
      </c>
      <c r="I352">
        <v>0</v>
      </c>
      <c r="J352">
        <v>1</v>
      </c>
      <c r="K352">
        <v>0</v>
      </c>
      <c r="L352">
        <v>0</v>
      </c>
      <c r="M352">
        <v>0</v>
      </c>
      <c r="N352">
        <v>0</v>
      </c>
      <c r="O352">
        <v>0</v>
      </c>
      <c r="P352">
        <v>0</v>
      </c>
      <c r="Q352">
        <v>0</v>
      </c>
      <c r="R352">
        <v>0</v>
      </c>
      <c r="S352">
        <v>0</v>
      </c>
      <c r="T352">
        <v>0.1</v>
      </c>
      <c r="U352">
        <v>0.1</v>
      </c>
      <c r="V352">
        <v>0</v>
      </c>
      <c r="W352">
        <v>0.1</v>
      </c>
      <c r="X352">
        <v>0</v>
      </c>
      <c r="Y352">
        <v>0</v>
      </c>
      <c r="Z352">
        <v>0</v>
      </c>
      <c r="AA352">
        <v>0</v>
      </c>
      <c r="AB352">
        <v>0</v>
      </c>
      <c r="AC352">
        <v>0</v>
      </c>
      <c r="AD352">
        <v>0</v>
      </c>
      <c r="AE352">
        <v>0</v>
      </c>
      <c r="AF352">
        <v>5.0599999999999996</v>
      </c>
      <c r="AG352">
        <v>0</v>
      </c>
      <c r="AH352">
        <v>5.0599999999999996</v>
      </c>
      <c r="AI352">
        <v>5.0599999999999996</v>
      </c>
      <c r="AJ352">
        <v>5.0599999999999996</v>
      </c>
    </row>
    <row r="353" spans="1:36" x14ac:dyDescent="0.25">
      <c r="A353">
        <v>352</v>
      </c>
      <c r="B353" t="s">
        <v>439</v>
      </c>
      <c r="C353" t="s">
        <v>400</v>
      </c>
      <c r="D353" t="s">
        <v>11</v>
      </c>
      <c r="E353" t="s">
        <v>29</v>
      </c>
      <c r="F353">
        <v>26</v>
      </c>
      <c r="G353">
        <v>1997</v>
      </c>
      <c r="H353">
        <v>37</v>
      </c>
      <c r="I353">
        <v>37</v>
      </c>
      <c r="J353">
        <v>3330</v>
      </c>
      <c r="K353">
        <v>37</v>
      </c>
      <c r="L353">
        <v>5</v>
      </c>
      <c r="M353">
        <v>2</v>
      </c>
      <c r="N353">
        <v>7</v>
      </c>
      <c r="O353">
        <v>5</v>
      </c>
      <c r="P353">
        <v>0</v>
      </c>
      <c r="Q353">
        <v>0</v>
      </c>
      <c r="R353">
        <v>4</v>
      </c>
      <c r="S353">
        <v>0</v>
      </c>
      <c r="T353">
        <v>4</v>
      </c>
      <c r="U353">
        <v>4</v>
      </c>
      <c r="V353">
        <v>1.1000000000000001</v>
      </c>
      <c r="W353">
        <v>5.0999999999999996</v>
      </c>
      <c r="X353">
        <v>3</v>
      </c>
      <c r="Y353">
        <v>51</v>
      </c>
      <c r="Z353">
        <v>6</v>
      </c>
      <c r="AA353">
        <v>0.14000000000000001</v>
      </c>
      <c r="AB353">
        <v>0.05</v>
      </c>
      <c r="AC353">
        <v>0.19</v>
      </c>
      <c r="AD353">
        <v>0.14000000000000001</v>
      </c>
      <c r="AE353">
        <v>0.19</v>
      </c>
      <c r="AF353">
        <v>0.11</v>
      </c>
      <c r="AG353">
        <v>0.03</v>
      </c>
      <c r="AH353">
        <v>0.14000000000000001</v>
      </c>
      <c r="AI353">
        <v>0.11</v>
      </c>
      <c r="AJ353">
        <v>0.14000000000000001</v>
      </c>
    </row>
    <row r="354" spans="1:36" x14ac:dyDescent="0.25">
      <c r="A354">
        <v>353</v>
      </c>
      <c r="B354" t="s">
        <v>440</v>
      </c>
      <c r="C354" t="s">
        <v>10</v>
      </c>
      <c r="D354" t="s">
        <v>17</v>
      </c>
      <c r="E354" t="s">
        <v>52</v>
      </c>
      <c r="F354">
        <v>18</v>
      </c>
      <c r="G354">
        <v>2006</v>
      </c>
      <c r="H354">
        <v>14</v>
      </c>
      <c r="I354">
        <v>1</v>
      </c>
      <c r="J354">
        <v>313</v>
      </c>
      <c r="K354">
        <v>3.5</v>
      </c>
      <c r="L354">
        <v>1</v>
      </c>
      <c r="M354">
        <v>0</v>
      </c>
      <c r="N354">
        <v>1</v>
      </c>
      <c r="O354">
        <v>1</v>
      </c>
      <c r="P354">
        <v>0</v>
      </c>
      <c r="Q354">
        <v>0</v>
      </c>
      <c r="R354">
        <v>0</v>
      </c>
      <c r="S354">
        <v>0</v>
      </c>
      <c r="T354">
        <v>0.5</v>
      </c>
      <c r="U354">
        <v>0.5</v>
      </c>
      <c r="V354">
        <v>0</v>
      </c>
      <c r="W354">
        <v>0.6</v>
      </c>
      <c r="X354">
        <v>2</v>
      </c>
      <c r="Y354">
        <v>17</v>
      </c>
      <c r="Z354">
        <v>8</v>
      </c>
      <c r="AA354">
        <v>0.28999999999999998</v>
      </c>
      <c r="AB354">
        <v>0</v>
      </c>
      <c r="AC354">
        <v>0.28999999999999998</v>
      </c>
      <c r="AD354">
        <v>0.28999999999999998</v>
      </c>
      <c r="AE354">
        <v>0.28999999999999998</v>
      </c>
      <c r="AF354">
        <v>0.16</v>
      </c>
      <c r="AG354">
        <v>0.01</v>
      </c>
      <c r="AH354">
        <v>0.16</v>
      </c>
      <c r="AI354">
        <v>0.16</v>
      </c>
      <c r="AJ354">
        <v>0.16</v>
      </c>
    </row>
    <row r="355" spans="1:36" x14ac:dyDescent="0.25">
      <c r="A355">
        <v>354</v>
      </c>
      <c r="B355" t="s">
        <v>441</v>
      </c>
      <c r="C355" t="s">
        <v>10</v>
      </c>
      <c r="D355" t="s">
        <v>17</v>
      </c>
      <c r="E355" t="s">
        <v>22</v>
      </c>
      <c r="F355">
        <v>38</v>
      </c>
      <c r="G355">
        <v>1986</v>
      </c>
      <c r="H355">
        <v>4</v>
      </c>
      <c r="I355">
        <v>3</v>
      </c>
      <c r="J355">
        <v>170</v>
      </c>
      <c r="K355">
        <v>1.9</v>
      </c>
      <c r="L355">
        <v>0</v>
      </c>
      <c r="M355">
        <v>0</v>
      </c>
      <c r="N355">
        <v>0</v>
      </c>
      <c r="O355">
        <v>0</v>
      </c>
      <c r="P355">
        <v>0</v>
      </c>
      <c r="Q355">
        <v>0</v>
      </c>
      <c r="R355">
        <v>1</v>
      </c>
      <c r="S355">
        <v>0</v>
      </c>
      <c r="T355">
        <v>0.2</v>
      </c>
      <c r="U355">
        <v>0.2</v>
      </c>
      <c r="V355">
        <v>0.2</v>
      </c>
      <c r="W355">
        <v>0.4</v>
      </c>
      <c r="X355">
        <v>1</v>
      </c>
      <c r="Y355">
        <v>10</v>
      </c>
      <c r="Z355">
        <v>10</v>
      </c>
      <c r="AA355">
        <v>0</v>
      </c>
      <c r="AB355">
        <v>0</v>
      </c>
      <c r="AC355">
        <v>0</v>
      </c>
      <c r="AD355">
        <v>0</v>
      </c>
      <c r="AE355">
        <v>0</v>
      </c>
      <c r="AF355">
        <v>0.09</v>
      </c>
      <c r="AG355">
        <v>0.12</v>
      </c>
      <c r="AH355">
        <v>0.21</v>
      </c>
      <c r="AI355">
        <v>0.09</v>
      </c>
      <c r="AJ355">
        <v>0.21</v>
      </c>
    </row>
    <row r="356" spans="1:36" x14ac:dyDescent="0.25">
      <c r="A356">
        <v>355</v>
      </c>
      <c r="B356" t="s">
        <v>442</v>
      </c>
      <c r="C356" t="s">
        <v>10</v>
      </c>
      <c r="D356" t="s">
        <v>11</v>
      </c>
      <c r="E356" t="s">
        <v>84</v>
      </c>
      <c r="F356">
        <v>31</v>
      </c>
      <c r="G356">
        <v>1993</v>
      </c>
      <c r="H356">
        <v>14</v>
      </c>
      <c r="I356">
        <v>12</v>
      </c>
      <c r="J356">
        <v>1120</v>
      </c>
      <c r="K356">
        <v>12.4</v>
      </c>
      <c r="L356">
        <v>0</v>
      </c>
      <c r="M356">
        <v>0</v>
      </c>
      <c r="N356">
        <v>0</v>
      </c>
      <c r="O356">
        <v>0</v>
      </c>
      <c r="P356">
        <v>0</v>
      </c>
      <c r="Q356">
        <v>0</v>
      </c>
      <c r="R356">
        <v>1</v>
      </c>
      <c r="S356">
        <v>0</v>
      </c>
      <c r="T356">
        <v>0.8</v>
      </c>
      <c r="U356">
        <v>0.8</v>
      </c>
      <c r="V356">
        <v>0.2</v>
      </c>
      <c r="W356">
        <v>1</v>
      </c>
      <c r="X356">
        <v>7</v>
      </c>
      <c r="Y356">
        <v>40</v>
      </c>
      <c r="Z356">
        <v>1</v>
      </c>
      <c r="AA356">
        <v>0</v>
      </c>
      <c r="AB356">
        <v>0</v>
      </c>
      <c r="AC356">
        <v>0</v>
      </c>
      <c r="AD356">
        <v>0</v>
      </c>
      <c r="AE356">
        <v>0</v>
      </c>
      <c r="AF356">
        <v>7.0000000000000007E-2</v>
      </c>
      <c r="AG356">
        <v>0.02</v>
      </c>
      <c r="AH356">
        <v>0.08</v>
      </c>
      <c r="AI356">
        <v>7.0000000000000007E-2</v>
      </c>
      <c r="AJ356">
        <v>0.08</v>
      </c>
    </row>
    <row r="357" spans="1:36" x14ac:dyDescent="0.25">
      <c r="A357">
        <v>356</v>
      </c>
      <c r="B357" t="s">
        <v>443</v>
      </c>
      <c r="C357" t="s">
        <v>444</v>
      </c>
      <c r="D357" t="s">
        <v>21</v>
      </c>
      <c r="E357" t="s">
        <v>22</v>
      </c>
      <c r="F357">
        <v>20</v>
      </c>
      <c r="G357">
        <v>2004</v>
      </c>
      <c r="H357">
        <v>32</v>
      </c>
      <c r="I357">
        <v>20</v>
      </c>
      <c r="J357">
        <v>1838</v>
      </c>
      <c r="K357">
        <v>20.399999999999999</v>
      </c>
      <c r="L357">
        <v>6</v>
      </c>
      <c r="M357">
        <v>4</v>
      </c>
      <c r="N357">
        <v>10</v>
      </c>
      <c r="O357">
        <v>6</v>
      </c>
      <c r="P357">
        <v>0</v>
      </c>
      <c r="Q357">
        <v>0</v>
      </c>
      <c r="R357">
        <v>6</v>
      </c>
      <c r="S357">
        <v>0</v>
      </c>
      <c r="T357">
        <v>4.0999999999999996</v>
      </c>
      <c r="U357">
        <v>4.0999999999999996</v>
      </c>
      <c r="V357">
        <v>5</v>
      </c>
      <c r="W357">
        <v>9.1</v>
      </c>
      <c r="X357">
        <v>90</v>
      </c>
      <c r="Y357">
        <v>48</v>
      </c>
      <c r="Z357">
        <v>201</v>
      </c>
      <c r="AA357">
        <v>0.28999999999999998</v>
      </c>
      <c r="AB357">
        <v>0.2</v>
      </c>
      <c r="AC357">
        <v>0.49</v>
      </c>
      <c r="AD357">
        <v>0.28999999999999998</v>
      </c>
      <c r="AE357">
        <v>0.49</v>
      </c>
      <c r="AF357">
        <v>0.2</v>
      </c>
      <c r="AG357">
        <v>0.24</v>
      </c>
      <c r="AH357">
        <v>0.44</v>
      </c>
      <c r="AI357">
        <v>0.2</v>
      </c>
      <c r="AJ357">
        <v>0.44</v>
      </c>
    </row>
    <row r="358" spans="1:36" x14ac:dyDescent="0.25">
      <c r="A358">
        <v>357</v>
      </c>
      <c r="B358" t="s">
        <v>445</v>
      </c>
      <c r="C358" t="s">
        <v>10</v>
      </c>
      <c r="D358" t="s">
        <v>11</v>
      </c>
      <c r="E358" t="s">
        <v>26</v>
      </c>
      <c r="F358">
        <v>24</v>
      </c>
      <c r="G358">
        <v>1999</v>
      </c>
      <c r="H358">
        <v>37</v>
      </c>
      <c r="I358">
        <v>37</v>
      </c>
      <c r="J358">
        <v>3092</v>
      </c>
      <c r="K358">
        <v>34.4</v>
      </c>
      <c r="L358">
        <v>0</v>
      </c>
      <c r="M358">
        <v>5</v>
      </c>
      <c r="N358">
        <v>5</v>
      </c>
      <c r="O358">
        <v>0</v>
      </c>
      <c r="P358">
        <v>0</v>
      </c>
      <c r="Q358">
        <v>0</v>
      </c>
      <c r="R358">
        <v>2</v>
      </c>
      <c r="S358">
        <v>0</v>
      </c>
      <c r="T358">
        <v>1.3</v>
      </c>
      <c r="U358">
        <v>1.3</v>
      </c>
      <c r="V358">
        <v>6.4</v>
      </c>
      <c r="W358">
        <v>7.7</v>
      </c>
      <c r="X358">
        <v>63</v>
      </c>
      <c r="Y358">
        <v>70</v>
      </c>
      <c r="Z358">
        <v>171</v>
      </c>
      <c r="AA358">
        <v>0</v>
      </c>
      <c r="AB358">
        <v>0.15</v>
      </c>
      <c r="AC358">
        <v>0.15</v>
      </c>
      <c r="AD358">
        <v>0</v>
      </c>
      <c r="AE358">
        <v>0.15</v>
      </c>
      <c r="AF358">
        <v>0.04</v>
      </c>
      <c r="AG358">
        <v>0.19</v>
      </c>
      <c r="AH358">
        <v>0.22</v>
      </c>
      <c r="AI358">
        <v>0.04</v>
      </c>
      <c r="AJ358">
        <v>0.22</v>
      </c>
    </row>
    <row r="359" spans="1:36" x14ac:dyDescent="0.25">
      <c r="A359">
        <v>358</v>
      </c>
      <c r="B359" t="s">
        <v>446</v>
      </c>
      <c r="C359" t="s">
        <v>243</v>
      </c>
      <c r="D359" t="s">
        <v>21</v>
      </c>
      <c r="E359" t="s">
        <v>22</v>
      </c>
      <c r="F359">
        <v>27</v>
      </c>
      <c r="G359">
        <v>1997</v>
      </c>
      <c r="H359">
        <v>36</v>
      </c>
      <c r="I359">
        <v>28</v>
      </c>
      <c r="J359">
        <v>2603</v>
      </c>
      <c r="K359">
        <v>28.9</v>
      </c>
      <c r="L359">
        <v>10</v>
      </c>
      <c r="M359">
        <v>4</v>
      </c>
      <c r="N359">
        <v>14</v>
      </c>
      <c r="O359">
        <v>10</v>
      </c>
      <c r="P359">
        <v>0</v>
      </c>
      <c r="Q359">
        <v>0</v>
      </c>
      <c r="R359">
        <v>1</v>
      </c>
      <c r="S359">
        <v>0</v>
      </c>
      <c r="T359">
        <v>9.1999999999999993</v>
      </c>
      <c r="U359">
        <v>9.1999999999999993</v>
      </c>
      <c r="V359">
        <v>4.5999999999999996</v>
      </c>
      <c r="W359">
        <v>13.8</v>
      </c>
      <c r="X359">
        <v>146</v>
      </c>
      <c r="Y359">
        <v>89</v>
      </c>
      <c r="Z359">
        <v>291</v>
      </c>
      <c r="AA359">
        <v>0.35</v>
      </c>
      <c r="AB359">
        <v>0.14000000000000001</v>
      </c>
      <c r="AC359">
        <v>0.48</v>
      </c>
      <c r="AD359">
        <v>0.35</v>
      </c>
      <c r="AE359">
        <v>0.48</v>
      </c>
      <c r="AF359">
        <v>0.32</v>
      </c>
      <c r="AG359">
        <v>0.16</v>
      </c>
      <c r="AH359">
        <v>0.48</v>
      </c>
      <c r="AI359">
        <v>0.32</v>
      </c>
      <c r="AJ359">
        <v>0.48</v>
      </c>
    </row>
    <row r="360" spans="1:36" x14ac:dyDescent="0.25">
      <c r="A360">
        <v>359</v>
      </c>
      <c r="B360" t="s">
        <v>447</v>
      </c>
      <c r="C360" t="s">
        <v>102</v>
      </c>
      <c r="D360" t="s">
        <v>17</v>
      </c>
      <c r="E360" t="s">
        <v>22</v>
      </c>
      <c r="F360">
        <v>25</v>
      </c>
      <c r="G360">
        <v>1999</v>
      </c>
      <c r="H360">
        <v>4</v>
      </c>
      <c r="I360">
        <v>0</v>
      </c>
      <c r="J360">
        <v>11</v>
      </c>
      <c r="K360">
        <v>0.1</v>
      </c>
      <c r="L360">
        <v>0</v>
      </c>
      <c r="M360">
        <v>0</v>
      </c>
      <c r="N360">
        <v>0</v>
      </c>
      <c r="O360">
        <v>0</v>
      </c>
      <c r="P360">
        <v>0</v>
      </c>
      <c r="Q360">
        <v>0</v>
      </c>
      <c r="R360">
        <v>0</v>
      </c>
      <c r="S360">
        <v>0</v>
      </c>
      <c r="T360">
        <v>0</v>
      </c>
      <c r="U360">
        <v>0</v>
      </c>
      <c r="V360">
        <v>0.2</v>
      </c>
      <c r="W360">
        <v>0.2</v>
      </c>
      <c r="X360">
        <v>2</v>
      </c>
      <c r="Y360">
        <v>4</v>
      </c>
      <c r="Z360">
        <v>0</v>
      </c>
      <c r="AA360">
        <v>0</v>
      </c>
      <c r="AB360">
        <v>0</v>
      </c>
      <c r="AC360">
        <v>0</v>
      </c>
      <c r="AD360">
        <v>0</v>
      </c>
      <c r="AE360">
        <v>0</v>
      </c>
      <c r="AF360">
        <v>0</v>
      </c>
      <c r="AG360">
        <v>1.45</v>
      </c>
      <c r="AH360">
        <v>1.45</v>
      </c>
      <c r="AI360">
        <v>0</v>
      </c>
      <c r="AJ360">
        <v>1.45</v>
      </c>
    </row>
    <row r="361" spans="1:36" x14ac:dyDescent="0.25">
      <c r="A361">
        <v>360</v>
      </c>
      <c r="B361" t="s">
        <v>448</v>
      </c>
      <c r="D361" t="s">
        <v>21</v>
      </c>
      <c r="E361" t="s">
        <v>54</v>
      </c>
      <c r="H361">
        <v>7</v>
      </c>
      <c r="I361">
        <v>0</v>
      </c>
      <c r="J361">
        <v>112</v>
      </c>
      <c r="K361">
        <v>1.2</v>
      </c>
      <c r="L361">
        <v>0</v>
      </c>
      <c r="M361">
        <v>0</v>
      </c>
      <c r="N361">
        <v>0</v>
      </c>
      <c r="O361">
        <v>0</v>
      </c>
      <c r="P361">
        <v>0</v>
      </c>
      <c r="Q361">
        <v>0</v>
      </c>
      <c r="R361">
        <v>0</v>
      </c>
      <c r="S361">
        <v>0</v>
      </c>
      <c r="T361">
        <v>0.2</v>
      </c>
      <c r="U361">
        <v>0.2</v>
      </c>
      <c r="V361">
        <v>0</v>
      </c>
      <c r="W361">
        <v>0.2</v>
      </c>
      <c r="X361">
        <v>6</v>
      </c>
      <c r="Y361">
        <v>3</v>
      </c>
      <c r="Z361">
        <v>10</v>
      </c>
      <c r="AA361">
        <v>0</v>
      </c>
      <c r="AB361">
        <v>0</v>
      </c>
      <c r="AC361">
        <v>0</v>
      </c>
      <c r="AD361">
        <v>0</v>
      </c>
      <c r="AE361">
        <v>0</v>
      </c>
      <c r="AF361">
        <v>0.13</v>
      </c>
      <c r="AG361">
        <v>0.01</v>
      </c>
      <c r="AH361">
        <v>0.14000000000000001</v>
      </c>
      <c r="AI361">
        <v>0.13</v>
      </c>
      <c r="AJ361">
        <v>0.14000000000000001</v>
      </c>
    </row>
    <row r="362" spans="1:36" x14ac:dyDescent="0.25">
      <c r="A362">
        <v>361</v>
      </c>
      <c r="B362" t="s">
        <v>449</v>
      </c>
      <c r="C362" t="s">
        <v>10</v>
      </c>
      <c r="D362" t="s">
        <v>51</v>
      </c>
      <c r="E362" t="s">
        <v>86</v>
      </c>
      <c r="F362">
        <v>16</v>
      </c>
      <c r="G362">
        <v>2007</v>
      </c>
      <c r="H362">
        <v>10</v>
      </c>
      <c r="I362">
        <v>3</v>
      </c>
      <c r="J362">
        <v>366</v>
      </c>
      <c r="K362">
        <v>4.0999999999999996</v>
      </c>
      <c r="L362">
        <v>0</v>
      </c>
      <c r="M362">
        <v>1</v>
      </c>
      <c r="N362">
        <v>1</v>
      </c>
      <c r="O362">
        <v>0</v>
      </c>
      <c r="P362">
        <v>0</v>
      </c>
      <c r="Q362">
        <v>0</v>
      </c>
      <c r="R362">
        <v>0</v>
      </c>
      <c r="S362">
        <v>0</v>
      </c>
      <c r="T362">
        <v>0.2</v>
      </c>
      <c r="U362">
        <v>0.2</v>
      </c>
      <c r="V362">
        <v>0.3</v>
      </c>
      <c r="W362">
        <v>0.5</v>
      </c>
      <c r="X362">
        <v>12</v>
      </c>
      <c r="Y362">
        <v>9</v>
      </c>
      <c r="Z362">
        <v>40</v>
      </c>
      <c r="AA362">
        <v>0</v>
      </c>
      <c r="AB362">
        <v>0.25</v>
      </c>
      <c r="AC362">
        <v>0.25</v>
      </c>
      <c r="AD362">
        <v>0</v>
      </c>
      <c r="AE362">
        <v>0.25</v>
      </c>
      <c r="AF362">
        <v>0.05</v>
      </c>
      <c r="AG362">
        <v>0.08</v>
      </c>
      <c r="AH362">
        <v>0.13</v>
      </c>
      <c r="AI362">
        <v>0.05</v>
      </c>
      <c r="AJ362">
        <v>0.13</v>
      </c>
    </row>
    <row r="363" spans="1:36" x14ac:dyDescent="0.25">
      <c r="A363">
        <v>362</v>
      </c>
      <c r="B363" t="s">
        <v>450</v>
      </c>
      <c r="C363" t="s">
        <v>47</v>
      </c>
      <c r="D363" t="s">
        <v>11</v>
      </c>
      <c r="E363" t="s">
        <v>29</v>
      </c>
      <c r="F363">
        <v>23</v>
      </c>
      <c r="G363">
        <v>2001</v>
      </c>
      <c r="H363">
        <v>26</v>
      </c>
      <c r="I363">
        <v>6</v>
      </c>
      <c r="J363">
        <v>907</v>
      </c>
      <c r="K363">
        <v>10.1</v>
      </c>
      <c r="L363">
        <v>0</v>
      </c>
      <c r="M363">
        <v>0</v>
      </c>
      <c r="N363">
        <v>0</v>
      </c>
      <c r="O363">
        <v>0</v>
      </c>
      <c r="P363">
        <v>0</v>
      </c>
      <c r="Q363">
        <v>0</v>
      </c>
      <c r="R363">
        <v>5</v>
      </c>
      <c r="S363">
        <v>0</v>
      </c>
      <c r="T363">
        <v>0.2</v>
      </c>
      <c r="U363">
        <v>0.2</v>
      </c>
      <c r="V363">
        <v>0</v>
      </c>
      <c r="W363">
        <v>0.2</v>
      </c>
      <c r="X363">
        <v>1</v>
      </c>
      <c r="Y363">
        <v>19</v>
      </c>
      <c r="Z363">
        <v>1</v>
      </c>
      <c r="AA363">
        <v>0</v>
      </c>
      <c r="AB363">
        <v>0</v>
      </c>
      <c r="AC363">
        <v>0</v>
      </c>
      <c r="AD363">
        <v>0</v>
      </c>
      <c r="AE363">
        <v>0</v>
      </c>
      <c r="AF363">
        <v>0.02</v>
      </c>
      <c r="AG363">
        <v>0</v>
      </c>
      <c r="AH363">
        <v>0.02</v>
      </c>
      <c r="AI363">
        <v>0.02</v>
      </c>
      <c r="AJ363">
        <v>0.02</v>
      </c>
    </row>
    <row r="364" spans="1:36" x14ac:dyDescent="0.25">
      <c r="A364">
        <v>363</v>
      </c>
      <c r="B364" t="s">
        <v>451</v>
      </c>
      <c r="C364" t="s">
        <v>82</v>
      </c>
      <c r="D364" t="s">
        <v>73</v>
      </c>
      <c r="E364" t="s">
        <v>29</v>
      </c>
      <c r="F364">
        <v>31</v>
      </c>
      <c r="G364">
        <v>1993</v>
      </c>
      <c r="H364">
        <v>15</v>
      </c>
      <c r="I364">
        <v>11</v>
      </c>
      <c r="J364">
        <v>955</v>
      </c>
      <c r="K364">
        <v>10.6</v>
      </c>
      <c r="L364">
        <v>0</v>
      </c>
      <c r="M364">
        <v>1</v>
      </c>
      <c r="N364">
        <v>1</v>
      </c>
      <c r="O364">
        <v>0</v>
      </c>
      <c r="P364">
        <v>0</v>
      </c>
      <c r="Q364">
        <v>0</v>
      </c>
      <c r="R364">
        <v>2</v>
      </c>
      <c r="S364">
        <v>0</v>
      </c>
      <c r="T364">
        <v>0.2</v>
      </c>
      <c r="U364">
        <v>0.2</v>
      </c>
      <c r="V364">
        <v>1.3</v>
      </c>
      <c r="W364">
        <v>1.4</v>
      </c>
      <c r="X364">
        <v>26</v>
      </c>
      <c r="Y364">
        <v>34</v>
      </c>
      <c r="Z364">
        <v>34</v>
      </c>
      <c r="AA364">
        <v>0</v>
      </c>
      <c r="AB364">
        <v>0.09</v>
      </c>
      <c r="AC364">
        <v>0.09</v>
      </c>
      <c r="AD364">
        <v>0</v>
      </c>
      <c r="AE364">
        <v>0.09</v>
      </c>
      <c r="AF364">
        <v>0.02</v>
      </c>
      <c r="AG364">
        <v>0.12</v>
      </c>
      <c r="AH364">
        <v>0.13</v>
      </c>
      <c r="AI364">
        <v>0.02</v>
      </c>
      <c r="AJ364">
        <v>0.13</v>
      </c>
    </row>
    <row r="365" spans="1:36" x14ac:dyDescent="0.25">
      <c r="A365">
        <v>364</v>
      </c>
      <c r="B365" t="s">
        <v>452</v>
      </c>
      <c r="C365" t="s">
        <v>418</v>
      </c>
      <c r="D365" t="s">
        <v>17</v>
      </c>
      <c r="E365" t="s">
        <v>131</v>
      </c>
      <c r="F365">
        <v>32</v>
      </c>
      <c r="G365">
        <v>1991</v>
      </c>
      <c r="H365">
        <v>33</v>
      </c>
      <c r="I365">
        <v>31</v>
      </c>
      <c r="J365">
        <v>2751</v>
      </c>
      <c r="K365">
        <v>30.6</v>
      </c>
      <c r="L365">
        <v>1</v>
      </c>
      <c r="M365">
        <v>1</v>
      </c>
      <c r="N365">
        <v>2</v>
      </c>
      <c r="O365">
        <v>1</v>
      </c>
      <c r="P365">
        <v>0</v>
      </c>
      <c r="Q365">
        <v>0</v>
      </c>
      <c r="R365">
        <v>10</v>
      </c>
      <c r="S365">
        <v>0</v>
      </c>
      <c r="T365">
        <v>0.4</v>
      </c>
      <c r="U365">
        <v>0.4</v>
      </c>
      <c r="V365">
        <v>1.2</v>
      </c>
      <c r="W365">
        <v>1.6</v>
      </c>
      <c r="X365">
        <v>22</v>
      </c>
      <c r="Y365">
        <v>120</v>
      </c>
      <c r="Z365">
        <v>13</v>
      </c>
      <c r="AA365">
        <v>0.03</v>
      </c>
      <c r="AB365">
        <v>0.03</v>
      </c>
      <c r="AC365">
        <v>7.0000000000000007E-2</v>
      </c>
      <c r="AD365">
        <v>0.03</v>
      </c>
      <c r="AE365">
        <v>7.0000000000000007E-2</v>
      </c>
      <c r="AF365">
        <v>0.01</v>
      </c>
      <c r="AG365">
        <v>0.04</v>
      </c>
      <c r="AH365">
        <v>0.05</v>
      </c>
      <c r="AI365">
        <v>0.01</v>
      </c>
      <c r="AJ365">
        <v>0.05</v>
      </c>
    </row>
    <row r="366" spans="1:36" x14ac:dyDescent="0.25">
      <c r="A366">
        <v>365</v>
      </c>
      <c r="B366" t="s">
        <v>453</v>
      </c>
      <c r="C366" t="s">
        <v>208</v>
      </c>
      <c r="D366" t="s">
        <v>11</v>
      </c>
      <c r="E366" t="s">
        <v>24</v>
      </c>
      <c r="F366">
        <v>23</v>
      </c>
      <c r="G366">
        <v>2001</v>
      </c>
      <c r="H366">
        <v>5</v>
      </c>
      <c r="I366">
        <v>5</v>
      </c>
      <c r="J366">
        <v>441</v>
      </c>
      <c r="K366">
        <v>4.9000000000000004</v>
      </c>
      <c r="L366">
        <v>0</v>
      </c>
      <c r="M366">
        <v>0</v>
      </c>
      <c r="N366">
        <v>0</v>
      </c>
      <c r="O366">
        <v>0</v>
      </c>
      <c r="P366">
        <v>0</v>
      </c>
      <c r="Q366">
        <v>0</v>
      </c>
      <c r="R366">
        <v>2</v>
      </c>
      <c r="S366">
        <v>0</v>
      </c>
      <c r="T366">
        <v>0.3</v>
      </c>
      <c r="U366">
        <v>0.3</v>
      </c>
      <c r="V366">
        <v>0.1</v>
      </c>
      <c r="W366">
        <v>0.4</v>
      </c>
      <c r="X366">
        <v>0</v>
      </c>
      <c r="Y366">
        <v>7</v>
      </c>
      <c r="Z366">
        <v>0</v>
      </c>
      <c r="AA366">
        <v>0</v>
      </c>
      <c r="AB366">
        <v>0</v>
      </c>
      <c r="AC366">
        <v>0</v>
      </c>
      <c r="AD366">
        <v>0</v>
      </c>
      <c r="AE366">
        <v>0</v>
      </c>
      <c r="AF366">
        <v>7.0000000000000007E-2</v>
      </c>
      <c r="AG366">
        <v>0.02</v>
      </c>
      <c r="AH366">
        <v>0.09</v>
      </c>
      <c r="AI366">
        <v>7.0000000000000007E-2</v>
      </c>
      <c r="AJ366">
        <v>0.09</v>
      </c>
    </row>
    <row r="367" spans="1:36" x14ac:dyDescent="0.25">
      <c r="A367">
        <v>366</v>
      </c>
      <c r="B367" t="s">
        <v>454</v>
      </c>
      <c r="C367" t="s">
        <v>10</v>
      </c>
      <c r="D367" t="s">
        <v>17</v>
      </c>
      <c r="E367" t="s">
        <v>60</v>
      </c>
      <c r="F367">
        <v>25</v>
      </c>
      <c r="G367">
        <v>1999</v>
      </c>
      <c r="H367">
        <v>17</v>
      </c>
      <c r="I367">
        <v>8</v>
      </c>
      <c r="J367">
        <v>622</v>
      </c>
      <c r="K367">
        <v>6.9</v>
      </c>
      <c r="L367">
        <v>1</v>
      </c>
      <c r="M367">
        <v>0</v>
      </c>
      <c r="N367">
        <v>1</v>
      </c>
      <c r="O367">
        <v>1</v>
      </c>
      <c r="P367">
        <v>0</v>
      </c>
      <c r="Q367">
        <v>0</v>
      </c>
      <c r="R367">
        <v>3</v>
      </c>
      <c r="S367">
        <v>0</v>
      </c>
      <c r="T367">
        <v>3.2</v>
      </c>
      <c r="U367">
        <v>3.2</v>
      </c>
      <c r="V367">
        <v>0.6</v>
      </c>
      <c r="W367">
        <v>3.8</v>
      </c>
      <c r="X367">
        <v>15</v>
      </c>
      <c r="Y367">
        <v>33</v>
      </c>
      <c r="Z367">
        <v>41</v>
      </c>
      <c r="AA367">
        <v>0.14000000000000001</v>
      </c>
      <c r="AB367">
        <v>0</v>
      </c>
      <c r="AC367">
        <v>0.14000000000000001</v>
      </c>
      <c r="AD367">
        <v>0.14000000000000001</v>
      </c>
      <c r="AE367">
        <v>0.14000000000000001</v>
      </c>
      <c r="AF367">
        <v>0.47</v>
      </c>
      <c r="AG367">
        <v>0.08</v>
      </c>
      <c r="AH367">
        <v>0.55000000000000004</v>
      </c>
      <c r="AI367">
        <v>0.47</v>
      </c>
      <c r="AJ367">
        <v>0.55000000000000004</v>
      </c>
    </row>
    <row r="368" spans="1:36" x14ac:dyDescent="0.25">
      <c r="A368">
        <v>367</v>
      </c>
      <c r="B368" t="s">
        <v>455</v>
      </c>
      <c r="C368" t="s">
        <v>10</v>
      </c>
      <c r="D368" t="s">
        <v>51</v>
      </c>
      <c r="E368" t="s">
        <v>37</v>
      </c>
      <c r="F368">
        <v>19</v>
      </c>
      <c r="G368">
        <v>2004</v>
      </c>
      <c r="H368">
        <v>1</v>
      </c>
      <c r="I368">
        <v>0</v>
      </c>
      <c r="J368">
        <v>28</v>
      </c>
      <c r="K368">
        <v>0.3</v>
      </c>
      <c r="L368">
        <v>0</v>
      </c>
      <c r="M368">
        <v>0</v>
      </c>
      <c r="N368">
        <v>0</v>
      </c>
      <c r="O368">
        <v>0</v>
      </c>
      <c r="P368">
        <v>0</v>
      </c>
      <c r="Q368">
        <v>0</v>
      </c>
      <c r="R368">
        <v>0</v>
      </c>
      <c r="S368">
        <v>0</v>
      </c>
      <c r="T368">
        <v>0</v>
      </c>
      <c r="U368">
        <v>0</v>
      </c>
      <c r="V368">
        <v>0</v>
      </c>
      <c r="W368">
        <v>0</v>
      </c>
      <c r="X368">
        <v>0</v>
      </c>
      <c r="Y368">
        <v>1</v>
      </c>
      <c r="Z368">
        <v>0</v>
      </c>
      <c r="AA368">
        <v>0</v>
      </c>
      <c r="AB368">
        <v>0</v>
      </c>
      <c r="AC368">
        <v>0</v>
      </c>
      <c r="AD368">
        <v>0</v>
      </c>
      <c r="AE368">
        <v>0</v>
      </c>
      <c r="AF368">
        <v>0.12</v>
      </c>
      <c r="AG368">
        <v>0</v>
      </c>
      <c r="AH368">
        <v>0.12</v>
      </c>
      <c r="AI368">
        <v>0.12</v>
      </c>
      <c r="AJ368">
        <v>0.12</v>
      </c>
    </row>
    <row r="369" spans="1:36" x14ac:dyDescent="0.25">
      <c r="A369">
        <v>368</v>
      </c>
      <c r="B369" t="s">
        <v>456</v>
      </c>
      <c r="C369" t="s">
        <v>457</v>
      </c>
      <c r="D369" t="s">
        <v>51</v>
      </c>
      <c r="E369" t="s">
        <v>14</v>
      </c>
      <c r="F369">
        <v>23</v>
      </c>
      <c r="G369">
        <v>2001</v>
      </c>
      <c r="H369">
        <v>7</v>
      </c>
      <c r="I369">
        <v>1</v>
      </c>
      <c r="J369">
        <v>151</v>
      </c>
      <c r="K369">
        <v>1.7</v>
      </c>
      <c r="L369">
        <v>0</v>
      </c>
      <c r="M369">
        <v>0</v>
      </c>
      <c r="N369">
        <v>0</v>
      </c>
      <c r="O369">
        <v>0</v>
      </c>
      <c r="P369">
        <v>0</v>
      </c>
      <c r="Q369">
        <v>0</v>
      </c>
      <c r="R369">
        <v>0</v>
      </c>
      <c r="S369">
        <v>0</v>
      </c>
      <c r="T369">
        <v>0.3</v>
      </c>
      <c r="U369">
        <v>0.3</v>
      </c>
      <c r="V369">
        <v>1</v>
      </c>
      <c r="W369">
        <v>1.2</v>
      </c>
      <c r="X369">
        <v>7</v>
      </c>
      <c r="Y369">
        <v>5</v>
      </c>
      <c r="Z369">
        <v>12</v>
      </c>
      <c r="AA369">
        <v>0</v>
      </c>
      <c r="AB369">
        <v>0</v>
      </c>
      <c r="AC369">
        <v>0</v>
      </c>
      <c r="AD369">
        <v>0</v>
      </c>
      <c r="AE369">
        <v>0</v>
      </c>
      <c r="AF369">
        <v>0.15</v>
      </c>
      <c r="AG369">
        <v>0.57999999999999996</v>
      </c>
      <c r="AH369">
        <v>0.73</v>
      </c>
      <c r="AI369">
        <v>0.15</v>
      </c>
      <c r="AJ369">
        <v>0.73</v>
      </c>
    </row>
    <row r="370" spans="1:36" x14ac:dyDescent="0.25">
      <c r="A370">
        <v>369</v>
      </c>
      <c r="B370" t="s">
        <v>458</v>
      </c>
      <c r="C370" t="s">
        <v>459</v>
      </c>
      <c r="D370" t="s">
        <v>106</v>
      </c>
      <c r="E370" t="s">
        <v>24</v>
      </c>
      <c r="F370">
        <v>28</v>
      </c>
      <c r="G370">
        <v>1996</v>
      </c>
      <c r="H370">
        <v>14</v>
      </c>
      <c r="I370">
        <v>12</v>
      </c>
      <c r="J370">
        <v>1078</v>
      </c>
      <c r="K370">
        <v>12</v>
      </c>
      <c r="L370">
        <v>2</v>
      </c>
      <c r="M370">
        <v>1</v>
      </c>
      <c r="N370">
        <v>3</v>
      </c>
      <c r="O370">
        <v>2</v>
      </c>
      <c r="P370">
        <v>0</v>
      </c>
      <c r="Q370">
        <v>0</v>
      </c>
      <c r="R370">
        <v>0</v>
      </c>
      <c r="S370">
        <v>0</v>
      </c>
      <c r="T370">
        <v>3.3</v>
      </c>
      <c r="U370">
        <v>3.3</v>
      </c>
      <c r="V370">
        <v>1.8</v>
      </c>
      <c r="W370">
        <v>5.0999999999999996</v>
      </c>
      <c r="X370">
        <v>9</v>
      </c>
      <c r="Y370">
        <v>10</v>
      </c>
      <c r="Z370">
        <v>35</v>
      </c>
      <c r="AA370">
        <v>0.17</v>
      </c>
      <c r="AB370">
        <v>0.08</v>
      </c>
      <c r="AC370">
        <v>0.25</v>
      </c>
      <c r="AD370">
        <v>0.17</v>
      </c>
      <c r="AE370">
        <v>0.25</v>
      </c>
      <c r="AF370">
        <v>0.28000000000000003</v>
      </c>
      <c r="AG370">
        <v>0.15</v>
      </c>
      <c r="AH370">
        <v>0.42</v>
      </c>
      <c r="AI370">
        <v>0.28000000000000003</v>
      </c>
      <c r="AJ370">
        <v>0.42</v>
      </c>
    </row>
    <row r="371" spans="1:36" x14ac:dyDescent="0.25">
      <c r="A371">
        <v>370</v>
      </c>
      <c r="B371" t="s">
        <v>460</v>
      </c>
      <c r="C371" t="s">
        <v>47</v>
      </c>
      <c r="D371" t="s">
        <v>51</v>
      </c>
      <c r="E371" t="s">
        <v>67</v>
      </c>
      <c r="F371">
        <v>23</v>
      </c>
      <c r="G371">
        <v>2001</v>
      </c>
      <c r="H371">
        <v>31</v>
      </c>
      <c r="I371">
        <v>8</v>
      </c>
      <c r="J371">
        <v>964</v>
      </c>
      <c r="K371">
        <v>10.7</v>
      </c>
      <c r="L371">
        <v>8</v>
      </c>
      <c r="M371">
        <v>1</v>
      </c>
      <c r="N371">
        <v>9</v>
      </c>
      <c r="O371">
        <v>8</v>
      </c>
      <c r="P371">
        <v>0</v>
      </c>
      <c r="Q371">
        <v>0</v>
      </c>
      <c r="R371">
        <v>1</v>
      </c>
      <c r="S371">
        <v>0</v>
      </c>
      <c r="T371">
        <v>5.8</v>
      </c>
      <c r="U371">
        <v>5.8</v>
      </c>
      <c r="V371">
        <v>0.7</v>
      </c>
      <c r="W371">
        <v>6.5</v>
      </c>
      <c r="X371">
        <v>6</v>
      </c>
      <c r="Y371">
        <v>27</v>
      </c>
      <c r="Z371">
        <v>31</v>
      </c>
      <c r="AA371">
        <v>0.75</v>
      </c>
      <c r="AB371">
        <v>0.09</v>
      </c>
      <c r="AC371">
        <v>0.84</v>
      </c>
      <c r="AD371">
        <v>0.75</v>
      </c>
      <c r="AE371">
        <v>0.84</v>
      </c>
      <c r="AF371">
        <v>0.54</v>
      </c>
      <c r="AG371">
        <v>7.0000000000000007E-2</v>
      </c>
      <c r="AH371">
        <v>0.61</v>
      </c>
      <c r="AI371">
        <v>0.54</v>
      </c>
      <c r="AJ371">
        <v>0.61</v>
      </c>
    </row>
    <row r="372" spans="1:36" x14ac:dyDescent="0.25">
      <c r="A372">
        <v>371</v>
      </c>
      <c r="B372" t="s">
        <v>461</v>
      </c>
      <c r="C372" t="s">
        <v>208</v>
      </c>
      <c r="D372" t="s">
        <v>11</v>
      </c>
      <c r="E372" t="s">
        <v>26</v>
      </c>
      <c r="F372">
        <v>28</v>
      </c>
      <c r="G372">
        <v>1996</v>
      </c>
      <c r="H372">
        <v>37</v>
      </c>
      <c r="I372">
        <v>37</v>
      </c>
      <c r="J372">
        <v>3228</v>
      </c>
      <c r="K372">
        <v>35.9</v>
      </c>
      <c r="L372">
        <v>4</v>
      </c>
      <c r="M372">
        <v>5</v>
      </c>
      <c r="N372">
        <v>9</v>
      </c>
      <c r="O372">
        <v>4</v>
      </c>
      <c r="P372">
        <v>0</v>
      </c>
      <c r="Q372">
        <v>0</v>
      </c>
      <c r="R372">
        <v>10</v>
      </c>
      <c r="S372">
        <v>0</v>
      </c>
      <c r="T372">
        <v>4.9000000000000004</v>
      </c>
      <c r="U372">
        <v>4.9000000000000004</v>
      </c>
      <c r="V372">
        <v>5.5</v>
      </c>
      <c r="W372">
        <v>10.5</v>
      </c>
      <c r="X372">
        <v>62</v>
      </c>
      <c r="Y372">
        <v>97</v>
      </c>
      <c r="Z372">
        <v>206</v>
      </c>
      <c r="AA372">
        <v>0.11</v>
      </c>
      <c r="AB372">
        <v>0.14000000000000001</v>
      </c>
      <c r="AC372">
        <v>0.25</v>
      </c>
      <c r="AD372">
        <v>0.11</v>
      </c>
      <c r="AE372">
        <v>0.25</v>
      </c>
      <c r="AF372">
        <v>0.14000000000000001</v>
      </c>
      <c r="AG372">
        <v>0.15</v>
      </c>
      <c r="AH372">
        <v>0.28999999999999998</v>
      </c>
      <c r="AI372">
        <v>0.14000000000000001</v>
      </c>
      <c r="AJ372">
        <v>0.28999999999999998</v>
      </c>
    </row>
    <row r="373" spans="1:36" x14ac:dyDescent="0.25">
      <c r="A373">
        <v>372</v>
      </c>
      <c r="B373" t="s">
        <v>462</v>
      </c>
      <c r="C373" t="s">
        <v>463</v>
      </c>
      <c r="D373" t="s">
        <v>48</v>
      </c>
      <c r="E373" t="s">
        <v>131</v>
      </c>
      <c r="F373">
        <v>25</v>
      </c>
      <c r="G373">
        <v>1998</v>
      </c>
      <c r="H373">
        <v>18</v>
      </c>
      <c r="I373">
        <v>18</v>
      </c>
      <c r="J373">
        <v>1620</v>
      </c>
      <c r="K373">
        <v>18</v>
      </c>
      <c r="L373">
        <v>0</v>
      </c>
      <c r="M373">
        <v>0</v>
      </c>
      <c r="N373">
        <v>0</v>
      </c>
      <c r="O373">
        <v>0</v>
      </c>
      <c r="P373">
        <v>0</v>
      </c>
      <c r="Q373">
        <v>0</v>
      </c>
      <c r="R373">
        <v>1</v>
      </c>
      <c r="S373">
        <v>0</v>
      </c>
      <c r="T373">
        <v>0</v>
      </c>
      <c r="U373">
        <v>0</v>
      </c>
      <c r="V373">
        <v>0</v>
      </c>
      <c r="W373">
        <v>0</v>
      </c>
      <c r="X373">
        <v>0</v>
      </c>
      <c r="Y373">
        <v>1</v>
      </c>
      <c r="Z373">
        <v>0</v>
      </c>
      <c r="AA373">
        <v>0</v>
      </c>
      <c r="AB373">
        <v>0</v>
      </c>
      <c r="AC373">
        <v>0</v>
      </c>
      <c r="AD373">
        <v>0</v>
      </c>
      <c r="AE373">
        <v>0</v>
      </c>
      <c r="AF373">
        <v>0</v>
      </c>
      <c r="AG373">
        <v>0</v>
      </c>
      <c r="AH373">
        <v>0</v>
      </c>
      <c r="AI373">
        <v>0</v>
      </c>
      <c r="AJ373">
        <v>0</v>
      </c>
    </row>
    <row r="374" spans="1:36" x14ac:dyDescent="0.25">
      <c r="A374">
        <v>373</v>
      </c>
      <c r="B374" t="s">
        <v>464</v>
      </c>
      <c r="C374" t="s">
        <v>47</v>
      </c>
      <c r="D374" t="s">
        <v>11</v>
      </c>
      <c r="E374" t="s">
        <v>29</v>
      </c>
      <c r="F374">
        <v>22</v>
      </c>
      <c r="G374">
        <v>2002</v>
      </c>
      <c r="H374">
        <v>36</v>
      </c>
      <c r="I374">
        <v>36</v>
      </c>
      <c r="J374">
        <v>3188</v>
      </c>
      <c r="K374">
        <v>35.4</v>
      </c>
      <c r="L374">
        <v>2</v>
      </c>
      <c r="M374">
        <v>0</v>
      </c>
      <c r="N374">
        <v>2</v>
      </c>
      <c r="O374">
        <v>2</v>
      </c>
      <c r="P374">
        <v>0</v>
      </c>
      <c r="Q374">
        <v>0</v>
      </c>
      <c r="R374">
        <v>6</v>
      </c>
      <c r="S374">
        <v>0</v>
      </c>
      <c r="T374">
        <v>1.4</v>
      </c>
      <c r="U374">
        <v>1.4</v>
      </c>
      <c r="V374">
        <v>1.2</v>
      </c>
      <c r="W374">
        <v>2.6</v>
      </c>
      <c r="X374">
        <v>22</v>
      </c>
      <c r="Y374">
        <v>115</v>
      </c>
      <c r="Z374">
        <v>5</v>
      </c>
      <c r="AA374">
        <v>0.06</v>
      </c>
      <c r="AB374">
        <v>0</v>
      </c>
      <c r="AC374">
        <v>0.06</v>
      </c>
      <c r="AD374">
        <v>0.06</v>
      </c>
      <c r="AE374">
        <v>0.06</v>
      </c>
      <c r="AF374">
        <v>0.04</v>
      </c>
      <c r="AG374">
        <v>0.03</v>
      </c>
      <c r="AH374">
        <v>7.0000000000000007E-2</v>
      </c>
      <c r="AI374">
        <v>0.04</v>
      </c>
      <c r="AJ374">
        <v>7.0000000000000007E-2</v>
      </c>
    </row>
    <row r="375" spans="1:36" x14ac:dyDescent="0.25">
      <c r="A375">
        <v>374</v>
      </c>
      <c r="B375" t="s">
        <v>465</v>
      </c>
      <c r="C375" t="s">
        <v>10</v>
      </c>
      <c r="D375" t="s">
        <v>51</v>
      </c>
      <c r="E375" t="s">
        <v>52</v>
      </c>
      <c r="F375">
        <v>29</v>
      </c>
      <c r="G375">
        <v>1995</v>
      </c>
      <c r="H375">
        <v>35</v>
      </c>
      <c r="I375">
        <v>31</v>
      </c>
      <c r="J375">
        <v>2360</v>
      </c>
      <c r="K375">
        <v>26.2</v>
      </c>
      <c r="L375">
        <v>8</v>
      </c>
      <c r="M375">
        <v>12</v>
      </c>
      <c r="N375">
        <v>20</v>
      </c>
      <c r="O375">
        <v>8</v>
      </c>
      <c r="P375">
        <v>0</v>
      </c>
      <c r="Q375">
        <v>0</v>
      </c>
      <c r="R375">
        <v>4</v>
      </c>
      <c r="S375">
        <v>0</v>
      </c>
      <c r="T375">
        <v>5.7</v>
      </c>
      <c r="U375">
        <v>5.7</v>
      </c>
      <c r="V375">
        <v>8.9</v>
      </c>
      <c r="W375">
        <v>14.6</v>
      </c>
      <c r="X375">
        <v>79</v>
      </c>
      <c r="Y375">
        <v>83</v>
      </c>
      <c r="Z375">
        <v>231</v>
      </c>
      <c r="AA375">
        <v>0.31</v>
      </c>
      <c r="AB375">
        <v>0.46</v>
      </c>
      <c r="AC375">
        <v>0.76</v>
      </c>
      <c r="AD375">
        <v>0.31</v>
      </c>
      <c r="AE375">
        <v>0.76</v>
      </c>
      <c r="AF375">
        <v>0.22</v>
      </c>
      <c r="AG375">
        <v>0.34</v>
      </c>
      <c r="AH375">
        <v>0.56000000000000005</v>
      </c>
      <c r="AI375">
        <v>0.22</v>
      </c>
      <c r="AJ375">
        <v>0.56000000000000005</v>
      </c>
    </row>
    <row r="376" spans="1:36" x14ac:dyDescent="0.25">
      <c r="A376">
        <v>375</v>
      </c>
      <c r="B376" t="s">
        <v>466</v>
      </c>
      <c r="C376" t="s">
        <v>457</v>
      </c>
      <c r="D376" t="s">
        <v>11</v>
      </c>
      <c r="E376" t="s">
        <v>43</v>
      </c>
      <c r="F376">
        <v>25</v>
      </c>
      <c r="G376">
        <v>1999</v>
      </c>
      <c r="H376">
        <v>35</v>
      </c>
      <c r="I376">
        <v>35</v>
      </c>
      <c r="J376">
        <v>3082</v>
      </c>
      <c r="K376">
        <v>34.200000000000003</v>
      </c>
      <c r="L376">
        <v>1</v>
      </c>
      <c r="M376">
        <v>2</v>
      </c>
      <c r="N376">
        <v>3</v>
      </c>
      <c r="O376">
        <v>1</v>
      </c>
      <c r="P376">
        <v>0</v>
      </c>
      <c r="Q376">
        <v>0</v>
      </c>
      <c r="R376">
        <v>4</v>
      </c>
      <c r="S376">
        <v>0</v>
      </c>
      <c r="T376">
        <v>0.5</v>
      </c>
      <c r="U376">
        <v>0.5</v>
      </c>
      <c r="V376">
        <v>2.6</v>
      </c>
      <c r="W376">
        <v>3.1</v>
      </c>
      <c r="X376">
        <v>33</v>
      </c>
      <c r="Y376">
        <v>110</v>
      </c>
      <c r="Z376">
        <v>99</v>
      </c>
      <c r="AA376">
        <v>0.03</v>
      </c>
      <c r="AB376">
        <v>0.06</v>
      </c>
      <c r="AC376">
        <v>0.09</v>
      </c>
      <c r="AD376">
        <v>0.03</v>
      </c>
      <c r="AE376">
        <v>0.09</v>
      </c>
      <c r="AF376">
        <v>0.01</v>
      </c>
      <c r="AG376">
        <v>0.08</v>
      </c>
      <c r="AH376">
        <v>0.09</v>
      </c>
      <c r="AI376">
        <v>0.01</v>
      </c>
      <c r="AJ376">
        <v>0.09</v>
      </c>
    </row>
    <row r="377" spans="1:36" x14ac:dyDescent="0.25">
      <c r="A377">
        <v>376</v>
      </c>
      <c r="B377" t="s">
        <v>467</v>
      </c>
      <c r="C377" t="s">
        <v>270</v>
      </c>
      <c r="D377" t="s">
        <v>51</v>
      </c>
      <c r="E377" t="s">
        <v>43</v>
      </c>
      <c r="F377">
        <v>24</v>
      </c>
      <c r="G377">
        <v>2000</v>
      </c>
      <c r="H377">
        <v>33</v>
      </c>
      <c r="I377">
        <v>29</v>
      </c>
      <c r="J377">
        <v>2430</v>
      </c>
      <c r="K377">
        <v>27</v>
      </c>
      <c r="L377">
        <v>9</v>
      </c>
      <c r="M377">
        <v>0</v>
      </c>
      <c r="N377">
        <v>9</v>
      </c>
      <c r="O377">
        <v>7</v>
      </c>
      <c r="P377">
        <v>2</v>
      </c>
      <c r="Q377">
        <v>2</v>
      </c>
      <c r="R377">
        <v>3</v>
      </c>
      <c r="S377">
        <v>0</v>
      </c>
      <c r="T377">
        <v>6.2</v>
      </c>
      <c r="U377">
        <v>4.7</v>
      </c>
      <c r="V377">
        <v>1.9</v>
      </c>
      <c r="W377">
        <v>6.5</v>
      </c>
      <c r="X377">
        <v>86</v>
      </c>
      <c r="Y377">
        <v>59</v>
      </c>
      <c r="Z377">
        <v>122</v>
      </c>
      <c r="AA377">
        <v>0.33</v>
      </c>
      <c r="AB377">
        <v>0</v>
      </c>
      <c r="AC377">
        <v>0.33</v>
      </c>
      <c r="AD377">
        <v>0.26</v>
      </c>
      <c r="AE377">
        <v>0.26</v>
      </c>
      <c r="AF377">
        <v>0.23</v>
      </c>
      <c r="AG377">
        <v>7.0000000000000007E-2</v>
      </c>
      <c r="AH377">
        <v>0.3</v>
      </c>
      <c r="AI377">
        <v>0.17</v>
      </c>
      <c r="AJ377">
        <v>0.24</v>
      </c>
    </row>
    <row r="378" spans="1:36" x14ac:dyDescent="0.25">
      <c r="A378">
        <v>377</v>
      </c>
      <c r="B378" t="s">
        <v>468</v>
      </c>
      <c r="C378" t="s">
        <v>28</v>
      </c>
      <c r="D378" t="s">
        <v>17</v>
      </c>
      <c r="E378" t="s">
        <v>54</v>
      </c>
      <c r="F378">
        <v>27</v>
      </c>
      <c r="G378">
        <v>1996</v>
      </c>
      <c r="H378">
        <v>28</v>
      </c>
      <c r="I378">
        <v>28</v>
      </c>
      <c r="J378">
        <v>2324</v>
      </c>
      <c r="K378">
        <v>25.8</v>
      </c>
      <c r="L378">
        <v>0</v>
      </c>
      <c r="M378">
        <v>5</v>
      </c>
      <c r="N378">
        <v>5</v>
      </c>
      <c r="O378">
        <v>0</v>
      </c>
      <c r="P378">
        <v>0</v>
      </c>
      <c r="Q378">
        <v>0</v>
      </c>
      <c r="R378">
        <v>8</v>
      </c>
      <c r="S378">
        <v>0</v>
      </c>
      <c r="T378">
        <v>2</v>
      </c>
      <c r="U378">
        <v>2</v>
      </c>
      <c r="V378">
        <v>1.9</v>
      </c>
      <c r="W378">
        <v>3.9</v>
      </c>
      <c r="X378">
        <v>18</v>
      </c>
      <c r="Y378">
        <v>70</v>
      </c>
      <c r="Z378">
        <v>75</v>
      </c>
      <c r="AA378">
        <v>0</v>
      </c>
      <c r="AB378">
        <v>0.19</v>
      </c>
      <c r="AC378">
        <v>0.19</v>
      </c>
      <c r="AD378">
        <v>0</v>
      </c>
      <c r="AE378">
        <v>0.19</v>
      </c>
      <c r="AF378">
        <v>0.08</v>
      </c>
      <c r="AG378">
        <v>7.0000000000000007E-2</v>
      </c>
      <c r="AH378">
        <v>0.15</v>
      </c>
      <c r="AI378">
        <v>0.08</v>
      </c>
      <c r="AJ378">
        <v>0.15</v>
      </c>
    </row>
    <row r="379" spans="1:36" x14ac:dyDescent="0.25">
      <c r="A379">
        <v>378</v>
      </c>
      <c r="B379" t="s">
        <v>469</v>
      </c>
      <c r="C379" t="s">
        <v>400</v>
      </c>
      <c r="D379" t="s">
        <v>11</v>
      </c>
      <c r="E379" t="s">
        <v>84</v>
      </c>
      <c r="F379">
        <v>18</v>
      </c>
      <c r="G379">
        <v>2005</v>
      </c>
      <c r="H379">
        <v>5</v>
      </c>
      <c r="I379">
        <v>0</v>
      </c>
      <c r="J379">
        <v>126</v>
      </c>
      <c r="K379">
        <v>1.4</v>
      </c>
      <c r="L379">
        <v>0</v>
      </c>
      <c r="M379">
        <v>0</v>
      </c>
      <c r="N379">
        <v>0</v>
      </c>
      <c r="O379">
        <v>0</v>
      </c>
      <c r="P379">
        <v>0</v>
      </c>
      <c r="Q379">
        <v>0</v>
      </c>
      <c r="R379">
        <v>0</v>
      </c>
      <c r="S379">
        <v>0</v>
      </c>
      <c r="T379">
        <v>0</v>
      </c>
      <c r="U379">
        <v>0</v>
      </c>
      <c r="V379">
        <v>0</v>
      </c>
      <c r="W379">
        <v>0</v>
      </c>
      <c r="X379">
        <v>1</v>
      </c>
      <c r="Y379">
        <v>6</v>
      </c>
      <c r="Z379">
        <v>0</v>
      </c>
      <c r="AA379">
        <v>0</v>
      </c>
      <c r="AB379">
        <v>0</v>
      </c>
      <c r="AC379">
        <v>0</v>
      </c>
      <c r="AD379">
        <v>0</v>
      </c>
      <c r="AE379">
        <v>0</v>
      </c>
      <c r="AF379">
        <v>0</v>
      </c>
      <c r="AG379">
        <v>0</v>
      </c>
      <c r="AH379">
        <v>0</v>
      </c>
      <c r="AI379">
        <v>0</v>
      </c>
      <c r="AJ379">
        <v>0</v>
      </c>
    </row>
    <row r="380" spans="1:36" x14ac:dyDescent="0.25">
      <c r="A380">
        <v>379</v>
      </c>
      <c r="B380" t="s">
        <v>470</v>
      </c>
      <c r="C380" t="s">
        <v>10</v>
      </c>
      <c r="D380" t="s">
        <v>51</v>
      </c>
      <c r="E380" t="s">
        <v>143</v>
      </c>
      <c r="F380">
        <v>24</v>
      </c>
      <c r="G380">
        <v>1999</v>
      </c>
      <c r="H380">
        <v>1</v>
      </c>
      <c r="I380">
        <v>0</v>
      </c>
      <c r="J380">
        <v>3</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row>
    <row r="381" spans="1:36" x14ac:dyDescent="0.25">
      <c r="A381">
        <v>380</v>
      </c>
      <c r="B381" t="s">
        <v>470</v>
      </c>
      <c r="C381" t="s">
        <v>10</v>
      </c>
      <c r="D381" t="s">
        <v>51</v>
      </c>
      <c r="E381" t="s">
        <v>67</v>
      </c>
      <c r="F381">
        <v>24</v>
      </c>
      <c r="G381">
        <v>1999</v>
      </c>
      <c r="H381">
        <v>11</v>
      </c>
      <c r="I381">
        <v>5</v>
      </c>
      <c r="J381">
        <v>487</v>
      </c>
      <c r="K381">
        <v>5.4</v>
      </c>
      <c r="L381">
        <v>1</v>
      </c>
      <c r="M381">
        <v>1</v>
      </c>
      <c r="N381">
        <v>2</v>
      </c>
      <c r="O381">
        <v>1</v>
      </c>
      <c r="P381">
        <v>0</v>
      </c>
      <c r="Q381">
        <v>0</v>
      </c>
      <c r="R381">
        <v>1</v>
      </c>
      <c r="S381">
        <v>0</v>
      </c>
      <c r="T381">
        <v>1.1000000000000001</v>
      </c>
      <c r="U381">
        <v>1.1000000000000001</v>
      </c>
      <c r="V381">
        <v>1</v>
      </c>
      <c r="W381">
        <v>2.1</v>
      </c>
      <c r="X381">
        <v>45</v>
      </c>
      <c r="Y381">
        <v>35</v>
      </c>
      <c r="Z381">
        <v>63</v>
      </c>
      <c r="AA381">
        <v>0.18</v>
      </c>
      <c r="AB381">
        <v>0.18</v>
      </c>
      <c r="AC381">
        <v>0.37</v>
      </c>
      <c r="AD381">
        <v>0.18</v>
      </c>
      <c r="AE381">
        <v>0.37</v>
      </c>
      <c r="AF381">
        <v>0.2</v>
      </c>
      <c r="AG381">
        <v>0.18</v>
      </c>
      <c r="AH381">
        <v>0.39</v>
      </c>
      <c r="AI381">
        <v>0.2</v>
      </c>
      <c r="AJ381">
        <v>0.39</v>
      </c>
    </row>
    <row r="382" spans="1:36" x14ac:dyDescent="0.25">
      <c r="A382">
        <v>381</v>
      </c>
      <c r="B382" t="s">
        <v>471</v>
      </c>
      <c r="C382" t="s">
        <v>47</v>
      </c>
      <c r="D382" t="s">
        <v>48</v>
      </c>
      <c r="E382" t="s">
        <v>12</v>
      </c>
      <c r="F382">
        <v>35</v>
      </c>
      <c r="G382">
        <v>1989</v>
      </c>
      <c r="H382">
        <v>2</v>
      </c>
      <c r="I382">
        <v>2</v>
      </c>
      <c r="J382">
        <v>180</v>
      </c>
      <c r="K382">
        <v>2</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row>
    <row r="383" spans="1:36" x14ac:dyDescent="0.25">
      <c r="A383">
        <v>382</v>
      </c>
      <c r="B383" t="s">
        <v>472</v>
      </c>
      <c r="C383" t="s">
        <v>154</v>
      </c>
      <c r="D383" t="s">
        <v>51</v>
      </c>
      <c r="E383" t="s">
        <v>14</v>
      </c>
      <c r="F383">
        <v>24</v>
      </c>
      <c r="G383">
        <v>2000</v>
      </c>
      <c r="H383">
        <v>35</v>
      </c>
      <c r="I383">
        <v>24</v>
      </c>
      <c r="J383">
        <v>2269</v>
      </c>
      <c r="K383">
        <v>25.2</v>
      </c>
      <c r="L383">
        <v>4</v>
      </c>
      <c r="M383">
        <v>6</v>
      </c>
      <c r="N383">
        <v>10</v>
      </c>
      <c r="O383">
        <v>4</v>
      </c>
      <c r="P383">
        <v>0</v>
      </c>
      <c r="Q383">
        <v>0</v>
      </c>
      <c r="R383">
        <v>8</v>
      </c>
      <c r="S383">
        <v>0</v>
      </c>
      <c r="T383">
        <v>3.5</v>
      </c>
      <c r="U383">
        <v>3.5</v>
      </c>
      <c r="V383">
        <v>6.7</v>
      </c>
      <c r="W383">
        <v>10.199999999999999</v>
      </c>
      <c r="X383">
        <v>126</v>
      </c>
      <c r="Y383">
        <v>60</v>
      </c>
      <c r="Z383">
        <v>253</v>
      </c>
      <c r="AA383">
        <v>0.16</v>
      </c>
      <c r="AB383">
        <v>0.24</v>
      </c>
      <c r="AC383">
        <v>0.4</v>
      </c>
      <c r="AD383">
        <v>0.16</v>
      </c>
      <c r="AE383">
        <v>0.4</v>
      </c>
      <c r="AF383">
        <v>0.14000000000000001</v>
      </c>
      <c r="AG383">
        <v>0.27</v>
      </c>
      <c r="AH383">
        <v>0.4</v>
      </c>
      <c r="AI383">
        <v>0.14000000000000001</v>
      </c>
      <c r="AJ383">
        <v>0.4</v>
      </c>
    </row>
    <row r="384" spans="1:36" x14ac:dyDescent="0.25">
      <c r="A384">
        <v>383</v>
      </c>
      <c r="B384" t="s">
        <v>473</v>
      </c>
      <c r="C384" t="s">
        <v>10</v>
      </c>
      <c r="D384" t="s">
        <v>21</v>
      </c>
      <c r="E384" t="s">
        <v>26</v>
      </c>
      <c r="F384">
        <v>25</v>
      </c>
      <c r="G384">
        <v>1999</v>
      </c>
      <c r="H384">
        <v>29</v>
      </c>
      <c r="I384">
        <v>9</v>
      </c>
      <c r="J384">
        <v>1034</v>
      </c>
      <c r="K384">
        <v>11.5</v>
      </c>
      <c r="L384">
        <v>3</v>
      </c>
      <c r="M384">
        <v>1</v>
      </c>
      <c r="N384">
        <v>4</v>
      </c>
      <c r="O384">
        <v>3</v>
      </c>
      <c r="P384">
        <v>0</v>
      </c>
      <c r="Q384">
        <v>0</v>
      </c>
      <c r="R384">
        <v>6</v>
      </c>
      <c r="S384">
        <v>1</v>
      </c>
      <c r="T384">
        <v>5.8</v>
      </c>
      <c r="U384">
        <v>5.8</v>
      </c>
      <c r="V384">
        <v>1.7</v>
      </c>
      <c r="W384">
        <v>7.4</v>
      </c>
      <c r="X384">
        <v>41</v>
      </c>
      <c r="Y384">
        <v>19</v>
      </c>
      <c r="Z384">
        <v>79</v>
      </c>
      <c r="AA384">
        <v>0.26</v>
      </c>
      <c r="AB384">
        <v>0.09</v>
      </c>
      <c r="AC384">
        <v>0.35</v>
      </c>
      <c r="AD384">
        <v>0.26</v>
      </c>
      <c r="AE384">
        <v>0.35</v>
      </c>
      <c r="AF384">
        <v>0.5</v>
      </c>
      <c r="AG384">
        <v>0.15</v>
      </c>
      <c r="AH384">
        <v>0.65</v>
      </c>
      <c r="AI384">
        <v>0.5</v>
      </c>
      <c r="AJ384">
        <v>0.65</v>
      </c>
    </row>
    <row r="385" spans="1:36" x14ac:dyDescent="0.25">
      <c r="A385">
        <v>384</v>
      </c>
      <c r="B385" t="s">
        <v>474</v>
      </c>
      <c r="C385" t="s">
        <v>64</v>
      </c>
      <c r="D385" t="s">
        <v>51</v>
      </c>
      <c r="E385" t="s">
        <v>14</v>
      </c>
      <c r="F385">
        <v>26</v>
      </c>
      <c r="G385">
        <v>1997</v>
      </c>
      <c r="H385">
        <v>27</v>
      </c>
      <c r="I385">
        <v>9</v>
      </c>
      <c r="J385">
        <v>921</v>
      </c>
      <c r="K385">
        <v>10.199999999999999</v>
      </c>
      <c r="L385">
        <v>3</v>
      </c>
      <c r="M385">
        <v>2</v>
      </c>
      <c r="N385">
        <v>5</v>
      </c>
      <c r="O385">
        <v>3</v>
      </c>
      <c r="P385">
        <v>0</v>
      </c>
      <c r="Q385">
        <v>0</v>
      </c>
      <c r="R385">
        <v>2</v>
      </c>
      <c r="S385">
        <v>0</v>
      </c>
      <c r="T385">
        <v>4.8</v>
      </c>
      <c r="U385">
        <v>4.8</v>
      </c>
      <c r="V385">
        <v>2.1</v>
      </c>
      <c r="W385">
        <v>6.9</v>
      </c>
      <c r="X385">
        <v>17</v>
      </c>
      <c r="Y385">
        <v>25</v>
      </c>
      <c r="Z385">
        <v>68</v>
      </c>
      <c r="AA385">
        <v>0.28999999999999998</v>
      </c>
      <c r="AB385">
        <v>0.2</v>
      </c>
      <c r="AC385">
        <v>0.49</v>
      </c>
      <c r="AD385">
        <v>0.28999999999999998</v>
      </c>
      <c r="AE385">
        <v>0.49</v>
      </c>
      <c r="AF385">
        <v>0.47</v>
      </c>
      <c r="AG385">
        <v>0.21</v>
      </c>
      <c r="AH385">
        <v>0.68</v>
      </c>
      <c r="AI385">
        <v>0.47</v>
      </c>
      <c r="AJ385">
        <v>0.67</v>
      </c>
    </row>
    <row r="386" spans="1:36" x14ac:dyDescent="0.25">
      <c r="A386">
        <v>385</v>
      </c>
      <c r="B386" t="s">
        <v>475</v>
      </c>
      <c r="C386" t="s">
        <v>47</v>
      </c>
      <c r="D386" t="s">
        <v>21</v>
      </c>
      <c r="E386" t="s">
        <v>34</v>
      </c>
      <c r="F386">
        <v>18</v>
      </c>
      <c r="G386">
        <v>2005</v>
      </c>
      <c r="H386">
        <v>3</v>
      </c>
      <c r="I386">
        <v>0</v>
      </c>
      <c r="J386">
        <v>12</v>
      </c>
      <c r="K386">
        <v>0.1</v>
      </c>
      <c r="L386">
        <v>0</v>
      </c>
      <c r="M386">
        <v>0</v>
      </c>
      <c r="N386">
        <v>0</v>
      </c>
      <c r="O386">
        <v>0</v>
      </c>
      <c r="P386">
        <v>0</v>
      </c>
      <c r="Q386">
        <v>0</v>
      </c>
      <c r="R386">
        <v>0</v>
      </c>
      <c r="S386">
        <v>0</v>
      </c>
      <c r="T386">
        <v>0</v>
      </c>
      <c r="U386">
        <v>0</v>
      </c>
      <c r="V386">
        <v>0</v>
      </c>
      <c r="W386">
        <v>0</v>
      </c>
      <c r="X386">
        <v>1</v>
      </c>
      <c r="Y386">
        <v>0</v>
      </c>
      <c r="Z386">
        <v>0</v>
      </c>
      <c r="AA386">
        <v>0</v>
      </c>
      <c r="AB386">
        <v>0</v>
      </c>
      <c r="AC386">
        <v>0</v>
      </c>
      <c r="AD386">
        <v>0</v>
      </c>
      <c r="AE386">
        <v>0</v>
      </c>
      <c r="AF386">
        <v>0</v>
      </c>
      <c r="AG386">
        <v>0</v>
      </c>
      <c r="AH386">
        <v>0</v>
      </c>
      <c r="AI386">
        <v>0</v>
      </c>
      <c r="AJ386">
        <v>0</v>
      </c>
    </row>
    <row r="387" spans="1:36" x14ac:dyDescent="0.25">
      <c r="A387">
        <v>386</v>
      </c>
      <c r="B387" t="s">
        <v>476</v>
      </c>
      <c r="C387" t="s">
        <v>154</v>
      </c>
      <c r="D387" t="s">
        <v>73</v>
      </c>
      <c r="E387" t="s">
        <v>37</v>
      </c>
      <c r="F387">
        <v>25</v>
      </c>
      <c r="G387">
        <v>1998</v>
      </c>
      <c r="H387">
        <v>26</v>
      </c>
      <c r="I387">
        <v>19</v>
      </c>
      <c r="J387">
        <v>1674</v>
      </c>
      <c r="K387">
        <v>18.600000000000001</v>
      </c>
      <c r="L387">
        <v>1</v>
      </c>
      <c r="M387">
        <v>6</v>
      </c>
      <c r="N387">
        <v>7</v>
      </c>
      <c r="O387">
        <v>1</v>
      </c>
      <c r="P387">
        <v>0</v>
      </c>
      <c r="Q387">
        <v>0</v>
      </c>
      <c r="R387">
        <v>4</v>
      </c>
      <c r="S387">
        <v>0</v>
      </c>
      <c r="T387">
        <v>1.2</v>
      </c>
      <c r="U387">
        <v>1.2</v>
      </c>
      <c r="V387">
        <v>4.4000000000000004</v>
      </c>
      <c r="W387">
        <v>5.6</v>
      </c>
      <c r="X387">
        <v>63</v>
      </c>
      <c r="Y387">
        <v>79</v>
      </c>
      <c r="Z387">
        <v>175</v>
      </c>
      <c r="AA387">
        <v>0.05</v>
      </c>
      <c r="AB387">
        <v>0.32</v>
      </c>
      <c r="AC387">
        <v>0.38</v>
      </c>
      <c r="AD387">
        <v>0.05</v>
      </c>
      <c r="AE387">
        <v>0.38</v>
      </c>
      <c r="AF387">
        <v>7.0000000000000007E-2</v>
      </c>
      <c r="AG387">
        <v>0.23</v>
      </c>
      <c r="AH387">
        <v>0.3</v>
      </c>
      <c r="AI387">
        <v>7.0000000000000007E-2</v>
      </c>
      <c r="AJ387">
        <v>0.3</v>
      </c>
    </row>
    <row r="388" spans="1:36" x14ac:dyDescent="0.25">
      <c r="A388">
        <v>387</v>
      </c>
      <c r="B388" t="s">
        <v>477</v>
      </c>
      <c r="C388" t="s">
        <v>108</v>
      </c>
      <c r="D388" t="s">
        <v>51</v>
      </c>
      <c r="E388" t="s">
        <v>45</v>
      </c>
      <c r="F388">
        <v>25</v>
      </c>
      <c r="G388">
        <v>1999</v>
      </c>
      <c r="H388">
        <v>30</v>
      </c>
      <c r="I388">
        <v>8</v>
      </c>
      <c r="J388">
        <v>1133</v>
      </c>
      <c r="K388">
        <v>12.6</v>
      </c>
      <c r="L388">
        <v>5</v>
      </c>
      <c r="M388">
        <v>2</v>
      </c>
      <c r="N388">
        <v>7</v>
      </c>
      <c r="O388">
        <v>5</v>
      </c>
      <c r="P388">
        <v>0</v>
      </c>
      <c r="Q388">
        <v>0</v>
      </c>
      <c r="R388">
        <v>8</v>
      </c>
      <c r="S388">
        <v>0</v>
      </c>
      <c r="T388">
        <v>5.8</v>
      </c>
      <c r="U388">
        <v>5.8</v>
      </c>
      <c r="V388">
        <v>1.3</v>
      </c>
      <c r="W388">
        <v>7.1</v>
      </c>
      <c r="X388">
        <v>23</v>
      </c>
      <c r="Y388">
        <v>27</v>
      </c>
      <c r="Z388">
        <v>78</v>
      </c>
      <c r="AA388">
        <v>0.4</v>
      </c>
      <c r="AB388">
        <v>0.16</v>
      </c>
      <c r="AC388">
        <v>0.56000000000000005</v>
      </c>
      <c r="AD388">
        <v>0.4</v>
      </c>
      <c r="AE388">
        <v>0.56000000000000005</v>
      </c>
      <c r="AF388">
        <v>0.46</v>
      </c>
      <c r="AG388">
        <v>0.1</v>
      </c>
      <c r="AH388">
        <v>0.56999999999999995</v>
      </c>
      <c r="AI388">
        <v>0.46</v>
      </c>
      <c r="AJ388">
        <v>0.56999999999999995</v>
      </c>
    </row>
    <row r="389" spans="1:36" x14ac:dyDescent="0.25">
      <c r="A389">
        <v>388</v>
      </c>
      <c r="B389" t="s">
        <v>478</v>
      </c>
      <c r="C389" t="s">
        <v>10</v>
      </c>
      <c r="D389" t="s">
        <v>21</v>
      </c>
      <c r="E389" t="s">
        <v>143</v>
      </c>
      <c r="F389">
        <v>17</v>
      </c>
      <c r="G389">
        <v>2007</v>
      </c>
      <c r="H389">
        <v>26</v>
      </c>
      <c r="I389">
        <v>11</v>
      </c>
      <c r="J389">
        <v>895</v>
      </c>
      <c r="K389">
        <v>9.9</v>
      </c>
      <c r="L389">
        <v>4</v>
      </c>
      <c r="M389">
        <v>2</v>
      </c>
      <c r="N389">
        <v>6</v>
      </c>
      <c r="O389">
        <v>4</v>
      </c>
      <c r="P389">
        <v>0</v>
      </c>
      <c r="Q389">
        <v>0</v>
      </c>
      <c r="R389">
        <v>1</v>
      </c>
      <c r="S389">
        <v>0</v>
      </c>
      <c r="T389">
        <v>1.2</v>
      </c>
      <c r="U389">
        <v>1.2</v>
      </c>
      <c r="V389">
        <v>1.2</v>
      </c>
      <c r="W389">
        <v>2.4</v>
      </c>
      <c r="X389">
        <v>46</v>
      </c>
      <c r="Y389">
        <v>33</v>
      </c>
      <c r="Z389">
        <v>113</v>
      </c>
      <c r="AA389">
        <v>0.4</v>
      </c>
      <c r="AB389">
        <v>0.2</v>
      </c>
      <c r="AC389">
        <v>0.6</v>
      </c>
      <c r="AD389">
        <v>0.4</v>
      </c>
      <c r="AE389">
        <v>0.6</v>
      </c>
      <c r="AF389">
        <v>0.12</v>
      </c>
      <c r="AG389">
        <v>0.12</v>
      </c>
      <c r="AH389">
        <v>0.24</v>
      </c>
      <c r="AI389">
        <v>0.12</v>
      </c>
      <c r="AJ389">
        <v>0.24</v>
      </c>
    </row>
    <row r="390" spans="1:36" x14ac:dyDescent="0.25">
      <c r="A390">
        <v>389</v>
      </c>
      <c r="B390" t="s">
        <v>479</v>
      </c>
      <c r="C390" t="s">
        <v>66</v>
      </c>
      <c r="D390" t="s">
        <v>17</v>
      </c>
      <c r="E390" t="s">
        <v>34</v>
      </c>
      <c r="F390">
        <v>30</v>
      </c>
      <c r="G390">
        <v>1994</v>
      </c>
      <c r="H390">
        <v>34</v>
      </c>
      <c r="I390">
        <v>34</v>
      </c>
      <c r="J390">
        <v>2819</v>
      </c>
      <c r="K390">
        <v>31.3</v>
      </c>
      <c r="L390">
        <v>5</v>
      </c>
      <c r="M390">
        <v>4</v>
      </c>
      <c r="N390">
        <v>9</v>
      </c>
      <c r="O390">
        <v>5</v>
      </c>
      <c r="P390">
        <v>0</v>
      </c>
      <c r="Q390">
        <v>0</v>
      </c>
      <c r="R390">
        <v>8</v>
      </c>
      <c r="S390">
        <v>1</v>
      </c>
      <c r="T390">
        <v>4.3</v>
      </c>
      <c r="U390">
        <v>4.3</v>
      </c>
      <c r="V390">
        <v>1.3</v>
      </c>
      <c r="W390">
        <v>5.6</v>
      </c>
      <c r="X390">
        <v>14</v>
      </c>
      <c r="Y390">
        <v>154</v>
      </c>
      <c r="Z390">
        <v>42</v>
      </c>
      <c r="AA390">
        <v>0.16</v>
      </c>
      <c r="AB390">
        <v>0.13</v>
      </c>
      <c r="AC390">
        <v>0.28999999999999998</v>
      </c>
      <c r="AD390">
        <v>0.16</v>
      </c>
      <c r="AE390">
        <v>0.28999999999999998</v>
      </c>
      <c r="AF390">
        <v>0.14000000000000001</v>
      </c>
      <c r="AG390">
        <v>0.04</v>
      </c>
      <c r="AH390">
        <v>0.18</v>
      </c>
      <c r="AI390">
        <v>0.14000000000000001</v>
      </c>
      <c r="AJ390">
        <v>0.18</v>
      </c>
    </row>
    <row r="391" spans="1:36" x14ac:dyDescent="0.25">
      <c r="A391">
        <v>390</v>
      </c>
      <c r="B391" t="s">
        <v>480</v>
      </c>
      <c r="C391" t="s">
        <v>159</v>
      </c>
      <c r="D391" t="s">
        <v>11</v>
      </c>
      <c r="E391" t="s">
        <v>43</v>
      </c>
      <c r="F391">
        <v>23</v>
      </c>
      <c r="G391">
        <v>2001</v>
      </c>
      <c r="H391">
        <v>20</v>
      </c>
      <c r="I391">
        <v>17</v>
      </c>
      <c r="J391">
        <v>1571</v>
      </c>
      <c r="K391">
        <v>17.5</v>
      </c>
      <c r="L391">
        <v>2</v>
      </c>
      <c r="M391">
        <v>0</v>
      </c>
      <c r="N391">
        <v>2</v>
      </c>
      <c r="O391">
        <v>2</v>
      </c>
      <c r="P391">
        <v>0</v>
      </c>
      <c r="Q391">
        <v>0</v>
      </c>
      <c r="R391">
        <v>5</v>
      </c>
      <c r="S391">
        <v>0</v>
      </c>
      <c r="T391">
        <v>0.8</v>
      </c>
      <c r="U391">
        <v>0.8</v>
      </c>
      <c r="V391">
        <v>0.6</v>
      </c>
      <c r="W391">
        <v>1.3</v>
      </c>
      <c r="X391">
        <v>7</v>
      </c>
      <c r="Y391">
        <v>50</v>
      </c>
      <c r="Z391">
        <v>25</v>
      </c>
      <c r="AA391">
        <v>0.11</v>
      </c>
      <c r="AB391">
        <v>0</v>
      </c>
      <c r="AC391">
        <v>0.11</v>
      </c>
      <c r="AD391">
        <v>0.11</v>
      </c>
      <c r="AE391">
        <v>0.11</v>
      </c>
      <c r="AF391">
        <v>0.04</v>
      </c>
      <c r="AG391">
        <v>0.03</v>
      </c>
      <c r="AH391">
        <v>0.08</v>
      </c>
      <c r="AI391">
        <v>0.04</v>
      </c>
      <c r="AJ391">
        <v>0.08</v>
      </c>
    </row>
    <row r="392" spans="1:36" x14ac:dyDescent="0.25">
      <c r="A392">
        <v>391</v>
      </c>
      <c r="B392" t="s">
        <v>481</v>
      </c>
      <c r="C392" t="s">
        <v>66</v>
      </c>
      <c r="D392" t="s">
        <v>17</v>
      </c>
      <c r="E392" t="s">
        <v>22</v>
      </c>
      <c r="F392">
        <v>23</v>
      </c>
      <c r="G392">
        <v>2000</v>
      </c>
      <c r="H392">
        <v>21</v>
      </c>
      <c r="I392">
        <v>11</v>
      </c>
      <c r="J392">
        <v>938</v>
      </c>
      <c r="K392">
        <v>10.4</v>
      </c>
      <c r="L392">
        <v>2</v>
      </c>
      <c r="M392">
        <v>2</v>
      </c>
      <c r="N392">
        <v>4</v>
      </c>
      <c r="O392">
        <v>1</v>
      </c>
      <c r="P392">
        <v>1</v>
      </c>
      <c r="Q392">
        <v>1</v>
      </c>
      <c r="R392">
        <v>1</v>
      </c>
      <c r="S392">
        <v>0</v>
      </c>
      <c r="T392">
        <v>2.8</v>
      </c>
      <c r="U392">
        <v>2</v>
      </c>
      <c r="V392">
        <v>2.4</v>
      </c>
      <c r="W392">
        <v>4.4000000000000004</v>
      </c>
      <c r="X392">
        <v>22</v>
      </c>
      <c r="Y392">
        <v>38</v>
      </c>
      <c r="Z392">
        <v>52</v>
      </c>
      <c r="AA392">
        <v>0.19</v>
      </c>
      <c r="AB392">
        <v>0.19</v>
      </c>
      <c r="AC392">
        <v>0.38</v>
      </c>
      <c r="AD392">
        <v>0.1</v>
      </c>
      <c r="AE392">
        <v>0.28999999999999998</v>
      </c>
      <c r="AF392">
        <v>0.27</v>
      </c>
      <c r="AG392">
        <v>0.23</v>
      </c>
      <c r="AH392">
        <v>0.5</v>
      </c>
      <c r="AI392">
        <v>0.2</v>
      </c>
      <c r="AJ392">
        <v>0.42</v>
      </c>
    </row>
    <row r="393" spans="1:36" x14ac:dyDescent="0.25">
      <c r="A393">
        <v>392</v>
      </c>
      <c r="B393" t="s">
        <v>482</v>
      </c>
      <c r="C393" t="s">
        <v>159</v>
      </c>
      <c r="D393" t="s">
        <v>11</v>
      </c>
      <c r="E393" t="s">
        <v>131</v>
      </c>
      <c r="F393">
        <v>25</v>
      </c>
      <c r="G393">
        <v>1999</v>
      </c>
      <c r="H393">
        <v>35</v>
      </c>
      <c r="I393">
        <v>35</v>
      </c>
      <c r="J393">
        <v>3122</v>
      </c>
      <c r="K393">
        <v>34.700000000000003</v>
      </c>
      <c r="L393">
        <v>0</v>
      </c>
      <c r="M393">
        <v>2</v>
      </c>
      <c r="N393">
        <v>2</v>
      </c>
      <c r="O393">
        <v>0</v>
      </c>
      <c r="P393">
        <v>0</v>
      </c>
      <c r="Q393">
        <v>0</v>
      </c>
      <c r="R393">
        <v>6</v>
      </c>
      <c r="S393">
        <v>0</v>
      </c>
      <c r="T393">
        <v>1.3</v>
      </c>
      <c r="U393">
        <v>1.3</v>
      </c>
      <c r="V393">
        <v>0.5</v>
      </c>
      <c r="W393">
        <v>1.8</v>
      </c>
      <c r="X393">
        <v>3</v>
      </c>
      <c r="Y393">
        <v>80</v>
      </c>
      <c r="Z393">
        <v>8</v>
      </c>
      <c r="AA393">
        <v>0</v>
      </c>
      <c r="AB393">
        <v>0.06</v>
      </c>
      <c r="AC393">
        <v>0.06</v>
      </c>
      <c r="AD393">
        <v>0</v>
      </c>
      <c r="AE393">
        <v>0.06</v>
      </c>
      <c r="AF393">
        <v>0.04</v>
      </c>
      <c r="AG393">
        <v>0.01</v>
      </c>
      <c r="AH393">
        <v>0.05</v>
      </c>
      <c r="AI393">
        <v>0.04</v>
      </c>
      <c r="AJ393">
        <v>0.05</v>
      </c>
    </row>
    <row r="394" spans="1:36" x14ac:dyDescent="0.25">
      <c r="A394">
        <v>393</v>
      </c>
      <c r="B394" t="s">
        <v>483</v>
      </c>
      <c r="C394" t="s">
        <v>66</v>
      </c>
      <c r="D394" t="s">
        <v>51</v>
      </c>
      <c r="E394" t="s">
        <v>60</v>
      </c>
      <c r="F394">
        <v>16</v>
      </c>
      <c r="G394">
        <v>2007</v>
      </c>
      <c r="H394">
        <v>7</v>
      </c>
      <c r="I394">
        <v>1</v>
      </c>
      <c r="J394">
        <v>165</v>
      </c>
      <c r="K394">
        <v>1.8</v>
      </c>
      <c r="L394">
        <v>0</v>
      </c>
      <c r="M394">
        <v>0</v>
      </c>
      <c r="N394">
        <v>0</v>
      </c>
      <c r="O394">
        <v>0</v>
      </c>
      <c r="P394">
        <v>0</v>
      </c>
      <c r="Q394">
        <v>0</v>
      </c>
      <c r="R394">
        <v>1</v>
      </c>
      <c r="S394">
        <v>0</v>
      </c>
      <c r="T394">
        <v>0.7</v>
      </c>
      <c r="U394">
        <v>0.7</v>
      </c>
      <c r="V394">
        <v>0</v>
      </c>
      <c r="W394">
        <v>0.7</v>
      </c>
      <c r="X394">
        <v>2</v>
      </c>
      <c r="Y394">
        <v>1</v>
      </c>
      <c r="Z394">
        <v>12</v>
      </c>
      <c r="AA394">
        <v>0</v>
      </c>
      <c r="AB394">
        <v>0</v>
      </c>
      <c r="AC394">
        <v>0</v>
      </c>
      <c r="AD394">
        <v>0</v>
      </c>
      <c r="AE394">
        <v>0</v>
      </c>
      <c r="AF394">
        <v>0.36</v>
      </c>
      <c r="AG394">
        <v>0</v>
      </c>
      <c r="AH394">
        <v>0.36</v>
      </c>
      <c r="AI394">
        <v>0.36</v>
      </c>
      <c r="AJ394">
        <v>0.36</v>
      </c>
    </row>
    <row r="395" spans="1:36" x14ac:dyDescent="0.25">
      <c r="A395">
        <v>394</v>
      </c>
      <c r="B395" t="s">
        <v>484</v>
      </c>
      <c r="C395" t="s">
        <v>64</v>
      </c>
      <c r="D395" t="s">
        <v>21</v>
      </c>
      <c r="E395" t="s">
        <v>86</v>
      </c>
      <c r="F395">
        <v>19</v>
      </c>
      <c r="G395">
        <v>2004</v>
      </c>
      <c r="H395">
        <v>16</v>
      </c>
      <c r="I395">
        <v>9</v>
      </c>
      <c r="J395">
        <v>850</v>
      </c>
      <c r="K395">
        <v>9.4</v>
      </c>
      <c r="L395">
        <v>1</v>
      </c>
      <c r="M395">
        <v>0</v>
      </c>
      <c r="N395">
        <v>1</v>
      </c>
      <c r="O395">
        <v>1</v>
      </c>
      <c r="P395">
        <v>0</v>
      </c>
      <c r="Q395">
        <v>0</v>
      </c>
      <c r="R395">
        <v>0</v>
      </c>
      <c r="S395">
        <v>0</v>
      </c>
      <c r="T395">
        <v>1.6</v>
      </c>
      <c r="U395">
        <v>1.6</v>
      </c>
      <c r="V395">
        <v>1</v>
      </c>
      <c r="W395">
        <v>2.6</v>
      </c>
      <c r="X395">
        <v>45</v>
      </c>
      <c r="Y395">
        <v>27</v>
      </c>
      <c r="Z395">
        <v>66</v>
      </c>
      <c r="AA395">
        <v>0.11</v>
      </c>
      <c r="AB395">
        <v>0</v>
      </c>
      <c r="AC395">
        <v>0.11</v>
      </c>
      <c r="AD395">
        <v>0.11</v>
      </c>
      <c r="AE395">
        <v>0.11</v>
      </c>
      <c r="AF395">
        <v>0.17</v>
      </c>
      <c r="AG395">
        <v>0.1</v>
      </c>
      <c r="AH395">
        <v>0.27</v>
      </c>
      <c r="AI395">
        <v>0.17</v>
      </c>
      <c r="AJ395">
        <v>0.27</v>
      </c>
    </row>
    <row r="396" spans="1:36" x14ac:dyDescent="0.25">
      <c r="A396">
        <v>395</v>
      </c>
      <c r="B396" t="s">
        <v>485</v>
      </c>
      <c r="C396" t="s">
        <v>159</v>
      </c>
      <c r="D396" t="s">
        <v>51</v>
      </c>
      <c r="E396" t="s">
        <v>131</v>
      </c>
      <c r="F396">
        <v>27</v>
      </c>
      <c r="G396">
        <v>1997</v>
      </c>
      <c r="H396">
        <v>5</v>
      </c>
      <c r="I396">
        <v>3</v>
      </c>
      <c r="J396">
        <v>238</v>
      </c>
      <c r="K396">
        <v>2.6</v>
      </c>
      <c r="L396">
        <v>0</v>
      </c>
      <c r="M396">
        <v>0</v>
      </c>
      <c r="N396">
        <v>0</v>
      </c>
      <c r="O396">
        <v>0</v>
      </c>
      <c r="P396">
        <v>0</v>
      </c>
      <c r="Q396">
        <v>0</v>
      </c>
      <c r="R396">
        <v>0</v>
      </c>
      <c r="S396">
        <v>0</v>
      </c>
      <c r="T396">
        <v>0</v>
      </c>
      <c r="U396">
        <v>0</v>
      </c>
      <c r="V396">
        <v>0.1</v>
      </c>
      <c r="W396">
        <v>0.1</v>
      </c>
      <c r="X396">
        <v>7</v>
      </c>
      <c r="Y396">
        <v>0</v>
      </c>
      <c r="Z396">
        <v>15</v>
      </c>
      <c r="AA396">
        <v>0</v>
      </c>
      <c r="AB396">
        <v>0</v>
      </c>
      <c r="AC396">
        <v>0</v>
      </c>
      <c r="AD396">
        <v>0</v>
      </c>
      <c r="AE396">
        <v>0</v>
      </c>
      <c r="AF396">
        <v>0</v>
      </c>
      <c r="AG396">
        <v>0.03</v>
      </c>
      <c r="AH396">
        <v>0.03</v>
      </c>
      <c r="AI396">
        <v>0</v>
      </c>
      <c r="AJ396">
        <v>0.03</v>
      </c>
    </row>
    <row r="397" spans="1:36" x14ac:dyDescent="0.25">
      <c r="A397">
        <v>396</v>
      </c>
      <c r="B397" t="s">
        <v>486</v>
      </c>
      <c r="C397" t="s">
        <v>150</v>
      </c>
      <c r="D397" t="s">
        <v>11</v>
      </c>
      <c r="E397" t="s">
        <v>54</v>
      </c>
      <c r="F397">
        <v>23</v>
      </c>
      <c r="G397">
        <v>2001</v>
      </c>
      <c r="H397">
        <v>19</v>
      </c>
      <c r="I397">
        <v>12</v>
      </c>
      <c r="J397">
        <v>1125</v>
      </c>
      <c r="K397">
        <v>12.5</v>
      </c>
      <c r="L397">
        <v>1</v>
      </c>
      <c r="M397">
        <v>0</v>
      </c>
      <c r="N397">
        <v>1</v>
      </c>
      <c r="O397">
        <v>1</v>
      </c>
      <c r="P397">
        <v>0</v>
      </c>
      <c r="Q397">
        <v>0</v>
      </c>
      <c r="R397">
        <v>4</v>
      </c>
      <c r="S397">
        <v>0</v>
      </c>
      <c r="T397">
        <v>0.6</v>
      </c>
      <c r="U397">
        <v>0.6</v>
      </c>
      <c r="V397">
        <v>0</v>
      </c>
      <c r="W397">
        <v>0.6</v>
      </c>
      <c r="X397">
        <v>3</v>
      </c>
      <c r="Y397">
        <v>32</v>
      </c>
      <c r="Z397">
        <v>2</v>
      </c>
      <c r="AA397">
        <v>0.08</v>
      </c>
      <c r="AB397">
        <v>0</v>
      </c>
      <c r="AC397">
        <v>0.08</v>
      </c>
      <c r="AD397">
        <v>0.08</v>
      </c>
      <c r="AE397">
        <v>0.08</v>
      </c>
      <c r="AF397">
        <v>0.05</v>
      </c>
      <c r="AG397">
        <v>0</v>
      </c>
      <c r="AH397">
        <v>0.05</v>
      </c>
      <c r="AI397">
        <v>0.05</v>
      </c>
      <c r="AJ397">
        <v>0.05</v>
      </c>
    </row>
    <row r="398" spans="1:36" x14ac:dyDescent="0.25">
      <c r="A398">
        <v>397</v>
      </c>
      <c r="B398" t="s">
        <v>487</v>
      </c>
      <c r="C398" t="s">
        <v>89</v>
      </c>
      <c r="D398" t="s">
        <v>48</v>
      </c>
      <c r="E398" t="s">
        <v>84</v>
      </c>
      <c r="F398">
        <v>34</v>
      </c>
      <c r="G398">
        <v>1990</v>
      </c>
      <c r="H398">
        <v>4</v>
      </c>
      <c r="I398">
        <v>1</v>
      </c>
      <c r="J398">
        <v>226</v>
      </c>
      <c r="K398">
        <v>2.5</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row>
    <row r="399" spans="1:36" x14ac:dyDescent="0.25">
      <c r="A399">
        <v>398</v>
      </c>
      <c r="B399" t="s">
        <v>488</v>
      </c>
      <c r="C399" t="s">
        <v>161</v>
      </c>
      <c r="D399" t="s">
        <v>17</v>
      </c>
      <c r="E399" t="s">
        <v>84</v>
      </c>
      <c r="F399">
        <v>22</v>
      </c>
      <c r="G399">
        <v>2001</v>
      </c>
      <c r="H399">
        <v>26</v>
      </c>
      <c r="I399">
        <v>20</v>
      </c>
      <c r="J399">
        <v>1617</v>
      </c>
      <c r="K399">
        <v>18</v>
      </c>
      <c r="L399">
        <v>3</v>
      </c>
      <c r="M399">
        <v>0</v>
      </c>
      <c r="N399">
        <v>3</v>
      </c>
      <c r="O399">
        <v>3</v>
      </c>
      <c r="P399">
        <v>0</v>
      </c>
      <c r="Q399">
        <v>0</v>
      </c>
      <c r="R399">
        <v>4</v>
      </c>
      <c r="S399">
        <v>0</v>
      </c>
      <c r="T399">
        <v>2.1</v>
      </c>
      <c r="U399">
        <v>2.1</v>
      </c>
      <c r="V399">
        <v>0.7</v>
      </c>
      <c r="W399">
        <v>2.8</v>
      </c>
      <c r="X399">
        <v>29</v>
      </c>
      <c r="Y399">
        <v>75</v>
      </c>
      <c r="Z399">
        <v>16</v>
      </c>
      <c r="AA399">
        <v>0.17</v>
      </c>
      <c r="AB399">
        <v>0</v>
      </c>
      <c r="AC399">
        <v>0.17</v>
      </c>
      <c r="AD399">
        <v>0.17</v>
      </c>
      <c r="AE399">
        <v>0.17</v>
      </c>
      <c r="AF399">
        <v>0.12</v>
      </c>
      <c r="AG399">
        <v>0.04</v>
      </c>
      <c r="AH399">
        <v>0.16</v>
      </c>
      <c r="AI399">
        <v>0.12</v>
      </c>
      <c r="AJ399">
        <v>0.16</v>
      </c>
    </row>
    <row r="400" spans="1:36" x14ac:dyDescent="0.25">
      <c r="A400">
        <v>399</v>
      </c>
      <c r="B400" t="s">
        <v>489</v>
      </c>
      <c r="C400" t="s">
        <v>95</v>
      </c>
      <c r="D400" t="s">
        <v>48</v>
      </c>
      <c r="E400" t="s">
        <v>60</v>
      </c>
      <c r="F400">
        <v>28</v>
      </c>
      <c r="G400">
        <v>1996</v>
      </c>
      <c r="H400">
        <v>34</v>
      </c>
      <c r="I400">
        <v>34</v>
      </c>
      <c r="J400">
        <v>3060</v>
      </c>
      <c r="K400">
        <v>34</v>
      </c>
      <c r="L400">
        <v>0</v>
      </c>
      <c r="M400">
        <v>0</v>
      </c>
      <c r="N400">
        <v>0</v>
      </c>
      <c r="O400">
        <v>0</v>
      </c>
      <c r="P400">
        <v>0</v>
      </c>
      <c r="Q400">
        <v>0</v>
      </c>
      <c r="R400">
        <v>0</v>
      </c>
      <c r="S400">
        <v>0</v>
      </c>
      <c r="T400">
        <v>0</v>
      </c>
      <c r="U400">
        <v>0</v>
      </c>
      <c r="V400">
        <v>0.2</v>
      </c>
      <c r="W400">
        <v>0.2</v>
      </c>
      <c r="X400">
        <v>0</v>
      </c>
      <c r="Y400">
        <v>1</v>
      </c>
      <c r="Z400">
        <v>0</v>
      </c>
      <c r="AA400">
        <v>0</v>
      </c>
      <c r="AB400">
        <v>0</v>
      </c>
      <c r="AC400">
        <v>0</v>
      </c>
      <c r="AD400">
        <v>0</v>
      </c>
      <c r="AE400">
        <v>0</v>
      </c>
      <c r="AF400">
        <v>0</v>
      </c>
      <c r="AG400">
        <v>0</v>
      </c>
      <c r="AH400">
        <v>0</v>
      </c>
      <c r="AI400">
        <v>0</v>
      </c>
      <c r="AJ400">
        <v>0</v>
      </c>
    </row>
    <row r="401" spans="1:36" x14ac:dyDescent="0.25">
      <c r="A401">
        <v>400</v>
      </c>
      <c r="B401" t="s">
        <v>490</v>
      </c>
      <c r="C401" t="s">
        <v>28</v>
      </c>
      <c r="D401" t="s">
        <v>51</v>
      </c>
      <c r="E401" t="s">
        <v>42</v>
      </c>
      <c r="F401">
        <v>30</v>
      </c>
      <c r="G401">
        <v>1994</v>
      </c>
      <c r="H401">
        <v>25</v>
      </c>
      <c r="I401">
        <v>11</v>
      </c>
      <c r="J401">
        <v>1050</v>
      </c>
      <c r="K401">
        <v>11.7</v>
      </c>
      <c r="L401">
        <v>4</v>
      </c>
      <c r="M401">
        <v>1</v>
      </c>
      <c r="N401">
        <v>5</v>
      </c>
      <c r="O401">
        <v>4</v>
      </c>
      <c r="P401">
        <v>0</v>
      </c>
      <c r="Q401">
        <v>0</v>
      </c>
      <c r="R401">
        <v>4</v>
      </c>
      <c r="S401">
        <v>0</v>
      </c>
      <c r="T401">
        <v>3.6</v>
      </c>
      <c r="U401">
        <v>3.6</v>
      </c>
      <c r="V401">
        <v>0.5</v>
      </c>
      <c r="W401">
        <v>4.0999999999999996</v>
      </c>
      <c r="X401">
        <v>7</v>
      </c>
      <c r="Y401">
        <v>13</v>
      </c>
      <c r="Z401">
        <v>40</v>
      </c>
      <c r="AA401">
        <v>0.34</v>
      </c>
      <c r="AB401">
        <v>0.09</v>
      </c>
      <c r="AC401">
        <v>0.43</v>
      </c>
      <c r="AD401">
        <v>0.34</v>
      </c>
      <c r="AE401">
        <v>0.43</v>
      </c>
      <c r="AF401">
        <v>0.31</v>
      </c>
      <c r="AG401">
        <v>0.04</v>
      </c>
      <c r="AH401">
        <v>0.35</v>
      </c>
      <c r="AI401">
        <v>0.31</v>
      </c>
      <c r="AJ401">
        <v>0.35</v>
      </c>
    </row>
    <row r="402" spans="1:36" x14ac:dyDescent="0.25">
      <c r="A402">
        <v>401</v>
      </c>
      <c r="B402" t="s">
        <v>491</v>
      </c>
      <c r="C402" t="s">
        <v>28</v>
      </c>
      <c r="D402" t="s">
        <v>17</v>
      </c>
      <c r="E402" t="s">
        <v>34</v>
      </c>
      <c r="F402">
        <v>26</v>
      </c>
      <c r="G402">
        <v>1998</v>
      </c>
      <c r="H402">
        <v>2</v>
      </c>
      <c r="I402">
        <v>0</v>
      </c>
      <c r="J402">
        <v>25</v>
      </c>
      <c r="K402">
        <v>0.3</v>
      </c>
      <c r="L402">
        <v>0</v>
      </c>
      <c r="M402">
        <v>0</v>
      </c>
      <c r="N402">
        <v>0</v>
      </c>
      <c r="O402">
        <v>0</v>
      </c>
      <c r="P402">
        <v>0</v>
      </c>
      <c r="Q402">
        <v>0</v>
      </c>
      <c r="R402">
        <v>0</v>
      </c>
      <c r="S402">
        <v>0</v>
      </c>
      <c r="T402">
        <v>0</v>
      </c>
      <c r="U402">
        <v>0</v>
      </c>
      <c r="V402">
        <v>0</v>
      </c>
      <c r="W402">
        <v>0</v>
      </c>
      <c r="X402">
        <v>0</v>
      </c>
      <c r="Y402">
        <v>1</v>
      </c>
      <c r="Z402">
        <v>0</v>
      </c>
      <c r="AA402">
        <v>0</v>
      </c>
      <c r="AB402">
        <v>0</v>
      </c>
      <c r="AC402">
        <v>0</v>
      </c>
      <c r="AD402">
        <v>0</v>
      </c>
      <c r="AE402">
        <v>0</v>
      </c>
      <c r="AF402">
        <v>0</v>
      </c>
      <c r="AG402">
        <v>0</v>
      </c>
      <c r="AH402">
        <v>0</v>
      </c>
      <c r="AI402">
        <v>0</v>
      </c>
      <c r="AJ402">
        <v>0</v>
      </c>
    </row>
    <row r="403" spans="1:36" x14ac:dyDescent="0.25">
      <c r="A403">
        <v>402</v>
      </c>
      <c r="B403" t="s">
        <v>492</v>
      </c>
      <c r="C403" t="s">
        <v>10</v>
      </c>
      <c r="D403" t="s">
        <v>17</v>
      </c>
      <c r="E403" t="s">
        <v>57</v>
      </c>
      <c r="F403">
        <v>18</v>
      </c>
      <c r="G403">
        <v>2006</v>
      </c>
      <c r="H403">
        <v>2</v>
      </c>
      <c r="I403">
        <v>0</v>
      </c>
      <c r="J403">
        <v>49</v>
      </c>
      <c r="K403">
        <v>0.5</v>
      </c>
      <c r="L403">
        <v>0</v>
      </c>
      <c r="M403">
        <v>0</v>
      </c>
      <c r="N403">
        <v>0</v>
      </c>
      <c r="O403">
        <v>0</v>
      </c>
      <c r="P403">
        <v>0</v>
      </c>
      <c r="Q403">
        <v>0</v>
      </c>
      <c r="R403">
        <v>0</v>
      </c>
      <c r="S403">
        <v>0</v>
      </c>
      <c r="T403">
        <v>0</v>
      </c>
      <c r="U403">
        <v>0</v>
      </c>
      <c r="V403">
        <v>0</v>
      </c>
      <c r="W403">
        <v>0</v>
      </c>
      <c r="X403">
        <v>0</v>
      </c>
      <c r="Y403">
        <v>0</v>
      </c>
      <c r="Z403">
        <v>1</v>
      </c>
      <c r="AA403">
        <v>0</v>
      </c>
      <c r="AB403">
        <v>0</v>
      </c>
      <c r="AC403">
        <v>0</v>
      </c>
      <c r="AD403">
        <v>0</v>
      </c>
      <c r="AE403">
        <v>0</v>
      </c>
      <c r="AF403">
        <v>0.05</v>
      </c>
      <c r="AG403">
        <v>0.04</v>
      </c>
      <c r="AH403">
        <v>0.09</v>
      </c>
      <c r="AI403">
        <v>0.05</v>
      </c>
      <c r="AJ403">
        <v>0.09</v>
      </c>
    </row>
    <row r="404" spans="1:36" x14ac:dyDescent="0.25">
      <c r="A404">
        <v>403</v>
      </c>
      <c r="B404" t="s">
        <v>493</v>
      </c>
      <c r="C404" t="s">
        <v>104</v>
      </c>
      <c r="D404" t="s">
        <v>48</v>
      </c>
      <c r="E404" t="s">
        <v>37</v>
      </c>
      <c r="F404">
        <v>31</v>
      </c>
      <c r="G404">
        <v>1992</v>
      </c>
      <c r="H404">
        <v>13</v>
      </c>
      <c r="I404">
        <v>12</v>
      </c>
      <c r="J404">
        <v>1100</v>
      </c>
      <c r="K404">
        <v>12.2</v>
      </c>
      <c r="L404">
        <v>0</v>
      </c>
      <c r="M404">
        <v>0</v>
      </c>
      <c r="N404">
        <v>0</v>
      </c>
      <c r="O404">
        <v>0</v>
      </c>
      <c r="P404">
        <v>0</v>
      </c>
      <c r="Q404">
        <v>0</v>
      </c>
      <c r="R404">
        <v>1</v>
      </c>
      <c r="S404">
        <v>0</v>
      </c>
      <c r="T404">
        <v>0</v>
      </c>
      <c r="U404">
        <v>0</v>
      </c>
      <c r="V404">
        <v>0</v>
      </c>
      <c r="W404">
        <v>0</v>
      </c>
      <c r="X404">
        <v>0</v>
      </c>
      <c r="Y404">
        <v>0</v>
      </c>
      <c r="Z404">
        <v>0</v>
      </c>
      <c r="AA404">
        <v>0</v>
      </c>
      <c r="AB404">
        <v>0</v>
      </c>
      <c r="AC404">
        <v>0</v>
      </c>
      <c r="AD404">
        <v>0</v>
      </c>
      <c r="AE404">
        <v>0</v>
      </c>
      <c r="AF404">
        <v>0</v>
      </c>
      <c r="AG404">
        <v>0</v>
      </c>
      <c r="AH404">
        <v>0</v>
      </c>
      <c r="AI404">
        <v>0</v>
      </c>
      <c r="AJ404">
        <v>0</v>
      </c>
    </row>
    <row r="405" spans="1:36" x14ac:dyDescent="0.25">
      <c r="A405">
        <v>404</v>
      </c>
      <c r="B405" t="s">
        <v>494</v>
      </c>
      <c r="C405" t="s">
        <v>66</v>
      </c>
      <c r="D405" t="s">
        <v>51</v>
      </c>
      <c r="E405" t="s">
        <v>52</v>
      </c>
      <c r="F405">
        <v>20</v>
      </c>
      <c r="G405">
        <v>2003</v>
      </c>
      <c r="H405">
        <v>14</v>
      </c>
      <c r="I405">
        <v>0</v>
      </c>
      <c r="J405">
        <v>134</v>
      </c>
      <c r="K405">
        <v>1.5</v>
      </c>
      <c r="L405">
        <v>1</v>
      </c>
      <c r="M405">
        <v>0</v>
      </c>
      <c r="N405">
        <v>1</v>
      </c>
      <c r="O405">
        <v>1</v>
      </c>
      <c r="P405">
        <v>0</v>
      </c>
      <c r="Q405">
        <v>0</v>
      </c>
      <c r="R405">
        <v>0</v>
      </c>
      <c r="S405">
        <v>0</v>
      </c>
      <c r="T405">
        <v>0.2</v>
      </c>
      <c r="U405">
        <v>0.2</v>
      </c>
      <c r="V405">
        <v>0.1</v>
      </c>
      <c r="W405">
        <v>0.3</v>
      </c>
      <c r="X405">
        <v>5</v>
      </c>
      <c r="Y405">
        <v>4</v>
      </c>
      <c r="Z405">
        <v>17</v>
      </c>
      <c r="AA405">
        <v>0.67</v>
      </c>
      <c r="AB405">
        <v>0</v>
      </c>
      <c r="AC405">
        <v>0.67</v>
      </c>
      <c r="AD405">
        <v>0.67</v>
      </c>
      <c r="AE405">
        <v>0.67</v>
      </c>
      <c r="AF405">
        <v>0.11</v>
      </c>
      <c r="AG405">
        <v>0.1</v>
      </c>
      <c r="AH405">
        <v>0.21</v>
      </c>
      <c r="AI405">
        <v>0.11</v>
      </c>
      <c r="AJ405">
        <v>0.21</v>
      </c>
    </row>
    <row r="406" spans="1:36" x14ac:dyDescent="0.25">
      <c r="A406">
        <v>405</v>
      </c>
      <c r="B406" t="s">
        <v>495</v>
      </c>
      <c r="C406" t="s">
        <v>215</v>
      </c>
      <c r="D406" t="s">
        <v>51</v>
      </c>
      <c r="E406" t="s">
        <v>12</v>
      </c>
      <c r="F406">
        <v>22</v>
      </c>
      <c r="G406">
        <v>2002</v>
      </c>
      <c r="H406">
        <v>32</v>
      </c>
      <c r="I406">
        <v>21</v>
      </c>
      <c r="J406">
        <v>2005</v>
      </c>
      <c r="K406">
        <v>22.3</v>
      </c>
      <c r="L406">
        <v>7</v>
      </c>
      <c r="M406">
        <v>4</v>
      </c>
      <c r="N406">
        <v>11</v>
      </c>
      <c r="O406">
        <v>7</v>
      </c>
      <c r="P406">
        <v>0</v>
      </c>
      <c r="Q406">
        <v>0</v>
      </c>
      <c r="R406">
        <v>3</v>
      </c>
      <c r="S406">
        <v>0</v>
      </c>
      <c r="T406">
        <v>8.4</v>
      </c>
      <c r="U406">
        <v>8.4</v>
      </c>
      <c r="V406">
        <v>5.5</v>
      </c>
      <c r="W406">
        <v>13.8</v>
      </c>
      <c r="X406">
        <v>79</v>
      </c>
      <c r="Y406">
        <v>43</v>
      </c>
      <c r="Z406">
        <v>191</v>
      </c>
      <c r="AA406">
        <v>0.31</v>
      </c>
      <c r="AB406">
        <v>0.18</v>
      </c>
      <c r="AC406">
        <v>0.49</v>
      </c>
      <c r="AD406">
        <v>0.31</v>
      </c>
      <c r="AE406">
        <v>0.49</v>
      </c>
      <c r="AF406">
        <v>0.38</v>
      </c>
      <c r="AG406">
        <v>0.25</v>
      </c>
      <c r="AH406">
        <v>0.62</v>
      </c>
      <c r="AI406">
        <v>0.38</v>
      </c>
      <c r="AJ406">
        <v>0.62</v>
      </c>
    </row>
    <row r="407" spans="1:36" x14ac:dyDescent="0.25">
      <c r="A407">
        <v>406</v>
      </c>
      <c r="B407" t="s">
        <v>496</v>
      </c>
      <c r="C407" t="s">
        <v>10</v>
      </c>
      <c r="D407" t="s">
        <v>11</v>
      </c>
      <c r="E407" t="s">
        <v>37</v>
      </c>
      <c r="F407">
        <v>19</v>
      </c>
      <c r="G407">
        <v>2005</v>
      </c>
      <c r="H407">
        <v>9</v>
      </c>
      <c r="I407">
        <v>6</v>
      </c>
      <c r="J407">
        <v>528</v>
      </c>
      <c r="K407">
        <v>5.9</v>
      </c>
      <c r="L407">
        <v>2</v>
      </c>
      <c r="M407">
        <v>0</v>
      </c>
      <c r="N407">
        <v>2</v>
      </c>
      <c r="O407">
        <v>2</v>
      </c>
      <c r="P407">
        <v>0</v>
      </c>
      <c r="Q407">
        <v>0</v>
      </c>
      <c r="R407">
        <v>0</v>
      </c>
      <c r="S407">
        <v>0</v>
      </c>
      <c r="T407">
        <v>1.3</v>
      </c>
      <c r="U407">
        <v>1.3</v>
      </c>
      <c r="V407">
        <v>0.4</v>
      </c>
      <c r="W407">
        <v>1.6</v>
      </c>
      <c r="X407">
        <v>16</v>
      </c>
      <c r="Y407">
        <v>17</v>
      </c>
      <c r="Z407">
        <v>26</v>
      </c>
      <c r="AA407">
        <v>0.34</v>
      </c>
      <c r="AB407">
        <v>0</v>
      </c>
      <c r="AC407">
        <v>0.34</v>
      </c>
      <c r="AD407">
        <v>0.34</v>
      </c>
      <c r="AE407">
        <v>0.34</v>
      </c>
      <c r="AF407">
        <v>0.22</v>
      </c>
      <c r="AG407">
        <v>0.06</v>
      </c>
      <c r="AH407">
        <v>0.28000000000000003</v>
      </c>
      <c r="AI407">
        <v>0.22</v>
      </c>
      <c r="AJ407">
        <v>0.28000000000000003</v>
      </c>
    </row>
    <row r="408" spans="1:36" x14ac:dyDescent="0.25">
      <c r="A408">
        <v>407</v>
      </c>
      <c r="B408" t="s">
        <v>497</v>
      </c>
      <c r="C408" t="s">
        <v>10</v>
      </c>
      <c r="D408" t="s">
        <v>48</v>
      </c>
      <c r="E408" t="s">
        <v>131</v>
      </c>
      <c r="F408">
        <v>27</v>
      </c>
      <c r="G408">
        <v>1996</v>
      </c>
      <c r="H408">
        <v>13</v>
      </c>
      <c r="I408">
        <v>13</v>
      </c>
      <c r="J408">
        <v>1170</v>
      </c>
      <c r="K408">
        <v>13</v>
      </c>
      <c r="L408">
        <v>0</v>
      </c>
      <c r="M408">
        <v>0</v>
      </c>
      <c r="N408">
        <v>0</v>
      </c>
      <c r="O408">
        <v>0</v>
      </c>
      <c r="P408">
        <v>0</v>
      </c>
      <c r="Q408">
        <v>0</v>
      </c>
      <c r="R408">
        <v>2</v>
      </c>
      <c r="S408">
        <v>0</v>
      </c>
      <c r="T408">
        <v>0</v>
      </c>
      <c r="U408">
        <v>0</v>
      </c>
      <c r="V408">
        <v>0</v>
      </c>
      <c r="W408">
        <v>0</v>
      </c>
      <c r="X408">
        <v>0</v>
      </c>
      <c r="Y408">
        <v>1</v>
      </c>
      <c r="Z408">
        <v>0</v>
      </c>
      <c r="AA408">
        <v>0</v>
      </c>
      <c r="AB408">
        <v>0</v>
      </c>
      <c r="AC408">
        <v>0</v>
      </c>
      <c r="AD408">
        <v>0</v>
      </c>
      <c r="AE408">
        <v>0</v>
      </c>
      <c r="AF408">
        <v>0</v>
      </c>
      <c r="AG408">
        <v>0</v>
      </c>
      <c r="AH408">
        <v>0</v>
      </c>
      <c r="AI408">
        <v>0</v>
      </c>
      <c r="AJ408">
        <v>0</v>
      </c>
    </row>
    <row r="409" spans="1:36" x14ac:dyDescent="0.25">
      <c r="A409">
        <v>408</v>
      </c>
      <c r="B409" t="s">
        <v>498</v>
      </c>
      <c r="C409" t="s">
        <v>10</v>
      </c>
      <c r="D409" t="s">
        <v>106</v>
      </c>
      <c r="E409" t="s">
        <v>14</v>
      </c>
      <c r="F409">
        <v>22</v>
      </c>
      <c r="G409">
        <v>2002</v>
      </c>
      <c r="H409">
        <v>37</v>
      </c>
      <c r="I409">
        <v>36</v>
      </c>
      <c r="J409">
        <v>3191</v>
      </c>
      <c r="K409">
        <v>35.5</v>
      </c>
      <c r="L409">
        <v>15</v>
      </c>
      <c r="M409">
        <v>8</v>
      </c>
      <c r="N409">
        <v>23</v>
      </c>
      <c r="O409">
        <v>11</v>
      </c>
      <c r="P409">
        <v>4</v>
      </c>
      <c r="Q409">
        <v>5</v>
      </c>
      <c r="R409">
        <v>7</v>
      </c>
      <c r="S409">
        <v>0</v>
      </c>
      <c r="T409">
        <v>17.3</v>
      </c>
      <c r="U409">
        <v>13.3</v>
      </c>
      <c r="V409">
        <v>10.9</v>
      </c>
      <c r="W409">
        <v>24.2</v>
      </c>
      <c r="X409">
        <v>120</v>
      </c>
      <c r="Y409">
        <v>214</v>
      </c>
      <c r="Z409">
        <v>187</v>
      </c>
      <c r="AA409">
        <v>0.42</v>
      </c>
      <c r="AB409">
        <v>0.23</v>
      </c>
      <c r="AC409">
        <v>0.65</v>
      </c>
      <c r="AD409">
        <v>0.31</v>
      </c>
      <c r="AE409">
        <v>0.54</v>
      </c>
      <c r="AF409">
        <v>0.49</v>
      </c>
      <c r="AG409">
        <v>0.31</v>
      </c>
      <c r="AH409">
        <v>0.79</v>
      </c>
      <c r="AI409">
        <v>0.38</v>
      </c>
      <c r="AJ409">
        <v>0.68</v>
      </c>
    </row>
    <row r="410" spans="1:36" x14ac:dyDescent="0.25">
      <c r="A410">
        <v>409</v>
      </c>
      <c r="B410" t="s">
        <v>499</v>
      </c>
      <c r="C410" t="s">
        <v>150</v>
      </c>
      <c r="D410" t="s">
        <v>11</v>
      </c>
      <c r="E410" t="s">
        <v>57</v>
      </c>
      <c r="F410">
        <v>29</v>
      </c>
      <c r="G410">
        <v>1994</v>
      </c>
      <c r="H410">
        <v>31</v>
      </c>
      <c r="I410">
        <v>26</v>
      </c>
      <c r="J410">
        <v>2113</v>
      </c>
      <c r="K410">
        <v>23.5</v>
      </c>
      <c r="L410">
        <v>2</v>
      </c>
      <c r="M410">
        <v>1</v>
      </c>
      <c r="N410">
        <v>3</v>
      </c>
      <c r="O410">
        <v>2</v>
      </c>
      <c r="P410">
        <v>0</v>
      </c>
      <c r="Q410">
        <v>0</v>
      </c>
      <c r="R410">
        <v>5</v>
      </c>
      <c r="S410">
        <v>0</v>
      </c>
      <c r="T410">
        <v>2</v>
      </c>
      <c r="U410">
        <v>2</v>
      </c>
      <c r="V410">
        <v>1.5</v>
      </c>
      <c r="W410">
        <v>3.4</v>
      </c>
      <c r="X410">
        <v>47</v>
      </c>
      <c r="Y410">
        <v>66</v>
      </c>
      <c r="Z410">
        <v>83</v>
      </c>
      <c r="AA410">
        <v>0.09</v>
      </c>
      <c r="AB410">
        <v>0.04</v>
      </c>
      <c r="AC410">
        <v>0.13</v>
      </c>
      <c r="AD410">
        <v>0.09</v>
      </c>
      <c r="AE410">
        <v>0.13</v>
      </c>
      <c r="AF410">
        <v>0.08</v>
      </c>
      <c r="AG410">
        <v>0.06</v>
      </c>
      <c r="AH410">
        <v>0.15</v>
      </c>
      <c r="AI410">
        <v>0.08</v>
      </c>
      <c r="AJ410">
        <v>0.15</v>
      </c>
    </row>
    <row r="411" spans="1:36" x14ac:dyDescent="0.25">
      <c r="A411">
        <v>410</v>
      </c>
      <c r="B411" t="s">
        <v>500</v>
      </c>
      <c r="C411" t="s">
        <v>47</v>
      </c>
      <c r="D411" t="s">
        <v>106</v>
      </c>
      <c r="E411" t="s">
        <v>57</v>
      </c>
      <c r="F411">
        <v>26</v>
      </c>
      <c r="G411">
        <v>1997</v>
      </c>
      <c r="H411">
        <v>33</v>
      </c>
      <c r="I411">
        <v>27</v>
      </c>
      <c r="J411">
        <v>2380</v>
      </c>
      <c r="K411">
        <v>26.4</v>
      </c>
      <c r="L411">
        <v>4</v>
      </c>
      <c r="M411">
        <v>0</v>
      </c>
      <c r="N411">
        <v>4</v>
      </c>
      <c r="O411">
        <v>2</v>
      </c>
      <c r="P411">
        <v>2</v>
      </c>
      <c r="Q411">
        <v>2</v>
      </c>
      <c r="R411">
        <v>10</v>
      </c>
      <c r="S411">
        <v>0</v>
      </c>
      <c r="T411">
        <v>5.3</v>
      </c>
      <c r="U411">
        <v>3.7</v>
      </c>
      <c r="V411">
        <v>3.1</v>
      </c>
      <c r="W411">
        <v>6.8</v>
      </c>
      <c r="X411">
        <v>26</v>
      </c>
      <c r="Y411">
        <v>155</v>
      </c>
      <c r="Z411">
        <v>85</v>
      </c>
      <c r="AA411">
        <v>0.15</v>
      </c>
      <c r="AB411">
        <v>0</v>
      </c>
      <c r="AC411">
        <v>0.15</v>
      </c>
      <c r="AD411">
        <v>0.08</v>
      </c>
      <c r="AE411">
        <v>0.08</v>
      </c>
      <c r="AF411">
        <v>0.2</v>
      </c>
      <c r="AG411">
        <v>0.12</v>
      </c>
      <c r="AH411">
        <v>0.32</v>
      </c>
      <c r="AI411">
        <v>0.14000000000000001</v>
      </c>
      <c r="AJ411">
        <v>0.26</v>
      </c>
    </row>
    <row r="412" spans="1:36" x14ac:dyDescent="0.25">
      <c r="A412">
        <v>411</v>
      </c>
      <c r="B412" t="s">
        <v>501</v>
      </c>
      <c r="C412" t="s">
        <v>91</v>
      </c>
      <c r="D412" t="s">
        <v>78</v>
      </c>
      <c r="E412" t="s">
        <v>143</v>
      </c>
      <c r="F412">
        <v>31</v>
      </c>
      <c r="G412">
        <v>1993</v>
      </c>
      <c r="H412">
        <v>35</v>
      </c>
      <c r="I412">
        <v>31</v>
      </c>
      <c r="J412">
        <v>2797</v>
      </c>
      <c r="K412">
        <v>31.1</v>
      </c>
      <c r="L412">
        <v>4</v>
      </c>
      <c r="M412">
        <v>2</v>
      </c>
      <c r="N412">
        <v>6</v>
      </c>
      <c r="O412">
        <v>4</v>
      </c>
      <c r="P412">
        <v>0</v>
      </c>
      <c r="Q412">
        <v>0</v>
      </c>
      <c r="R412">
        <v>4</v>
      </c>
      <c r="S412">
        <v>0</v>
      </c>
      <c r="T412">
        <v>2.2999999999999998</v>
      </c>
      <c r="U412">
        <v>2.2999999999999998</v>
      </c>
      <c r="V412">
        <v>2.1</v>
      </c>
      <c r="W412">
        <v>4.3</v>
      </c>
      <c r="X412">
        <v>36</v>
      </c>
      <c r="Y412">
        <v>185</v>
      </c>
      <c r="Z412">
        <v>48</v>
      </c>
      <c r="AA412">
        <v>0.13</v>
      </c>
      <c r="AB412">
        <v>0.06</v>
      </c>
      <c r="AC412">
        <v>0.19</v>
      </c>
      <c r="AD412">
        <v>0.13</v>
      </c>
      <c r="AE412">
        <v>0.19</v>
      </c>
      <c r="AF412">
        <v>7.0000000000000007E-2</v>
      </c>
      <c r="AG412">
        <v>7.0000000000000007E-2</v>
      </c>
      <c r="AH412">
        <v>0.14000000000000001</v>
      </c>
      <c r="AI412">
        <v>7.0000000000000007E-2</v>
      </c>
      <c r="AJ412">
        <v>0.14000000000000001</v>
      </c>
    </row>
    <row r="413" spans="1:36" x14ac:dyDescent="0.25">
      <c r="A413">
        <v>412</v>
      </c>
      <c r="B413" t="s">
        <v>502</v>
      </c>
      <c r="C413" t="s">
        <v>147</v>
      </c>
      <c r="D413" t="s">
        <v>11</v>
      </c>
      <c r="E413" t="s">
        <v>43</v>
      </c>
      <c r="F413">
        <v>22</v>
      </c>
      <c r="G413">
        <v>2001</v>
      </c>
      <c r="H413">
        <v>10</v>
      </c>
      <c r="I413">
        <v>3</v>
      </c>
      <c r="J413">
        <v>347</v>
      </c>
      <c r="K413">
        <v>3.9</v>
      </c>
      <c r="L413">
        <v>0</v>
      </c>
      <c r="M413">
        <v>1</v>
      </c>
      <c r="N413">
        <v>1</v>
      </c>
      <c r="O413">
        <v>0</v>
      </c>
      <c r="P413">
        <v>0</v>
      </c>
      <c r="Q413">
        <v>0</v>
      </c>
      <c r="R413">
        <v>1</v>
      </c>
      <c r="S413">
        <v>0</v>
      </c>
      <c r="T413">
        <v>0.1</v>
      </c>
      <c r="U413">
        <v>0.1</v>
      </c>
      <c r="V413">
        <v>0.4</v>
      </c>
      <c r="W413">
        <v>0.5</v>
      </c>
      <c r="X413">
        <v>6</v>
      </c>
      <c r="Y413">
        <v>13</v>
      </c>
      <c r="Z413">
        <v>18</v>
      </c>
      <c r="AA413">
        <v>0</v>
      </c>
      <c r="AB413">
        <v>0.26</v>
      </c>
      <c r="AC413">
        <v>0.26</v>
      </c>
      <c r="AD413">
        <v>0</v>
      </c>
      <c r="AE413">
        <v>0.26</v>
      </c>
      <c r="AF413">
        <v>0.02</v>
      </c>
      <c r="AG413">
        <v>0.11</v>
      </c>
      <c r="AH413">
        <v>0.13</v>
      </c>
      <c r="AI413">
        <v>0.02</v>
      </c>
      <c r="AJ413">
        <v>0.13</v>
      </c>
    </row>
    <row r="414" spans="1:36" x14ac:dyDescent="0.25">
      <c r="A414">
        <v>413</v>
      </c>
      <c r="B414" t="s">
        <v>503</v>
      </c>
      <c r="C414" t="s">
        <v>47</v>
      </c>
      <c r="D414" t="s">
        <v>17</v>
      </c>
      <c r="E414" t="s">
        <v>67</v>
      </c>
      <c r="F414">
        <v>28</v>
      </c>
      <c r="G414">
        <v>1996</v>
      </c>
      <c r="H414">
        <v>33</v>
      </c>
      <c r="I414">
        <v>25</v>
      </c>
      <c r="J414">
        <v>2013</v>
      </c>
      <c r="K414">
        <v>22.4</v>
      </c>
      <c r="L414">
        <v>2</v>
      </c>
      <c r="M414">
        <v>4</v>
      </c>
      <c r="N414">
        <v>6</v>
      </c>
      <c r="O414">
        <v>2</v>
      </c>
      <c r="P414">
        <v>0</v>
      </c>
      <c r="Q414">
        <v>1</v>
      </c>
      <c r="R414">
        <v>7</v>
      </c>
      <c r="S414">
        <v>0</v>
      </c>
      <c r="T414">
        <v>3.8</v>
      </c>
      <c r="U414">
        <v>3</v>
      </c>
      <c r="V414">
        <v>4.5999999999999996</v>
      </c>
      <c r="W414">
        <v>7.6</v>
      </c>
      <c r="X414">
        <v>29</v>
      </c>
      <c r="Y414">
        <v>104</v>
      </c>
      <c r="Z414">
        <v>81</v>
      </c>
      <c r="AA414">
        <v>0.09</v>
      </c>
      <c r="AB414">
        <v>0.18</v>
      </c>
      <c r="AC414">
        <v>0.27</v>
      </c>
      <c r="AD414">
        <v>0.09</v>
      </c>
      <c r="AE414">
        <v>0.27</v>
      </c>
      <c r="AF414">
        <v>0.17</v>
      </c>
      <c r="AG414">
        <v>0.21</v>
      </c>
      <c r="AH414">
        <v>0.38</v>
      </c>
      <c r="AI414">
        <v>0.14000000000000001</v>
      </c>
      <c r="AJ414">
        <v>0.34</v>
      </c>
    </row>
    <row r="415" spans="1:36" x14ac:dyDescent="0.25">
      <c r="A415">
        <v>414</v>
      </c>
      <c r="B415" t="s">
        <v>504</v>
      </c>
      <c r="C415" t="s">
        <v>154</v>
      </c>
      <c r="D415" t="s">
        <v>11</v>
      </c>
      <c r="E415" t="s">
        <v>54</v>
      </c>
      <c r="F415">
        <v>30</v>
      </c>
      <c r="G415">
        <v>1993</v>
      </c>
      <c r="H415">
        <v>10</v>
      </c>
      <c r="I415">
        <v>4</v>
      </c>
      <c r="J415">
        <v>388</v>
      </c>
      <c r="K415">
        <v>4.3</v>
      </c>
      <c r="L415">
        <v>0</v>
      </c>
      <c r="M415">
        <v>0</v>
      </c>
      <c r="N415">
        <v>0</v>
      </c>
      <c r="O415">
        <v>0</v>
      </c>
      <c r="P415">
        <v>0</v>
      </c>
      <c r="Q415">
        <v>0</v>
      </c>
      <c r="R415">
        <v>1</v>
      </c>
      <c r="S415">
        <v>0</v>
      </c>
      <c r="T415">
        <v>0.1</v>
      </c>
      <c r="U415">
        <v>0.1</v>
      </c>
      <c r="V415">
        <v>0</v>
      </c>
      <c r="W415">
        <v>0.1</v>
      </c>
      <c r="X415">
        <v>3</v>
      </c>
      <c r="Y415">
        <v>18</v>
      </c>
      <c r="Z415">
        <v>5</v>
      </c>
      <c r="AA415">
        <v>0</v>
      </c>
      <c r="AB415">
        <v>0</v>
      </c>
      <c r="AC415">
        <v>0</v>
      </c>
      <c r="AD415">
        <v>0</v>
      </c>
      <c r="AE415">
        <v>0</v>
      </c>
      <c r="AF415">
        <v>0.02</v>
      </c>
      <c r="AG415">
        <v>0</v>
      </c>
      <c r="AH415">
        <v>0.02</v>
      </c>
      <c r="AI415">
        <v>0.02</v>
      </c>
      <c r="AJ415">
        <v>0.02</v>
      </c>
    </row>
    <row r="416" spans="1:36" x14ac:dyDescent="0.25">
      <c r="A416">
        <v>415</v>
      </c>
      <c r="B416" t="s">
        <v>505</v>
      </c>
      <c r="C416" t="s">
        <v>10</v>
      </c>
      <c r="D416" t="s">
        <v>17</v>
      </c>
      <c r="E416" t="s">
        <v>131</v>
      </c>
      <c r="F416">
        <v>28</v>
      </c>
      <c r="G416">
        <v>1995</v>
      </c>
      <c r="H416">
        <v>19</v>
      </c>
      <c r="I416">
        <v>14</v>
      </c>
      <c r="J416">
        <v>1237</v>
      </c>
      <c r="K416">
        <v>13.7</v>
      </c>
      <c r="L416">
        <v>0</v>
      </c>
      <c r="M416">
        <v>0</v>
      </c>
      <c r="N416">
        <v>0</v>
      </c>
      <c r="O416">
        <v>0</v>
      </c>
      <c r="P416">
        <v>0</v>
      </c>
      <c r="Q416">
        <v>0</v>
      </c>
      <c r="R416">
        <v>6</v>
      </c>
      <c r="S416">
        <v>1</v>
      </c>
      <c r="T416">
        <v>0.4</v>
      </c>
      <c r="U416">
        <v>0.4</v>
      </c>
      <c r="V416">
        <v>0.2</v>
      </c>
      <c r="W416">
        <v>0.7</v>
      </c>
      <c r="X416">
        <v>4</v>
      </c>
      <c r="Y416">
        <v>51</v>
      </c>
      <c r="Z416">
        <v>4</v>
      </c>
      <c r="AA416">
        <v>0</v>
      </c>
      <c r="AB416">
        <v>0</v>
      </c>
      <c r="AC416">
        <v>0</v>
      </c>
      <c r="AD416">
        <v>0</v>
      </c>
      <c r="AE416">
        <v>0</v>
      </c>
      <c r="AF416">
        <v>0.03</v>
      </c>
      <c r="AG416">
        <v>0.02</v>
      </c>
      <c r="AH416">
        <v>0.05</v>
      </c>
      <c r="AI416">
        <v>0.03</v>
      </c>
      <c r="AJ416">
        <v>0.05</v>
      </c>
    </row>
    <row r="417" spans="1:36" x14ac:dyDescent="0.25">
      <c r="A417">
        <v>416</v>
      </c>
      <c r="B417" t="s">
        <v>506</v>
      </c>
      <c r="C417" t="s">
        <v>10</v>
      </c>
      <c r="D417" t="s">
        <v>21</v>
      </c>
      <c r="E417" t="s">
        <v>84</v>
      </c>
      <c r="F417">
        <v>22</v>
      </c>
      <c r="G417">
        <v>2002</v>
      </c>
      <c r="H417">
        <v>11</v>
      </c>
      <c r="I417">
        <v>2</v>
      </c>
      <c r="J417">
        <v>332</v>
      </c>
      <c r="K417">
        <v>3.7</v>
      </c>
      <c r="L417">
        <v>0</v>
      </c>
      <c r="M417">
        <v>0</v>
      </c>
      <c r="N417">
        <v>0</v>
      </c>
      <c r="O417">
        <v>0</v>
      </c>
      <c r="P417">
        <v>0</v>
      </c>
      <c r="Q417">
        <v>0</v>
      </c>
      <c r="R417">
        <v>4</v>
      </c>
      <c r="S417">
        <v>1</v>
      </c>
      <c r="T417">
        <v>0.5</v>
      </c>
      <c r="U417">
        <v>0.5</v>
      </c>
      <c r="V417">
        <v>0.3</v>
      </c>
      <c r="W417">
        <v>0.8</v>
      </c>
      <c r="X417">
        <v>7</v>
      </c>
      <c r="Y417">
        <v>4</v>
      </c>
      <c r="Z417">
        <v>17</v>
      </c>
      <c r="AA417">
        <v>0</v>
      </c>
      <c r="AB417">
        <v>0</v>
      </c>
      <c r="AC417">
        <v>0</v>
      </c>
      <c r="AD417">
        <v>0</v>
      </c>
      <c r="AE417">
        <v>0</v>
      </c>
      <c r="AF417">
        <v>0.13</v>
      </c>
      <c r="AG417">
        <v>0.08</v>
      </c>
      <c r="AH417">
        <v>0.2</v>
      </c>
      <c r="AI417">
        <v>0.13</v>
      </c>
      <c r="AJ417">
        <v>0.2</v>
      </c>
    </row>
    <row r="418" spans="1:36" x14ac:dyDescent="0.25">
      <c r="A418">
        <v>417</v>
      </c>
      <c r="B418" t="s">
        <v>506</v>
      </c>
      <c r="C418" t="s">
        <v>10</v>
      </c>
      <c r="D418" t="s">
        <v>62</v>
      </c>
      <c r="E418" t="s">
        <v>131</v>
      </c>
      <c r="F418">
        <v>22</v>
      </c>
      <c r="G418">
        <v>2002</v>
      </c>
      <c r="H418">
        <v>10</v>
      </c>
      <c r="I418">
        <v>5</v>
      </c>
      <c r="J418">
        <v>474</v>
      </c>
      <c r="K418">
        <v>5.3</v>
      </c>
      <c r="L418">
        <v>2</v>
      </c>
      <c r="M418">
        <v>0</v>
      </c>
      <c r="N418">
        <v>2</v>
      </c>
      <c r="O418">
        <v>2</v>
      </c>
      <c r="P418">
        <v>0</v>
      </c>
      <c r="Q418">
        <v>0</v>
      </c>
      <c r="R418">
        <v>1</v>
      </c>
      <c r="S418">
        <v>0</v>
      </c>
      <c r="T418">
        <v>2</v>
      </c>
      <c r="U418">
        <v>2</v>
      </c>
      <c r="V418">
        <v>0.2</v>
      </c>
      <c r="W418">
        <v>2.2000000000000002</v>
      </c>
      <c r="X418">
        <v>13</v>
      </c>
      <c r="Y418">
        <v>10</v>
      </c>
      <c r="Z418">
        <v>36</v>
      </c>
      <c r="AA418">
        <v>0.38</v>
      </c>
      <c r="AB418">
        <v>0</v>
      </c>
      <c r="AC418">
        <v>0.38</v>
      </c>
      <c r="AD418">
        <v>0.38</v>
      </c>
      <c r="AE418">
        <v>0.38</v>
      </c>
      <c r="AF418">
        <v>0.37</v>
      </c>
      <c r="AG418">
        <v>0.05</v>
      </c>
      <c r="AH418">
        <v>0.42</v>
      </c>
      <c r="AI418">
        <v>0.37</v>
      </c>
      <c r="AJ418">
        <v>0.42</v>
      </c>
    </row>
    <row r="419" spans="1:36" x14ac:dyDescent="0.25">
      <c r="A419">
        <v>418</v>
      </c>
      <c r="B419" t="s">
        <v>507</v>
      </c>
      <c r="C419" t="s">
        <v>10</v>
      </c>
      <c r="D419" t="s">
        <v>48</v>
      </c>
      <c r="E419" t="s">
        <v>43</v>
      </c>
      <c r="F419">
        <v>30</v>
      </c>
      <c r="G419">
        <v>1994</v>
      </c>
      <c r="H419">
        <v>38</v>
      </c>
      <c r="I419">
        <v>38</v>
      </c>
      <c r="J419">
        <v>3420</v>
      </c>
      <c r="K419">
        <v>38</v>
      </c>
      <c r="L419">
        <v>0</v>
      </c>
      <c r="M419">
        <v>1</v>
      </c>
      <c r="N419">
        <v>1</v>
      </c>
      <c r="O419">
        <v>0</v>
      </c>
      <c r="P419">
        <v>0</v>
      </c>
      <c r="Q419">
        <v>0</v>
      </c>
      <c r="R419">
        <v>7</v>
      </c>
      <c r="S419">
        <v>0</v>
      </c>
      <c r="T419">
        <v>0</v>
      </c>
      <c r="U419">
        <v>0</v>
      </c>
      <c r="V419">
        <v>0.4</v>
      </c>
      <c r="W419">
        <v>0.4</v>
      </c>
      <c r="X419">
        <v>0</v>
      </c>
      <c r="Y419">
        <v>0</v>
      </c>
      <c r="Z419">
        <v>0</v>
      </c>
      <c r="AA419">
        <v>0</v>
      </c>
      <c r="AB419">
        <v>0.03</v>
      </c>
      <c r="AC419">
        <v>0.03</v>
      </c>
      <c r="AD419">
        <v>0</v>
      </c>
      <c r="AE419">
        <v>0.03</v>
      </c>
      <c r="AF419">
        <v>0</v>
      </c>
      <c r="AG419">
        <v>0.01</v>
      </c>
      <c r="AH419">
        <v>0.01</v>
      </c>
      <c r="AI419">
        <v>0</v>
      </c>
      <c r="AJ419">
        <v>0.01</v>
      </c>
    </row>
    <row r="420" spans="1:36" x14ac:dyDescent="0.25">
      <c r="A420">
        <v>419</v>
      </c>
      <c r="B420" t="s">
        <v>508</v>
      </c>
      <c r="C420" t="s">
        <v>71</v>
      </c>
      <c r="D420" t="s">
        <v>11</v>
      </c>
      <c r="E420" t="s">
        <v>34</v>
      </c>
      <c r="F420">
        <v>31</v>
      </c>
      <c r="G420">
        <v>1993</v>
      </c>
      <c r="H420">
        <v>22</v>
      </c>
      <c r="I420">
        <v>21</v>
      </c>
      <c r="J420">
        <v>1913</v>
      </c>
      <c r="K420">
        <v>21.3</v>
      </c>
      <c r="L420">
        <v>2</v>
      </c>
      <c r="M420">
        <v>0</v>
      </c>
      <c r="N420">
        <v>2</v>
      </c>
      <c r="O420">
        <v>2</v>
      </c>
      <c r="P420">
        <v>0</v>
      </c>
      <c r="Q420">
        <v>0</v>
      </c>
      <c r="R420">
        <v>2</v>
      </c>
      <c r="S420">
        <v>0</v>
      </c>
      <c r="T420">
        <v>1.1000000000000001</v>
      </c>
      <c r="U420">
        <v>1.1000000000000001</v>
      </c>
      <c r="V420">
        <v>1.2</v>
      </c>
      <c r="W420">
        <v>2.2999999999999998</v>
      </c>
      <c r="X420">
        <v>3</v>
      </c>
      <c r="Y420">
        <v>41</v>
      </c>
      <c r="Z420">
        <v>9</v>
      </c>
      <c r="AA420">
        <v>0.09</v>
      </c>
      <c r="AB420">
        <v>0</v>
      </c>
      <c r="AC420">
        <v>0.09</v>
      </c>
      <c r="AD420">
        <v>0.09</v>
      </c>
      <c r="AE420">
        <v>0.09</v>
      </c>
      <c r="AF420">
        <v>0.05</v>
      </c>
      <c r="AG420">
        <v>0.05</v>
      </c>
      <c r="AH420">
        <v>0.11</v>
      </c>
      <c r="AI420">
        <v>0.05</v>
      </c>
      <c r="AJ420">
        <v>0.11</v>
      </c>
    </row>
    <row r="421" spans="1:36" x14ac:dyDescent="0.25">
      <c r="A421">
        <v>420</v>
      </c>
      <c r="B421" t="s">
        <v>509</v>
      </c>
      <c r="C421" t="s">
        <v>154</v>
      </c>
      <c r="D421" t="s">
        <v>106</v>
      </c>
      <c r="E421" t="s">
        <v>24</v>
      </c>
      <c r="F421">
        <v>28</v>
      </c>
      <c r="G421">
        <v>1995</v>
      </c>
      <c r="H421">
        <v>2</v>
      </c>
      <c r="I421">
        <v>0</v>
      </c>
      <c r="J421">
        <v>48</v>
      </c>
      <c r="K421">
        <v>0.5</v>
      </c>
      <c r="L421">
        <v>0</v>
      </c>
      <c r="M421">
        <v>0</v>
      </c>
      <c r="N421">
        <v>0</v>
      </c>
      <c r="O421">
        <v>0</v>
      </c>
      <c r="P421">
        <v>0</v>
      </c>
      <c r="Q421">
        <v>0</v>
      </c>
      <c r="R421">
        <v>0</v>
      </c>
      <c r="S421">
        <v>0</v>
      </c>
      <c r="T421">
        <v>0</v>
      </c>
      <c r="U421">
        <v>0</v>
      </c>
      <c r="V421">
        <v>0</v>
      </c>
      <c r="W421">
        <v>0</v>
      </c>
      <c r="X421">
        <v>1</v>
      </c>
      <c r="Y421">
        <v>2</v>
      </c>
      <c r="Z421">
        <v>3</v>
      </c>
      <c r="AA421">
        <v>0</v>
      </c>
      <c r="AB421">
        <v>0</v>
      </c>
      <c r="AC421">
        <v>0</v>
      </c>
      <c r="AD421">
        <v>0</v>
      </c>
      <c r="AE421">
        <v>0</v>
      </c>
      <c r="AF421">
        <v>7.0000000000000007E-2</v>
      </c>
      <c r="AG421">
        <v>0</v>
      </c>
      <c r="AH421">
        <v>7.0000000000000007E-2</v>
      </c>
      <c r="AI421">
        <v>7.0000000000000007E-2</v>
      </c>
      <c r="AJ421">
        <v>7.0000000000000007E-2</v>
      </c>
    </row>
    <row r="422" spans="1:36" x14ac:dyDescent="0.25">
      <c r="A422">
        <v>421</v>
      </c>
      <c r="B422" t="s">
        <v>510</v>
      </c>
      <c r="C422" t="s">
        <v>10</v>
      </c>
      <c r="D422" t="s">
        <v>11</v>
      </c>
      <c r="E422" t="s">
        <v>24</v>
      </c>
      <c r="F422">
        <v>20</v>
      </c>
      <c r="G422">
        <v>2004</v>
      </c>
      <c r="H422">
        <v>1</v>
      </c>
      <c r="I422">
        <v>0</v>
      </c>
      <c r="J422">
        <v>1</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row>
    <row r="423" spans="1:36" x14ac:dyDescent="0.25">
      <c r="A423">
        <v>422</v>
      </c>
      <c r="B423" t="s">
        <v>511</v>
      </c>
      <c r="C423" t="s">
        <v>10</v>
      </c>
      <c r="D423" t="s">
        <v>48</v>
      </c>
      <c r="E423" t="s">
        <v>52</v>
      </c>
      <c r="F423">
        <v>32</v>
      </c>
      <c r="G423">
        <v>1992</v>
      </c>
      <c r="H423">
        <v>28</v>
      </c>
      <c r="I423">
        <v>28</v>
      </c>
      <c r="J423">
        <v>2520</v>
      </c>
      <c r="K423">
        <v>28</v>
      </c>
      <c r="L423">
        <v>0</v>
      </c>
      <c r="M423">
        <v>0</v>
      </c>
      <c r="N423">
        <v>0</v>
      </c>
      <c r="O423">
        <v>0</v>
      </c>
      <c r="P423">
        <v>0</v>
      </c>
      <c r="Q423">
        <v>0</v>
      </c>
      <c r="R423">
        <v>2</v>
      </c>
      <c r="S423">
        <v>0</v>
      </c>
      <c r="T423">
        <v>0</v>
      </c>
      <c r="U423">
        <v>0</v>
      </c>
      <c r="V423">
        <v>0</v>
      </c>
      <c r="W423">
        <v>0</v>
      </c>
      <c r="X423">
        <v>0</v>
      </c>
      <c r="Y423">
        <v>1</v>
      </c>
      <c r="Z423">
        <v>0</v>
      </c>
      <c r="AA423">
        <v>0</v>
      </c>
      <c r="AB423">
        <v>0</v>
      </c>
      <c r="AC423">
        <v>0</v>
      </c>
      <c r="AD423">
        <v>0</v>
      </c>
      <c r="AE423">
        <v>0</v>
      </c>
      <c r="AF423">
        <v>0</v>
      </c>
      <c r="AG423">
        <v>0</v>
      </c>
      <c r="AH423">
        <v>0</v>
      </c>
      <c r="AI423">
        <v>0</v>
      </c>
      <c r="AJ423">
        <v>0</v>
      </c>
    </row>
    <row r="424" spans="1:36" x14ac:dyDescent="0.25">
      <c r="A424">
        <v>423</v>
      </c>
      <c r="B424" t="s">
        <v>512</v>
      </c>
      <c r="C424" t="s">
        <v>82</v>
      </c>
      <c r="D424" t="s">
        <v>11</v>
      </c>
      <c r="E424" t="s">
        <v>86</v>
      </c>
      <c r="F424">
        <v>24</v>
      </c>
      <c r="G424">
        <v>1999</v>
      </c>
      <c r="H424">
        <v>33</v>
      </c>
      <c r="I424">
        <v>28</v>
      </c>
      <c r="J424">
        <v>2610</v>
      </c>
      <c r="K424">
        <v>29</v>
      </c>
      <c r="L424">
        <v>2</v>
      </c>
      <c r="M424">
        <v>6</v>
      </c>
      <c r="N424">
        <v>8</v>
      </c>
      <c r="O424">
        <v>2</v>
      </c>
      <c r="P424">
        <v>0</v>
      </c>
      <c r="Q424">
        <v>0</v>
      </c>
      <c r="R424">
        <v>5</v>
      </c>
      <c r="S424">
        <v>0</v>
      </c>
      <c r="T424">
        <v>1.6</v>
      </c>
      <c r="U424">
        <v>1.6</v>
      </c>
      <c r="V424">
        <v>5</v>
      </c>
      <c r="W424">
        <v>6.6</v>
      </c>
      <c r="X424">
        <v>65</v>
      </c>
      <c r="Y424">
        <v>154</v>
      </c>
      <c r="Z424">
        <v>109</v>
      </c>
      <c r="AA424">
        <v>7.0000000000000007E-2</v>
      </c>
      <c r="AB424">
        <v>0.21</v>
      </c>
      <c r="AC424">
        <v>0.28000000000000003</v>
      </c>
      <c r="AD424">
        <v>7.0000000000000007E-2</v>
      </c>
      <c r="AE424">
        <v>0.28000000000000003</v>
      </c>
      <c r="AF424">
        <v>0.05</v>
      </c>
      <c r="AG424">
        <v>0.17</v>
      </c>
      <c r="AH424">
        <v>0.23</v>
      </c>
      <c r="AI424">
        <v>0.05</v>
      </c>
      <c r="AJ424">
        <v>0.23</v>
      </c>
    </row>
    <row r="425" spans="1:36" x14ac:dyDescent="0.25">
      <c r="A425">
        <v>424</v>
      </c>
      <c r="B425" t="s">
        <v>513</v>
      </c>
      <c r="C425" t="s">
        <v>10</v>
      </c>
      <c r="D425" t="s">
        <v>11</v>
      </c>
      <c r="E425" t="s">
        <v>45</v>
      </c>
      <c r="F425">
        <v>21</v>
      </c>
      <c r="G425">
        <v>2003</v>
      </c>
      <c r="H425">
        <v>13</v>
      </c>
      <c r="I425">
        <v>4</v>
      </c>
      <c r="J425">
        <v>495</v>
      </c>
      <c r="K425">
        <v>5.5</v>
      </c>
      <c r="L425">
        <v>0</v>
      </c>
      <c r="M425">
        <v>0</v>
      </c>
      <c r="N425">
        <v>0</v>
      </c>
      <c r="O425">
        <v>0</v>
      </c>
      <c r="P425">
        <v>0</v>
      </c>
      <c r="Q425">
        <v>0</v>
      </c>
      <c r="R425">
        <v>2</v>
      </c>
      <c r="S425">
        <v>0</v>
      </c>
      <c r="T425">
        <v>0.1</v>
      </c>
      <c r="U425">
        <v>0.1</v>
      </c>
      <c r="V425">
        <v>0.1</v>
      </c>
      <c r="W425">
        <v>0.2</v>
      </c>
      <c r="X425">
        <v>3</v>
      </c>
      <c r="Y425">
        <v>19</v>
      </c>
      <c r="Z425">
        <v>4</v>
      </c>
      <c r="AA425">
        <v>0</v>
      </c>
      <c r="AB425">
        <v>0</v>
      </c>
      <c r="AC425">
        <v>0</v>
      </c>
      <c r="AD425">
        <v>0</v>
      </c>
      <c r="AE425">
        <v>0</v>
      </c>
      <c r="AF425">
        <v>0.02</v>
      </c>
      <c r="AG425">
        <v>0.02</v>
      </c>
      <c r="AH425">
        <v>0.04</v>
      </c>
      <c r="AI425">
        <v>0.02</v>
      </c>
      <c r="AJ425">
        <v>0.04</v>
      </c>
    </row>
    <row r="426" spans="1:36" x14ac:dyDescent="0.25">
      <c r="A426">
        <v>425</v>
      </c>
      <c r="B426" t="s">
        <v>514</v>
      </c>
      <c r="C426" t="s">
        <v>515</v>
      </c>
      <c r="D426" t="s">
        <v>48</v>
      </c>
      <c r="E426" t="s">
        <v>34</v>
      </c>
      <c r="F426">
        <v>22</v>
      </c>
      <c r="G426">
        <v>2001</v>
      </c>
      <c r="H426">
        <v>2</v>
      </c>
      <c r="I426">
        <v>1</v>
      </c>
      <c r="J426">
        <v>145</v>
      </c>
      <c r="K426">
        <v>1.6</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row>
    <row r="427" spans="1:36" x14ac:dyDescent="0.25">
      <c r="A427">
        <v>426</v>
      </c>
      <c r="B427" t="s">
        <v>516</v>
      </c>
      <c r="C427" t="s">
        <v>10</v>
      </c>
      <c r="D427" t="s">
        <v>48</v>
      </c>
      <c r="E427" t="s">
        <v>42</v>
      </c>
      <c r="F427">
        <v>26</v>
      </c>
      <c r="G427">
        <v>1998</v>
      </c>
      <c r="H427">
        <v>30</v>
      </c>
      <c r="I427">
        <v>30</v>
      </c>
      <c r="J427">
        <v>2700</v>
      </c>
      <c r="K427">
        <v>30</v>
      </c>
      <c r="L427">
        <v>0</v>
      </c>
      <c r="M427">
        <v>0</v>
      </c>
      <c r="N427">
        <v>0</v>
      </c>
      <c r="O427">
        <v>0</v>
      </c>
      <c r="P427">
        <v>0</v>
      </c>
      <c r="Q427">
        <v>0</v>
      </c>
      <c r="R427">
        <v>2</v>
      </c>
      <c r="S427">
        <v>0</v>
      </c>
      <c r="T427">
        <v>0</v>
      </c>
      <c r="U427">
        <v>0</v>
      </c>
      <c r="V427">
        <v>0</v>
      </c>
      <c r="W427">
        <v>0</v>
      </c>
      <c r="X427">
        <v>0</v>
      </c>
      <c r="Y427">
        <v>0</v>
      </c>
      <c r="Z427">
        <v>0</v>
      </c>
      <c r="AA427">
        <v>0</v>
      </c>
      <c r="AB427">
        <v>0</v>
      </c>
      <c r="AC427">
        <v>0</v>
      </c>
      <c r="AD427">
        <v>0</v>
      </c>
      <c r="AE427">
        <v>0</v>
      </c>
      <c r="AF427">
        <v>0</v>
      </c>
      <c r="AG427">
        <v>0</v>
      </c>
      <c r="AH427">
        <v>0</v>
      </c>
      <c r="AI427">
        <v>0</v>
      </c>
      <c r="AJ427">
        <v>0</v>
      </c>
    </row>
    <row r="428" spans="1:36" x14ac:dyDescent="0.25">
      <c r="A428">
        <v>427</v>
      </c>
      <c r="B428" t="s">
        <v>517</v>
      </c>
      <c r="C428" t="s">
        <v>10</v>
      </c>
      <c r="D428" t="s">
        <v>21</v>
      </c>
      <c r="E428" t="s">
        <v>84</v>
      </c>
      <c r="F428">
        <v>23</v>
      </c>
      <c r="G428">
        <v>2001</v>
      </c>
      <c r="H428">
        <v>29</v>
      </c>
      <c r="I428">
        <v>19</v>
      </c>
      <c r="J428">
        <v>1623</v>
      </c>
      <c r="K428">
        <v>18</v>
      </c>
      <c r="L428">
        <v>1</v>
      </c>
      <c r="M428">
        <v>3</v>
      </c>
      <c r="N428">
        <v>4</v>
      </c>
      <c r="O428">
        <v>1</v>
      </c>
      <c r="P428">
        <v>0</v>
      </c>
      <c r="Q428">
        <v>0</v>
      </c>
      <c r="R428">
        <v>4</v>
      </c>
      <c r="S428">
        <v>1</v>
      </c>
      <c r="T428">
        <v>1.6</v>
      </c>
      <c r="U428">
        <v>1.6</v>
      </c>
      <c r="V428">
        <v>2.2999999999999998</v>
      </c>
      <c r="W428">
        <v>3.9</v>
      </c>
      <c r="X428">
        <v>61</v>
      </c>
      <c r="Y428">
        <v>68</v>
      </c>
      <c r="Z428">
        <v>114</v>
      </c>
      <c r="AA428">
        <v>0.06</v>
      </c>
      <c r="AB428">
        <v>0.17</v>
      </c>
      <c r="AC428">
        <v>0.22</v>
      </c>
      <c r="AD428">
        <v>0.06</v>
      </c>
      <c r="AE428">
        <v>0.22</v>
      </c>
      <c r="AF428">
        <v>0.09</v>
      </c>
      <c r="AG428">
        <v>0.13</v>
      </c>
      <c r="AH428">
        <v>0.22</v>
      </c>
      <c r="AI428">
        <v>0.09</v>
      </c>
      <c r="AJ428">
        <v>0.22</v>
      </c>
    </row>
    <row r="429" spans="1:36" x14ac:dyDescent="0.25">
      <c r="A429">
        <v>428</v>
      </c>
      <c r="B429" t="s">
        <v>518</v>
      </c>
      <c r="C429" t="s">
        <v>10</v>
      </c>
      <c r="D429" t="s">
        <v>21</v>
      </c>
      <c r="E429" t="s">
        <v>60</v>
      </c>
      <c r="F429">
        <v>26</v>
      </c>
      <c r="G429">
        <v>1997</v>
      </c>
      <c r="H429">
        <v>15</v>
      </c>
      <c r="I429">
        <v>12</v>
      </c>
      <c r="J429">
        <v>978</v>
      </c>
      <c r="K429">
        <v>10.9</v>
      </c>
      <c r="L429">
        <v>4</v>
      </c>
      <c r="M429">
        <v>1</v>
      </c>
      <c r="N429">
        <v>5</v>
      </c>
      <c r="O429">
        <v>4</v>
      </c>
      <c r="P429">
        <v>0</v>
      </c>
      <c r="Q429">
        <v>0</v>
      </c>
      <c r="R429">
        <v>2</v>
      </c>
      <c r="S429">
        <v>0</v>
      </c>
      <c r="T429">
        <v>1.7</v>
      </c>
      <c r="U429">
        <v>1.7</v>
      </c>
      <c r="V429">
        <v>2.1</v>
      </c>
      <c r="W429">
        <v>3.8</v>
      </c>
      <c r="X429">
        <v>20</v>
      </c>
      <c r="Y429">
        <v>21</v>
      </c>
      <c r="Z429">
        <v>79</v>
      </c>
      <c r="AA429">
        <v>0.37</v>
      </c>
      <c r="AB429">
        <v>0.09</v>
      </c>
      <c r="AC429">
        <v>0.46</v>
      </c>
      <c r="AD429">
        <v>0.37</v>
      </c>
      <c r="AE429">
        <v>0.46</v>
      </c>
      <c r="AF429">
        <v>0.16</v>
      </c>
      <c r="AG429">
        <v>0.19</v>
      </c>
      <c r="AH429">
        <v>0.35</v>
      </c>
      <c r="AI429">
        <v>0.16</v>
      </c>
      <c r="AJ429">
        <v>0.35</v>
      </c>
    </row>
    <row r="430" spans="1:36" x14ac:dyDescent="0.25">
      <c r="A430">
        <v>429</v>
      </c>
      <c r="B430" t="s">
        <v>518</v>
      </c>
      <c r="C430" t="s">
        <v>10</v>
      </c>
      <c r="D430" t="s">
        <v>51</v>
      </c>
      <c r="E430" t="s">
        <v>84</v>
      </c>
      <c r="F430">
        <v>26</v>
      </c>
      <c r="G430">
        <v>1997</v>
      </c>
      <c r="H430">
        <v>10</v>
      </c>
      <c r="I430">
        <v>4</v>
      </c>
      <c r="J430">
        <v>444</v>
      </c>
      <c r="K430">
        <v>4.9000000000000004</v>
      </c>
      <c r="L430">
        <v>2</v>
      </c>
      <c r="M430">
        <v>2</v>
      </c>
      <c r="N430">
        <v>4</v>
      </c>
      <c r="O430">
        <v>1</v>
      </c>
      <c r="P430">
        <v>1</v>
      </c>
      <c r="Q430">
        <v>1</v>
      </c>
      <c r="R430">
        <v>0</v>
      </c>
      <c r="S430">
        <v>0</v>
      </c>
      <c r="T430">
        <v>3.1</v>
      </c>
      <c r="U430">
        <v>2.2999999999999998</v>
      </c>
      <c r="V430">
        <v>2.2999999999999998</v>
      </c>
      <c r="W430">
        <v>4.5</v>
      </c>
      <c r="X430">
        <v>22</v>
      </c>
      <c r="Y430">
        <v>13</v>
      </c>
      <c r="Z430">
        <v>42</v>
      </c>
      <c r="AA430">
        <v>0.41</v>
      </c>
      <c r="AB430">
        <v>0.41</v>
      </c>
      <c r="AC430">
        <v>0.81</v>
      </c>
      <c r="AD430">
        <v>0.2</v>
      </c>
      <c r="AE430">
        <v>0.61</v>
      </c>
      <c r="AF430">
        <v>0.62</v>
      </c>
      <c r="AG430">
        <v>0.46</v>
      </c>
      <c r="AH430">
        <v>1.08</v>
      </c>
      <c r="AI430">
        <v>0.46</v>
      </c>
      <c r="AJ430">
        <v>0.92</v>
      </c>
    </row>
    <row r="431" spans="1:36" x14ac:dyDescent="0.25">
      <c r="A431">
        <v>430</v>
      </c>
      <c r="B431" t="s">
        <v>519</v>
      </c>
      <c r="C431" t="s">
        <v>82</v>
      </c>
      <c r="D431" t="s">
        <v>48</v>
      </c>
      <c r="E431" t="s">
        <v>143</v>
      </c>
      <c r="F431">
        <v>28</v>
      </c>
      <c r="G431">
        <v>1995</v>
      </c>
      <c r="H431">
        <v>38</v>
      </c>
      <c r="I431">
        <v>38</v>
      </c>
      <c r="J431">
        <v>3420</v>
      </c>
      <c r="K431">
        <v>38</v>
      </c>
      <c r="L431">
        <v>0</v>
      </c>
      <c r="M431">
        <v>0</v>
      </c>
      <c r="N431">
        <v>0</v>
      </c>
      <c r="O431">
        <v>0</v>
      </c>
      <c r="P431">
        <v>0</v>
      </c>
      <c r="Q431">
        <v>0</v>
      </c>
      <c r="R431">
        <v>3</v>
      </c>
      <c r="S431">
        <v>0</v>
      </c>
      <c r="T431">
        <v>0</v>
      </c>
      <c r="U431">
        <v>0</v>
      </c>
      <c r="V431">
        <v>0</v>
      </c>
      <c r="W431">
        <v>0</v>
      </c>
      <c r="X431">
        <v>0</v>
      </c>
      <c r="Y431">
        <v>14</v>
      </c>
      <c r="Z431">
        <v>0</v>
      </c>
      <c r="AA431">
        <v>0</v>
      </c>
      <c r="AB431">
        <v>0</v>
      </c>
      <c r="AC431">
        <v>0</v>
      </c>
      <c r="AD431">
        <v>0</v>
      </c>
      <c r="AE431">
        <v>0</v>
      </c>
      <c r="AF431">
        <v>0</v>
      </c>
      <c r="AG431">
        <v>0</v>
      </c>
      <c r="AH431">
        <v>0</v>
      </c>
      <c r="AI431">
        <v>0</v>
      </c>
      <c r="AJ431">
        <v>0</v>
      </c>
    </row>
    <row r="432" spans="1:36" x14ac:dyDescent="0.25">
      <c r="A432">
        <v>431</v>
      </c>
      <c r="B432" t="s">
        <v>520</v>
      </c>
      <c r="C432" t="s">
        <v>10</v>
      </c>
      <c r="D432" t="s">
        <v>17</v>
      </c>
      <c r="E432" t="s">
        <v>67</v>
      </c>
      <c r="F432">
        <v>29</v>
      </c>
      <c r="G432">
        <v>1995</v>
      </c>
      <c r="H432">
        <v>12</v>
      </c>
      <c r="I432">
        <v>0</v>
      </c>
      <c r="J432">
        <v>108</v>
      </c>
      <c r="K432">
        <v>1.2</v>
      </c>
      <c r="L432">
        <v>0</v>
      </c>
      <c r="M432">
        <v>0</v>
      </c>
      <c r="N432">
        <v>0</v>
      </c>
      <c r="O432">
        <v>0</v>
      </c>
      <c r="P432">
        <v>0</v>
      </c>
      <c r="Q432">
        <v>0</v>
      </c>
      <c r="R432">
        <v>2</v>
      </c>
      <c r="S432">
        <v>0</v>
      </c>
      <c r="T432">
        <v>0.2</v>
      </c>
      <c r="U432">
        <v>0.2</v>
      </c>
      <c r="V432">
        <v>0.1</v>
      </c>
      <c r="W432">
        <v>0.3</v>
      </c>
      <c r="X432">
        <v>1</v>
      </c>
      <c r="Y432">
        <v>4</v>
      </c>
      <c r="Z432">
        <v>7</v>
      </c>
      <c r="AA432">
        <v>0</v>
      </c>
      <c r="AB432">
        <v>0</v>
      </c>
      <c r="AC432">
        <v>0</v>
      </c>
      <c r="AD432">
        <v>0</v>
      </c>
      <c r="AE432">
        <v>0</v>
      </c>
      <c r="AF432">
        <v>0.21</v>
      </c>
      <c r="AG432">
        <v>7.0000000000000007E-2</v>
      </c>
      <c r="AH432">
        <v>0.27</v>
      </c>
      <c r="AI432">
        <v>0.21</v>
      </c>
      <c r="AJ432">
        <v>0.27</v>
      </c>
    </row>
    <row r="433" spans="1:36" x14ac:dyDescent="0.25">
      <c r="A433">
        <v>432</v>
      </c>
      <c r="B433" t="s">
        <v>521</v>
      </c>
      <c r="C433" t="s">
        <v>10</v>
      </c>
      <c r="D433" t="s">
        <v>51</v>
      </c>
      <c r="E433" t="s">
        <v>12</v>
      </c>
      <c r="F433">
        <v>18</v>
      </c>
      <c r="G433">
        <v>2006</v>
      </c>
      <c r="H433">
        <v>1</v>
      </c>
      <c r="I433">
        <v>0</v>
      </c>
      <c r="J433">
        <v>1</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row>
    <row r="434" spans="1:36" x14ac:dyDescent="0.25">
      <c r="A434">
        <v>433</v>
      </c>
      <c r="B434" t="s">
        <v>522</v>
      </c>
      <c r="C434" t="s">
        <v>82</v>
      </c>
      <c r="D434" t="s">
        <v>11</v>
      </c>
      <c r="E434" t="s">
        <v>86</v>
      </c>
      <c r="F434">
        <v>27</v>
      </c>
      <c r="G434">
        <v>1996</v>
      </c>
      <c r="H434">
        <v>4</v>
      </c>
      <c r="I434">
        <v>1</v>
      </c>
      <c r="J434">
        <v>196</v>
      </c>
      <c r="K434">
        <v>2.2000000000000002</v>
      </c>
      <c r="L434">
        <v>0</v>
      </c>
      <c r="M434">
        <v>0</v>
      </c>
      <c r="N434">
        <v>0</v>
      </c>
      <c r="O434">
        <v>0</v>
      </c>
      <c r="P434">
        <v>0</v>
      </c>
      <c r="Q434">
        <v>0</v>
      </c>
      <c r="R434">
        <v>2</v>
      </c>
      <c r="S434">
        <v>0</v>
      </c>
      <c r="T434">
        <v>0.1</v>
      </c>
      <c r="U434">
        <v>0.1</v>
      </c>
      <c r="V434">
        <v>0</v>
      </c>
      <c r="W434">
        <v>0.1</v>
      </c>
      <c r="X434">
        <v>5</v>
      </c>
      <c r="Y434">
        <v>13</v>
      </c>
      <c r="Z434">
        <v>12</v>
      </c>
      <c r="AA434">
        <v>0</v>
      </c>
      <c r="AB434">
        <v>0</v>
      </c>
      <c r="AC434">
        <v>0</v>
      </c>
      <c r="AD434">
        <v>0</v>
      </c>
      <c r="AE434">
        <v>0</v>
      </c>
      <c r="AF434">
        <v>0.05</v>
      </c>
      <c r="AG434">
        <v>0.01</v>
      </c>
      <c r="AH434">
        <v>7.0000000000000007E-2</v>
      </c>
      <c r="AI434">
        <v>0.05</v>
      </c>
      <c r="AJ434">
        <v>7.0000000000000007E-2</v>
      </c>
    </row>
    <row r="435" spans="1:36" x14ac:dyDescent="0.25">
      <c r="A435">
        <v>434</v>
      </c>
      <c r="B435" t="s">
        <v>523</v>
      </c>
      <c r="C435" t="s">
        <v>47</v>
      </c>
      <c r="D435" t="s">
        <v>11</v>
      </c>
      <c r="E435" t="s">
        <v>37</v>
      </c>
      <c r="F435">
        <v>18</v>
      </c>
      <c r="G435">
        <v>2006</v>
      </c>
      <c r="H435">
        <v>1</v>
      </c>
      <c r="I435">
        <v>0</v>
      </c>
      <c r="J435">
        <v>1</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row>
    <row r="436" spans="1:36" x14ac:dyDescent="0.25">
      <c r="A436">
        <v>435</v>
      </c>
      <c r="B436" t="s">
        <v>524</v>
      </c>
      <c r="C436" t="s">
        <v>365</v>
      </c>
      <c r="D436" t="s">
        <v>11</v>
      </c>
      <c r="E436" t="s">
        <v>26</v>
      </c>
      <c r="F436">
        <v>21</v>
      </c>
      <c r="G436">
        <v>2003</v>
      </c>
      <c r="H436">
        <v>1</v>
      </c>
      <c r="I436">
        <v>1</v>
      </c>
      <c r="J436">
        <v>90</v>
      </c>
      <c r="K436">
        <v>1</v>
      </c>
      <c r="L436">
        <v>0</v>
      </c>
      <c r="M436">
        <v>0</v>
      </c>
      <c r="N436">
        <v>0</v>
      </c>
      <c r="O436">
        <v>0</v>
      </c>
      <c r="P436">
        <v>0</v>
      </c>
      <c r="Q436">
        <v>0</v>
      </c>
      <c r="R436">
        <v>0</v>
      </c>
      <c r="S436">
        <v>0</v>
      </c>
      <c r="T436">
        <v>0</v>
      </c>
      <c r="U436">
        <v>0</v>
      </c>
      <c r="V436">
        <v>0</v>
      </c>
      <c r="W436">
        <v>0</v>
      </c>
      <c r="X436">
        <v>2</v>
      </c>
      <c r="Y436">
        <v>7</v>
      </c>
      <c r="Z436">
        <v>0</v>
      </c>
      <c r="AA436">
        <v>0</v>
      </c>
      <c r="AB436">
        <v>0</v>
      </c>
      <c r="AC436">
        <v>0</v>
      </c>
      <c r="AD436">
        <v>0</v>
      </c>
      <c r="AE436">
        <v>0</v>
      </c>
      <c r="AF436">
        <v>0</v>
      </c>
      <c r="AG436">
        <v>0</v>
      </c>
      <c r="AH436">
        <v>0</v>
      </c>
      <c r="AI436">
        <v>0</v>
      </c>
      <c r="AJ436">
        <v>0</v>
      </c>
    </row>
    <row r="437" spans="1:36" x14ac:dyDescent="0.25">
      <c r="A437">
        <v>436</v>
      </c>
      <c r="B437" t="s">
        <v>525</v>
      </c>
      <c r="C437" t="s">
        <v>10</v>
      </c>
      <c r="D437" t="s">
        <v>17</v>
      </c>
      <c r="E437" t="s">
        <v>143</v>
      </c>
      <c r="F437">
        <v>25</v>
      </c>
      <c r="G437">
        <v>1999</v>
      </c>
      <c r="H437">
        <v>35</v>
      </c>
      <c r="I437">
        <v>33</v>
      </c>
      <c r="J437">
        <v>2825</v>
      </c>
      <c r="K437">
        <v>31.4</v>
      </c>
      <c r="L437">
        <v>4</v>
      </c>
      <c r="M437">
        <v>7</v>
      </c>
      <c r="N437">
        <v>11</v>
      </c>
      <c r="O437">
        <v>4</v>
      </c>
      <c r="P437">
        <v>0</v>
      </c>
      <c r="Q437">
        <v>0</v>
      </c>
      <c r="R437">
        <v>7</v>
      </c>
      <c r="S437">
        <v>1</v>
      </c>
      <c r="T437">
        <v>3.5</v>
      </c>
      <c r="U437">
        <v>3.5</v>
      </c>
      <c r="V437">
        <v>6.6</v>
      </c>
      <c r="W437">
        <v>10.1</v>
      </c>
      <c r="X437">
        <v>90</v>
      </c>
      <c r="Y437">
        <v>192</v>
      </c>
      <c r="Z437">
        <v>94</v>
      </c>
      <c r="AA437">
        <v>0.13</v>
      </c>
      <c r="AB437">
        <v>0.22</v>
      </c>
      <c r="AC437">
        <v>0.35</v>
      </c>
      <c r="AD437">
        <v>0.13</v>
      </c>
      <c r="AE437">
        <v>0.35</v>
      </c>
      <c r="AF437">
        <v>0.11</v>
      </c>
      <c r="AG437">
        <v>0.21</v>
      </c>
      <c r="AH437">
        <v>0.32</v>
      </c>
      <c r="AI437">
        <v>0.11</v>
      </c>
      <c r="AJ437">
        <v>0.32</v>
      </c>
    </row>
    <row r="438" spans="1:36" x14ac:dyDescent="0.25">
      <c r="A438">
        <v>437</v>
      </c>
      <c r="B438" t="s">
        <v>526</v>
      </c>
      <c r="C438" t="s">
        <v>16</v>
      </c>
      <c r="D438" t="s">
        <v>11</v>
      </c>
      <c r="E438" t="s">
        <v>26</v>
      </c>
      <c r="F438">
        <v>24</v>
      </c>
      <c r="G438">
        <v>2000</v>
      </c>
      <c r="H438">
        <v>24</v>
      </c>
      <c r="I438">
        <v>22</v>
      </c>
      <c r="J438">
        <v>1922</v>
      </c>
      <c r="K438">
        <v>21.4</v>
      </c>
      <c r="L438">
        <v>1</v>
      </c>
      <c r="M438">
        <v>0</v>
      </c>
      <c r="N438">
        <v>1</v>
      </c>
      <c r="O438">
        <v>1</v>
      </c>
      <c r="P438">
        <v>0</v>
      </c>
      <c r="Q438">
        <v>0</v>
      </c>
      <c r="R438">
        <v>4</v>
      </c>
      <c r="S438">
        <v>1</v>
      </c>
      <c r="T438">
        <v>1.4</v>
      </c>
      <c r="U438">
        <v>1.4</v>
      </c>
      <c r="V438">
        <v>0.1</v>
      </c>
      <c r="W438">
        <v>1.5</v>
      </c>
      <c r="X438">
        <v>6</v>
      </c>
      <c r="Y438">
        <v>39</v>
      </c>
      <c r="Z438">
        <v>2</v>
      </c>
      <c r="AA438">
        <v>0.05</v>
      </c>
      <c r="AB438">
        <v>0</v>
      </c>
      <c r="AC438">
        <v>0.05</v>
      </c>
      <c r="AD438">
        <v>0.05</v>
      </c>
      <c r="AE438">
        <v>0.05</v>
      </c>
      <c r="AF438">
        <v>0.06</v>
      </c>
      <c r="AG438">
        <v>0</v>
      </c>
      <c r="AH438">
        <v>7.0000000000000007E-2</v>
      </c>
      <c r="AI438">
        <v>0.06</v>
      </c>
      <c r="AJ438">
        <v>7.0000000000000007E-2</v>
      </c>
    </row>
    <row r="439" spans="1:36" x14ac:dyDescent="0.25">
      <c r="A439">
        <v>438</v>
      </c>
      <c r="B439" t="s">
        <v>527</v>
      </c>
      <c r="C439" t="s">
        <v>47</v>
      </c>
      <c r="D439" t="s">
        <v>51</v>
      </c>
      <c r="E439" t="s">
        <v>86</v>
      </c>
      <c r="F439">
        <v>27</v>
      </c>
      <c r="G439">
        <v>1997</v>
      </c>
      <c r="H439">
        <v>15</v>
      </c>
      <c r="I439">
        <v>4</v>
      </c>
      <c r="J439">
        <v>504</v>
      </c>
      <c r="K439">
        <v>5.6</v>
      </c>
      <c r="L439">
        <v>4</v>
      </c>
      <c r="M439">
        <v>1</v>
      </c>
      <c r="N439">
        <v>5</v>
      </c>
      <c r="O439">
        <v>4</v>
      </c>
      <c r="P439">
        <v>0</v>
      </c>
      <c r="Q439">
        <v>0</v>
      </c>
      <c r="R439">
        <v>2</v>
      </c>
      <c r="S439">
        <v>0</v>
      </c>
      <c r="T439">
        <v>3.7</v>
      </c>
      <c r="U439">
        <v>3.7</v>
      </c>
      <c r="V439">
        <v>0.9</v>
      </c>
      <c r="W439">
        <v>4.5999999999999996</v>
      </c>
      <c r="X439">
        <v>8</v>
      </c>
      <c r="Y439">
        <v>11</v>
      </c>
      <c r="Z439">
        <v>22</v>
      </c>
      <c r="AA439">
        <v>0.71</v>
      </c>
      <c r="AB439">
        <v>0.18</v>
      </c>
      <c r="AC439">
        <v>0.89</v>
      </c>
      <c r="AD439">
        <v>0.71</v>
      </c>
      <c r="AE439">
        <v>0.89</v>
      </c>
      <c r="AF439">
        <v>0.66</v>
      </c>
      <c r="AG439">
        <v>0.16</v>
      </c>
      <c r="AH439">
        <v>0.82</v>
      </c>
      <c r="AI439">
        <v>0.66</v>
      </c>
      <c r="AJ439">
        <v>0.82</v>
      </c>
    </row>
    <row r="440" spans="1:36" x14ac:dyDescent="0.25">
      <c r="A440">
        <v>439</v>
      </c>
      <c r="B440" t="s">
        <v>528</v>
      </c>
      <c r="C440" t="s">
        <v>147</v>
      </c>
      <c r="D440" t="s">
        <v>11</v>
      </c>
      <c r="E440" t="s">
        <v>45</v>
      </c>
      <c r="F440">
        <v>30</v>
      </c>
      <c r="G440">
        <v>1994</v>
      </c>
      <c r="H440">
        <v>33</v>
      </c>
      <c r="I440">
        <v>29</v>
      </c>
      <c r="J440">
        <v>2482</v>
      </c>
      <c r="K440">
        <v>27.6</v>
      </c>
      <c r="L440">
        <v>0</v>
      </c>
      <c r="M440">
        <v>1</v>
      </c>
      <c r="N440">
        <v>1</v>
      </c>
      <c r="O440">
        <v>0</v>
      </c>
      <c r="P440">
        <v>0</v>
      </c>
      <c r="Q440">
        <v>0</v>
      </c>
      <c r="R440">
        <v>3</v>
      </c>
      <c r="S440">
        <v>1</v>
      </c>
      <c r="T440">
        <v>1.2</v>
      </c>
      <c r="U440">
        <v>1.2</v>
      </c>
      <c r="V440">
        <v>4.5999999999999996</v>
      </c>
      <c r="W440">
        <v>5.8</v>
      </c>
      <c r="X440">
        <v>64</v>
      </c>
      <c r="Y440">
        <v>176</v>
      </c>
      <c r="Z440">
        <v>108</v>
      </c>
      <c r="AA440">
        <v>0</v>
      </c>
      <c r="AB440">
        <v>0.04</v>
      </c>
      <c r="AC440">
        <v>0.04</v>
      </c>
      <c r="AD440">
        <v>0</v>
      </c>
      <c r="AE440">
        <v>0.04</v>
      </c>
      <c r="AF440">
        <v>0.04</v>
      </c>
      <c r="AG440">
        <v>0.17</v>
      </c>
      <c r="AH440">
        <v>0.21</v>
      </c>
      <c r="AI440">
        <v>0.04</v>
      </c>
      <c r="AJ440">
        <v>0.21</v>
      </c>
    </row>
    <row r="441" spans="1:36" x14ac:dyDescent="0.25">
      <c r="A441">
        <v>440</v>
      </c>
      <c r="B441" t="s">
        <v>529</v>
      </c>
      <c r="C441" t="s">
        <v>16</v>
      </c>
      <c r="D441" t="s">
        <v>11</v>
      </c>
      <c r="E441" t="s">
        <v>67</v>
      </c>
      <c r="F441">
        <v>26</v>
      </c>
      <c r="G441">
        <v>1997</v>
      </c>
      <c r="H441">
        <v>36</v>
      </c>
      <c r="I441">
        <v>35</v>
      </c>
      <c r="J441">
        <v>3167</v>
      </c>
      <c r="K441">
        <v>35.200000000000003</v>
      </c>
      <c r="L441">
        <v>0</v>
      </c>
      <c r="M441">
        <v>10</v>
      </c>
      <c r="N441">
        <v>10</v>
      </c>
      <c r="O441">
        <v>0</v>
      </c>
      <c r="P441">
        <v>0</v>
      </c>
      <c r="Q441">
        <v>0</v>
      </c>
      <c r="R441">
        <v>8</v>
      </c>
      <c r="S441">
        <v>0</v>
      </c>
      <c r="T441">
        <v>0.7</v>
      </c>
      <c r="U441">
        <v>0.7</v>
      </c>
      <c r="V441">
        <v>4.2</v>
      </c>
      <c r="W441">
        <v>4.9000000000000004</v>
      </c>
      <c r="X441">
        <v>118</v>
      </c>
      <c r="Y441">
        <v>131</v>
      </c>
      <c r="Z441">
        <v>274</v>
      </c>
      <c r="AA441">
        <v>0</v>
      </c>
      <c r="AB441">
        <v>0.28000000000000003</v>
      </c>
      <c r="AC441">
        <v>0.28000000000000003</v>
      </c>
      <c r="AD441">
        <v>0</v>
      </c>
      <c r="AE441">
        <v>0.28000000000000003</v>
      </c>
      <c r="AF441">
        <v>0.02</v>
      </c>
      <c r="AG441">
        <v>0.12</v>
      </c>
      <c r="AH441">
        <v>0.14000000000000001</v>
      </c>
      <c r="AI441">
        <v>0.02</v>
      </c>
      <c r="AJ441">
        <v>0.14000000000000001</v>
      </c>
    </row>
    <row r="442" spans="1:36" x14ac:dyDescent="0.25">
      <c r="A442">
        <v>441</v>
      </c>
      <c r="B442" t="s">
        <v>530</v>
      </c>
      <c r="C442" t="s">
        <v>10</v>
      </c>
      <c r="D442" t="s">
        <v>106</v>
      </c>
      <c r="E442" t="s">
        <v>42</v>
      </c>
      <c r="F442">
        <v>17</v>
      </c>
      <c r="G442">
        <v>2007</v>
      </c>
      <c r="H442">
        <v>4</v>
      </c>
      <c r="I442">
        <v>1</v>
      </c>
      <c r="J442">
        <v>137</v>
      </c>
      <c r="K442">
        <v>1.5</v>
      </c>
      <c r="L442">
        <v>0</v>
      </c>
      <c r="M442">
        <v>0</v>
      </c>
      <c r="N442">
        <v>0</v>
      </c>
      <c r="O442">
        <v>0</v>
      </c>
      <c r="P442">
        <v>0</v>
      </c>
      <c r="Q442">
        <v>0</v>
      </c>
      <c r="R442">
        <v>0</v>
      </c>
      <c r="S442">
        <v>0</v>
      </c>
      <c r="T442">
        <v>0</v>
      </c>
      <c r="U442">
        <v>0</v>
      </c>
      <c r="V442">
        <v>0.7</v>
      </c>
      <c r="W442">
        <v>0.7</v>
      </c>
      <c r="X442">
        <v>3</v>
      </c>
      <c r="Y442">
        <v>1</v>
      </c>
      <c r="Z442">
        <v>10</v>
      </c>
      <c r="AA442">
        <v>0</v>
      </c>
      <c r="AB442">
        <v>0</v>
      </c>
      <c r="AC442">
        <v>0</v>
      </c>
      <c r="AD442">
        <v>0</v>
      </c>
      <c r="AE442">
        <v>0</v>
      </c>
      <c r="AF442">
        <v>0.03</v>
      </c>
      <c r="AG442">
        <v>0.44</v>
      </c>
      <c r="AH442">
        <v>0.47</v>
      </c>
      <c r="AI442">
        <v>0.03</v>
      </c>
      <c r="AJ442">
        <v>0.47</v>
      </c>
    </row>
    <row r="443" spans="1:36" x14ac:dyDescent="0.25">
      <c r="A443">
        <v>442</v>
      </c>
      <c r="B443" t="s">
        <v>531</v>
      </c>
      <c r="C443" t="s">
        <v>82</v>
      </c>
      <c r="D443" t="s">
        <v>17</v>
      </c>
      <c r="E443" t="s">
        <v>37</v>
      </c>
      <c r="F443">
        <v>28</v>
      </c>
      <c r="G443">
        <v>1996</v>
      </c>
      <c r="H443">
        <v>3</v>
      </c>
      <c r="I443">
        <v>1</v>
      </c>
      <c r="J443">
        <v>73</v>
      </c>
      <c r="K443">
        <v>0.8</v>
      </c>
      <c r="L443">
        <v>0</v>
      </c>
      <c r="M443">
        <v>0</v>
      </c>
      <c r="N443">
        <v>0</v>
      </c>
      <c r="O443">
        <v>0</v>
      </c>
      <c r="P443">
        <v>0</v>
      </c>
      <c r="Q443">
        <v>0</v>
      </c>
      <c r="R443">
        <v>0</v>
      </c>
      <c r="S443">
        <v>0</v>
      </c>
      <c r="T443">
        <v>0</v>
      </c>
      <c r="U443">
        <v>0</v>
      </c>
      <c r="V443">
        <v>0</v>
      </c>
      <c r="W443">
        <v>0</v>
      </c>
      <c r="X443">
        <v>1</v>
      </c>
      <c r="Y443">
        <v>4</v>
      </c>
      <c r="Z443">
        <v>1</v>
      </c>
      <c r="AA443">
        <v>0</v>
      </c>
      <c r="AB443">
        <v>0</v>
      </c>
      <c r="AC443">
        <v>0</v>
      </c>
      <c r="AD443">
        <v>0</v>
      </c>
      <c r="AE443">
        <v>0</v>
      </c>
      <c r="AF443">
        <v>0</v>
      </c>
      <c r="AG443">
        <v>0.06</v>
      </c>
      <c r="AH443">
        <v>0.06</v>
      </c>
      <c r="AI443">
        <v>0</v>
      </c>
      <c r="AJ443">
        <v>0.06</v>
      </c>
    </row>
    <row r="444" spans="1:36" x14ac:dyDescent="0.25">
      <c r="A444">
        <v>443</v>
      </c>
      <c r="B444" t="s">
        <v>532</v>
      </c>
      <c r="C444" t="s">
        <v>41</v>
      </c>
      <c r="D444" t="s">
        <v>17</v>
      </c>
      <c r="E444" t="s">
        <v>57</v>
      </c>
      <c r="F444">
        <v>30</v>
      </c>
      <c r="G444">
        <v>1994</v>
      </c>
      <c r="H444">
        <v>23</v>
      </c>
      <c r="I444">
        <v>16</v>
      </c>
      <c r="J444">
        <v>1149</v>
      </c>
      <c r="K444">
        <v>12.8</v>
      </c>
      <c r="L444">
        <v>0</v>
      </c>
      <c r="M444">
        <v>1</v>
      </c>
      <c r="N444">
        <v>1</v>
      </c>
      <c r="O444">
        <v>0</v>
      </c>
      <c r="P444">
        <v>0</v>
      </c>
      <c r="Q444">
        <v>0</v>
      </c>
      <c r="R444">
        <v>6</v>
      </c>
      <c r="S444">
        <v>0</v>
      </c>
      <c r="T444">
        <v>0.2</v>
      </c>
      <c r="U444">
        <v>0.2</v>
      </c>
      <c r="V444">
        <v>0.2</v>
      </c>
      <c r="W444">
        <v>0.4</v>
      </c>
      <c r="X444">
        <v>4</v>
      </c>
      <c r="Y444">
        <v>33</v>
      </c>
      <c r="Z444">
        <v>7</v>
      </c>
      <c r="AA444">
        <v>0</v>
      </c>
      <c r="AB444">
        <v>0.08</v>
      </c>
      <c r="AC444">
        <v>0.08</v>
      </c>
      <c r="AD444">
        <v>0</v>
      </c>
      <c r="AE444">
        <v>0.08</v>
      </c>
      <c r="AF444">
        <v>0.02</v>
      </c>
      <c r="AG444">
        <v>0.01</v>
      </c>
      <c r="AH444">
        <v>0.03</v>
      </c>
      <c r="AI444">
        <v>0.02</v>
      </c>
      <c r="AJ444">
        <v>0.03</v>
      </c>
    </row>
    <row r="445" spans="1:36" x14ac:dyDescent="0.25">
      <c r="A445">
        <v>444</v>
      </c>
      <c r="B445" t="s">
        <v>533</v>
      </c>
      <c r="C445" t="s">
        <v>66</v>
      </c>
      <c r="D445" t="s">
        <v>11</v>
      </c>
      <c r="E445" t="s">
        <v>34</v>
      </c>
      <c r="F445">
        <v>25</v>
      </c>
      <c r="G445">
        <v>1999</v>
      </c>
      <c r="H445">
        <v>19</v>
      </c>
      <c r="I445">
        <v>11</v>
      </c>
      <c r="J445">
        <v>1101</v>
      </c>
      <c r="K445">
        <v>12.2</v>
      </c>
      <c r="L445">
        <v>0</v>
      </c>
      <c r="M445">
        <v>2</v>
      </c>
      <c r="N445">
        <v>2</v>
      </c>
      <c r="O445">
        <v>0</v>
      </c>
      <c r="P445">
        <v>0</v>
      </c>
      <c r="Q445">
        <v>0</v>
      </c>
      <c r="R445">
        <v>2</v>
      </c>
      <c r="S445">
        <v>0</v>
      </c>
      <c r="T445">
        <v>0.2</v>
      </c>
      <c r="U445">
        <v>0.2</v>
      </c>
      <c r="V445">
        <v>3</v>
      </c>
      <c r="W445">
        <v>3.2</v>
      </c>
      <c r="X445">
        <v>17</v>
      </c>
      <c r="Y445">
        <v>51</v>
      </c>
      <c r="Z445">
        <v>54</v>
      </c>
      <c r="AA445">
        <v>0</v>
      </c>
      <c r="AB445">
        <v>0.16</v>
      </c>
      <c r="AC445">
        <v>0.16</v>
      </c>
      <c r="AD445">
        <v>0</v>
      </c>
      <c r="AE445">
        <v>0.16</v>
      </c>
      <c r="AF445">
        <v>0.02</v>
      </c>
      <c r="AG445">
        <v>0.24</v>
      </c>
      <c r="AH445">
        <v>0.26</v>
      </c>
      <c r="AI445">
        <v>0.02</v>
      </c>
      <c r="AJ445">
        <v>0.26</v>
      </c>
    </row>
    <row r="446" spans="1:36" x14ac:dyDescent="0.25">
      <c r="A446">
        <v>445</v>
      </c>
      <c r="B446" t="s">
        <v>534</v>
      </c>
      <c r="C446" t="s">
        <v>10</v>
      </c>
      <c r="D446" t="s">
        <v>21</v>
      </c>
      <c r="E446" t="s">
        <v>84</v>
      </c>
      <c r="F446">
        <v>22</v>
      </c>
      <c r="G446">
        <v>2002</v>
      </c>
      <c r="H446">
        <v>37</v>
      </c>
      <c r="I446">
        <v>37</v>
      </c>
      <c r="J446">
        <v>3114</v>
      </c>
      <c r="K446">
        <v>34.6</v>
      </c>
      <c r="L446">
        <v>8</v>
      </c>
      <c r="M446">
        <v>10</v>
      </c>
      <c r="N446">
        <v>18</v>
      </c>
      <c r="O446">
        <v>8</v>
      </c>
      <c r="P446">
        <v>0</v>
      </c>
      <c r="Q446">
        <v>0</v>
      </c>
      <c r="R446">
        <v>10</v>
      </c>
      <c r="S446">
        <v>0</v>
      </c>
      <c r="T446">
        <v>6.6</v>
      </c>
      <c r="U446">
        <v>6.6</v>
      </c>
      <c r="V446">
        <v>7.8</v>
      </c>
      <c r="W446">
        <v>14.4</v>
      </c>
      <c r="X446">
        <v>114</v>
      </c>
      <c r="Y446">
        <v>123</v>
      </c>
      <c r="Z446">
        <v>188</v>
      </c>
      <c r="AA446">
        <v>0.23</v>
      </c>
      <c r="AB446">
        <v>0.28999999999999998</v>
      </c>
      <c r="AC446">
        <v>0.52</v>
      </c>
      <c r="AD446">
        <v>0.23</v>
      </c>
      <c r="AE446">
        <v>0.52</v>
      </c>
      <c r="AF446">
        <v>0.19</v>
      </c>
      <c r="AG446">
        <v>0.23</v>
      </c>
      <c r="AH446">
        <v>0.42</v>
      </c>
      <c r="AI446">
        <v>0.19</v>
      </c>
      <c r="AJ446">
        <v>0.42</v>
      </c>
    </row>
    <row r="447" spans="1:36" x14ac:dyDescent="0.25">
      <c r="A447">
        <v>446</v>
      </c>
      <c r="B447" t="s">
        <v>535</v>
      </c>
      <c r="C447" t="s">
        <v>41</v>
      </c>
      <c r="D447" t="s">
        <v>11</v>
      </c>
      <c r="E447" t="s">
        <v>86</v>
      </c>
      <c r="F447">
        <v>26</v>
      </c>
      <c r="G447">
        <v>1998</v>
      </c>
      <c r="H447">
        <v>18</v>
      </c>
      <c r="I447">
        <v>18</v>
      </c>
      <c r="J447">
        <v>1416</v>
      </c>
      <c r="K447">
        <v>15.7</v>
      </c>
      <c r="L447">
        <v>1</v>
      </c>
      <c r="M447">
        <v>0</v>
      </c>
      <c r="N447">
        <v>1</v>
      </c>
      <c r="O447">
        <v>1</v>
      </c>
      <c r="P447">
        <v>0</v>
      </c>
      <c r="Q447">
        <v>0</v>
      </c>
      <c r="R447">
        <v>3</v>
      </c>
      <c r="S447">
        <v>0</v>
      </c>
      <c r="T447">
        <v>1.6</v>
      </c>
      <c r="U447">
        <v>1.6</v>
      </c>
      <c r="V447">
        <v>0.6</v>
      </c>
      <c r="W447">
        <v>2.2000000000000002</v>
      </c>
      <c r="X447">
        <v>12</v>
      </c>
      <c r="Y447">
        <v>71</v>
      </c>
      <c r="Z447">
        <v>3</v>
      </c>
      <c r="AA447">
        <v>0.06</v>
      </c>
      <c r="AB447">
        <v>0</v>
      </c>
      <c r="AC447">
        <v>0.06</v>
      </c>
      <c r="AD447">
        <v>0.06</v>
      </c>
      <c r="AE447">
        <v>0.06</v>
      </c>
      <c r="AF447">
        <v>0.1</v>
      </c>
      <c r="AG447">
        <v>0.04</v>
      </c>
      <c r="AH447">
        <v>0.14000000000000001</v>
      </c>
      <c r="AI447">
        <v>0.1</v>
      </c>
      <c r="AJ447">
        <v>0.14000000000000001</v>
      </c>
    </row>
    <row r="448" spans="1:36" x14ac:dyDescent="0.25">
      <c r="A448">
        <v>447</v>
      </c>
      <c r="B448" t="s">
        <v>536</v>
      </c>
      <c r="C448" t="s">
        <v>64</v>
      </c>
      <c r="D448" t="s">
        <v>106</v>
      </c>
      <c r="E448" t="s">
        <v>22</v>
      </c>
      <c r="F448">
        <v>22</v>
      </c>
      <c r="G448">
        <v>2002</v>
      </c>
      <c r="H448">
        <v>28</v>
      </c>
      <c r="I448">
        <v>19</v>
      </c>
      <c r="J448">
        <v>1656</v>
      </c>
      <c r="K448">
        <v>18.399999999999999</v>
      </c>
      <c r="L448">
        <v>5</v>
      </c>
      <c r="M448">
        <v>3</v>
      </c>
      <c r="N448">
        <v>8</v>
      </c>
      <c r="O448">
        <v>5</v>
      </c>
      <c r="P448">
        <v>0</v>
      </c>
      <c r="Q448">
        <v>0</v>
      </c>
      <c r="R448">
        <v>2</v>
      </c>
      <c r="S448">
        <v>0</v>
      </c>
      <c r="T448">
        <v>4.5999999999999996</v>
      </c>
      <c r="U448">
        <v>4.5999999999999996</v>
      </c>
      <c r="V448">
        <v>2.5</v>
      </c>
      <c r="W448">
        <v>7.1</v>
      </c>
      <c r="X448">
        <v>42</v>
      </c>
      <c r="Y448">
        <v>67</v>
      </c>
      <c r="Z448">
        <v>79</v>
      </c>
      <c r="AA448">
        <v>0.27</v>
      </c>
      <c r="AB448">
        <v>0.16</v>
      </c>
      <c r="AC448">
        <v>0.43</v>
      </c>
      <c r="AD448">
        <v>0.27</v>
      </c>
      <c r="AE448">
        <v>0.43</v>
      </c>
      <c r="AF448">
        <v>0.25</v>
      </c>
      <c r="AG448">
        <v>0.14000000000000001</v>
      </c>
      <c r="AH448">
        <v>0.39</v>
      </c>
      <c r="AI448">
        <v>0.25</v>
      </c>
      <c r="AJ448">
        <v>0.39</v>
      </c>
    </row>
    <row r="449" spans="1:36" x14ac:dyDescent="0.25">
      <c r="A449">
        <v>448</v>
      </c>
      <c r="B449" t="s">
        <v>537</v>
      </c>
      <c r="C449" t="s">
        <v>154</v>
      </c>
      <c r="D449" t="s">
        <v>48</v>
      </c>
      <c r="E449" t="s">
        <v>24</v>
      </c>
      <c r="F449">
        <v>31</v>
      </c>
      <c r="G449">
        <v>1993</v>
      </c>
      <c r="H449">
        <v>29</v>
      </c>
      <c r="I449">
        <v>29</v>
      </c>
      <c r="J449">
        <v>2609</v>
      </c>
      <c r="K449">
        <v>29</v>
      </c>
      <c r="L449">
        <v>0</v>
      </c>
      <c r="M449">
        <v>0</v>
      </c>
      <c r="N449">
        <v>0</v>
      </c>
      <c r="O449">
        <v>0</v>
      </c>
      <c r="P449">
        <v>0</v>
      </c>
      <c r="Q449">
        <v>0</v>
      </c>
      <c r="R449">
        <v>2</v>
      </c>
      <c r="S449">
        <v>0</v>
      </c>
      <c r="T449">
        <v>0</v>
      </c>
      <c r="U449">
        <v>0</v>
      </c>
      <c r="V449">
        <v>0.2</v>
      </c>
      <c r="W449">
        <v>0.2</v>
      </c>
      <c r="X449">
        <v>0</v>
      </c>
      <c r="Y449">
        <v>2</v>
      </c>
      <c r="Z449">
        <v>0</v>
      </c>
      <c r="AA449">
        <v>0</v>
      </c>
      <c r="AB449">
        <v>0</v>
      </c>
      <c r="AC449">
        <v>0</v>
      </c>
      <c r="AD449">
        <v>0</v>
      </c>
      <c r="AE449">
        <v>0</v>
      </c>
      <c r="AF449">
        <v>0</v>
      </c>
      <c r="AG449">
        <v>0.01</v>
      </c>
      <c r="AH449">
        <v>0.01</v>
      </c>
      <c r="AI449">
        <v>0</v>
      </c>
      <c r="AJ449">
        <v>0.01</v>
      </c>
    </row>
    <row r="450" spans="1:36" x14ac:dyDescent="0.25">
      <c r="A450">
        <v>449</v>
      </c>
      <c r="B450" t="s">
        <v>538</v>
      </c>
      <c r="C450" t="s">
        <v>10</v>
      </c>
      <c r="D450" t="s">
        <v>21</v>
      </c>
      <c r="E450" t="s">
        <v>143</v>
      </c>
      <c r="F450">
        <v>22</v>
      </c>
      <c r="G450">
        <v>2001</v>
      </c>
      <c r="H450">
        <v>25</v>
      </c>
      <c r="I450">
        <v>20</v>
      </c>
      <c r="J450">
        <v>1729</v>
      </c>
      <c r="K450">
        <v>19.2</v>
      </c>
      <c r="L450">
        <v>6</v>
      </c>
      <c r="M450">
        <v>10</v>
      </c>
      <c r="N450">
        <v>16</v>
      </c>
      <c r="O450">
        <v>5</v>
      </c>
      <c r="P450">
        <v>1</v>
      </c>
      <c r="Q450">
        <v>1</v>
      </c>
      <c r="R450">
        <v>3</v>
      </c>
      <c r="S450">
        <v>0</v>
      </c>
      <c r="T450">
        <v>6.8</v>
      </c>
      <c r="U450">
        <v>6</v>
      </c>
      <c r="V450">
        <v>7.6</v>
      </c>
      <c r="W450">
        <v>13.7</v>
      </c>
      <c r="X450">
        <v>96</v>
      </c>
      <c r="Y450">
        <v>70</v>
      </c>
      <c r="Z450">
        <v>255</v>
      </c>
      <c r="AA450">
        <v>0.31</v>
      </c>
      <c r="AB450">
        <v>0.52</v>
      </c>
      <c r="AC450">
        <v>0.83</v>
      </c>
      <c r="AD450">
        <v>0.26</v>
      </c>
      <c r="AE450">
        <v>0.78</v>
      </c>
      <c r="AF450">
        <v>0.36</v>
      </c>
      <c r="AG450">
        <v>0.4</v>
      </c>
      <c r="AH450">
        <v>0.75</v>
      </c>
      <c r="AI450">
        <v>0.31</v>
      </c>
      <c r="AJ450">
        <v>0.71</v>
      </c>
    </row>
    <row r="451" spans="1:36" x14ac:dyDescent="0.25">
      <c r="A451">
        <v>450</v>
      </c>
      <c r="B451" t="s">
        <v>539</v>
      </c>
      <c r="C451" t="s">
        <v>418</v>
      </c>
      <c r="D451" t="s">
        <v>51</v>
      </c>
      <c r="E451" t="s">
        <v>45</v>
      </c>
      <c r="F451">
        <v>32</v>
      </c>
      <c r="G451">
        <v>1992</v>
      </c>
      <c r="H451">
        <v>38</v>
      </c>
      <c r="I451">
        <v>38</v>
      </c>
      <c r="J451">
        <v>3371</v>
      </c>
      <c r="K451">
        <v>37.5</v>
      </c>
      <c r="L451">
        <v>29</v>
      </c>
      <c r="M451">
        <v>18</v>
      </c>
      <c r="N451">
        <v>47</v>
      </c>
      <c r="O451">
        <v>20</v>
      </c>
      <c r="P451">
        <v>9</v>
      </c>
      <c r="Q451">
        <v>9</v>
      </c>
      <c r="R451">
        <v>1</v>
      </c>
      <c r="S451">
        <v>0</v>
      </c>
      <c r="T451">
        <v>25.2</v>
      </c>
      <c r="U451">
        <v>18.2</v>
      </c>
      <c r="V451">
        <v>14.2</v>
      </c>
      <c r="W451">
        <v>32.4</v>
      </c>
      <c r="X451">
        <v>155</v>
      </c>
      <c r="Y451">
        <v>144</v>
      </c>
      <c r="Z451">
        <v>488</v>
      </c>
      <c r="AA451">
        <v>0.77</v>
      </c>
      <c r="AB451">
        <v>0.48</v>
      </c>
      <c r="AC451">
        <v>1.25</v>
      </c>
      <c r="AD451">
        <v>0.53</v>
      </c>
      <c r="AE451">
        <v>1.01</v>
      </c>
      <c r="AF451">
        <v>0.67</v>
      </c>
      <c r="AG451">
        <v>0.38</v>
      </c>
      <c r="AH451">
        <v>1.05</v>
      </c>
      <c r="AI451">
        <v>0.49</v>
      </c>
      <c r="AJ451">
        <v>0.87</v>
      </c>
    </row>
    <row r="452" spans="1:36" x14ac:dyDescent="0.25">
      <c r="A452">
        <v>451</v>
      </c>
      <c r="B452" t="s">
        <v>540</v>
      </c>
      <c r="C452" t="s">
        <v>64</v>
      </c>
      <c r="D452" t="s">
        <v>11</v>
      </c>
      <c r="E452" t="s">
        <v>143</v>
      </c>
      <c r="F452">
        <v>23</v>
      </c>
      <c r="G452">
        <v>2001</v>
      </c>
      <c r="H452">
        <v>35</v>
      </c>
      <c r="I452">
        <v>35</v>
      </c>
      <c r="J452">
        <v>3039</v>
      </c>
      <c r="K452">
        <v>33.799999999999997</v>
      </c>
      <c r="L452">
        <v>2</v>
      </c>
      <c r="M452">
        <v>0</v>
      </c>
      <c r="N452">
        <v>2</v>
      </c>
      <c r="O452">
        <v>2</v>
      </c>
      <c r="P452">
        <v>0</v>
      </c>
      <c r="Q452">
        <v>0</v>
      </c>
      <c r="R452">
        <v>2</v>
      </c>
      <c r="S452">
        <v>1</v>
      </c>
      <c r="T452">
        <v>2.2999999999999998</v>
      </c>
      <c r="U452">
        <v>2.2999999999999998</v>
      </c>
      <c r="V452">
        <v>0.9</v>
      </c>
      <c r="W452">
        <v>3.1</v>
      </c>
      <c r="X452">
        <v>16</v>
      </c>
      <c r="Y452">
        <v>138</v>
      </c>
      <c r="Z452">
        <v>6</v>
      </c>
      <c r="AA452">
        <v>0.06</v>
      </c>
      <c r="AB452">
        <v>0</v>
      </c>
      <c r="AC452">
        <v>0.06</v>
      </c>
      <c r="AD452">
        <v>0.06</v>
      </c>
      <c r="AE452">
        <v>0.06</v>
      </c>
      <c r="AF452">
        <v>7.0000000000000007E-2</v>
      </c>
      <c r="AG452">
        <v>0.03</v>
      </c>
      <c r="AH452">
        <v>0.09</v>
      </c>
      <c r="AI452">
        <v>7.0000000000000007E-2</v>
      </c>
      <c r="AJ452">
        <v>0.09</v>
      </c>
    </row>
    <row r="453" spans="1:36" x14ac:dyDescent="0.25">
      <c r="A453">
        <v>452</v>
      </c>
      <c r="B453" t="s">
        <v>541</v>
      </c>
      <c r="C453" t="s">
        <v>82</v>
      </c>
      <c r="D453" t="s">
        <v>48</v>
      </c>
      <c r="E453" t="s">
        <v>14</v>
      </c>
      <c r="F453">
        <v>26</v>
      </c>
      <c r="G453">
        <v>1997</v>
      </c>
      <c r="H453">
        <v>32</v>
      </c>
      <c r="I453">
        <v>32</v>
      </c>
      <c r="J453">
        <v>2880</v>
      </c>
      <c r="K453">
        <v>32</v>
      </c>
      <c r="L453">
        <v>0</v>
      </c>
      <c r="M453">
        <v>0</v>
      </c>
      <c r="N453">
        <v>0</v>
      </c>
      <c r="O453">
        <v>0</v>
      </c>
      <c r="P453">
        <v>0</v>
      </c>
      <c r="Q453">
        <v>0</v>
      </c>
      <c r="R453">
        <v>5</v>
      </c>
      <c r="S453">
        <v>0</v>
      </c>
      <c r="T453">
        <v>0</v>
      </c>
      <c r="U453">
        <v>0</v>
      </c>
      <c r="V453">
        <v>0.1</v>
      </c>
      <c r="W453">
        <v>0.1</v>
      </c>
      <c r="X453">
        <v>0</v>
      </c>
      <c r="Y453">
        <v>1</v>
      </c>
      <c r="Z453">
        <v>0</v>
      </c>
      <c r="AA453">
        <v>0</v>
      </c>
      <c r="AB453">
        <v>0</v>
      </c>
      <c r="AC453">
        <v>0</v>
      </c>
      <c r="AD453">
        <v>0</v>
      </c>
      <c r="AE453">
        <v>0</v>
      </c>
      <c r="AF453">
        <v>0</v>
      </c>
      <c r="AG453">
        <v>0</v>
      </c>
      <c r="AH453">
        <v>0</v>
      </c>
      <c r="AI453">
        <v>0</v>
      </c>
      <c r="AJ453">
        <v>0</v>
      </c>
    </row>
    <row r="454" spans="1:36" x14ac:dyDescent="0.25">
      <c r="A454">
        <v>453</v>
      </c>
      <c r="B454" t="s">
        <v>542</v>
      </c>
      <c r="C454" t="s">
        <v>10</v>
      </c>
      <c r="D454" t="s">
        <v>51</v>
      </c>
      <c r="E454" t="s">
        <v>14</v>
      </c>
      <c r="F454">
        <v>24</v>
      </c>
      <c r="G454">
        <v>2000</v>
      </c>
      <c r="H454">
        <v>31</v>
      </c>
      <c r="I454">
        <v>19</v>
      </c>
      <c r="J454">
        <v>1764</v>
      </c>
      <c r="K454">
        <v>19.600000000000001</v>
      </c>
      <c r="L454">
        <v>3</v>
      </c>
      <c r="M454">
        <v>4</v>
      </c>
      <c r="N454">
        <v>7</v>
      </c>
      <c r="O454">
        <v>3</v>
      </c>
      <c r="P454">
        <v>0</v>
      </c>
      <c r="Q454">
        <v>0</v>
      </c>
      <c r="R454">
        <v>2</v>
      </c>
      <c r="S454">
        <v>0</v>
      </c>
      <c r="T454">
        <v>2.2000000000000002</v>
      </c>
      <c r="U454">
        <v>2.2000000000000002</v>
      </c>
      <c r="V454">
        <v>3.7</v>
      </c>
      <c r="W454">
        <v>5.8</v>
      </c>
      <c r="X454">
        <v>102</v>
      </c>
      <c r="Y454">
        <v>90</v>
      </c>
      <c r="Z454">
        <v>225</v>
      </c>
      <c r="AA454">
        <v>0.15</v>
      </c>
      <c r="AB454">
        <v>0.2</v>
      </c>
      <c r="AC454">
        <v>0.36</v>
      </c>
      <c r="AD454">
        <v>0.15</v>
      </c>
      <c r="AE454">
        <v>0.36</v>
      </c>
      <c r="AF454">
        <v>0.11</v>
      </c>
      <c r="AG454">
        <v>0.19</v>
      </c>
      <c r="AH454">
        <v>0.3</v>
      </c>
      <c r="AI454">
        <v>0.11</v>
      </c>
      <c r="AJ454">
        <v>0.3</v>
      </c>
    </row>
    <row r="455" spans="1:36" x14ac:dyDescent="0.25">
      <c r="A455">
        <v>454</v>
      </c>
      <c r="B455" t="s">
        <v>543</v>
      </c>
      <c r="C455" t="s">
        <v>20</v>
      </c>
      <c r="D455" t="s">
        <v>17</v>
      </c>
      <c r="E455" t="s">
        <v>29</v>
      </c>
      <c r="F455">
        <v>26</v>
      </c>
      <c r="G455">
        <v>1997</v>
      </c>
      <c r="H455">
        <v>13</v>
      </c>
      <c r="I455">
        <v>7</v>
      </c>
      <c r="J455">
        <v>590</v>
      </c>
      <c r="K455">
        <v>6.6</v>
      </c>
      <c r="L455">
        <v>0</v>
      </c>
      <c r="M455">
        <v>1</v>
      </c>
      <c r="N455">
        <v>1</v>
      </c>
      <c r="O455">
        <v>0</v>
      </c>
      <c r="P455">
        <v>0</v>
      </c>
      <c r="Q455">
        <v>0</v>
      </c>
      <c r="R455">
        <v>3</v>
      </c>
      <c r="S455">
        <v>0</v>
      </c>
      <c r="T455">
        <v>0</v>
      </c>
      <c r="U455">
        <v>0</v>
      </c>
      <c r="V455">
        <v>0.4</v>
      </c>
      <c r="W455">
        <v>0.4</v>
      </c>
      <c r="X455">
        <v>1</v>
      </c>
      <c r="Y455">
        <v>27</v>
      </c>
      <c r="Z455">
        <v>4</v>
      </c>
      <c r="AA455">
        <v>0</v>
      </c>
      <c r="AB455">
        <v>0.15</v>
      </c>
      <c r="AC455">
        <v>0.15</v>
      </c>
      <c r="AD455">
        <v>0</v>
      </c>
      <c r="AE455">
        <v>0.15</v>
      </c>
      <c r="AF455">
        <v>0</v>
      </c>
      <c r="AG455">
        <v>0.06</v>
      </c>
      <c r="AH455">
        <v>0.06</v>
      </c>
      <c r="AI455">
        <v>0</v>
      </c>
      <c r="AJ455">
        <v>0.06</v>
      </c>
    </row>
    <row r="456" spans="1:36" x14ac:dyDescent="0.25">
      <c r="A456">
        <v>455</v>
      </c>
      <c r="B456" t="s">
        <v>544</v>
      </c>
      <c r="C456" t="s">
        <v>82</v>
      </c>
      <c r="D456" t="s">
        <v>106</v>
      </c>
      <c r="E456" t="s">
        <v>24</v>
      </c>
      <c r="F456">
        <v>32</v>
      </c>
      <c r="G456">
        <v>1992</v>
      </c>
      <c r="H456">
        <v>23</v>
      </c>
      <c r="I456">
        <v>7</v>
      </c>
      <c r="J456">
        <v>814</v>
      </c>
      <c r="K456">
        <v>9</v>
      </c>
      <c r="L456">
        <v>3</v>
      </c>
      <c r="M456">
        <v>2</v>
      </c>
      <c r="N456">
        <v>5</v>
      </c>
      <c r="O456">
        <v>3</v>
      </c>
      <c r="P456">
        <v>0</v>
      </c>
      <c r="Q456">
        <v>0</v>
      </c>
      <c r="R456">
        <v>3</v>
      </c>
      <c r="S456">
        <v>0</v>
      </c>
      <c r="T456">
        <v>2.9</v>
      </c>
      <c r="U456">
        <v>2.9</v>
      </c>
      <c r="V456">
        <v>1.8</v>
      </c>
      <c r="W456">
        <v>4.5999999999999996</v>
      </c>
      <c r="X456">
        <v>15</v>
      </c>
      <c r="Y456">
        <v>60</v>
      </c>
      <c r="Z456">
        <v>62</v>
      </c>
      <c r="AA456">
        <v>0.33</v>
      </c>
      <c r="AB456">
        <v>0.22</v>
      </c>
      <c r="AC456">
        <v>0.55000000000000004</v>
      </c>
      <c r="AD456">
        <v>0.33</v>
      </c>
      <c r="AE456">
        <v>0.55000000000000004</v>
      </c>
      <c r="AF456">
        <v>0.32</v>
      </c>
      <c r="AG456">
        <v>0.19</v>
      </c>
      <c r="AH456">
        <v>0.51</v>
      </c>
      <c r="AI456">
        <v>0.32</v>
      </c>
      <c r="AJ456">
        <v>0.51</v>
      </c>
    </row>
    <row r="457" spans="1:36" x14ac:dyDescent="0.25">
      <c r="A457">
        <v>456</v>
      </c>
      <c r="B457" t="s">
        <v>545</v>
      </c>
      <c r="C457" t="s">
        <v>145</v>
      </c>
      <c r="D457" t="s">
        <v>17</v>
      </c>
      <c r="E457" t="s">
        <v>22</v>
      </c>
      <c r="F457">
        <v>22</v>
      </c>
      <c r="G457">
        <v>2002</v>
      </c>
      <c r="H457">
        <v>1</v>
      </c>
      <c r="I457">
        <v>0</v>
      </c>
      <c r="J457">
        <v>9</v>
      </c>
      <c r="K457">
        <v>0.1</v>
      </c>
      <c r="L457">
        <v>0</v>
      </c>
      <c r="M457">
        <v>0</v>
      </c>
      <c r="N457">
        <v>0</v>
      </c>
      <c r="O457">
        <v>0</v>
      </c>
      <c r="P457">
        <v>0</v>
      </c>
      <c r="Q457">
        <v>0</v>
      </c>
      <c r="R457">
        <v>0</v>
      </c>
      <c r="S457">
        <v>0</v>
      </c>
      <c r="T457">
        <v>0</v>
      </c>
      <c r="U457">
        <v>0</v>
      </c>
      <c r="V457">
        <v>0</v>
      </c>
      <c r="W457">
        <v>0</v>
      </c>
      <c r="X457">
        <v>0</v>
      </c>
      <c r="Y457">
        <v>0</v>
      </c>
      <c r="Z457">
        <v>2</v>
      </c>
      <c r="AA457">
        <v>0</v>
      </c>
      <c r="AB457">
        <v>0</v>
      </c>
      <c r="AC457">
        <v>0</v>
      </c>
      <c r="AD457">
        <v>0</v>
      </c>
      <c r="AE457">
        <v>0</v>
      </c>
      <c r="AF457">
        <v>0</v>
      </c>
      <c r="AG457">
        <v>0</v>
      </c>
      <c r="AH457">
        <v>0</v>
      </c>
      <c r="AI457">
        <v>0</v>
      </c>
      <c r="AJ457">
        <v>0</v>
      </c>
    </row>
    <row r="458" spans="1:36" x14ac:dyDescent="0.25">
      <c r="A458">
        <v>457</v>
      </c>
      <c r="B458" t="s">
        <v>546</v>
      </c>
      <c r="C458" t="s">
        <v>270</v>
      </c>
      <c r="D458" t="s">
        <v>17</v>
      </c>
      <c r="E458" t="s">
        <v>26</v>
      </c>
      <c r="F458">
        <v>26</v>
      </c>
      <c r="G458">
        <v>1998</v>
      </c>
      <c r="H458">
        <v>38</v>
      </c>
      <c r="I458">
        <v>30</v>
      </c>
      <c r="J458">
        <v>2711</v>
      </c>
      <c r="K458">
        <v>30.1</v>
      </c>
      <c r="L458">
        <v>8</v>
      </c>
      <c r="M458">
        <v>6</v>
      </c>
      <c r="N458">
        <v>14</v>
      </c>
      <c r="O458">
        <v>8</v>
      </c>
      <c r="P458">
        <v>0</v>
      </c>
      <c r="Q458">
        <v>0</v>
      </c>
      <c r="R458">
        <v>4</v>
      </c>
      <c r="S458">
        <v>0</v>
      </c>
      <c r="T458">
        <v>10.7</v>
      </c>
      <c r="U458">
        <v>10.7</v>
      </c>
      <c r="V458">
        <v>8.5</v>
      </c>
      <c r="W458">
        <v>19.2</v>
      </c>
      <c r="X458">
        <v>75</v>
      </c>
      <c r="Y458">
        <v>85</v>
      </c>
      <c r="Z458">
        <v>183</v>
      </c>
      <c r="AA458">
        <v>0.27</v>
      </c>
      <c r="AB458">
        <v>0.2</v>
      </c>
      <c r="AC458">
        <v>0.46</v>
      </c>
      <c r="AD458">
        <v>0.27</v>
      </c>
      <c r="AE458">
        <v>0.46</v>
      </c>
      <c r="AF458">
        <v>0.35</v>
      </c>
      <c r="AG458">
        <v>0.28000000000000003</v>
      </c>
      <c r="AH458">
        <v>0.64</v>
      </c>
      <c r="AI458">
        <v>0.35</v>
      </c>
      <c r="AJ458">
        <v>0.64</v>
      </c>
    </row>
    <row r="459" spans="1:36" x14ac:dyDescent="0.25">
      <c r="A459">
        <v>458</v>
      </c>
      <c r="B459" t="s">
        <v>547</v>
      </c>
      <c r="C459" t="s">
        <v>47</v>
      </c>
      <c r="D459" t="s">
        <v>21</v>
      </c>
      <c r="E459" t="s">
        <v>37</v>
      </c>
      <c r="F459">
        <v>20</v>
      </c>
      <c r="G459">
        <v>2004</v>
      </c>
      <c r="H459">
        <v>29</v>
      </c>
      <c r="I459">
        <v>21</v>
      </c>
      <c r="J459">
        <v>1766</v>
      </c>
      <c r="K459">
        <v>19.600000000000001</v>
      </c>
      <c r="L459">
        <v>1</v>
      </c>
      <c r="M459">
        <v>8</v>
      </c>
      <c r="N459">
        <v>9</v>
      </c>
      <c r="O459">
        <v>1</v>
      </c>
      <c r="P459">
        <v>0</v>
      </c>
      <c r="Q459">
        <v>0</v>
      </c>
      <c r="R459">
        <v>3</v>
      </c>
      <c r="S459">
        <v>0</v>
      </c>
      <c r="T459">
        <v>5</v>
      </c>
      <c r="U459">
        <v>5</v>
      </c>
      <c r="V459">
        <v>6.9</v>
      </c>
      <c r="W459">
        <v>11.9</v>
      </c>
      <c r="X459">
        <v>137</v>
      </c>
      <c r="Y459">
        <v>67</v>
      </c>
      <c r="Z459">
        <v>246</v>
      </c>
      <c r="AA459">
        <v>0.05</v>
      </c>
      <c r="AB459">
        <v>0.41</v>
      </c>
      <c r="AC459">
        <v>0.46</v>
      </c>
      <c r="AD459">
        <v>0.05</v>
      </c>
      <c r="AE459">
        <v>0.46</v>
      </c>
      <c r="AF459">
        <v>0.26</v>
      </c>
      <c r="AG459">
        <v>0.35</v>
      </c>
      <c r="AH459">
        <v>0.61</v>
      </c>
      <c r="AI459">
        <v>0.26</v>
      </c>
      <c r="AJ459">
        <v>0.61</v>
      </c>
    </row>
    <row r="460" spans="1:36" x14ac:dyDescent="0.25">
      <c r="A460">
        <v>459</v>
      </c>
      <c r="B460" t="s">
        <v>548</v>
      </c>
      <c r="C460" t="s">
        <v>10</v>
      </c>
      <c r="D460" t="s">
        <v>236</v>
      </c>
      <c r="E460" t="s">
        <v>57</v>
      </c>
      <c r="F460">
        <v>18</v>
      </c>
      <c r="G460">
        <v>2005</v>
      </c>
      <c r="H460">
        <v>15</v>
      </c>
      <c r="I460">
        <v>7</v>
      </c>
      <c r="J460">
        <v>665</v>
      </c>
      <c r="K460">
        <v>7.4</v>
      </c>
      <c r="L460">
        <v>0</v>
      </c>
      <c r="M460">
        <v>0</v>
      </c>
      <c r="N460">
        <v>0</v>
      </c>
      <c r="O460">
        <v>0</v>
      </c>
      <c r="P460">
        <v>0</v>
      </c>
      <c r="Q460">
        <v>0</v>
      </c>
      <c r="R460">
        <v>1</v>
      </c>
      <c r="S460">
        <v>0</v>
      </c>
      <c r="T460">
        <v>0.1</v>
      </c>
      <c r="U460">
        <v>0.1</v>
      </c>
      <c r="V460">
        <v>0.1</v>
      </c>
      <c r="W460">
        <v>0.2</v>
      </c>
      <c r="X460">
        <v>12</v>
      </c>
      <c r="Y460">
        <v>22</v>
      </c>
      <c r="Z460">
        <v>44</v>
      </c>
      <c r="AA460">
        <v>0</v>
      </c>
      <c r="AB460">
        <v>0</v>
      </c>
      <c r="AC460">
        <v>0</v>
      </c>
      <c r="AD460">
        <v>0</v>
      </c>
      <c r="AE460">
        <v>0</v>
      </c>
      <c r="AF460">
        <v>0.01</v>
      </c>
      <c r="AG460">
        <v>0.01</v>
      </c>
      <c r="AH460">
        <v>0.03</v>
      </c>
      <c r="AI460">
        <v>0.01</v>
      </c>
      <c r="AJ460">
        <v>0.03</v>
      </c>
    </row>
    <row r="461" spans="1:36" x14ac:dyDescent="0.25">
      <c r="A461">
        <v>460</v>
      </c>
      <c r="B461" t="s">
        <v>549</v>
      </c>
      <c r="C461" t="s">
        <v>10</v>
      </c>
      <c r="D461" t="s">
        <v>21</v>
      </c>
      <c r="E461" t="s">
        <v>86</v>
      </c>
      <c r="F461">
        <v>20</v>
      </c>
      <c r="G461">
        <v>2004</v>
      </c>
      <c r="H461">
        <v>3</v>
      </c>
      <c r="I461">
        <v>0</v>
      </c>
      <c r="J461">
        <v>34</v>
      </c>
      <c r="K461">
        <v>0.4</v>
      </c>
      <c r="L461">
        <v>0</v>
      </c>
      <c r="M461">
        <v>1</v>
      </c>
      <c r="N461">
        <v>1</v>
      </c>
      <c r="O461">
        <v>0</v>
      </c>
      <c r="P461">
        <v>0</v>
      </c>
      <c r="Q461">
        <v>0</v>
      </c>
      <c r="R461">
        <v>0</v>
      </c>
      <c r="S461">
        <v>0</v>
      </c>
      <c r="T461">
        <v>0</v>
      </c>
      <c r="U461">
        <v>0</v>
      </c>
      <c r="V461">
        <v>0</v>
      </c>
      <c r="W461">
        <v>0.1</v>
      </c>
      <c r="X461">
        <v>1</v>
      </c>
      <c r="Y461">
        <v>1</v>
      </c>
      <c r="Z461">
        <v>1</v>
      </c>
      <c r="AA461">
        <v>0</v>
      </c>
      <c r="AB461">
        <v>2.65</v>
      </c>
      <c r="AC461">
        <v>2.65</v>
      </c>
      <c r="AD461">
        <v>0</v>
      </c>
      <c r="AE461">
        <v>2.65</v>
      </c>
      <c r="AF461">
        <v>0.09</v>
      </c>
      <c r="AG461">
        <v>0.12</v>
      </c>
      <c r="AH461">
        <v>0.22</v>
      </c>
      <c r="AI461">
        <v>0.09</v>
      </c>
      <c r="AJ461">
        <v>0.22</v>
      </c>
    </row>
    <row r="462" spans="1:36" x14ac:dyDescent="0.25">
      <c r="A462">
        <v>461</v>
      </c>
      <c r="B462" t="s">
        <v>550</v>
      </c>
      <c r="C462" t="s">
        <v>104</v>
      </c>
      <c r="D462" t="s">
        <v>51</v>
      </c>
      <c r="E462" t="s">
        <v>34</v>
      </c>
      <c r="F462">
        <v>22</v>
      </c>
      <c r="G462">
        <v>2001</v>
      </c>
      <c r="H462">
        <v>38</v>
      </c>
      <c r="I462">
        <v>26</v>
      </c>
      <c r="J462">
        <v>2293</v>
      </c>
      <c r="K462">
        <v>25.5</v>
      </c>
      <c r="L462">
        <v>11</v>
      </c>
      <c r="M462">
        <v>2</v>
      </c>
      <c r="N462">
        <v>13</v>
      </c>
      <c r="O462">
        <v>11</v>
      </c>
      <c r="P462">
        <v>0</v>
      </c>
      <c r="Q462">
        <v>0</v>
      </c>
      <c r="R462">
        <v>3</v>
      </c>
      <c r="S462">
        <v>0</v>
      </c>
      <c r="T462">
        <v>8.1999999999999993</v>
      </c>
      <c r="U462">
        <v>8.1999999999999993</v>
      </c>
      <c r="V462">
        <v>3.7</v>
      </c>
      <c r="W462">
        <v>11.9</v>
      </c>
      <c r="X462">
        <v>61</v>
      </c>
      <c r="Y462">
        <v>38</v>
      </c>
      <c r="Z462">
        <v>165</v>
      </c>
      <c r="AA462">
        <v>0.43</v>
      </c>
      <c r="AB462">
        <v>0.08</v>
      </c>
      <c r="AC462">
        <v>0.51</v>
      </c>
      <c r="AD462">
        <v>0.43</v>
      </c>
      <c r="AE462">
        <v>0.51</v>
      </c>
      <c r="AF462">
        <v>0.32</v>
      </c>
      <c r="AG462">
        <v>0.14000000000000001</v>
      </c>
      <c r="AH462">
        <v>0.47</v>
      </c>
      <c r="AI462">
        <v>0.32</v>
      </c>
      <c r="AJ462">
        <v>0.47</v>
      </c>
    </row>
    <row r="463" spans="1:36" x14ac:dyDescent="0.25">
      <c r="A463">
        <v>462</v>
      </c>
      <c r="B463" t="s">
        <v>551</v>
      </c>
      <c r="C463" t="s">
        <v>36</v>
      </c>
      <c r="D463" t="s">
        <v>11</v>
      </c>
      <c r="E463" t="s">
        <v>52</v>
      </c>
      <c r="F463">
        <v>32</v>
      </c>
      <c r="G463">
        <v>1991</v>
      </c>
      <c r="H463">
        <v>34</v>
      </c>
      <c r="I463">
        <v>33</v>
      </c>
      <c r="J463">
        <v>2934</v>
      </c>
      <c r="K463">
        <v>32.6</v>
      </c>
      <c r="L463">
        <v>4</v>
      </c>
      <c r="M463">
        <v>0</v>
      </c>
      <c r="N463">
        <v>4</v>
      </c>
      <c r="O463">
        <v>4</v>
      </c>
      <c r="P463">
        <v>0</v>
      </c>
      <c r="Q463">
        <v>0</v>
      </c>
      <c r="R463">
        <v>9</v>
      </c>
      <c r="S463">
        <v>1</v>
      </c>
      <c r="T463">
        <v>3.7</v>
      </c>
      <c r="U463">
        <v>3.7</v>
      </c>
      <c r="V463">
        <v>0.4</v>
      </c>
      <c r="W463">
        <v>4.0999999999999996</v>
      </c>
      <c r="X463">
        <v>18</v>
      </c>
      <c r="Y463">
        <v>118</v>
      </c>
      <c r="Z463">
        <v>22</v>
      </c>
      <c r="AA463">
        <v>0.12</v>
      </c>
      <c r="AB463">
        <v>0</v>
      </c>
      <c r="AC463">
        <v>0.12</v>
      </c>
      <c r="AD463">
        <v>0.12</v>
      </c>
      <c r="AE463">
        <v>0.12</v>
      </c>
      <c r="AF463">
        <v>0.11</v>
      </c>
      <c r="AG463">
        <v>0.01</v>
      </c>
      <c r="AH463">
        <v>0.13</v>
      </c>
      <c r="AI463">
        <v>0.11</v>
      </c>
      <c r="AJ463">
        <v>0.13</v>
      </c>
    </row>
    <row r="464" spans="1:36" x14ac:dyDescent="0.25">
      <c r="A464">
        <v>463</v>
      </c>
      <c r="B464" t="s">
        <v>552</v>
      </c>
      <c r="C464" t="s">
        <v>91</v>
      </c>
      <c r="D464" t="s">
        <v>78</v>
      </c>
      <c r="E464" t="s">
        <v>26</v>
      </c>
      <c r="F464">
        <v>31</v>
      </c>
      <c r="G464">
        <v>1992</v>
      </c>
      <c r="H464">
        <v>12</v>
      </c>
      <c r="I464">
        <v>0</v>
      </c>
      <c r="J464">
        <v>103</v>
      </c>
      <c r="K464">
        <v>1.1000000000000001</v>
      </c>
      <c r="L464">
        <v>0</v>
      </c>
      <c r="M464">
        <v>0</v>
      </c>
      <c r="N464">
        <v>0</v>
      </c>
      <c r="O464">
        <v>0</v>
      </c>
      <c r="P464">
        <v>0</v>
      </c>
      <c r="Q464">
        <v>0</v>
      </c>
      <c r="R464">
        <v>0</v>
      </c>
      <c r="S464">
        <v>0</v>
      </c>
      <c r="T464">
        <v>0.2</v>
      </c>
      <c r="U464">
        <v>0.2</v>
      </c>
      <c r="V464">
        <v>0.2</v>
      </c>
      <c r="W464">
        <v>0.3</v>
      </c>
      <c r="X464">
        <v>4</v>
      </c>
      <c r="Y464">
        <v>5</v>
      </c>
      <c r="Z464">
        <v>9</v>
      </c>
      <c r="AA464">
        <v>0</v>
      </c>
      <c r="AB464">
        <v>0</v>
      </c>
      <c r="AC464">
        <v>0</v>
      </c>
      <c r="AD464">
        <v>0</v>
      </c>
      <c r="AE464">
        <v>0</v>
      </c>
      <c r="AF464">
        <v>0.14000000000000001</v>
      </c>
      <c r="AG464">
        <v>0.14000000000000001</v>
      </c>
      <c r="AH464">
        <v>0.28000000000000003</v>
      </c>
      <c r="AI464">
        <v>0.14000000000000001</v>
      </c>
      <c r="AJ464">
        <v>0.28000000000000003</v>
      </c>
    </row>
    <row r="465" spans="1:36" x14ac:dyDescent="0.25">
      <c r="A465">
        <v>464</v>
      </c>
      <c r="B465" t="s">
        <v>553</v>
      </c>
      <c r="C465" t="s">
        <v>10</v>
      </c>
      <c r="D465" t="s">
        <v>17</v>
      </c>
      <c r="E465" t="s">
        <v>12</v>
      </c>
      <c r="F465">
        <v>20</v>
      </c>
      <c r="G465">
        <v>2003</v>
      </c>
      <c r="H465">
        <v>20</v>
      </c>
      <c r="I465">
        <v>8</v>
      </c>
      <c r="J465">
        <v>755</v>
      </c>
      <c r="K465">
        <v>8.4</v>
      </c>
      <c r="L465">
        <v>0</v>
      </c>
      <c r="M465">
        <v>0</v>
      </c>
      <c r="N465">
        <v>0</v>
      </c>
      <c r="O465">
        <v>0</v>
      </c>
      <c r="P465">
        <v>0</v>
      </c>
      <c r="Q465">
        <v>0</v>
      </c>
      <c r="R465">
        <v>3</v>
      </c>
      <c r="S465">
        <v>0</v>
      </c>
      <c r="T465">
        <v>0.7</v>
      </c>
      <c r="U465">
        <v>0.7</v>
      </c>
      <c r="V465">
        <v>0.9</v>
      </c>
      <c r="W465">
        <v>1.6</v>
      </c>
      <c r="X465">
        <v>15</v>
      </c>
      <c r="Y465">
        <v>52</v>
      </c>
      <c r="Z465">
        <v>33</v>
      </c>
      <c r="AA465">
        <v>0</v>
      </c>
      <c r="AB465">
        <v>0</v>
      </c>
      <c r="AC465">
        <v>0</v>
      </c>
      <c r="AD465">
        <v>0</v>
      </c>
      <c r="AE465">
        <v>0</v>
      </c>
      <c r="AF465">
        <v>0.09</v>
      </c>
      <c r="AG465">
        <v>0.11</v>
      </c>
      <c r="AH465">
        <v>0.19</v>
      </c>
      <c r="AI465">
        <v>0.09</v>
      </c>
      <c r="AJ465">
        <v>0.19</v>
      </c>
    </row>
    <row r="466" spans="1:36" x14ac:dyDescent="0.25">
      <c r="A466">
        <v>465</v>
      </c>
      <c r="B466" t="s">
        <v>554</v>
      </c>
      <c r="C466" t="s">
        <v>161</v>
      </c>
      <c r="D466" t="s">
        <v>48</v>
      </c>
      <c r="E466" t="s">
        <v>29</v>
      </c>
      <c r="F466">
        <v>32</v>
      </c>
      <c r="G466">
        <v>1992</v>
      </c>
      <c r="H466">
        <v>38</v>
      </c>
      <c r="I466">
        <v>38</v>
      </c>
      <c r="J466">
        <v>3420</v>
      </c>
      <c r="K466">
        <v>38</v>
      </c>
      <c r="L466">
        <v>0</v>
      </c>
      <c r="M466">
        <v>0</v>
      </c>
      <c r="N466">
        <v>0</v>
      </c>
      <c r="O466">
        <v>0</v>
      </c>
      <c r="P466">
        <v>0</v>
      </c>
      <c r="Q466">
        <v>0</v>
      </c>
      <c r="R466">
        <v>4</v>
      </c>
      <c r="S466">
        <v>0</v>
      </c>
      <c r="T466">
        <v>0</v>
      </c>
      <c r="U466">
        <v>0</v>
      </c>
      <c r="V466">
        <v>0.4</v>
      </c>
      <c r="W466">
        <v>0.4</v>
      </c>
      <c r="X466">
        <v>1</v>
      </c>
      <c r="Y466">
        <v>2</v>
      </c>
      <c r="Z466">
        <v>0</v>
      </c>
      <c r="AA466">
        <v>0</v>
      </c>
      <c r="AB466">
        <v>0</v>
      </c>
      <c r="AC466">
        <v>0</v>
      </c>
      <c r="AD466">
        <v>0</v>
      </c>
      <c r="AE466">
        <v>0</v>
      </c>
      <c r="AF466">
        <v>0</v>
      </c>
      <c r="AG466">
        <v>0.01</v>
      </c>
      <c r="AH466">
        <v>0.01</v>
      </c>
      <c r="AI466">
        <v>0</v>
      </c>
      <c r="AJ466">
        <v>0.01</v>
      </c>
    </row>
    <row r="467" spans="1:36" x14ac:dyDescent="0.25">
      <c r="A467">
        <v>466</v>
      </c>
      <c r="B467" t="s">
        <v>555</v>
      </c>
      <c r="C467" t="s">
        <v>154</v>
      </c>
      <c r="D467" t="s">
        <v>11</v>
      </c>
      <c r="E467" t="s">
        <v>24</v>
      </c>
      <c r="F467">
        <v>30</v>
      </c>
      <c r="G467">
        <v>1993</v>
      </c>
      <c r="H467">
        <v>34</v>
      </c>
      <c r="I467">
        <v>32</v>
      </c>
      <c r="J467">
        <v>2886</v>
      </c>
      <c r="K467">
        <v>32.1</v>
      </c>
      <c r="L467">
        <v>0</v>
      </c>
      <c r="M467">
        <v>4</v>
      </c>
      <c r="N467">
        <v>4</v>
      </c>
      <c r="O467">
        <v>0</v>
      </c>
      <c r="P467">
        <v>0</v>
      </c>
      <c r="Q467">
        <v>0</v>
      </c>
      <c r="R467">
        <v>8</v>
      </c>
      <c r="S467">
        <v>0</v>
      </c>
      <c r="T467">
        <v>0.9</v>
      </c>
      <c r="U467">
        <v>0.9</v>
      </c>
      <c r="V467">
        <v>2.8</v>
      </c>
      <c r="W467">
        <v>3.7</v>
      </c>
      <c r="X467">
        <v>67</v>
      </c>
      <c r="Y467">
        <v>80</v>
      </c>
      <c r="Z467">
        <v>119</v>
      </c>
      <c r="AA467">
        <v>0</v>
      </c>
      <c r="AB467">
        <v>0.12</v>
      </c>
      <c r="AC467">
        <v>0.12</v>
      </c>
      <c r="AD467">
        <v>0</v>
      </c>
      <c r="AE467">
        <v>0.12</v>
      </c>
      <c r="AF467">
        <v>0.03</v>
      </c>
      <c r="AG467">
        <v>0.09</v>
      </c>
      <c r="AH467">
        <v>0.12</v>
      </c>
      <c r="AI467">
        <v>0.03</v>
      </c>
      <c r="AJ467">
        <v>0.12</v>
      </c>
    </row>
    <row r="468" spans="1:36" x14ac:dyDescent="0.25">
      <c r="A468">
        <v>467</v>
      </c>
      <c r="B468" t="s">
        <v>556</v>
      </c>
      <c r="C468" t="s">
        <v>91</v>
      </c>
      <c r="D468" t="s">
        <v>51</v>
      </c>
      <c r="E468" t="s">
        <v>12</v>
      </c>
      <c r="F468">
        <v>24</v>
      </c>
      <c r="G468">
        <v>2000</v>
      </c>
      <c r="H468">
        <v>37</v>
      </c>
      <c r="I468">
        <v>36</v>
      </c>
      <c r="J468">
        <v>3203</v>
      </c>
      <c r="K468">
        <v>35.6</v>
      </c>
      <c r="L468">
        <v>11</v>
      </c>
      <c r="M468">
        <v>5</v>
      </c>
      <c r="N468">
        <v>16</v>
      </c>
      <c r="O468">
        <v>11</v>
      </c>
      <c r="P468">
        <v>0</v>
      </c>
      <c r="Q468">
        <v>0</v>
      </c>
      <c r="R468">
        <v>9</v>
      </c>
      <c r="S468">
        <v>0</v>
      </c>
      <c r="T468">
        <v>10</v>
      </c>
      <c r="U468">
        <v>10</v>
      </c>
      <c r="V468">
        <v>5.8</v>
      </c>
      <c r="W468">
        <v>15.8</v>
      </c>
      <c r="X468">
        <v>140</v>
      </c>
      <c r="Y468">
        <v>109</v>
      </c>
      <c r="Z468">
        <v>282</v>
      </c>
      <c r="AA468">
        <v>0.31</v>
      </c>
      <c r="AB468">
        <v>0.14000000000000001</v>
      </c>
      <c r="AC468">
        <v>0.45</v>
      </c>
      <c r="AD468">
        <v>0.31</v>
      </c>
      <c r="AE468">
        <v>0.45</v>
      </c>
      <c r="AF468">
        <v>0.28000000000000003</v>
      </c>
      <c r="AG468">
        <v>0.16</v>
      </c>
      <c r="AH468">
        <v>0.44</v>
      </c>
      <c r="AI468">
        <v>0.28000000000000003</v>
      </c>
      <c r="AJ468">
        <v>0.44</v>
      </c>
    </row>
    <row r="469" spans="1:36" x14ac:dyDescent="0.25">
      <c r="A469">
        <v>468</v>
      </c>
      <c r="B469" t="s">
        <v>557</v>
      </c>
      <c r="C469" t="s">
        <v>41</v>
      </c>
      <c r="D469" t="s">
        <v>11</v>
      </c>
      <c r="E469" t="s">
        <v>12</v>
      </c>
      <c r="F469">
        <v>27</v>
      </c>
      <c r="G469">
        <v>1997</v>
      </c>
      <c r="H469">
        <v>17</v>
      </c>
      <c r="I469">
        <v>13</v>
      </c>
      <c r="J469">
        <v>1106</v>
      </c>
      <c r="K469">
        <v>12.3</v>
      </c>
      <c r="L469">
        <v>0</v>
      </c>
      <c r="M469">
        <v>0</v>
      </c>
      <c r="N469">
        <v>0</v>
      </c>
      <c r="O469">
        <v>0</v>
      </c>
      <c r="P469">
        <v>0</v>
      </c>
      <c r="Q469">
        <v>0</v>
      </c>
      <c r="R469">
        <v>5</v>
      </c>
      <c r="S469">
        <v>0</v>
      </c>
      <c r="T469">
        <v>0.8</v>
      </c>
      <c r="U469">
        <v>0.8</v>
      </c>
      <c r="V469">
        <v>0.2</v>
      </c>
      <c r="W469">
        <v>1.1000000000000001</v>
      </c>
      <c r="X469">
        <v>12</v>
      </c>
      <c r="Y469">
        <v>62</v>
      </c>
      <c r="Z469">
        <v>7</v>
      </c>
      <c r="AA469">
        <v>0</v>
      </c>
      <c r="AB469">
        <v>0</v>
      </c>
      <c r="AC469">
        <v>0</v>
      </c>
      <c r="AD469">
        <v>0</v>
      </c>
      <c r="AE469">
        <v>0</v>
      </c>
      <c r="AF469">
        <v>7.0000000000000007E-2</v>
      </c>
      <c r="AG469">
        <v>0.02</v>
      </c>
      <c r="AH469">
        <v>0.09</v>
      </c>
      <c r="AI469">
        <v>7.0000000000000007E-2</v>
      </c>
      <c r="AJ469">
        <v>0.09</v>
      </c>
    </row>
    <row r="470" spans="1:36" x14ac:dyDescent="0.25">
      <c r="A470">
        <v>469</v>
      </c>
      <c r="B470" t="s">
        <v>558</v>
      </c>
      <c r="C470" t="s">
        <v>10</v>
      </c>
      <c r="D470" t="s">
        <v>62</v>
      </c>
      <c r="E470" t="s">
        <v>67</v>
      </c>
      <c r="F470">
        <v>24</v>
      </c>
      <c r="G470">
        <v>2000</v>
      </c>
      <c r="H470">
        <v>16</v>
      </c>
      <c r="I470">
        <v>7</v>
      </c>
      <c r="J470">
        <v>580</v>
      </c>
      <c r="K470">
        <v>6.4</v>
      </c>
      <c r="L470">
        <v>4</v>
      </c>
      <c r="M470">
        <v>2</v>
      </c>
      <c r="N470">
        <v>6</v>
      </c>
      <c r="O470">
        <v>4</v>
      </c>
      <c r="P470">
        <v>0</v>
      </c>
      <c r="Q470">
        <v>0</v>
      </c>
      <c r="R470">
        <v>1</v>
      </c>
      <c r="S470">
        <v>0</v>
      </c>
      <c r="T470">
        <v>1.6</v>
      </c>
      <c r="U470">
        <v>1.6</v>
      </c>
      <c r="V470">
        <v>1.1000000000000001</v>
      </c>
      <c r="W470">
        <v>2.7</v>
      </c>
      <c r="X470">
        <v>18</v>
      </c>
      <c r="Y470">
        <v>22</v>
      </c>
      <c r="Z470">
        <v>59</v>
      </c>
      <c r="AA470">
        <v>0.62</v>
      </c>
      <c r="AB470">
        <v>0.31</v>
      </c>
      <c r="AC470">
        <v>0.93</v>
      </c>
      <c r="AD470">
        <v>0.62</v>
      </c>
      <c r="AE470">
        <v>0.93</v>
      </c>
      <c r="AF470">
        <v>0.25</v>
      </c>
      <c r="AG470">
        <v>0.17</v>
      </c>
      <c r="AH470">
        <v>0.42</v>
      </c>
      <c r="AI470">
        <v>0.25</v>
      </c>
      <c r="AJ470">
        <v>0.42</v>
      </c>
    </row>
    <row r="471" spans="1:36" x14ac:dyDescent="0.25">
      <c r="A471">
        <v>470</v>
      </c>
      <c r="B471" t="s">
        <v>559</v>
      </c>
      <c r="C471" t="s">
        <v>10</v>
      </c>
      <c r="D471" t="s">
        <v>11</v>
      </c>
      <c r="E471" t="s">
        <v>60</v>
      </c>
      <c r="F471">
        <v>29</v>
      </c>
      <c r="G471">
        <v>1995</v>
      </c>
      <c r="H471">
        <v>7</v>
      </c>
      <c r="I471">
        <v>4</v>
      </c>
      <c r="J471">
        <v>349</v>
      </c>
      <c r="K471">
        <v>3.9</v>
      </c>
      <c r="L471">
        <v>0</v>
      </c>
      <c r="M471">
        <v>0</v>
      </c>
      <c r="N471">
        <v>0</v>
      </c>
      <c r="O471">
        <v>0</v>
      </c>
      <c r="P471">
        <v>0</v>
      </c>
      <c r="Q471">
        <v>0</v>
      </c>
      <c r="R471">
        <v>1</v>
      </c>
      <c r="S471">
        <v>0</v>
      </c>
      <c r="T471">
        <v>0</v>
      </c>
      <c r="U471">
        <v>0</v>
      </c>
      <c r="V471">
        <v>0.7</v>
      </c>
      <c r="W471">
        <v>0.7</v>
      </c>
      <c r="X471">
        <v>7</v>
      </c>
      <c r="Y471">
        <v>24</v>
      </c>
      <c r="Z471">
        <v>7</v>
      </c>
      <c r="AA471">
        <v>0</v>
      </c>
      <c r="AB471">
        <v>0</v>
      </c>
      <c r="AC471">
        <v>0</v>
      </c>
      <c r="AD471">
        <v>0</v>
      </c>
      <c r="AE471">
        <v>0</v>
      </c>
      <c r="AF471">
        <v>0.01</v>
      </c>
      <c r="AG471">
        <v>0.18</v>
      </c>
      <c r="AH471">
        <v>0.19</v>
      </c>
      <c r="AI471">
        <v>0.01</v>
      </c>
      <c r="AJ471">
        <v>0.19</v>
      </c>
    </row>
    <row r="472" spans="1:36" x14ac:dyDescent="0.25">
      <c r="A472">
        <v>471</v>
      </c>
      <c r="B472" t="s">
        <v>560</v>
      </c>
      <c r="C472" t="s">
        <v>561</v>
      </c>
      <c r="D472" t="s">
        <v>51</v>
      </c>
      <c r="E472" t="s">
        <v>12</v>
      </c>
      <c r="F472">
        <v>19</v>
      </c>
      <c r="G472">
        <v>2005</v>
      </c>
      <c r="H472">
        <v>1</v>
      </c>
      <c r="I472">
        <v>0</v>
      </c>
      <c r="J472">
        <v>1</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row>
    <row r="473" spans="1:36" x14ac:dyDescent="0.25">
      <c r="A473">
        <v>472</v>
      </c>
      <c r="B473" t="s">
        <v>562</v>
      </c>
      <c r="C473" t="s">
        <v>154</v>
      </c>
      <c r="D473" t="s">
        <v>106</v>
      </c>
      <c r="E473" t="s">
        <v>37</v>
      </c>
      <c r="F473">
        <v>29</v>
      </c>
      <c r="G473">
        <v>1994</v>
      </c>
      <c r="H473">
        <v>33</v>
      </c>
      <c r="I473">
        <v>29</v>
      </c>
      <c r="J473">
        <v>2670</v>
      </c>
      <c r="K473">
        <v>29.7</v>
      </c>
      <c r="L473">
        <v>4</v>
      </c>
      <c r="M473">
        <v>4</v>
      </c>
      <c r="N473">
        <v>8</v>
      </c>
      <c r="O473">
        <v>4</v>
      </c>
      <c r="P473">
        <v>0</v>
      </c>
      <c r="Q473">
        <v>0</v>
      </c>
      <c r="R473">
        <v>7</v>
      </c>
      <c r="S473">
        <v>0</v>
      </c>
      <c r="T473">
        <v>3.9</v>
      </c>
      <c r="U473">
        <v>3.9</v>
      </c>
      <c r="V473">
        <v>5.0999999999999996</v>
      </c>
      <c r="W473">
        <v>9</v>
      </c>
      <c r="X473">
        <v>101</v>
      </c>
      <c r="Y473">
        <v>134</v>
      </c>
      <c r="Z473">
        <v>200</v>
      </c>
      <c r="AA473">
        <v>0.13</v>
      </c>
      <c r="AB473">
        <v>0.13</v>
      </c>
      <c r="AC473">
        <v>0.27</v>
      </c>
      <c r="AD473">
        <v>0.13</v>
      </c>
      <c r="AE473">
        <v>0.27</v>
      </c>
      <c r="AF473">
        <v>0.13</v>
      </c>
      <c r="AG473">
        <v>0.17</v>
      </c>
      <c r="AH473">
        <v>0.3</v>
      </c>
      <c r="AI473">
        <v>0.13</v>
      </c>
      <c r="AJ473">
        <v>0.3</v>
      </c>
    </row>
    <row r="474" spans="1:36" x14ac:dyDescent="0.25">
      <c r="A474">
        <v>473</v>
      </c>
      <c r="B474" t="s">
        <v>563</v>
      </c>
      <c r="C474" t="s">
        <v>154</v>
      </c>
      <c r="D474" t="s">
        <v>21</v>
      </c>
      <c r="E474" t="s">
        <v>29</v>
      </c>
      <c r="F474">
        <v>24</v>
      </c>
      <c r="G474">
        <v>1999</v>
      </c>
      <c r="H474">
        <v>31</v>
      </c>
      <c r="I474">
        <v>5</v>
      </c>
      <c r="J474">
        <v>854</v>
      </c>
      <c r="K474">
        <v>9.5</v>
      </c>
      <c r="L474">
        <v>3</v>
      </c>
      <c r="M474">
        <v>1</v>
      </c>
      <c r="N474">
        <v>4</v>
      </c>
      <c r="O474">
        <v>3</v>
      </c>
      <c r="P474">
        <v>0</v>
      </c>
      <c r="Q474">
        <v>0</v>
      </c>
      <c r="R474">
        <v>5</v>
      </c>
      <c r="S474">
        <v>0</v>
      </c>
      <c r="T474">
        <v>2.1</v>
      </c>
      <c r="U474">
        <v>2.1</v>
      </c>
      <c r="V474">
        <v>2.9</v>
      </c>
      <c r="W474">
        <v>5</v>
      </c>
      <c r="X474">
        <v>21</v>
      </c>
      <c r="Y474">
        <v>18</v>
      </c>
      <c r="Z474">
        <v>59</v>
      </c>
      <c r="AA474">
        <v>0.32</v>
      </c>
      <c r="AB474">
        <v>0.11</v>
      </c>
      <c r="AC474">
        <v>0.42</v>
      </c>
      <c r="AD474">
        <v>0.32</v>
      </c>
      <c r="AE474">
        <v>0.42</v>
      </c>
      <c r="AF474">
        <v>0.22</v>
      </c>
      <c r="AG474">
        <v>0.3</v>
      </c>
      <c r="AH474">
        <v>0.53</v>
      </c>
      <c r="AI474">
        <v>0.22</v>
      </c>
      <c r="AJ474">
        <v>0.53</v>
      </c>
    </row>
    <row r="475" spans="1:36" x14ac:dyDescent="0.25">
      <c r="A475">
        <v>474</v>
      </c>
      <c r="B475" t="s">
        <v>564</v>
      </c>
      <c r="C475" t="s">
        <v>104</v>
      </c>
      <c r="D475" t="s">
        <v>78</v>
      </c>
      <c r="E475" t="s">
        <v>29</v>
      </c>
      <c r="F475">
        <v>18</v>
      </c>
      <c r="G475">
        <v>2006</v>
      </c>
      <c r="H475">
        <v>2</v>
      </c>
      <c r="I475">
        <v>0</v>
      </c>
      <c r="J475">
        <v>30</v>
      </c>
      <c r="K475">
        <v>0.3</v>
      </c>
      <c r="L475">
        <v>0</v>
      </c>
      <c r="M475">
        <v>0</v>
      </c>
      <c r="N475">
        <v>0</v>
      </c>
      <c r="O475">
        <v>0</v>
      </c>
      <c r="P475">
        <v>0</v>
      </c>
      <c r="Q475">
        <v>0</v>
      </c>
      <c r="R475">
        <v>0</v>
      </c>
      <c r="S475">
        <v>0</v>
      </c>
      <c r="T475">
        <v>0</v>
      </c>
      <c r="U475">
        <v>0</v>
      </c>
      <c r="V475">
        <v>0</v>
      </c>
      <c r="W475">
        <v>0</v>
      </c>
      <c r="X475">
        <v>1</v>
      </c>
      <c r="Y475">
        <v>0</v>
      </c>
      <c r="Z475">
        <v>1</v>
      </c>
      <c r="AA475">
        <v>0</v>
      </c>
      <c r="AB475">
        <v>0</v>
      </c>
      <c r="AC475">
        <v>0</v>
      </c>
      <c r="AD475">
        <v>0</v>
      </c>
      <c r="AE475">
        <v>0</v>
      </c>
      <c r="AF475">
        <v>0</v>
      </c>
      <c r="AG475">
        <v>0</v>
      </c>
      <c r="AH475">
        <v>0</v>
      </c>
      <c r="AI475">
        <v>0</v>
      </c>
      <c r="AJ475">
        <v>0</v>
      </c>
    </row>
    <row r="476" spans="1:36" x14ac:dyDescent="0.25">
      <c r="A476">
        <v>475</v>
      </c>
      <c r="B476" t="s">
        <v>565</v>
      </c>
      <c r="C476" t="s">
        <v>10</v>
      </c>
      <c r="D476" t="s">
        <v>11</v>
      </c>
      <c r="E476" t="s">
        <v>37</v>
      </c>
      <c r="F476">
        <v>18</v>
      </c>
      <c r="G476">
        <v>2005</v>
      </c>
      <c r="H476">
        <v>2</v>
      </c>
      <c r="I476">
        <v>1</v>
      </c>
      <c r="J476">
        <v>96</v>
      </c>
      <c r="K476">
        <v>1.1000000000000001</v>
      </c>
      <c r="L476">
        <v>0</v>
      </c>
      <c r="M476">
        <v>0</v>
      </c>
      <c r="N476">
        <v>0</v>
      </c>
      <c r="O476">
        <v>0</v>
      </c>
      <c r="P476">
        <v>0</v>
      </c>
      <c r="Q476">
        <v>0</v>
      </c>
      <c r="R476">
        <v>1</v>
      </c>
      <c r="S476">
        <v>0</v>
      </c>
      <c r="T476">
        <v>0</v>
      </c>
      <c r="U476">
        <v>0</v>
      </c>
      <c r="V476">
        <v>0</v>
      </c>
      <c r="W476">
        <v>0</v>
      </c>
      <c r="X476">
        <v>1</v>
      </c>
      <c r="Y476">
        <v>3</v>
      </c>
      <c r="Z476">
        <v>0</v>
      </c>
      <c r="AA476">
        <v>0</v>
      </c>
      <c r="AB476">
        <v>0</v>
      </c>
      <c r="AC476">
        <v>0</v>
      </c>
      <c r="AD476">
        <v>0</v>
      </c>
      <c r="AE476">
        <v>0</v>
      </c>
      <c r="AF476">
        <v>0</v>
      </c>
      <c r="AG476">
        <v>0</v>
      </c>
      <c r="AH476">
        <v>0</v>
      </c>
      <c r="AI476">
        <v>0</v>
      </c>
      <c r="AJ476">
        <v>0</v>
      </c>
    </row>
    <row r="477" spans="1:36" x14ac:dyDescent="0.25">
      <c r="A477">
        <v>476</v>
      </c>
      <c r="B477" t="s">
        <v>566</v>
      </c>
      <c r="C477" t="s">
        <v>208</v>
      </c>
      <c r="D477" t="s">
        <v>21</v>
      </c>
      <c r="E477" t="s">
        <v>12</v>
      </c>
      <c r="F477">
        <v>25</v>
      </c>
      <c r="G477">
        <v>1999</v>
      </c>
      <c r="H477">
        <v>12</v>
      </c>
      <c r="I477">
        <v>1</v>
      </c>
      <c r="J477">
        <v>236</v>
      </c>
      <c r="K477">
        <v>2.6</v>
      </c>
      <c r="L477">
        <v>1</v>
      </c>
      <c r="M477">
        <v>1</v>
      </c>
      <c r="N477">
        <v>2</v>
      </c>
      <c r="O477">
        <v>1</v>
      </c>
      <c r="P477">
        <v>0</v>
      </c>
      <c r="Q477">
        <v>0</v>
      </c>
      <c r="R477">
        <v>0</v>
      </c>
      <c r="S477">
        <v>0</v>
      </c>
      <c r="T477">
        <v>1.2</v>
      </c>
      <c r="U477">
        <v>1.2</v>
      </c>
      <c r="V477">
        <v>1.4</v>
      </c>
      <c r="W477">
        <v>2.6</v>
      </c>
      <c r="X477">
        <v>19</v>
      </c>
      <c r="Y477">
        <v>6</v>
      </c>
      <c r="Z477">
        <v>38</v>
      </c>
      <c r="AA477">
        <v>0.38</v>
      </c>
      <c r="AB477">
        <v>0.38</v>
      </c>
      <c r="AC477">
        <v>0.76</v>
      </c>
      <c r="AD477">
        <v>0.38</v>
      </c>
      <c r="AE477">
        <v>0.76</v>
      </c>
      <c r="AF477">
        <v>0.46</v>
      </c>
      <c r="AG477">
        <v>0.54</v>
      </c>
      <c r="AH477">
        <v>1</v>
      </c>
      <c r="AI477">
        <v>0.46</v>
      </c>
      <c r="AJ477">
        <v>1</v>
      </c>
    </row>
    <row r="478" spans="1:36" x14ac:dyDescent="0.25">
      <c r="A478">
        <v>477</v>
      </c>
      <c r="B478" t="s">
        <v>567</v>
      </c>
      <c r="C478" t="s">
        <v>10</v>
      </c>
      <c r="D478" t="s">
        <v>17</v>
      </c>
      <c r="E478" t="s">
        <v>54</v>
      </c>
      <c r="F478">
        <v>23</v>
      </c>
      <c r="G478">
        <v>2000</v>
      </c>
      <c r="H478">
        <v>24</v>
      </c>
      <c r="I478">
        <v>10</v>
      </c>
      <c r="J478">
        <v>1129</v>
      </c>
      <c r="K478">
        <v>12.5</v>
      </c>
      <c r="L478">
        <v>0</v>
      </c>
      <c r="M478">
        <v>0</v>
      </c>
      <c r="N478">
        <v>0</v>
      </c>
      <c r="O478">
        <v>0</v>
      </c>
      <c r="P478">
        <v>0</v>
      </c>
      <c r="Q478">
        <v>0</v>
      </c>
      <c r="R478">
        <v>8</v>
      </c>
      <c r="S478">
        <v>0</v>
      </c>
      <c r="T478">
        <v>0.4</v>
      </c>
      <c r="U478">
        <v>0.4</v>
      </c>
      <c r="V478">
        <v>0.3</v>
      </c>
      <c r="W478">
        <v>0.6</v>
      </c>
      <c r="X478">
        <v>16</v>
      </c>
      <c r="Y478">
        <v>35</v>
      </c>
      <c r="Z478">
        <v>19</v>
      </c>
      <c r="AA478">
        <v>0</v>
      </c>
      <c r="AB478">
        <v>0</v>
      </c>
      <c r="AC478">
        <v>0</v>
      </c>
      <c r="AD478">
        <v>0</v>
      </c>
      <c r="AE478">
        <v>0</v>
      </c>
      <c r="AF478">
        <v>0.03</v>
      </c>
      <c r="AG478">
        <v>0.02</v>
      </c>
      <c r="AH478">
        <v>0.05</v>
      </c>
      <c r="AI478">
        <v>0.03</v>
      </c>
      <c r="AJ478">
        <v>0.05</v>
      </c>
    </row>
    <row r="479" spans="1:36" x14ac:dyDescent="0.25">
      <c r="A479">
        <v>478</v>
      </c>
      <c r="B479" t="s">
        <v>568</v>
      </c>
      <c r="C479" t="s">
        <v>159</v>
      </c>
      <c r="D479" t="s">
        <v>17</v>
      </c>
      <c r="E479" t="s">
        <v>42</v>
      </c>
      <c r="F479">
        <v>24</v>
      </c>
      <c r="G479">
        <v>2000</v>
      </c>
      <c r="H479">
        <v>18</v>
      </c>
      <c r="I479">
        <v>6</v>
      </c>
      <c r="J479">
        <v>690</v>
      </c>
      <c r="K479">
        <v>7.7</v>
      </c>
      <c r="L479">
        <v>1</v>
      </c>
      <c r="M479">
        <v>0</v>
      </c>
      <c r="N479">
        <v>1</v>
      </c>
      <c r="O479">
        <v>1</v>
      </c>
      <c r="P479">
        <v>0</v>
      </c>
      <c r="Q479">
        <v>0</v>
      </c>
      <c r="R479">
        <v>1</v>
      </c>
      <c r="S479">
        <v>0</v>
      </c>
      <c r="T479">
        <v>0.6</v>
      </c>
      <c r="U479">
        <v>0.6</v>
      </c>
      <c r="V479">
        <v>0.7</v>
      </c>
      <c r="W479">
        <v>1.3</v>
      </c>
      <c r="X479">
        <v>5</v>
      </c>
      <c r="Y479">
        <v>27</v>
      </c>
      <c r="Z479">
        <v>25</v>
      </c>
      <c r="AA479">
        <v>0.13</v>
      </c>
      <c r="AB479">
        <v>0</v>
      </c>
      <c r="AC479">
        <v>0.13</v>
      </c>
      <c r="AD479">
        <v>0.13</v>
      </c>
      <c r="AE479">
        <v>0.13</v>
      </c>
      <c r="AF479">
        <v>7.0000000000000007E-2</v>
      </c>
      <c r="AG479">
        <v>0.1</v>
      </c>
      <c r="AH479">
        <v>0.17</v>
      </c>
      <c r="AI479">
        <v>7.0000000000000007E-2</v>
      </c>
      <c r="AJ479">
        <v>0.17</v>
      </c>
    </row>
    <row r="480" spans="1:36" x14ac:dyDescent="0.25">
      <c r="A480">
        <v>479</v>
      </c>
      <c r="B480" t="s">
        <v>569</v>
      </c>
      <c r="C480" t="s">
        <v>10</v>
      </c>
      <c r="D480" t="s">
        <v>11</v>
      </c>
      <c r="E480" t="s">
        <v>12</v>
      </c>
      <c r="F480">
        <v>33</v>
      </c>
      <c r="G480">
        <v>1991</v>
      </c>
      <c r="H480">
        <v>25</v>
      </c>
      <c r="I480">
        <v>19</v>
      </c>
      <c r="J480">
        <v>1590</v>
      </c>
      <c r="K480">
        <v>17.7</v>
      </c>
      <c r="L480">
        <v>0</v>
      </c>
      <c r="M480">
        <v>0</v>
      </c>
      <c r="N480">
        <v>0</v>
      </c>
      <c r="O480">
        <v>0</v>
      </c>
      <c r="P480">
        <v>0</v>
      </c>
      <c r="Q480">
        <v>0</v>
      </c>
      <c r="R480">
        <v>7</v>
      </c>
      <c r="S480">
        <v>0</v>
      </c>
      <c r="T480">
        <v>0.7</v>
      </c>
      <c r="U480">
        <v>0.7</v>
      </c>
      <c r="V480">
        <v>0.4</v>
      </c>
      <c r="W480">
        <v>1.1000000000000001</v>
      </c>
      <c r="X480">
        <v>15</v>
      </c>
      <c r="Y480">
        <v>49</v>
      </c>
      <c r="Z480">
        <v>34</v>
      </c>
      <c r="AA480">
        <v>0</v>
      </c>
      <c r="AB480">
        <v>0</v>
      </c>
      <c r="AC480">
        <v>0</v>
      </c>
      <c r="AD480">
        <v>0</v>
      </c>
      <c r="AE480">
        <v>0</v>
      </c>
      <c r="AF480">
        <v>0.04</v>
      </c>
      <c r="AG480">
        <v>0.02</v>
      </c>
      <c r="AH480">
        <v>0.06</v>
      </c>
      <c r="AI480">
        <v>0.04</v>
      </c>
      <c r="AJ480">
        <v>0.06</v>
      </c>
    </row>
    <row r="481" spans="1:36" x14ac:dyDescent="0.25">
      <c r="A481">
        <v>480</v>
      </c>
      <c r="B481" t="s">
        <v>570</v>
      </c>
      <c r="C481" t="s">
        <v>10</v>
      </c>
      <c r="D481" t="s">
        <v>17</v>
      </c>
      <c r="E481" t="s">
        <v>67</v>
      </c>
      <c r="F481">
        <v>24</v>
      </c>
      <c r="G481">
        <v>2000</v>
      </c>
      <c r="H481">
        <v>34</v>
      </c>
      <c r="I481">
        <v>25</v>
      </c>
      <c r="J481">
        <v>2043</v>
      </c>
      <c r="K481">
        <v>22.7</v>
      </c>
      <c r="L481">
        <v>6</v>
      </c>
      <c r="M481">
        <v>3</v>
      </c>
      <c r="N481">
        <v>9</v>
      </c>
      <c r="O481">
        <v>6</v>
      </c>
      <c r="P481">
        <v>0</v>
      </c>
      <c r="Q481">
        <v>0</v>
      </c>
      <c r="R481">
        <v>3</v>
      </c>
      <c r="S481">
        <v>0</v>
      </c>
      <c r="T481">
        <v>4.5</v>
      </c>
      <c r="U481">
        <v>4.5</v>
      </c>
      <c r="V481">
        <v>1.4</v>
      </c>
      <c r="W481">
        <v>6</v>
      </c>
      <c r="X481">
        <v>53</v>
      </c>
      <c r="Y481">
        <v>126</v>
      </c>
      <c r="Z481">
        <v>127</v>
      </c>
      <c r="AA481">
        <v>0.26</v>
      </c>
      <c r="AB481">
        <v>0.13</v>
      </c>
      <c r="AC481">
        <v>0.4</v>
      </c>
      <c r="AD481">
        <v>0.26</v>
      </c>
      <c r="AE481">
        <v>0.4</v>
      </c>
      <c r="AF481">
        <v>0.2</v>
      </c>
      <c r="AG481">
        <v>0.06</v>
      </c>
      <c r="AH481">
        <v>0.26</v>
      </c>
      <c r="AI481">
        <v>0.2</v>
      </c>
      <c r="AJ481">
        <v>0.26</v>
      </c>
    </row>
    <row r="482" spans="1:36" x14ac:dyDescent="0.25">
      <c r="A482">
        <v>481</v>
      </c>
      <c r="B482" t="s">
        <v>571</v>
      </c>
      <c r="C482" t="s">
        <v>10</v>
      </c>
      <c r="D482" t="s">
        <v>51</v>
      </c>
      <c r="E482" t="s">
        <v>86</v>
      </c>
      <c r="F482">
        <v>26</v>
      </c>
      <c r="G482">
        <v>1997</v>
      </c>
      <c r="H482">
        <v>27</v>
      </c>
      <c r="I482">
        <v>25</v>
      </c>
      <c r="J482">
        <v>2201</v>
      </c>
      <c r="K482">
        <v>24.5</v>
      </c>
      <c r="L482">
        <v>9</v>
      </c>
      <c r="M482">
        <v>3</v>
      </c>
      <c r="N482">
        <v>12</v>
      </c>
      <c r="O482">
        <v>8</v>
      </c>
      <c r="P482">
        <v>1</v>
      </c>
      <c r="Q482">
        <v>1</v>
      </c>
      <c r="R482">
        <v>0</v>
      </c>
      <c r="S482">
        <v>0</v>
      </c>
      <c r="T482">
        <v>10.9</v>
      </c>
      <c r="U482">
        <v>10.1</v>
      </c>
      <c r="V482">
        <v>2.9</v>
      </c>
      <c r="W482">
        <v>13.1</v>
      </c>
      <c r="X482">
        <v>31</v>
      </c>
      <c r="Y482">
        <v>47</v>
      </c>
      <c r="Z482">
        <v>88</v>
      </c>
      <c r="AA482">
        <v>0.37</v>
      </c>
      <c r="AB482">
        <v>0.12</v>
      </c>
      <c r="AC482">
        <v>0.49</v>
      </c>
      <c r="AD482">
        <v>0.33</v>
      </c>
      <c r="AE482">
        <v>0.45</v>
      </c>
      <c r="AF482">
        <v>0.45</v>
      </c>
      <c r="AG482">
        <v>0.12</v>
      </c>
      <c r="AH482">
        <v>0.56999999999999995</v>
      </c>
      <c r="AI482">
        <v>0.41</v>
      </c>
      <c r="AJ482">
        <v>0.54</v>
      </c>
    </row>
    <row r="483" spans="1:36" x14ac:dyDescent="0.25">
      <c r="A483">
        <v>482</v>
      </c>
      <c r="B483" t="s">
        <v>572</v>
      </c>
      <c r="C483" t="s">
        <v>82</v>
      </c>
      <c r="D483" t="s">
        <v>106</v>
      </c>
      <c r="E483" t="s">
        <v>57</v>
      </c>
      <c r="F483">
        <v>27</v>
      </c>
      <c r="G483">
        <v>1997</v>
      </c>
      <c r="H483">
        <v>31</v>
      </c>
      <c r="I483">
        <v>14</v>
      </c>
      <c r="J483">
        <v>1409</v>
      </c>
      <c r="K483">
        <v>15.7</v>
      </c>
      <c r="L483">
        <v>1</v>
      </c>
      <c r="M483">
        <v>1</v>
      </c>
      <c r="N483">
        <v>2</v>
      </c>
      <c r="O483">
        <v>1</v>
      </c>
      <c r="P483">
        <v>0</v>
      </c>
      <c r="Q483">
        <v>0</v>
      </c>
      <c r="R483">
        <v>6</v>
      </c>
      <c r="S483">
        <v>0</v>
      </c>
      <c r="T483">
        <v>1.8</v>
      </c>
      <c r="U483">
        <v>1.8</v>
      </c>
      <c r="V483">
        <v>1.4</v>
      </c>
      <c r="W483">
        <v>3.2</v>
      </c>
      <c r="X483">
        <v>17</v>
      </c>
      <c r="Y483">
        <v>56</v>
      </c>
      <c r="Z483">
        <v>37</v>
      </c>
      <c r="AA483">
        <v>0.06</v>
      </c>
      <c r="AB483">
        <v>0.06</v>
      </c>
      <c r="AC483">
        <v>0.13</v>
      </c>
      <c r="AD483">
        <v>0.06</v>
      </c>
      <c r="AE483">
        <v>0.13</v>
      </c>
      <c r="AF483">
        <v>0.12</v>
      </c>
      <c r="AG483">
        <v>0.09</v>
      </c>
      <c r="AH483">
        <v>0.21</v>
      </c>
      <c r="AI483">
        <v>0.12</v>
      </c>
      <c r="AJ483">
        <v>0.21</v>
      </c>
    </row>
    <row r="484" spans="1:36" x14ac:dyDescent="0.25">
      <c r="A484">
        <v>483</v>
      </c>
      <c r="B484" t="s">
        <v>573</v>
      </c>
      <c r="C484" t="s">
        <v>41</v>
      </c>
      <c r="D484" t="s">
        <v>236</v>
      </c>
      <c r="E484" t="s">
        <v>12</v>
      </c>
      <c r="F484">
        <v>19</v>
      </c>
      <c r="G484">
        <v>2005</v>
      </c>
      <c r="H484">
        <v>3</v>
      </c>
      <c r="I484">
        <v>0</v>
      </c>
      <c r="J484">
        <v>11</v>
      </c>
      <c r="K484">
        <v>0.1</v>
      </c>
      <c r="L484">
        <v>0</v>
      </c>
      <c r="M484">
        <v>0</v>
      </c>
      <c r="N484">
        <v>0</v>
      </c>
      <c r="O484">
        <v>0</v>
      </c>
      <c r="P484">
        <v>0</v>
      </c>
      <c r="Q484">
        <v>0</v>
      </c>
      <c r="R484">
        <v>0</v>
      </c>
      <c r="S484">
        <v>0</v>
      </c>
      <c r="T484">
        <v>0</v>
      </c>
      <c r="U484">
        <v>0</v>
      </c>
      <c r="V484">
        <v>0</v>
      </c>
      <c r="W484">
        <v>0</v>
      </c>
      <c r="X484">
        <v>0</v>
      </c>
      <c r="Y484">
        <v>0</v>
      </c>
      <c r="Z484">
        <v>2</v>
      </c>
      <c r="AA484">
        <v>0</v>
      </c>
      <c r="AB484">
        <v>0</v>
      </c>
      <c r="AC484">
        <v>0</v>
      </c>
      <c r="AD484">
        <v>0</v>
      </c>
      <c r="AE484">
        <v>0</v>
      </c>
      <c r="AF484">
        <v>0</v>
      </c>
      <c r="AG484">
        <v>0</v>
      </c>
      <c r="AH484">
        <v>0</v>
      </c>
      <c r="AI484">
        <v>0</v>
      </c>
      <c r="AJ484">
        <v>0</v>
      </c>
    </row>
    <row r="485" spans="1:36" x14ac:dyDescent="0.25">
      <c r="A485">
        <v>484</v>
      </c>
      <c r="B485" t="s">
        <v>574</v>
      </c>
      <c r="C485" t="s">
        <v>50</v>
      </c>
      <c r="D485" t="s">
        <v>21</v>
      </c>
      <c r="E485" t="s">
        <v>29</v>
      </c>
      <c r="F485">
        <v>24</v>
      </c>
      <c r="G485">
        <v>1999</v>
      </c>
      <c r="H485">
        <v>19</v>
      </c>
      <c r="I485">
        <v>1</v>
      </c>
      <c r="J485">
        <v>295</v>
      </c>
      <c r="K485">
        <v>3.3</v>
      </c>
      <c r="L485">
        <v>1</v>
      </c>
      <c r="M485">
        <v>0</v>
      </c>
      <c r="N485">
        <v>1</v>
      </c>
      <c r="O485">
        <v>1</v>
      </c>
      <c r="P485">
        <v>0</v>
      </c>
      <c r="Q485">
        <v>0</v>
      </c>
      <c r="R485">
        <v>1</v>
      </c>
      <c r="S485">
        <v>0</v>
      </c>
      <c r="T485">
        <v>1</v>
      </c>
      <c r="U485">
        <v>1</v>
      </c>
      <c r="V485">
        <v>0.5</v>
      </c>
      <c r="W485">
        <v>1.5</v>
      </c>
      <c r="X485">
        <v>12</v>
      </c>
      <c r="Y485">
        <v>6</v>
      </c>
      <c r="Z485">
        <v>17</v>
      </c>
      <c r="AA485">
        <v>0.31</v>
      </c>
      <c r="AB485">
        <v>0</v>
      </c>
      <c r="AC485">
        <v>0.31</v>
      </c>
      <c r="AD485">
        <v>0.31</v>
      </c>
      <c r="AE485">
        <v>0.31</v>
      </c>
      <c r="AF485">
        <v>0.31</v>
      </c>
      <c r="AG485">
        <v>0.15</v>
      </c>
      <c r="AH485">
        <v>0.45</v>
      </c>
      <c r="AI485">
        <v>0.31</v>
      </c>
      <c r="AJ485">
        <v>0.45</v>
      </c>
    </row>
    <row r="486" spans="1:36" x14ac:dyDescent="0.25">
      <c r="A486">
        <v>485</v>
      </c>
      <c r="B486" t="s">
        <v>575</v>
      </c>
      <c r="C486" t="s">
        <v>182</v>
      </c>
      <c r="D486" t="s">
        <v>17</v>
      </c>
      <c r="E486" t="s">
        <v>57</v>
      </c>
      <c r="F486">
        <v>29</v>
      </c>
      <c r="G486">
        <v>1995</v>
      </c>
      <c r="H486">
        <v>35</v>
      </c>
      <c r="I486">
        <v>30</v>
      </c>
      <c r="J486">
        <v>2567</v>
      </c>
      <c r="K486">
        <v>28.5</v>
      </c>
      <c r="L486">
        <v>9</v>
      </c>
      <c r="M486">
        <v>1</v>
      </c>
      <c r="N486">
        <v>10</v>
      </c>
      <c r="O486">
        <v>9</v>
      </c>
      <c r="P486">
        <v>0</v>
      </c>
      <c r="Q486">
        <v>0</v>
      </c>
      <c r="R486">
        <v>8</v>
      </c>
      <c r="S486">
        <v>0</v>
      </c>
      <c r="T486">
        <v>6.7</v>
      </c>
      <c r="U486">
        <v>6.7</v>
      </c>
      <c r="V486">
        <v>1</v>
      </c>
      <c r="W486">
        <v>7.8</v>
      </c>
      <c r="X486">
        <v>9</v>
      </c>
      <c r="Y486">
        <v>74</v>
      </c>
      <c r="Z486">
        <v>68</v>
      </c>
      <c r="AA486">
        <v>0.32</v>
      </c>
      <c r="AB486">
        <v>0.04</v>
      </c>
      <c r="AC486">
        <v>0.35</v>
      </c>
      <c r="AD486">
        <v>0.32</v>
      </c>
      <c r="AE486">
        <v>0.35</v>
      </c>
      <c r="AF486">
        <v>0.24</v>
      </c>
      <c r="AG486">
        <v>0.04</v>
      </c>
      <c r="AH486">
        <v>0.27</v>
      </c>
      <c r="AI486">
        <v>0.24</v>
      </c>
      <c r="AJ486">
        <v>0.27</v>
      </c>
    </row>
    <row r="487" spans="1:36" x14ac:dyDescent="0.25">
      <c r="A487">
        <v>486</v>
      </c>
      <c r="B487" t="s">
        <v>576</v>
      </c>
      <c r="C487" t="s">
        <v>64</v>
      </c>
      <c r="D487" t="s">
        <v>17</v>
      </c>
      <c r="E487" t="s">
        <v>54</v>
      </c>
      <c r="F487">
        <v>25</v>
      </c>
      <c r="G487">
        <v>1999</v>
      </c>
      <c r="H487">
        <v>31</v>
      </c>
      <c r="I487">
        <v>25</v>
      </c>
      <c r="J487">
        <v>2171</v>
      </c>
      <c r="K487">
        <v>24.1</v>
      </c>
      <c r="L487">
        <v>0</v>
      </c>
      <c r="M487">
        <v>0</v>
      </c>
      <c r="N487">
        <v>0</v>
      </c>
      <c r="O487">
        <v>0</v>
      </c>
      <c r="P487">
        <v>0</v>
      </c>
      <c r="Q487">
        <v>0</v>
      </c>
      <c r="R487">
        <v>8</v>
      </c>
      <c r="S487">
        <v>0</v>
      </c>
      <c r="T487">
        <v>0.3</v>
      </c>
      <c r="U487">
        <v>0.3</v>
      </c>
      <c r="V487">
        <v>0.4</v>
      </c>
      <c r="W487">
        <v>0.7</v>
      </c>
      <c r="X487">
        <v>34</v>
      </c>
      <c r="Y487">
        <v>105</v>
      </c>
      <c r="Z487">
        <v>23</v>
      </c>
      <c r="AA487">
        <v>0</v>
      </c>
      <c r="AB487">
        <v>0</v>
      </c>
      <c r="AC487">
        <v>0</v>
      </c>
      <c r="AD487">
        <v>0</v>
      </c>
      <c r="AE487">
        <v>0</v>
      </c>
      <c r="AF487">
        <v>0.01</v>
      </c>
      <c r="AG487">
        <v>0.02</v>
      </c>
      <c r="AH487">
        <v>0.03</v>
      </c>
      <c r="AI487">
        <v>0.01</v>
      </c>
      <c r="AJ487">
        <v>0.03</v>
      </c>
    </row>
    <row r="488" spans="1:36" x14ac:dyDescent="0.25">
      <c r="A488">
        <v>487</v>
      </c>
      <c r="B488" t="s">
        <v>577</v>
      </c>
      <c r="C488" t="s">
        <v>10</v>
      </c>
      <c r="D488" t="s">
        <v>11</v>
      </c>
      <c r="E488" t="s">
        <v>86</v>
      </c>
      <c r="F488">
        <v>23</v>
      </c>
      <c r="G488">
        <v>2000</v>
      </c>
      <c r="H488">
        <v>25</v>
      </c>
      <c r="I488">
        <v>19</v>
      </c>
      <c r="J488">
        <v>1792</v>
      </c>
      <c r="K488">
        <v>19.899999999999999</v>
      </c>
      <c r="L488">
        <v>1</v>
      </c>
      <c r="M488">
        <v>2</v>
      </c>
      <c r="N488">
        <v>3</v>
      </c>
      <c r="O488">
        <v>1</v>
      </c>
      <c r="P488">
        <v>0</v>
      </c>
      <c r="Q488">
        <v>0</v>
      </c>
      <c r="R488">
        <v>4</v>
      </c>
      <c r="S488">
        <v>1</v>
      </c>
      <c r="T488">
        <v>0.6</v>
      </c>
      <c r="U488">
        <v>0.6</v>
      </c>
      <c r="V488">
        <v>1.8</v>
      </c>
      <c r="W488">
        <v>2.2999999999999998</v>
      </c>
      <c r="X488">
        <v>59</v>
      </c>
      <c r="Y488">
        <v>105</v>
      </c>
      <c r="Z488">
        <v>70</v>
      </c>
      <c r="AA488">
        <v>0.05</v>
      </c>
      <c r="AB488">
        <v>0.1</v>
      </c>
      <c r="AC488">
        <v>0.15</v>
      </c>
      <c r="AD488">
        <v>0.05</v>
      </c>
      <c r="AE488">
        <v>0.15</v>
      </c>
      <c r="AF488">
        <v>0.03</v>
      </c>
      <c r="AG488">
        <v>0.09</v>
      </c>
      <c r="AH488">
        <v>0.12</v>
      </c>
      <c r="AI488">
        <v>0.03</v>
      </c>
      <c r="AJ488">
        <v>0.12</v>
      </c>
    </row>
    <row r="489" spans="1:36" x14ac:dyDescent="0.25">
      <c r="A489">
        <v>488</v>
      </c>
      <c r="B489" t="s">
        <v>578</v>
      </c>
      <c r="C489" t="s">
        <v>10</v>
      </c>
      <c r="D489" t="s">
        <v>17</v>
      </c>
      <c r="E489" t="s">
        <v>67</v>
      </c>
      <c r="F489">
        <v>21</v>
      </c>
      <c r="G489">
        <v>2002</v>
      </c>
      <c r="H489">
        <v>1</v>
      </c>
      <c r="I489">
        <v>0</v>
      </c>
      <c r="J489">
        <v>1</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row>
    <row r="490" spans="1:36" x14ac:dyDescent="0.25">
      <c r="A490">
        <v>489</v>
      </c>
      <c r="B490" t="s">
        <v>579</v>
      </c>
      <c r="C490" t="s">
        <v>10</v>
      </c>
      <c r="D490" t="s">
        <v>48</v>
      </c>
      <c r="E490" t="s">
        <v>22</v>
      </c>
      <c r="F490">
        <v>33</v>
      </c>
      <c r="G490">
        <v>1990</v>
      </c>
      <c r="H490">
        <v>2</v>
      </c>
      <c r="I490">
        <v>2</v>
      </c>
      <c r="J490">
        <v>180</v>
      </c>
      <c r="K490">
        <v>2</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row>
    <row r="491" spans="1:36" x14ac:dyDescent="0.25">
      <c r="A491">
        <v>490</v>
      </c>
      <c r="B491" t="s">
        <v>580</v>
      </c>
      <c r="C491" t="s">
        <v>10</v>
      </c>
      <c r="D491" t="s">
        <v>11</v>
      </c>
      <c r="E491" t="s">
        <v>42</v>
      </c>
      <c r="F491">
        <v>30</v>
      </c>
      <c r="G491">
        <v>1994</v>
      </c>
      <c r="H491">
        <v>19</v>
      </c>
      <c r="I491">
        <v>17</v>
      </c>
      <c r="J491">
        <v>1389</v>
      </c>
      <c r="K491">
        <v>15.4</v>
      </c>
      <c r="L491">
        <v>1</v>
      </c>
      <c r="M491">
        <v>0</v>
      </c>
      <c r="N491">
        <v>1</v>
      </c>
      <c r="O491">
        <v>1</v>
      </c>
      <c r="P491">
        <v>0</v>
      </c>
      <c r="Q491">
        <v>0</v>
      </c>
      <c r="R491">
        <v>2</v>
      </c>
      <c r="S491">
        <v>2</v>
      </c>
      <c r="T491">
        <v>0.6</v>
      </c>
      <c r="U491">
        <v>0.6</v>
      </c>
      <c r="V491">
        <v>0.2</v>
      </c>
      <c r="W491">
        <v>0.7</v>
      </c>
      <c r="X491">
        <v>14</v>
      </c>
      <c r="Y491">
        <v>63</v>
      </c>
      <c r="Z491">
        <v>2</v>
      </c>
      <c r="AA491">
        <v>0.06</v>
      </c>
      <c r="AB491">
        <v>0</v>
      </c>
      <c r="AC491">
        <v>0.06</v>
      </c>
      <c r="AD491">
        <v>0.06</v>
      </c>
      <c r="AE491">
        <v>0.06</v>
      </c>
      <c r="AF491">
        <v>0.04</v>
      </c>
      <c r="AG491">
        <v>0.01</v>
      </c>
      <c r="AH491">
        <v>0.05</v>
      </c>
      <c r="AI491">
        <v>0.04</v>
      </c>
      <c r="AJ491">
        <v>0.05</v>
      </c>
    </row>
    <row r="492" spans="1:36" x14ac:dyDescent="0.25">
      <c r="A492">
        <v>491</v>
      </c>
      <c r="B492" t="s">
        <v>581</v>
      </c>
      <c r="C492" t="s">
        <v>10</v>
      </c>
      <c r="D492" t="s">
        <v>21</v>
      </c>
      <c r="E492" t="s">
        <v>143</v>
      </c>
      <c r="F492">
        <v>29</v>
      </c>
      <c r="G492">
        <v>1994</v>
      </c>
      <c r="H492">
        <v>17</v>
      </c>
      <c r="I492">
        <v>7</v>
      </c>
      <c r="J492">
        <v>499</v>
      </c>
      <c r="K492">
        <v>5.5</v>
      </c>
      <c r="L492">
        <v>0</v>
      </c>
      <c r="M492">
        <v>2</v>
      </c>
      <c r="N492">
        <v>2</v>
      </c>
      <c r="O492">
        <v>0</v>
      </c>
      <c r="P492">
        <v>0</v>
      </c>
      <c r="Q492">
        <v>0</v>
      </c>
      <c r="R492">
        <v>1</v>
      </c>
      <c r="S492">
        <v>0</v>
      </c>
      <c r="T492">
        <v>1.4</v>
      </c>
      <c r="U492">
        <v>1.4</v>
      </c>
      <c r="V492">
        <v>0.5</v>
      </c>
      <c r="W492">
        <v>1.9</v>
      </c>
      <c r="X492">
        <v>27</v>
      </c>
      <c r="Y492">
        <v>18</v>
      </c>
      <c r="Z492">
        <v>79</v>
      </c>
      <c r="AA492">
        <v>0</v>
      </c>
      <c r="AB492">
        <v>0.36</v>
      </c>
      <c r="AC492">
        <v>0.36</v>
      </c>
      <c r="AD492">
        <v>0</v>
      </c>
      <c r="AE492">
        <v>0.36</v>
      </c>
      <c r="AF492">
        <v>0.26</v>
      </c>
      <c r="AG492">
        <v>0.09</v>
      </c>
      <c r="AH492">
        <v>0.34</v>
      </c>
      <c r="AI492">
        <v>0.26</v>
      </c>
      <c r="AJ492">
        <v>0.34</v>
      </c>
    </row>
    <row r="493" spans="1:36" x14ac:dyDescent="0.25">
      <c r="A493">
        <v>492</v>
      </c>
      <c r="B493" t="s">
        <v>582</v>
      </c>
      <c r="C493" t="s">
        <v>147</v>
      </c>
      <c r="D493" t="s">
        <v>51</v>
      </c>
      <c r="E493" t="s">
        <v>42</v>
      </c>
      <c r="F493">
        <v>28</v>
      </c>
      <c r="G493">
        <v>1996</v>
      </c>
      <c r="H493">
        <v>12</v>
      </c>
      <c r="I493">
        <v>4</v>
      </c>
      <c r="J493">
        <v>389</v>
      </c>
      <c r="K493">
        <v>4.3</v>
      </c>
      <c r="L493">
        <v>1</v>
      </c>
      <c r="M493">
        <v>0</v>
      </c>
      <c r="N493">
        <v>1</v>
      </c>
      <c r="O493">
        <v>1</v>
      </c>
      <c r="P493">
        <v>0</v>
      </c>
      <c r="Q493">
        <v>0</v>
      </c>
      <c r="R493">
        <v>1</v>
      </c>
      <c r="S493">
        <v>0</v>
      </c>
      <c r="T493">
        <v>1.1000000000000001</v>
      </c>
      <c r="U493">
        <v>1.1000000000000001</v>
      </c>
      <c r="V493">
        <v>0</v>
      </c>
      <c r="W493">
        <v>1.1000000000000001</v>
      </c>
      <c r="X493">
        <v>3</v>
      </c>
      <c r="Y493">
        <v>2</v>
      </c>
      <c r="Z493">
        <v>10</v>
      </c>
      <c r="AA493">
        <v>0.23</v>
      </c>
      <c r="AB493">
        <v>0</v>
      </c>
      <c r="AC493">
        <v>0.23</v>
      </c>
      <c r="AD493">
        <v>0.23</v>
      </c>
      <c r="AE493">
        <v>0.23</v>
      </c>
      <c r="AF493">
        <v>0.25</v>
      </c>
      <c r="AG493">
        <v>0</v>
      </c>
      <c r="AH493">
        <v>0.25</v>
      </c>
      <c r="AI493">
        <v>0.25</v>
      </c>
      <c r="AJ493">
        <v>0.25</v>
      </c>
    </row>
    <row r="494" spans="1:36" x14ac:dyDescent="0.25">
      <c r="A494">
        <v>493</v>
      </c>
      <c r="B494" t="s">
        <v>583</v>
      </c>
      <c r="C494" t="s">
        <v>102</v>
      </c>
      <c r="D494" t="s">
        <v>48</v>
      </c>
      <c r="E494" t="s">
        <v>54</v>
      </c>
      <c r="F494">
        <v>23</v>
      </c>
      <c r="G494">
        <v>2000</v>
      </c>
      <c r="H494">
        <v>10</v>
      </c>
      <c r="I494">
        <v>10</v>
      </c>
      <c r="J494">
        <v>900</v>
      </c>
      <c r="K494">
        <v>10</v>
      </c>
      <c r="L494">
        <v>0</v>
      </c>
      <c r="M494">
        <v>0</v>
      </c>
      <c r="N494">
        <v>0</v>
      </c>
      <c r="O494">
        <v>0</v>
      </c>
      <c r="P494">
        <v>0</v>
      </c>
      <c r="Q494">
        <v>0</v>
      </c>
      <c r="R494">
        <v>1</v>
      </c>
      <c r="S494">
        <v>0</v>
      </c>
      <c r="T494">
        <v>0</v>
      </c>
      <c r="U494">
        <v>0</v>
      </c>
      <c r="V494">
        <v>0</v>
      </c>
      <c r="W494">
        <v>0</v>
      </c>
      <c r="X494">
        <v>0</v>
      </c>
      <c r="Y494">
        <v>1</v>
      </c>
      <c r="Z494">
        <v>0</v>
      </c>
      <c r="AA494">
        <v>0</v>
      </c>
      <c r="AB494">
        <v>0</v>
      </c>
      <c r="AC494">
        <v>0</v>
      </c>
      <c r="AD494">
        <v>0</v>
      </c>
      <c r="AE494">
        <v>0</v>
      </c>
      <c r="AF494">
        <v>0</v>
      </c>
      <c r="AG494">
        <v>0</v>
      </c>
      <c r="AH494">
        <v>0</v>
      </c>
      <c r="AI494">
        <v>0</v>
      </c>
      <c r="AJ494">
        <v>0</v>
      </c>
    </row>
    <row r="495" spans="1:36" x14ac:dyDescent="0.25">
      <c r="A495">
        <v>494</v>
      </c>
      <c r="B495" t="s">
        <v>584</v>
      </c>
      <c r="C495" t="s">
        <v>10</v>
      </c>
      <c r="D495" t="s">
        <v>73</v>
      </c>
      <c r="E495" t="s">
        <v>37</v>
      </c>
      <c r="F495">
        <v>30</v>
      </c>
      <c r="G495">
        <v>1994</v>
      </c>
      <c r="H495">
        <v>11</v>
      </c>
      <c r="I495">
        <v>6</v>
      </c>
      <c r="J495">
        <v>548</v>
      </c>
      <c r="K495">
        <v>6.1</v>
      </c>
      <c r="L495">
        <v>2</v>
      </c>
      <c r="M495">
        <v>0</v>
      </c>
      <c r="N495">
        <v>2</v>
      </c>
      <c r="O495">
        <v>2</v>
      </c>
      <c r="P495">
        <v>0</v>
      </c>
      <c r="Q495">
        <v>0</v>
      </c>
      <c r="R495">
        <v>1</v>
      </c>
      <c r="S495">
        <v>0</v>
      </c>
      <c r="T495">
        <v>0.4</v>
      </c>
      <c r="U495">
        <v>0.4</v>
      </c>
      <c r="V495">
        <v>0.1</v>
      </c>
      <c r="W495">
        <v>0.5</v>
      </c>
      <c r="X495">
        <v>10</v>
      </c>
      <c r="Y495">
        <v>21</v>
      </c>
      <c r="Z495">
        <v>2</v>
      </c>
      <c r="AA495">
        <v>0.33</v>
      </c>
      <c r="AB495">
        <v>0</v>
      </c>
      <c r="AC495">
        <v>0.33</v>
      </c>
      <c r="AD495">
        <v>0.33</v>
      </c>
      <c r="AE495">
        <v>0.33</v>
      </c>
      <c r="AF495">
        <v>7.0000000000000007E-2</v>
      </c>
      <c r="AG495">
        <v>0.01</v>
      </c>
      <c r="AH495">
        <v>0.08</v>
      </c>
      <c r="AI495">
        <v>7.0000000000000007E-2</v>
      </c>
      <c r="AJ495">
        <v>0.08</v>
      </c>
    </row>
    <row r="496" spans="1:36" x14ac:dyDescent="0.25">
      <c r="A496">
        <v>495</v>
      </c>
      <c r="B496" t="s">
        <v>585</v>
      </c>
      <c r="C496" t="s">
        <v>33</v>
      </c>
      <c r="D496" t="s">
        <v>51</v>
      </c>
      <c r="E496" t="s">
        <v>24</v>
      </c>
      <c r="F496">
        <v>24</v>
      </c>
      <c r="G496">
        <v>2000</v>
      </c>
      <c r="H496">
        <v>35</v>
      </c>
      <c r="I496">
        <v>30</v>
      </c>
      <c r="J496">
        <v>2587</v>
      </c>
      <c r="K496">
        <v>28.7</v>
      </c>
      <c r="L496">
        <v>14</v>
      </c>
      <c r="M496">
        <v>4</v>
      </c>
      <c r="N496">
        <v>18</v>
      </c>
      <c r="O496">
        <v>14</v>
      </c>
      <c r="P496">
        <v>0</v>
      </c>
      <c r="Q496">
        <v>0</v>
      </c>
      <c r="R496">
        <v>4</v>
      </c>
      <c r="S496">
        <v>0</v>
      </c>
      <c r="T496">
        <v>10.3</v>
      </c>
      <c r="U496">
        <v>10.3</v>
      </c>
      <c r="V496">
        <v>3</v>
      </c>
      <c r="W496">
        <v>13.3</v>
      </c>
      <c r="X496">
        <v>17</v>
      </c>
      <c r="Y496">
        <v>29</v>
      </c>
      <c r="Z496">
        <v>112</v>
      </c>
      <c r="AA496">
        <v>0.49</v>
      </c>
      <c r="AB496">
        <v>0.14000000000000001</v>
      </c>
      <c r="AC496">
        <v>0.63</v>
      </c>
      <c r="AD496">
        <v>0.49</v>
      </c>
      <c r="AE496">
        <v>0.63</v>
      </c>
      <c r="AF496">
        <v>0.36</v>
      </c>
      <c r="AG496">
        <v>0.1</v>
      </c>
      <c r="AH496">
        <v>0.46</v>
      </c>
      <c r="AI496">
        <v>0.36</v>
      </c>
      <c r="AJ496">
        <v>0.46</v>
      </c>
    </row>
    <row r="497" spans="1:36" x14ac:dyDescent="0.25">
      <c r="A497">
        <v>496</v>
      </c>
      <c r="B497" t="s">
        <v>586</v>
      </c>
      <c r="C497" t="s">
        <v>243</v>
      </c>
      <c r="D497" t="s">
        <v>73</v>
      </c>
      <c r="E497" t="s">
        <v>42</v>
      </c>
      <c r="F497">
        <v>24</v>
      </c>
      <c r="G497">
        <v>2000</v>
      </c>
      <c r="H497">
        <v>30</v>
      </c>
      <c r="I497">
        <v>16</v>
      </c>
      <c r="J497">
        <v>1557</v>
      </c>
      <c r="K497">
        <v>17.3</v>
      </c>
      <c r="L497">
        <v>1</v>
      </c>
      <c r="M497">
        <v>1</v>
      </c>
      <c r="N497">
        <v>2</v>
      </c>
      <c r="O497">
        <v>1</v>
      </c>
      <c r="P497">
        <v>0</v>
      </c>
      <c r="Q497">
        <v>0</v>
      </c>
      <c r="R497">
        <v>4</v>
      </c>
      <c r="S497">
        <v>0</v>
      </c>
      <c r="T497">
        <v>0.5</v>
      </c>
      <c r="U497">
        <v>0.5</v>
      </c>
      <c r="V497">
        <v>2.2000000000000002</v>
      </c>
      <c r="W497">
        <v>2.7</v>
      </c>
      <c r="X497">
        <v>33</v>
      </c>
      <c r="Y497">
        <v>72</v>
      </c>
      <c r="Z497">
        <v>78</v>
      </c>
      <c r="AA497">
        <v>0.06</v>
      </c>
      <c r="AB497">
        <v>0.06</v>
      </c>
      <c r="AC497">
        <v>0.12</v>
      </c>
      <c r="AD497">
        <v>0.06</v>
      </c>
      <c r="AE497">
        <v>0.12</v>
      </c>
      <c r="AF497">
        <v>0.03</v>
      </c>
      <c r="AG497">
        <v>0.13</v>
      </c>
      <c r="AH497">
        <v>0.16</v>
      </c>
      <c r="AI497">
        <v>0.03</v>
      </c>
      <c r="AJ497">
        <v>0.16</v>
      </c>
    </row>
    <row r="498" spans="1:36" x14ac:dyDescent="0.25">
      <c r="A498">
        <v>497</v>
      </c>
      <c r="B498" t="s">
        <v>587</v>
      </c>
      <c r="C498" t="s">
        <v>91</v>
      </c>
      <c r="D498" t="s">
        <v>21</v>
      </c>
      <c r="E498" t="s">
        <v>42</v>
      </c>
      <c r="F498">
        <v>22</v>
      </c>
      <c r="G498">
        <v>2002</v>
      </c>
      <c r="H498">
        <v>26</v>
      </c>
      <c r="I498">
        <v>17</v>
      </c>
      <c r="J498">
        <v>1402</v>
      </c>
      <c r="K498">
        <v>15.6</v>
      </c>
      <c r="L498">
        <v>1</v>
      </c>
      <c r="M498">
        <v>1</v>
      </c>
      <c r="N498">
        <v>2</v>
      </c>
      <c r="O498">
        <v>1</v>
      </c>
      <c r="P498">
        <v>0</v>
      </c>
      <c r="Q498">
        <v>0</v>
      </c>
      <c r="R498">
        <v>2</v>
      </c>
      <c r="S498">
        <v>0</v>
      </c>
      <c r="T498">
        <v>1.5</v>
      </c>
      <c r="U498">
        <v>1.5</v>
      </c>
      <c r="V498">
        <v>1</v>
      </c>
      <c r="W498">
        <v>2.5</v>
      </c>
      <c r="X498">
        <v>63</v>
      </c>
      <c r="Y498">
        <v>27</v>
      </c>
      <c r="Z498">
        <v>87</v>
      </c>
      <c r="AA498">
        <v>0.06</v>
      </c>
      <c r="AB498">
        <v>0.06</v>
      </c>
      <c r="AC498">
        <v>0.13</v>
      </c>
      <c r="AD498">
        <v>0.06</v>
      </c>
      <c r="AE498">
        <v>0.13</v>
      </c>
      <c r="AF498">
        <v>0.1</v>
      </c>
      <c r="AG498">
        <v>0.06</v>
      </c>
      <c r="AH498">
        <v>0.16</v>
      </c>
      <c r="AI498">
        <v>0.1</v>
      </c>
      <c r="AJ498">
        <v>0.16</v>
      </c>
    </row>
    <row r="499" spans="1:36" x14ac:dyDescent="0.25">
      <c r="A499">
        <v>498</v>
      </c>
      <c r="B499" t="s">
        <v>588</v>
      </c>
      <c r="C499" t="s">
        <v>39</v>
      </c>
      <c r="D499" t="s">
        <v>21</v>
      </c>
      <c r="E499" t="s">
        <v>57</v>
      </c>
      <c r="F499">
        <v>22</v>
      </c>
      <c r="G499">
        <v>2001</v>
      </c>
      <c r="H499">
        <v>19</v>
      </c>
      <c r="I499">
        <v>7</v>
      </c>
      <c r="J499">
        <v>786</v>
      </c>
      <c r="K499">
        <v>8.6999999999999993</v>
      </c>
      <c r="L499">
        <v>1</v>
      </c>
      <c r="M499">
        <v>1</v>
      </c>
      <c r="N499">
        <v>2</v>
      </c>
      <c r="O499">
        <v>1</v>
      </c>
      <c r="P499">
        <v>0</v>
      </c>
      <c r="Q499">
        <v>0</v>
      </c>
      <c r="R499">
        <v>2</v>
      </c>
      <c r="S499">
        <v>0</v>
      </c>
      <c r="T499">
        <v>1.6</v>
      </c>
      <c r="U499">
        <v>1.6</v>
      </c>
      <c r="V499">
        <v>1.7</v>
      </c>
      <c r="W499">
        <v>3.3</v>
      </c>
      <c r="X499">
        <v>29</v>
      </c>
      <c r="Y499">
        <v>18</v>
      </c>
      <c r="Z499">
        <v>71</v>
      </c>
      <c r="AA499">
        <v>0.11</v>
      </c>
      <c r="AB499">
        <v>0.11</v>
      </c>
      <c r="AC499">
        <v>0.23</v>
      </c>
      <c r="AD499">
        <v>0.11</v>
      </c>
      <c r="AE499">
        <v>0.23</v>
      </c>
      <c r="AF499">
        <v>0.19</v>
      </c>
      <c r="AG499">
        <v>0.19</v>
      </c>
      <c r="AH499">
        <v>0.38</v>
      </c>
      <c r="AI499">
        <v>0.19</v>
      </c>
      <c r="AJ499">
        <v>0.38</v>
      </c>
    </row>
    <row r="500" spans="1:36" x14ac:dyDescent="0.25">
      <c r="A500">
        <v>499</v>
      </c>
      <c r="B500" t="s">
        <v>589</v>
      </c>
      <c r="C500" t="s">
        <v>159</v>
      </c>
      <c r="D500" t="s">
        <v>21</v>
      </c>
      <c r="E500" t="s">
        <v>131</v>
      </c>
      <c r="F500">
        <v>28</v>
      </c>
      <c r="G500">
        <v>1995</v>
      </c>
      <c r="H500">
        <v>20</v>
      </c>
      <c r="I500">
        <v>13</v>
      </c>
      <c r="J500">
        <v>992</v>
      </c>
      <c r="K500">
        <v>11</v>
      </c>
      <c r="L500">
        <v>4</v>
      </c>
      <c r="M500">
        <v>0</v>
      </c>
      <c r="N500">
        <v>4</v>
      </c>
      <c r="O500">
        <v>4</v>
      </c>
      <c r="P500">
        <v>0</v>
      </c>
      <c r="Q500">
        <v>0</v>
      </c>
      <c r="R500">
        <v>2</v>
      </c>
      <c r="S500">
        <v>0</v>
      </c>
      <c r="T500">
        <v>3.4</v>
      </c>
      <c r="U500">
        <v>3.4</v>
      </c>
      <c r="V500">
        <v>0.2</v>
      </c>
      <c r="W500">
        <v>3.6</v>
      </c>
      <c r="X500">
        <v>16</v>
      </c>
      <c r="Y500">
        <v>19</v>
      </c>
      <c r="Z500">
        <v>47</v>
      </c>
      <c r="AA500">
        <v>0.36</v>
      </c>
      <c r="AB500">
        <v>0</v>
      </c>
      <c r="AC500">
        <v>0.36</v>
      </c>
      <c r="AD500">
        <v>0.36</v>
      </c>
      <c r="AE500">
        <v>0.36</v>
      </c>
      <c r="AF500">
        <v>0.31</v>
      </c>
      <c r="AG500">
        <v>0.02</v>
      </c>
      <c r="AH500">
        <v>0.33</v>
      </c>
      <c r="AI500">
        <v>0.31</v>
      </c>
      <c r="AJ500">
        <v>0.33</v>
      </c>
    </row>
    <row r="501" spans="1:36" x14ac:dyDescent="0.25">
      <c r="A501">
        <v>500</v>
      </c>
      <c r="B501" t="s">
        <v>590</v>
      </c>
      <c r="C501" t="s">
        <v>363</v>
      </c>
      <c r="D501" t="s">
        <v>17</v>
      </c>
      <c r="E501" t="s">
        <v>45</v>
      </c>
      <c r="F501">
        <v>23</v>
      </c>
      <c r="G501">
        <v>2000</v>
      </c>
      <c r="H501">
        <v>36</v>
      </c>
      <c r="I501">
        <v>29</v>
      </c>
      <c r="J501">
        <v>2491</v>
      </c>
      <c r="K501">
        <v>27.7</v>
      </c>
      <c r="L501">
        <v>6</v>
      </c>
      <c r="M501">
        <v>6</v>
      </c>
      <c r="N501">
        <v>12</v>
      </c>
      <c r="O501">
        <v>6</v>
      </c>
      <c r="P501">
        <v>0</v>
      </c>
      <c r="Q501">
        <v>0</v>
      </c>
      <c r="R501">
        <v>6</v>
      </c>
      <c r="S501">
        <v>0</v>
      </c>
      <c r="T501">
        <v>7.3</v>
      </c>
      <c r="U501">
        <v>7.3</v>
      </c>
      <c r="V501">
        <v>7.4</v>
      </c>
      <c r="W501">
        <v>14.7</v>
      </c>
      <c r="X501">
        <v>72</v>
      </c>
      <c r="Y501">
        <v>131</v>
      </c>
      <c r="Z501">
        <v>127</v>
      </c>
      <c r="AA501">
        <v>0.22</v>
      </c>
      <c r="AB501">
        <v>0.22</v>
      </c>
      <c r="AC501">
        <v>0.43</v>
      </c>
      <c r="AD501">
        <v>0.22</v>
      </c>
      <c r="AE501">
        <v>0.43</v>
      </c>
      <c r="AF501">
        <v>0.27</v>
      </c>
      <c r="AG501">
        <v>0.27</v>
      </c>
      <c r="AH501">
        <v>0.53</v>
      </c>
      <c r="AI501">
        <v>0.27</v>
      </c>
      <c r="AJ501">
        <v>0.53</v>
      </c>
    </row>
    <row r="502" spans="1:36" x14ac:dyDescent="0.25">
      <c r="A502">
        <v>501</v>
      </c>
      <c r="B502" t="s">
        <v>591</v>
      </c>
      <c r="C502" t="s">
        <v>10</v>
      </c>
      <c r="D502" t="s">
        <v>11</v>
      </c>
      <c r="E502" t="s">
        <v>52</v>
      </c>
      <c r="F502">
        <v>28</v>
      </c>
      <c r="G502">
        <v>1995</v>
      </c>
      <c r="H502">
        <v>2</v>
      </c>
      <c r="I502">
        <v>0</v>
      </c>
      <c r="J502">
        <v>21</v>
      </c>
      <c r="K502">
        <v>0.2</v>
      </c>
      <c r="L502">
        <v>0</v>
      </c>
      <c r="M502">
        <v>0</v>
      </c>
      <c r="N502">
        <v>0</v>
      </c>
      <c r="O502">
        <v>0</v>
      </c>
      <c r="P502">
        <v>0</v>
      </c>
      <c r="Q502">
        <v>0</v>
      </c>
      <c r="R502">
        <v>0</v>
      </c>
      <c r="S502">
        <v>0</v>
      </c>
      <c r="T502">
        <v>0</v>
      </c>
      <c r="U502">
        <v>0</v>
      </c>
      <c r="V502">
        <v>0</v>
      </c>
      <c r="W502">
        <v>0</v>
      </c>
      <c r="X502">
        <v>0</v>
      </c>
      <c r="Y502">
        <v>0</v>
      </c>
      <c r="Z502">
        <v>1</v>
      </c>
      <c r="AA502">
        <v>0</v>
      </c>
      <c r="AB502">
        <v>0</v>
      </c>
      <c r="AC502">
        <v>0</v>
      </c>
      <c r="AD502">
        <v>0</v>
      </c>
      <c r="AE502">
        <v>0</v>
      </c>
      <c r="AF502">
        <v>0</v>
      </c>
      <c r="AG502">
        <v>0</v>
      </c>
      <c r="AH502">
        <v>0</v>
      </c>
      <c r="AI502">
        <v>0</v>
      </c>
      <c r="AJ502">
        <v>0</v>
      </c>
    </row>
    <row r="503" spans="1:36" x14ac:dyDescent="0.25">
      <c r="A503">
        <v>502</v>
      </c>
      <c r="B503" t="s">
        <v>592</v>
      </c>
      <c r="C503" t="s">
        <v>10</v>
      </c>
      <c r="D503" t="s">
        <v>11</v>
      </c>
      <c r="E503" t="s">
        <v>43</v>
      </c>
      <c r="F503">
        <v>31</v>
      </c>
      <c r="G503">
        <v>1992</v>
      </c>
      <c r="H503">
        <v>33</v>
      </c>
      <c r="I503">
        <v>33</v>
      </c>
      <c r="J503">
        <v>2922</v>
      </c>
      <c r="K503">
        <v>32.5</v>
      </c>
      <c r="L503">
        <v>1</v>
      </c>
      <c r="M503">
        <v>1</v>
      </c>
      <c r="N503">
        <v>2</v>
      </c>
      <c r="O503">
        <v>1</v>
      </c>
      <c r="P503">
        <v>0</v>
      </c>
      <c r="Q503">
        <v>0</v>
      </c>
      <c r="R503">
        <v>6</v>
      </c>
      <c r="S503">
        <v>0</v>
      </c>
      <c r="T503">
        <v>1.3</v>
      </c>
      <c r="U503">
        <v>1.3</v>
      </c>
      <c r="V503">
        <v>2.9</v>
      </c>
      <c r="W503">
        <v>4.2</v>
      </c>
      <c r="X503">
        <v>9</v>
      </c>
      <c r="Y503">
        <v>75</v>
      </c>
      <c r="Z503">
        <v>3</v>
      </c>
      <c r="AA503">
        <v>0.03</v>
      </c>
      <c r="AB503">
        <v>0.03</v>
      </c>
      <c r="AC503">
        <v>0.06</v>
      </c>
      <c r="AD503">
        <v>0.03</v>
      </c>
      <c r="AE503">
        <v>0.06</v>
      </c>
      <c r="AF503">
        <v>0.04</v>
      </c>
      <c r="AG503">
        <v>0.09</v>
      </c>
      <c r="AH503">
        <v>0.13</v>
      </c>
      <c r="AI503">
        <v>0.04</v>
      </c>
      <c r="AJ503">
        <v>0.13</v>
      </c>
    </row>
    <row r="504" spans="1:36" x14ac:dyDescent="0.25">
      <c r="A504">
        <v>503</v>
      </c>
      <c r="B504" t="s">
        <v>593</v>
      </c>
      <c r="C504" t="s">
        <v>10</v>
      </c>
      <c r="D504" t="s">
        <v>21</v>
      </c>
      <c r="E504" t="s">
        <v>12</v>
      </c>
      <c r="F504">
        <v>25</v>
      </c>
      <c r="G504">
        <v>1999</v>
      </c>
      <c r="H504">
        <v>29</v>
      </c>
      <c r="I504">
        <v>20</v>
      </c>
      <c r="J504">
        <v>1939</v>
      </c>
      <c r="K504">
        <v>21.5</v>
      </c>
      <c r="L504">
        <v>3</v>
      </c>
      <c r="M504">
        <v>5</v>
      </c>
      <c r="N504">
        <v>8</v>
      </c>
      <c r="O504">
        <v>3</v>
      </c>
      <c r="P504">
        <v>0</v>
      </c>
      <c r="Q504">
        <v>0</v>
      </c>
      <c r="R504">
        <v>6</v>
      </c>
      <c r="S504">
        <v>0</v>
      </c>
      <c r="T504">
        <v>5.5</v>
      </c>
      <c r="U504">
        <v>5.5</v>
      </c>
      <c r="V504">
        <v>4</v>
      </c>
      <c r="W504">
        <v>9.5</v>
      </c>
      <c r="X504">
        <v>53</v>
      </c>
      <c r="Y504">
        <v>128</v>
      </c>
      <c r="Z504">
        <v>129</v>
      </c>
      <c r="AA504">
        <v>0.14000000000000001</v>
      </c>
      <c r="AB504">
        <v>0.23</v>
      </c>
      <c r="AC504">
        <v>0.37</v>
      </c>
      <c r="AD504">
        <v>0.14000000000000001</v>
      </c>
      <c r="AE504">
        <v>0.37</v>
      </c>
      <c r="AF504">
        <v>0.25</v>
      </c>
      <c r="AG504">
        <v>0.19</v>
      </c>
      <c r="AH504">
        <v>0.44</v>
      </c>
      <c r="AI504">
        <v>0.25</v>
      </c>
      <c r="AJ504">
        <v>0.44</v>
      </c>
    </row>
    <row r="505" spans="1:36" x14ac:dyDescent="0.25">
      <c r="A505">
        <v>504</v>
      </c>
      <c r="B505" t="s">
        <v>594</v>
      </c>
      <c r="C505" t="s">
        <v>10</v>
      </c>
      <c r="D505" t="s">
        <v>11</v>
      </c>
      <c r="E505" t="s">
        <v>42</v>
      </c>
      <c r="F505">
        <v>30</v>
      </c>
      <c r="G505">
        <v>1993</v>
      </c>
      <c r="H505">
        <v>8</v>
      </c>
      <c r="I505">
        <v>3</v>
      </c>
      <c r="J505">
        <v>356</v>
      </c>
      <c r="K505">
        <v>4</v>
      </c>
      <c r="L505">
        <v>0</v>
      </c>
      <c r="M505">
        <v>0</v>
      </c>
      <c r="N505">
        <v>0</v>
      </c>
      <c r="O505">
        <v>0</v>
      </c>
      <c r="P505">
        <v>0</v>
      </c>
      <c r="Q505">
        <v>0</v>
      </c>
      <c r="R505">
        <v>1</v>
      </c>
      <c r="S505">
        <v>0</v>
      </c>
      <c r="T505">
        <v>0</v>
      </c>
      <c r="U505">
        <v>0</v>
      </c>
      <c r="V505">
        <v>0.1</v>
      </c>
      <c r="W505">
        <v>0.1</v>
      </c>
      <c r="X505">
        <v>3</v>
      </c>
      <c r="Y505">
        <v>9</v>
      </c>
      <c r="Z505">
        <v>7</v>
      </c>
      <c r="AA505">
        <v>0</v>
      </c>
      <c r="AB505">
        <v>0</v>
      </c>
      <c r="AC505">
        <v>0</v>
      </c>
      <c r="AD505">
        <v>0</v>
      </c>
      <c r="AE505">
        <v>0</v>
      </c>
      <c r="AF505">
        <v>0</v>
      </c>
      <c r="AG505">
        <v>0.02</v>
      </c>
      <c r="AH505">
        <v>0.02</v>
      </c>
      <c r="AI505">
        <v>0</v>
      </c>
      <c r="AJ505">
        <v>0.02</v>
      </c>
    </row>
    <row r="506" spans="1:36" x14ac:dyDescent="0.25">
      <c r="A506">
        <v>505</v>
      </c>
      <c r="B506" t="s">
        <v>595</v>
      </c>
      <c r="C506" t="s">
        <v>159</v>
      </c>
      <c r="D506" t="s">
        <v>17</v>
      </c>
      <c r="E506" t="s">
        <v>131</v>
      </c>
      <c r="F506">
        <v>26</v>
      </c>
      <c r="G506">
        <v>1998</v>
      </c>
      <c r="H506">
        <v>32</v>
      </c>
      <c r="I506">
        <v>4</v>
      </c>
      <c r="J506">
        <v>860</v>
      </c>
      <c r="K506">
        <v>9.6</v>
      </c>
      <c r="L506">
        <v>1</v>
      </c>
      <c r="M506">
        <v>0</v>
      </c>
      <c r="N506">
        <v>1</v>
      </c>
      <c r="O506">
        <v>1</v>
      </c>
      <c r="P506">
        <v>0</v>
      </c>
      <c r="Q506">
        <v>0</v>
      </c>
      <c r="R506">
        <v>4</v>
      </c>
      <c r="S506">
        <v>0</v>
      </c>
      <c r="T506">
        <v>0.7</v>
      </c>
      <c r="U506">
        <v>0.7</v>
      </c>
      <c r="V506">
        <v>0.5</v>
      </c>
      <c r="W506">
        <v>1.3</v>
      </c>
      <c r="X506">
        <v>11</v>
      </c>
      <c r="Y506">
        <v>43</v>
      </c>
      <c r="Z506">
        <v>23</v>
      </c>
      <c r="AA506">
        <v>0.1</v>
      </c>
      <c r="AB506">
        <v>0</v>
      </c>
      <c r="AC506">
        <v>0.1</v>
      </c>
      <c r="AD506">
        <v>0.1</v>
      </c>
      <c r="AE506">
        <v>0.1</v>
      </c>
      <c r="AF506">
        <v>0.08</v>
      </c>
      <c r="AG506">
        <v>0.06</v>
      </c>
      <c r="AH506">
        <v>0.13</v>
      </c>
      <c r="AI506">
        <v>0.08</v>
      </c>
      <c r="AJ506">
        <v>0.13</v>
      </c>
    </row>
    <row r="507" spans="1:36" x14ac:dyDescent="0.25">
      <c r="A507">
        <v>506</v>
      </c>
      <c r="B507" t="s">
        <v>596</v>
      </c>
      <c r="C507" t="s">
        <v>64</v>
      </c>
      <c r="D507" t="s">
        <v>51</v>
      </c>
      <c r="E507" t="s">
        <v>86</v>
      </c>
      <c r="F507">
        <v>19</v>
      </c>
      <c r="G507">
        <v>2005</v>
      </c>
      <c r="H507">
        <v>13</v>
      </c>
      <c r="I507">
        <v>11</v>
      </c>
      <c r="J507">
        <v>911</v>
      </c>
      <c r="K507">
        <v>10.1</v>
      </c>
      <c r="L507">
        <v>2</v>
      </c>
      <c r="M507">
        <v>1</v>
      </c>
      <c r="N507">
        <v>3</v>
      </c>
      <c r="O507">
        <v>1</v>
      </c>
      <c r="P507">
        <v>1</v>
      </c>
      <c r="Q507">
        <v>1</v>
      </c>
      <c r="R507">
        <v>2</v>
      </c>
      <c r="S507">
        <v>0</v>
      </c>
      <c r="T507">
        <v>3</v>
      </c>
      <c r="U507">
        <v>2.2000000000000002</v>
      </c>
      <c r="V507">
        <v>2.6</v>
      </c>
      <c r="W507">
        <v>4.7</v>
      </c>
      <c r="X507">
        <v>28</v>
      </c>
      <c r="Y507">
        <v>21</v>
      </c>
      <c r="Z507">
        <v>72</v>
      </c>
      <c r="AA507">
        <v>0.2</v>
      </c>
      <c r="AB507">
        <v>0.1</v>
      </c>
      <c r="AC507">
        <v>0.3</v>
      </c>
      <c r="AD507">
        <v>0.1</v>
      </c>
      <c r="AE507">
        <v>0.2</v>
      </c>
      <c r="AF507">
        <v>0.28999999999999998</v>
      </c>
      <c r="AG507">
        <v>0.25</v>
      </c>
      <c r="AH507">
        <v>0.55000000000000004</v>
      </c>
      <c r="AI507">
        <v>0.22</v>
      </c>
      <c r="AJ507">
        <v>0.47</v>
      </c>
    </row>
    <row r="508" spans="1:36" x14ac:dyDescent="0.25">
      <c r="A508">
        <v>507</v>
      </c>
      <c r="B508" t="s">
        <v>597</v>
      </c>
      <c r="C508" t="s">
        <v>39</v>
      </c>
      <c r="D508" t="s">
        <v>11</v>
      </c>
      <c r="E508" t="s">
        <v>67</v>
      </c>
      <c r="F508">
        <v>28</v>
      </c>
      <c r="G508">
        <v>1995</v>
      </c>
      <c r="H508">
        <v>22</v>
      </c>
      <c r="I508">
        <v>21</v>
      </c>
      <c r="J508">
        <v>1774</v>
      </c>
      <c r="K508">
        <v>19.7</v>
      </c>
      <c r="L508">
        <v>0</v>
      </c>
      <c r="M508">
        <v>2</v>
      </c>
      <c r="N508">
        <v>2</v>
      </c>
      <c r="O508">
        <v>0</v>
      </c>
      <c r="P508">
        <v>0</v>
      </c>
      <c r="Q508">
        <v>0</v>
      </c>
      <c r="R508">
        <v>5</v>
      </c>
      <c r="S508">
        <v>0</v>
      </c>
      <c r="T508">
        <v>1.4</v>
      </c>
      <c r="U508">
        <v>1.4</v>
      </c>
      <c r="V508">
        <v>0.9</v>
      </c>
      <c r="W508">
        <v>2.2999999999999998</v>
      </c>
      <c r="X508">
        <v>34</v>
      </c>
      <c r="Y508">
        <v>63</v>
      </c>
      <c r="Z508">
        <v>54</v>
      </c>
      <c r="AA508">
        <v>0</v>
      </c>
      <c r="AB508">
        <v>0.1</v>
      </c>
      <c r="AC508">
        <v>0.1</v>
      </c>
      <c r="AD508">
        <v>0</v>
      </c>
      <c r="AE508">
        <v>0.1</v>
      </c>
      <c r="AF508">
        <v>7.0000000000000007E-2</v>
      </c>
      <c r="AG508">
        <v>0.05</v>
      </c>
      <c r="AH508">
        <v>0.12</v>
      </c>
      <c r="AI508">
        <v>7.0000000000000007E-2</v>
      </c>
      <c r="AJ508">
        <v>0.12</v>
      </c>
    </row>
    <row r="509" spans="1:36" x14ac:dyDescent="0.25">
      <c r="A509">
        <v>508</v>
      </c>
      <c r="B509" t="s">
        <v>598</v>
      </c>
      <c r="C509" t="s">
        <v>47</v>
      </c>
      <c r="D509" t="s">
        <v>21</v>
      </c>
      <c r="E509" t="s">
        <v>34</v>
      </c>
      <c r="F509">
        <v>23</v>
      </c>
      <c r="G509">
        <v>2001</v>
      </c>
      <c r="H509">
        <v>8</v>
      </c>
      <c r="I509">
        <v>1</v>
      </c>
      <c r="J509">
        <v>175</v>
      </c>
      <c r="K509">
        <v>1.9</v>
      </c>
      <c r="L509">
        <v>0</v>
      </c>
      <c r="M509">
        <v>0</v>
      </c>
      <c r="N509">
        <v>0</v>
      </c>
      <c r="O509">
        <v>0</v>
      </c>
      <c r="P509">
        <v>0</v>
      </c>
      <c r="Q509">
        <v>0</v>
      </c>
      <c r="R509">
        <v>0</v>
      </c>
      <c r="S509">
        <v>0</v>
      </c>
      <c r="T509">
        <v>0.1</v>
      </c>
      <c r="U509">
        <v>0.1</v>
      </c>
      <c r="V509">
        <v>0.1</v>
      </c>
      <c r="W509">
        <v>0.2</v>
      </c>
      <c r="X509">
        <v>3</v>
      </c>
      <c r="Y509">
        <v>4</v>
      </c>
      <c r="Z509">
        <v>8</v>
      </c>
      <c r="AA509">
        <v>0</v>
      </c>
      <c r="AB509">
        <v>0</v>
      </c>
      <c r="AC509">
        <v>0</v>
      </c>
      <c r="AD509">
        <v>0</v>
      </c>
      <c r="AE509">
        <v>0</v>
      </c>
      <c r="AF509">
        <v>7.0000000000000007E-2</v>
      </c>
      <c r="AG509">
        <v>0.04</v>
      </c>
      <c r="AH509">
        <v>0.1</v>
      </c>
      <c r="AI509">
        <v>7.0000000000000007E-2</v>
      </c>
      <c r="AJ509">
        <v>0.1</v>
      </c>
    </row>
    <row r="510" spans="1:36" x14ac:dyDescent="0.25">
      <c r="A510">
        <v>509</v>
      </c>
      <c r="B510" t="s">
        <v>599</v>
      </c>
      <c r="C510" t="s">
        <v>10</v>
      </c>
      <c r="D510" t="s">
        <v>11</v>
      </c>
      <c r="E510" t="s">
        <v>54</v>
      </c>
      <c r="F510">
        <v>23</v>
      </c>
      <c r="G510">
        <v>2001</v>
      </c>
      <c r="H510">
        <v>14</v>
      </c>
      <c r="I510">
        <v>13</v>
      </c>
      <c r="J510">
        <v>1110</v>
      </c>
      <c r="K510">
        <v>12.3</v>
      </c>
      <c r="L510">
        <v>0</v>
      </c>
      <c r="M510">
        <v>0</v>
      </c>
      <c r="N510">
        <v>0</v>
      </c>
      <c r="O510">
        <v>0</v>
      </c>
      <c r="P510">
        <v>0</v>
      </c>
      <c r="Q510">
        <v>0</v>
      </c>
      <c r="R510">
        <v>3</v>
      </c>
      <c r="S510">
        <v>0</v>
      </c>
      <c r="T510">
        <v>0.4</v>
      </c>
      <c r="U510">
        <v>0.4</v>
      </c>
      <c r="V510">
        <v>0.5</v>
      </c>
      <c r="W510">
        <v>0.9</v>
      </c>
      <c r="X510">
        <v>5</v>
      </c>
      <c r="Y510">
        <v>37</v>
      </c>
      <c r="Z510">
        <v>16</v>
      </c>
      <c r="AA510">
        <v>0</v>
      </c>
      <c r="AB510">
        <v>0</v>
      </c>
      <c r="AC510">
        <v>0</v>
      </c>
      <c r="AD510">
        <v>0</v>
      </c>
      <c r="AE510">
        <v>0</v>
      </c>
      <c r="AF510">
        <v>0.03</v>
      </c>
      <c r="AG510">
        <v>0.04</v>
      </c>
      <c r="AH510">
        <v>7.0000000000000007E-2</v>
      </c>
      <c r="AI510">
        <v>0.03</v>
      </c>
      <c r="AJ510">
        <v>7.0000000000000007E-2</v>
      </c>
    </row>
    <row r="511" spans="1:36" x14ac:dyDescent="0.25">
      <c r="A511">
        <v>510</v>
      </c>
      <c r="B511" t="s">
        <v>600</v>
      </c>
      <c r="C511" t="s">
        <v>161</v>
      </c>
      <c r="D511" t="s">
        <v>17</v>
      </c>
      <c r="E511" t="s">
        <v>84</v>
      </c>
      <c r="F511">
        <v>27</v>
      </c>
      <c r="G511">
        <v>1997</v>
      </c>
      <c r="H511">
        <v>36</v>
      </c>
      <c r="I511">
        <v>35</v>
      </c>
      <c r="J511">
        <v>3026</v>
      </c>
      <c r="K511">
        <v>33.6</v>
      </c>
      <c r="L511">
        <v>3</v>
      </c>
      <c r="M511">
        <v>7</v>
      </c>
      <c r="N511">
        <v>10</v>
      </c>
      <c r="O511">
        <v>3</v>
      </c>
      <c r="P511">
        <v>0</v>
      </c>
      <c r="Q511">
        <v>1</v>
      </c>
      <c r="R511">
        <v>4</v>
      </c>
      <c r="S511">
        <v>0</v>
      </c>
      <c r="T511">
        <v>3.3</v>
      </c>
      <c r="U511">
        <v>2.5</v>
      </c>
      <c r="V511">
        <v>7</v>
      </c>
      <c r="W511">
        <v>9.5</v>
      </c>
      <c r="X511">
        <v>39</v>
      </c>
      <c r="Y511">
        <v>235</v>
      </c>
      <c r="Z511">
        <v>48</v>
      </c>
      <c r="AA511">
        <v>0.09</v>
      </c>
      <c r="AB511">
        <v>0.21</v>
      </c>
      <c r="AC511">
        <v>0.3</v>
      </c>
      <c r="AD511">
        <v>0.09</v>
      </c>
      <c r="AE511">
        <v>0.3</v>
      </c>
      <c r="AF511">
        <v>0.1</v>
      </c>
      <c r="AG511">
        <v>0.21</v>
      </c>
      <c r="AH511">
        <v>0.31</v>
      </c>
      <c r="AI511">
        <v>7.0000000000000007E-2</v>
      </c>
      <c r="AJ511">
        <v>0.28000000000000003</v>
      </c>
    </row>
    <row r="512" spans="1:36" x14ac:dyDescent="0.25">
      <c r="A512">
        <v>511</v>
      </c>
      <c r="B512" t="s">
        <v>601</v>
      </c>
      <c r="C512" t="s">
        <v>147</v>
      </c>
      <c r="D512" t="s">
        <v>236</v>
      </c>
      <c r="E512" t="s">
        <v>143</v>
      </c>
      <c r="F512">
        <v>27</v>
      </c>
      <c r="G512">
        <v>1997</v>
      </c>
      <c r="H512">
        <v>13</v>
      </c>
      <c r="I512">
        <v>2</v>
      </c>
      <c r="J512">
        <v>259</v>
      </c>
      <c r="K512">
        <v>2.9</v>
      </c>
      <c r="L512">
        <v>1</v>
      </c>
      <c r="M512">
        <v>0</v>
      </c>
      <c r="N512">
        <v>1</v>
      </c>
      <c r="O512">
        <v>1</v>
      </c>
      <c r="P512">
        <v>0</v>
      </c>
      <c r="Q512">
        <v>0</v>
      </c>
      <c r="R512">
        <v>0</v>
      </c>
      <c r="S512">
        <v>0</v>
      </c>
      <c r="T512">
        <v>0.4</v>
      </c>
      <c r="U512">
        <v>0.4</v>
      </c>
      <c r="V512">
        <v>1.4</v>
      </c>
      <c r="W512">
        <v>1.7</v>
      </c>
      <c r="X512">
        <v>8</v>
      </c>
      <c r="Y512">
        <v>15</v>
      </c>
      <c r="Z512">
        <v>29</v>
      </c>
      <c r="AA512">
        <v>0.35</v>
      </c>
      <c r="AB512">
        <v>0</v>
      </c>
      <c r="AC512">
        <v>0.35</v>
      </c>
      <c r="AD512">
        <v>0.35</v>
      </c>
      <c r="AE512">
        <v>0.35</v>
      </c>
      <c r="AF512">
        <v>0.12</v>
      </c>
      <c r="AG512">
        <v>0.48</v>
      </c>
      <c r="AH512">
        <v>0.6</v>
      </c>
      <c r="AI512">
        <v>0.12</v>
      </c>
      <c r="AJ512">
        <v>0.6</v>
      </c>
    </row>
    <row r="513" spans="1:36" x14ac:dyDescent="0.25">
      <c r="A513">
        <v>512</v>
      </c>
      <c r="B513" t="s">
        <v>602</v>
      </c>
      <c r="C513" t="s">
        <v>39</v>
      </c>
      <c r="D513" t="s">
        <v>11</v>
      </c>
      <c r="E513" t="s">
        <v>143</v>
      </c>
      <c r="F513">
        <v>23</v>
      </c>
      <c r="G513">
        <v>2001</v>
      </c>
      <c r="H513">
        <v>30</v>
      </c>
      <c r="I513">
        <v>27</v>
      </c>
      <c r="J513">
        <v>2417</v>
      </c>
      <c r="K513">
        <v>26.9</v>
      </c>
      <c r="L513">
        <v>1</v>
      </c>
      <c r="M513">
        <v>3</v>
      </c>
      <c r="N513">
        <v>4</v>
      </c>
      <c r="O513">
        <v>1</v>
      </c>
      <c r="P513">
        <v>0</v>
      </c>
      <c r="Q513">
        <v>0</v>
      </c>
      <c r="R513">
        <v>7</v>
      </c>
      <c r="S513">
        <v>0</v>
      </c>
      <c r="T513">
        <v>1.2</v>
      </c>
      <c r="U513">
        <v>1.2</v>
      </c>
      <c r="V513">
        <v>0.8</v>
      </c>
      <c r="W513">
        <v>2.1</v>
      </c>
      <c r="X513">
        <v>57</v>
      </c>
      <c r="Y513">
        <v>146</v>
      </c>
      <c r="Z513">
        <v>104</v>
      </c>
      <c r="AA513">
        <v>0.04</v>
      </c>
      <c r="AB513">
        <v>0.11</v>
      </c>
      <c r="AC513">
        <v>0.15</v>
      </c>
      <c r="AD513">
        <v>0.04</v>
      </c>
      <c r="AE513">
        <v>0.15</v>
      </c>
      <c r="AF513">
        <v>0.05</v>
      </c>
      <c r="AG513">
        <v>0.03</v>
      </c>
      <c r="AH513">
        <v>0.08</v>
      </c>
      <c r="AI513">
        <v>0.05</v>
      </c>
      <c r="AJ513">
        <v>0.08</v>
      </c>
    </row>
    <row r="514" spans="1:36" x14ac:dyDescent="0.25">
      <c r="A514">
        <v>513</v>
      </c>
      <c r="B514" t="s">
        <v>603</v>
      </c>
      <c r="C514" t="s">
        <v>64</v>
      </c>
      <c r="D514" t="s">
        <v>11</v>
      </c>
      <c r="E514" t="s">
        <v>57</v>
      </c>
      <c r="F514">
        <v>24</v>
      </c>
      <c r="G514">
        <v>1999</v>
      </c>
      <c r="H514">
        <v>27</v>
      </c>
      <c r="I514">
        <v>20</v>
      </c>
      <c r="J514">
        <v>1825</v>
      </c>
      <c r="K514">
        <v>20.3</v>
      </c>
      <c r="L514">
        <v>0</v>
      </c>
      <c r="M514">
        <v>0</v>
      </c>
      <c r="N514">
        <v>0</v>
      </c>
      <c r="O514">
        <v>0</v>
      </c>
      <c r="P514">
        <v>0</v>
      </c>
      <c r="Q514">
        <v>0</v>
      </c>
      <c r="R514">
        <v>3</v>
      </c>
      <c r="S514">
        <v>0</v>
      </c>
      <c r="T514">
        <v>0.4</v>
      </c>
      <c r="U514">
        <v>0.4</v>
      </c>
      <c r="V514">
        <v>0</v>
      </c>
      <c r="W514">
        <v>0.4</v>
      </c>
      <c r="X514">
        <v>9</v>
      </c>
      <c r="Y514">
        <v>38</v>
      </c>
      <c r="Z514">
        <v>5</v>
      </c>
      <c r="AA514">
        <v>0</v>
      </c>
      <c r="AB514">
        <v>0</v>
      </c>
      <c r="AC514">
        <v>0</v>
      </c>
      <c r="AD514">
        <v>0</v>
      </c>
      <c r="AE514">
        <v>0</v>
      </c>
      <c r="AF514">
        <v>0.02</v>
      </c>
      <c r="AG514">
        <v>0</v>
      </c>
      <c r="AH514">
        <v>0.02</v>
      </c>
      <c r="AI514">
        <v>0.02</v>
      </c>
      <c r="AJ514">
        <v>0.02</v>
      </c>
    </row>
    <row r="515" spans="1:36" x14ac:dyDescent="0.25">
      <c r="A515">
        <v>514</v>
      </c>
      <c r="B515" t="s">
        <v>604</v>
      </c>
      <c r="C515" t="s">
        <v>10</v>
      </c>
      <c r="D515" t="s">
        <v>11</v>
      </c>
      <c r="E515" t="s">
        <v>29</v>
      </c>
      <c r="F515">
        <v>28</v>
      </c>
      <c r="G515">
        <v>1995</v>
      </c>
      <c r="H515">
        <v>4</v>
      </c>
      <c r="I515">
        <v>1</v>
      </c>
      <c r="J515">
        <v>137</v>
      </c>
      <c r="K515">
        <v>1.5</v>
      </c>
      <c r="L515">
        <v>0</v>
      </c>
      <c r="M515">
        <v>0</v>
      </c>
      <c r="N515">
        <v>0</v>
      </c>
      <c r="O515">
        <v>0</v>
      </c>
      <c r="P515">
        <v>0</v>
      </c>
      <c r="Q515">
        <v>0</v>
      </c>
      <c r="R515">
        <v>1</v>
      </c>
      <c r="S515">
        <v>0</v>
      </c>
      <c r="T515">
        <v>0</v>
      </c>
      <c r="U515">
        <v>0</v>
      </c>
      <c r="V515">
        <v>0</v>
      </c>
      <c r="W515">
        <v>0</v>
      </c>
      <c r="X515">
        <v>0</v>
      </c>
      <c r="Y515">
        <v>2</v>
      </c>
      <c r="Z515">
        <v>4</v>
      </c>
      <c r="AA515">
        <v>0</v>
      </c>
      <c r="AB515">
        <v>0</v>
      </c>
      <c r="AC515">
        <v>0</v>
      </c>
      <c r="AD515">
        <v>0</v>
      </c>
      <c r="AE515">
        <v>0</v>
      </c>
      <c r="AF515">
        <v>0.01</v>
      </c>
      <c r="AG515">
        <v>0</v>
      </c>
      <c r="AH515">
        <v>0.01</v>
      </c>
      <c r="AI515">
        <v>0.01</v>
      </c>
      <c r="AJ515">
        <v>0.01</v>
      </c>
    </row>
    <row r="516" spans="1:36" x14ac:dyDescent="0.25">
      <c r="A516">
        <v>515</v>
      </c>
      <c r="B516" t="s">
        <v>605</v>
      </c>
      <c r="C516" t="s">
        <v>243</v>
      </c>
      <c r="D516" t="s">
        <v>11</v>
      </c>
      <c r="E516" t="s">
        <v>143</v>
      </c>
      <c r="F516">
        <v>25</v>
      </c>
      <c r="G516">
        <v>1998</v>
      </c>
      <c r="H516">
        <v>1</v>
      </c>
      <c r="I516">
        <v>0</v>
      </c>
      <c r="J516">
        <v>7</v>
      </c>
      <c r="K516">
        <v>0.1</v>
      </c>
      <c r="L516">
        <v>0</v>
      </c>
      <c r="M516">
        <v>0</v>
      </c>
      <c r="N516">
        <v>0</v>
      </c>
      <c r="O516">
        <v>0</v>
      </c>
      <c r="P516">
        <v>0</v>
      </c>
      <c r="Q516">
        <v>0</v>
      </c>
      <c r="R516">
        <v>0</v>
      </c>
      <c r="S516">
        <v>0</v>
      </c>
      <c r="T516">
        <v>0.2</v>
      </c>
      <c r="U516">
        <v>0.2</v>
      </c>
      <c r="V516">
        <v>0</v>
      </c>
      <c r="W516">
        <v>0.2</v>
      </c>
      <c r="X516">
        <v>0</v>
      </c>
      <c r="Y516">
        <v>1</v>
      </c>
      <c r="Z516">
        <v>0</v>
      </c>
      <c r="AA516">
        <v>0</v>
      </c>
      <c r="AB516">
        <v>0</v>
      </c>
      <c r="AC516">
        <v>0</v>
      </c>
      <c r="AD516">
        <v>0</v>
      </c>
      <c r="AE516">
        <v>0</v>
      </c>
      <c r="AF516">
        <v>2.37</v>
      </c>
      <c r="AG516">
        <v>0</v>
      </c>
      <c r="AH516">
        <v>2.37</v>
      </c>
      <c r="AI516">
        <v>2.37</v>
      </c>
      <c r="AJ516">
        <v>2.37</v>
      </c>
    </row>
    <row r="517" spans="1:36" x14ac:dyDescent="0.25">
      <c r="A517">
        <v>516</v>
      </c>
      <c r="B517" t="s">
        <v>606</v>
      </c>
      <c r="C517" t="s">
        <v>150</v>
      </c>
      <c r="D517" t="s">
        <v>17</v>
      </c>
      <c r="E517" t="s">
        <v>52</v>
      </c>
      <c r="F517">
        <v>24</v>
      </c>
      <c r="G517">
        <v>2000</v>
      </c>
      <c r="H517">
        <v>36</v>
      </c>
      <c r="I517">
        <v>28</v>
      </c>
      <c r="J517">
        <v>2630</v>
      </c>
      <c r="K517">
        <v>29.2</v>
      </c>
      <c r="L517">
        <v>4</v>
      </c>
      <c r="M517">
        <v>2</v>
      </c>
      <c r="N517">
        <v>6</v>
      </c>
      <c r="O517">
        <v>4</v>
      </c>
      <c r="P517">
        <v>0</v>
      </c>
      <c r="Q517">
        <v>0</v>
      </c>
      <c r="R517">
        <v>5</v>
      </c>
      <c r="S517">
        <v>0</v>
      </c>
      <c r="T517">
        <v>4.4000000000000004</v>
      </c>
      <c r="U517">
        <v>4.4000000000000004</v>
      </c>
      <c r="V517">
        <v>2.2000000000000002</v>
      </c>
      <c r="W517">
        <v>6.6</v>
      </c>
      <c r="X517">
        <v>37</v>
      </c>
      <c r="Y517">
        <v>128</v>
      </c>
      <c r="Z517">
        <v>53</v>
      </c>
      <c r="AA517">
        <v>0.14000000000000001</v>
      </c>
      <c r="AB517">
        <v>7.0000000000000007E-2</v>
      </c>
      <c r="AC517">
        <v>0.21</v>
      </c>
      <c r="AD517">
        <v>0.14000000000000001</v>
      </c>
      <c r="AE517">
        <v>0.21</v>
      </c>
      <c r="AF517">
        <v>0.15</v>
      </c>
      <c r="AG517">
        <v>7.0000000000000007E-2</v>
      </c>
      <c r="AH517">
        <v>0.22</v>
      </c>
      <c r="AI517">
        <v>0.15</v>
      </c>
      <c r="AJ517">
        <v>0.22</v>
      </c>
    </row>
    <row r="518" spans="1:36" x14ac:dyDescent="0.25">
      <c r="A518">
        <v>517</v>
      </c>
      <c r="B518" t="s">
        <v>607</v>
      </c>
      <c r="C518" t="s">
        <v>82</v>
      </c>
      <c r="D518" t="s">
        <v>11</v>
      </c>
      <c r="E518" t="s">
        <v>84</v>
      </c>
      <c r="F518">
        <v>27</v>
      </c>
      <c r="G518">
        <v>1997</v>
      </c>
      <c r="H518">
        <v>24</v>
      </c>
      <c r="I518">
        <v>23</v>
      </c>
      <c r="J518">
        <v>2020</v>
      </c>
      <c r="K518">
        <v>22.4</v>
      </c>
      <c r="L518">
        <v>0</v>
      </c>
      <c r="M518">
        <v>0</v>
      </c>
      <c r="N518">
        <v>0</v>
      </c>
      <c r="O518">
        <v>0</v>
      </c>
      <c r="P518">
        <v>0</v>
      </c>
      <c r="Q518">
        <v>0</v>
      </c>
      <c r="R518">
        <v>2</v>
      </c>
      <c r="S518">
        <v>0</v>
      </c>
      <c r="T518">
        <v>0.5</v>
      </c>
      <c r="U518">
        <v>0.5</v>
      </c>
      <c r="V518">
        <v>0.1</v>
      </c>
      <c r="W518">
        <v>0.6</v>
      </c>
      <c r="X518">
        <v>40</v>
      </c>
      <c r="Y518">
        <v>97</v>
      </c>
      <c r="Z518">
        <v>8</v>
      </c>
      <c r="AA518">
        <v>0</v>
      </c>
      <c r="AB518">
        <v>0</v>
      </c>
      <c r="AC518">
        <v>0</v>
      </c>
      <c r="AD518">
        <v>0</v>
      </c>
      <c r="AE518">
        <v>0</v>
      </c>
      <c r="AF518">
        <v>0.02</v>
      </c>
      <c r="AG518">
        <v>0.01</v>
      </c>
      <c r="AH518">
        <v>0.03</v>
      </c>
      <c r="AI518">
        <v>0.02</v>
      </c>
      <c r="AJ518">
        <v>0.03</v>
      </c>
    </row>
    <row r="519" spans="1:36" x14ac:dyDescent="0.25">
      <c r="A519">
        <v>518</v>
      </c>
      <c r="B519" t="s">
        <v>608</v>
      </c>
      <c r="C519" t="s">
        <v>10</v>
      </c>
      <c r="D519" t="s">
        <v>11</v>
      </c>
      <c r="E519" t="s">
        <v>131</v>
      </c>
      <c r="F519">
        <v>31</v>
      </c>
      <c r="G519">
        <v>1993</v>
      </c>
      <c r="H519">
        <v>6</v>
      </c>
      <c r="I519">
        <v>3</v>
      </c>
      <c r="J519">
        <v>335</v>
      </c>
      <c r="K519">
        <v>3.7</v>
      </c>
      <c r="L519">
        <v>0</v>
      </c>
      <c r="M519">
        <v>1</v>
      </c>
      <c r="N519">
        <v>1</v>
      </c>
      <c r="O519">
        <v>0</v>
      </c>
      <c r="P519">
        <v>0</v>
      </c>
      <c r="Q519">
        <v>0</v>
      </c>
      <c r="R519">
        <v>1</v>
      </c>
      <c r="S519">
        <v>0</v>
      </c>
      <c r="T519">
        <v>0</v>
      </c>
      <c r="U519">
        <v>0</v>
      </c>
      <c r="V519">
        <v>0.7</v>
      </c>
      <c r="W519">
        <v>0.7</v>
      </c>
      <c r="X519">
        <v>2</v>
      </c>
      <c r="Y519">
        <v>8</v>
      </c>
      <c r="Z519">
        <v>13</v>
      </c>
      <c r="AA519">
        <v>0</v>
      </c>
      <c r="AB519">
        <v>0.27</v>
      </c>
      <c r="AC519">
        <v>0.27</v>
      </c>
      <c r="AD519">
        <v>0</v>
      </c>
      <c r="AE519">
        <v>0.27</v>
      </c>
      <c r="AF519">
        <v>0.01</v>
      </c>
      <c r="AG519">
        <v>0.18</v>
      </c>
      <c r="AH519">
        <v>0.18</v>
      </c>
      <c r="AI519">
        <v>0.01</v>
      </c>
      <c r="AJ519">
        <v>0.18</v>
      </c>
    </row>
    <row r="520" spans="1:36" x14ac:dyDescent="0.25">
      <c r="A520">
        <v>519</v>
      </c>
      <c r="B520" t="s">
        <v>609</v>
      </c>
      <c r="C520" t="s">
        <v>82</v>
      </c>
      <c r="D520" t="s">
        <v>21</v>
      </c>
      <c r="E520" t="s">
        <v>67</v>
      </c>
      <c r="F520">
        <v>28</v>
      </c>
      <c r="G520">
        <v>1996</v>
      </c>
      <c r="H520">
        <v>36</v>
      </c>
      <c r="I520">
        <v>18</v>
      </c>
      <c r="J520">
        <v>1772</v>
      </c>
      <c r="K520">
        <v>19.7</v>
      </c>
      <c r="L520">
        <v>2</v>
      </c>
      <c r="M520">
        <v>7</v>
      </c>
      <c r="N520">
        <v>9</v>
      </c>
      <c r="O520">
        <v>2</v>
      </c>
      <c r="P520">
        <v>0</v>
      </c>
      <c r="Q520">
        <v>0</v>
      </c>
      <c r="R520">
        <v>3</v>
      </c>
      <c r="S520">
        <v>0</v>
      </c>
      <c r="T520">
        <v>4</v>
      </c>
      <c r="U520">
        <v>4</v>
      </c>
      <c r="V520">
        <v>4.9000000000000004</v>
      </c>
      <c r="W520">
        <v>8.9</v>
      </c>
      <c r="X520">
        <v>100</v>
      </c>
      <c r="Y520">
        <v>68</v>
      </c>
      <c r="Z520">
        <v>161</v>
      </c>
      <c r="AA520">
        <v>0.1</v>
      </c>
      <c r="AB520">
        <v>0.36</v>
      </c>
      <c r="AC520">
        <v>0.46</v>
      </c>
      <c r="AD520">
        <v>0.1</v>
      </c>
      <c r="AE520">
        <v>0.46</v>
      </c>
      <c r="AF520">
        <v>0.2</v>
      </c>
      <c r="AG520">
        <v>0.25</v>
      </c>
      <c r="AH520">
        <v>0.45</v>
      </c>
      <c r="AI520">
        <v>0.2</v>
      </c>
      <c r="AJ520">
        <v>0.45</v>
      </c>
    </row>
    <row r="521" spans="1:36" x14ac:dyDescent="0.25">
      <c r="A521">
        <v>520</v>
      </c>
      <c r="B521" t="s">
        <v>610</v>
      </c>
      <c r="C521" t="s">
        <v>117</v>
      </c>
      <c r="D521" t="s">
        <v>17</v>
      </c>
      <c r="E521" t="s">
        <v>24</v>
      </c>
      <c r="F521">
        <v>22</v>
      </c>
      <c r="G521">
        <v>2001</v>
      </c>
      <c r="H521">
        <v>1</v>
      </c>
      <c r="I521">
        <v>0</v>
      </c>
      <c r="J521">
        <v>1</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row>
    <row r="522" spans="1:36" x14ac:dyDescent="0.25">
      <c r="A522">
        <v>521</v>
      </c>
      <c r="B522" t="s">
        <v>611</v>
      </c>
      <c r="C522" t="s">
        <v>159</v>
      </c>
      <c r="D522" t="s">
        <v>48</v>
      </c>
      <c r="E522" t="s">
        <v>12</v>
      </c>
      <c r="F522">
        <v>25</v>
      </c>
      <c r="G522">
        <v>1999</v>
      </c>
      <c r="H522">
        <v>5</v>
      </c>
      <c r="I522">
        <v>5</v>
      </c>
      <c r="J522">
        <v>450</v>
      </c>
      <c r="K522">
        <v>5</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row>
    <row r="523" spans="1:36" x14ac:dyDescent="0.25">
      <c r="A523">
        <v>522</v>
      </c>
      <c r="B523" t="s">
        <v>612</v>
      </c>
      <c r="C523" t="s">
        <v>10</v>
      </c>
      <c r="D523" t="s">
        <v>17</v>
      </c>
      <c r="E523" t="s">
        <v>34</v>
      </c>
      <c r="F523">
        <v>21</v>
      </c>
      <c r="G523">
        <v>2003</v>
      </c>
      <c r="H523">
        <v>1</v>
      </c>
      <c r="I523">
        <v>0</v>
      </c>
      <c r="J523">
        <v>4</v>
      </c>
      <c r="K523">
        <v>0</v>
      </c>
      <c r="L523">
        <v>0</v>
      </c>
      <c r="M523">
        <v>0</v>
      </c>
      <c r="N523">
        <v>0</v>
      </c>
      <c r="O523">
        <v>0</v>
      </c>
      <c r="P523">
        <v>0</v>
      </c>
      <c r="Q523">
        <v>0</v>
      </c>
      <c r="R523">
        <v>0</v>
      </c>
      <c r="S523">
        <v>0</v>
      </c>
      <c r="T523">
        <v>0</v>
      </c>
      <c r="U523">
        <v>0</v>
      </c>
      <c r="V523">
        <v>0</v>
      </c>
      <c r="W523">
        <v>0</v>
      </c>
      <c r="X523">
        <v>0</v>
      </c>
      <c r="Y523">
        <v>0</v>
      </c>
      <c r="Z523">
        <v>1</v>
      </c>
      <c r="AA523">
        <v>0</v>
      </c>
      <c r="AB523">
        <v>0</v>
      </c>
      <c r="AC523">
        <v>0</v>
      </c>
      <c r="AD523">
        <v>0</v>
      </c>
      <c r="AE523">
        <v>0</v>
      </c>
      <c r="AF523">
        <v>0</v>
      </c>
      <c r="AG523">
        <v>0</v>
      </c>
      <c r="AH523">
        <v>0</v>
      </c>
      <c r="AI523">
        <v>0</v>
      </c>
      <c r="AJ523">
        <v>0</v>
      </c>
    </row>
    <row r="524" spans="1:36" x14ac:dyDescent="0.25">
      <c r="A524">
        <v>523</v>
      </c>
      <c r="B524" t="s">
        <v>613</v>
      </c>
      <c r="C524" t="s">
        <v>10</v>
      </c>
      <c r="D524" t="s">
        <v>11</v>
      </c>
      <c r="E524" t="s">
        <v>52</v>
      </c>
      <c r="F524">
        <v>33</v>
      </c>
      <c r="G524">
        <v>1990</v>
      </c>
      <c r="H524">
        <v>25</v>
      </c>
      <c r="I524">
        <v>14</v>
      </c>
      <c r="J524">
        <v>1309</v>
      </c>
      <c r="K524">
        <v>14.5</v>
      </c>
      <c r="L524">
        <v>0</v>
      </c>
      <c r="M524">
        <v>3</v>
      </c>
      <c r="N524">
        <v>3</v>
      </c>
      <c r="O524">
        <v>0</v>
      </c>
      <c r="P524">
        <v>0</v>
      </c>
      <c r="Q524">
        <v>0</v>
      </c>
      <c r="R524">
        <v>1</v>
      </c>
      <c r="S524">
        <v>0</v>
      </c>
      <c r="T524">
        <v>0.1</v>
      </c>
      <c r="U524">
        <v>0.1</v>
      </c>
      <c r="V524">
        <v>1.4</v>
      </c>
      <c r="W524">
        <v>1.5</v>
      </c>
      <c r="X524">
        <v>26</v>
      </c>
      <c r="Y524">
        <v>117</v>
      </c>
      <c r="Z524">
        <v>58</v>
      </c>
      <c r="AA524">
        <v>0</v>
      </c>
      <c r="AB524">
        <v>0.21</v>
      </c>
      <c r="AC524">
        <v>0.21</v>
      </c>
      <c r="AD524">
        <v>0</v>
      </c>
      <c r="AE524">
        <v>0.21</v>
      </c>
      <c r="AF524">
        <v>0.01</v>
      </c>
      <c r="AG524">
        <v>0.1</v>
      </c>
      <c r="AH524">
        <v>0.1</v>
      </c>
      <c r="AI524">
        <v>0.01</v>
      </c>
      <c r="AJ524">
        <v>0.1</v>
      </c>
    </row>
    <row r="525" spans="1:36" x14ac:dyDescent="0.25">
      <c r="A525">
        <v>524</v>
      </c>
      <c r="B525" t="s">
        <v>614</v>
      </c>
      <c r="C525" t="s">
        <v>161</v>
      </c>
      <c r="D525" t="s">
        <v>51</v>
      </c>
      <c r="E525" t="s">
        <v>143</v>
      </c>
      <c r="F525">
        <v>29</v>
      </c>
      <c r="G525">
        <v>1994</v>
      </c>
      <c r="H525">
        <v>38</v>
      </c>
      <c r="I525">
        <v>28</v>
      </c>
      <c r="J525">
        <v>2546</v>
      </c>
      <c r="K525">
        <v>28.3</v>
      </c>
      <c r="L525">
        <v>8</v>
      </c>
      <c r="M525">
        <v>7</v>
      </c>
      <c r="N525">
        <v>15</v>
      </c>
      <c r="O525">
        <v>8</v>
      </c>
      <c r="P525">
        <v>0</v>
      </c>
      <c r="Q525">
        <v>0</v>
      </c>
      <c r="R525">
        <v>4</v>
      </c>
      <c r="S525">
        <v>1</v>
      </c>
      <c r="T525">
        <v>7.2</v>
      </c>
      <c r="U525">
        <v>7.2</v>
      </c>
      <c r="V525">
        <v>6.1</v>
      </c>
      <c r="W525">
        <v>13.3</v>
      </c>
      <c r="X525">
        <v>80</v>
      </c>
      <c r="Y525">
        <v>101</v>
      </c>
      <c r="Z525">
        <v>226</v>
      </c>
      <c r="AA525">
        <v>0.28000000000000003</v>
      </c>
      <c r="AB525">
        <v>0.25</v>
      </c>
      <c r="AC525">
        <v>0.53</v>
      </c>
      <c r="AD525">
        <v>0.28000000000000003</v>
      </c>
      <c r="AE525">
        <v>0.53</v>
      </c>
      <c r="AF525">
        <v>0.25</v>
      </c>
      <c r="AG525">
        <v>0.22</v>
      </c>
      <c r="AH525">
        <v>0.47</v>
      </c>
      <c r="AI525">
        <v>0.25</v>
      </c>
      <c r="AJ525">
        <v>0.47</v>
      </c>
    </row>
    <row r="526" spans="1:36" x14ac:dyDescent="0.25">
      <c r="A526">
        <v>525</v>
      </c>
      <c r="B526" t="s">
        <v>615</v>
      </c>
      <c r="C526" t="s">
        <v>426</v>
      </c>
      <c r="D526" t="s">
        <v>11</v>
      </c>
      <c r="E526" t="s">
        <v>45</v>
      </c>
      <c r="F526">
        <v>28</v>
      </c>
      <c r="G526">
        <v>1996</v>
      </c>
      <c r="H526">
        <v>18</v>
      </c>
      <c r="I526">
        <v>9</v>
      </c>
      <c r="J526">
        <v>837</v>
      </c>
      <c r="K526">
        <v>9.3000000000000007</v>
      </c>
      <c r="L526">
        <v>0</v>
      </c>
      <c r="M526">
        <v>1</v>
      </c>
      <c r="N526">
        <v>1</v>
      </c>
      <c r="O526">
        <v>0</v>
      </c>
      <c r="P526">
        <v>0</v>
      </c>
      <c r="Q526">
        <v>0</v>
      </c>
      <c r="R526">
        <v>2</v>
      </c>
      <c r="S526">
        <v>0</v>
      </c>
      <c r="T526">
        <v>0.4</v>
      </c>
      <c r="U526">
        <v>0.4</v>
      </c>
      <c r="V526">
        <v>2.1</v>
      </c>
      <c r="W526">
        <v>2.5</v>
      </c>
      <c r="X526">
        <v>17</v>
      </c>
      <c r="Y526">
        <v>76</v>
      </c>
      <c r="Z526">
        <v>43</v>
      </c>
      <c r="AA526">
        <v>0</v>
      </c>
      <c r="AB526">
        <v>0.11</v>
      </c>
      <c r="AC526">
        <v>0.11</v>
      </c>
      <c r="AD526">
        <v>0</v>
      </c>
      <c r="AE526">
        <v>0.11</v>
      </c>
      <c r="AF526">
        <v>0.04</v>
      </c>
      <c r="AG526">
        <v>0.23</v>
      </c>
      <c r="AH526">
        <v>0.27</v>
      </c>
      <c r="AI526">
        <v>0.04</v>
      </c>
      <c r="AJ526">
        <v>0.27</v>
      </c>
    </row>
    <row r="527" spans="1:36" x14ac:dyDescent="0.25">
      <c r="A527">
        <v>526</v>
      </c>
      <c r="B527" t="s">
        <v>616</v>
      </c>
      <c r="C527" t="s">
        <v>617</v>
      </c>
      <c r="D527" t="s">
        <v>11</v>
      </c>
      <c r="E527" t="s">
        <v>131</v>
      </c>
      <c r="F527">
        <v>26</v>
      </c>
      <c r="G527">
        <v>1997</v>
      </c>
      <c r="H527">
        <v>22</v>
      </c>
      <c r="I527">
        <v>20</v>
      </c>
      <c r="J527">
        <v>1710</v>
      </c>
      <c r="K527">
        <v>19</v>
      </c>
      <c r="L527">
        <v>0</v>
      </c>
      <c r="M527">
        <v>1</v>
      </c>
      <c r="N527">
        <v>1</v>
      </c>
      <c r="O527">
        <v>0</v>
      </c>
      <c r="P527">
        <v>0</v>
      </c>
      <c r="Q527">
        <v>0</v>
      </c>
      <c r="R527">
        <v>5</v>
      </c>
      <c r="S527">
        <v>1</v>
      </c>
      <c r="T527">
        <v>0.2</v>
      </c>
      <c r="U527">
        <v>0.2</v>
      </c>
      <c r="V527">
        <v>0.3</v>
      </c>
      <c r="W527">
        <v>0.5</v>
      </c>
      <c r="X527">
        <v>10</v>
      </c>
      <c r="Y527">
        <v>61</v>
      </c>
      <c r="Z527">
        <v>15</v>
      </c>
      <c r="AA527">
        <v>0</v>
      </c>
      <c r="AB527">
        <v>0.05</v>
      </c>
      <c r="AC527">
        <v>0.05</v>
      </c>
      <c r="AD527">
        <v>0</v>
      </c>
      <c r="AE527">
        <v>0.05</v>
      </c>
      <c r="AF527">
        <v>0.01</v>
      </c>
      <c r="AG527">
        <v>0.02</v>
      </c>
      <c r="AH527">
        <v>0.03</v>
      </c>
      <c r="AI527">
        <v>0.01</v>
      </c>
      <c r="AJ527">
        <v>0.03</v>
      </c>
    </row>
    <row r="528" spans="1:36" x14ac:dyDescent="0.25">
      <c r="A528">
        <v>527</v>
      </c>
      <c r="B528" t="s">
        <v>618</v>
      </c>
      <c r="C528" t="s">
        <v>150</v>
      </c>
      <c r="D528" t="s">
        <v>11</v>
      </c>
      <c r="E528" t="s">
        <v>86</v>
      </c>
      <c r="F528">
        <v>21</v>
      </c>
      <c r="G528">
        <v>2002</v>
      </c>
      <c r="H528">
        <v>25</v>
      </c>
      <c r="I528">
        <v>24</v>
      </c>
      <c r="J528">
        <v>1924</v>
      </c>
      <c r="K528">
        <v>21.4</v>
      </c>
      <c r="L528">
        <v>0</v>
      </c>
      <c r="M528">
        <v>1</v>
      </c>
      <c r="N528">
        <v>1</v>
      </c>
      <c r="O528">
        <v>0</v>
      </c>
      <c r="P528">
        <v>0</v>
      </c>
      <c r="Q528">
        <v>0</v>
      </c>
      <c r="R528">
        <v>2</v>
      </c>
      <c r="S528">
        <v>0</v>
      </c>
      <c r="T528">
        <v>0.3</v>
      </c>
      <c r="U528">
        <v>0.3</v>
      </c>
      <c r="V528">
        <v>1.5</v>
      </c>
      <c r="W528">
        <v>1.8</v>
      </c>
      <c r="X528">
        <v>54</v>
      </c>
      <c r="Y528">
        <v>121</v>
      </c>
      <c r="Z528">
        <v>94</v>
      </c>
      <c r="AA528">
        <v>0</v>
      </c>
      <c r="AB528">
        <v>0.05</v>
      </c>
      <c r="AC528">
        <v>0.05</v>
      </c>
      <c r="AD528">
        <v>0</v>
      </c>
      <c r="AE528">
        <v>0.05</v>
      </c>
      <c r="AF528">
        <v>0.01</v>
      </c>
      <c r="AG528">
        <v>7.0000000000000007E-2</v>
      </c>
      <c r="AH528">
        <v>0.08</v>
      </c>
      <c r="AI528">
        <v>0.01</v>
      </c>
      <c r="AJ528">
        <v>0.08</v>
      </c>
    </row>
    <row r="529" spans="1:36" x14ac:dyDescent="0.25">
      <c r="A529">
        <v>528</v>
      </c>
      <c r="B529" t="s">
        <v>619</v>
      </c>
      <c r="C529" t="s">
        <v>108</v>
      </c>
      <c r="D529" t="s">
        <v>17</v>
      </c>
      <c r="E529" t="s">
        <v>60</v>
      </c>
      <c r="F529">
        <v>23</v>
      </c>
      <c r="G529">
        <v>2001</v>
      </c>
      <c r="H529">
        <v>29</v>
      </c>
      <c r="I529">
        <v>22</v>
      </c>
      <c r="J529">
        <v>1785</v>
      </c>
      <c r="K529">
        <v>19.8</v>
      </c>
      <c r="L529">
        <v>1</v>
      </c>
      <c r="M529">
        <v>2</v>
      </c>
      <c r="N529">
        <v>3</v>
      </c>
      <c r="O529">
        <v>1</v>
      </c>
      <c r="P529">
        <v>0</v>
      </c>
      <c r="Q529">
        <v>0</v>
      </c>
      <c r="R529">
        <v>11</v>
      </c>
      <c r="S529">
        <v>0</v>
      </c>
      <c r="T529">
        <v>1</v>
      </c>
      <c r="U529">
        <v>1</v>
      </c>
      <c r="V529">
        <v>1.1000000000000001</v>
      </c>
      <c r="W529">
        <v>2.1</v>
      </c>
      <c r="X529">
        <v>16</v>
      </c>
      <c r="Y529">
        <v>61</v>
      </c>
      <c r="Z529">
        <v>20</v>
      </c>
      <c r="AA529">
        <v>0.05</v>
      </c>
      <c r="AB529">
        <v>0.1</v>
      </c>
      <c r="AC529">
        <v>0.15</v>
      </c>
      <c r="AD529">
        <v>0.05</v>
      </c>
      <c r="AE529">
        <v>0.15</v>
      </c>
      <c r="AF529">
        <v>0.05</v>
      </c>
      <c r="AG529">
        <v>0.06</v>
      </c>
      <c r="AH529">
        <v>0.11</v>
      </c>
      <c r="AI529">
        <v>0.05</v>
      </c>
      <c r="AJ529">
        <v>0.11</v>
      </c>
    </row>
    <row r="530" spans="1:36" x14ac:dyDescent="0.25">
      <c r="A530">
        <v>529</v>
      </c>
      <c r="B530" t="s">
        <v>620</v>
      </c>
      <c r="C530" t="s">
        <v>64</v>
      </c>
      <c r="D530" t="s">
        <v>17</v>
      </c>
      <c r="E530" t="s">
        <v>42</v>
      </c>
      <c r="F530">
        <v>20</v>
      </c>
      <c r="G530">
        <v>2004</v>
      </c>
      <c r="H530">
        <v>26</v>
      </c>
      <c r="I530">
        <v>18</v>
      </c>
      <c r="J530">
        <v>1655</v>
      </c>
      <c r="K530">
        <v>18.399999999999999</v>
      </c>
      <c r="L530">
        <v>1</v>
      </c>
      <c r="M530">
        <v>1</v>
      </c>
      <c r="N530">
        <v>2</v>
      </c>
      <c r="O530">
        <v>1</v>
      </c>
      <c r="P530">
        <v>0</v>
      </c>
      <c r="Q530">
        <v>0</v>
      </c>
      <c r="R530">
        <v>7</v>
      </c>
      <c r="S530">
        <v>0</v>
      </c>
      <c r="T530">
        <v>0.9</v>
      </c>
      <c r="U530">
        <v>0.9</v>
      </c>
      <c r="V530">
        <v>1</v>
      </c>
      <c r="W530">
        <v>1.9</v>
      </c>
      <c r="X530">
        <v>29</v>
      </c>
      <c r="Y530">
        <v>49</v>
      </c>
      <c r="Z530">
        <v>20</v>
      </c>
      <c r="AA530">
        <v>0.05</v>
      </c>
      <c r="AB530">
        <v>0.05</v>
      </c>
      <c r="AC530">
        <v>0.11</v>
      </c>
      <c r="AD530">
        <v>0.05</v>
      </c>
      <c r="AE530">
        <v>0.11</v>
      </c>
      <c r="AF530">
        <v>0.05</v>
      </c>
      <c r="AG530">
        <v>0.06</v>
      </c>
      <c r="AH530">
        <v>0.1</v>
      </c>
      <c r="AI530">
        <v>0.05</v>
      </c>
      <c r="AJ530">
        <v>0.1</v>
      </c>
    </row>
    <row r="531" spans="1:36" x14ac:dyDescent="0.25">
      <c r="A531">
        <v>530</v>
      </c>
      <c r="B531" t="s">
        <v>621</v>
      </c>
      <c r="C531" t="s">
        <v>100</v>
      </c>
      <c r="D531" t="s">
        <v>21</v>
      </c>
      <c r="E531" t="s">
        <v>12</v>
      </c>
      <c r="F531">
        <v>27</v>
      </c>
      <c r="G531">
        <v>1997</v>
      </c>
      <c r="H531">
        <v>17</v>
      </c>
      <c r="I531">
        <v>2</v>
      </c>
      <c r="J531">
        <v>345</v>
      </c>
      <c r="K531">
        <v>3.8</v>
      </c>
      <c r="L531">
        <v>2</v>
      </c>
      <c r="M531">
        <v>1</v>
      </c>
      <c r="N531">
        <v>3</v>
      </c>
      <c r="O531">
        <v>2</v>
      </c>
      <c r="P531">
        <v>0</v>
      </c>
      <c r="Q531">
        <v>0</v>
      </c>
      <c r="R531">
        <v>2</v>
      </c>
      <c r="S531">
        <v>0</v>
      </c>
      <c r="T531">
        <v>2.7</v>
      </c>
      <c r="U531">
        <v>2.7</v>
      </c>
      <c r="V531">
        <v>0.4</v>
      </c>
      <c r="W531">
        <v>3.1</v>
      </c>
      <c r="X531">
        <v>4</v>
      </c>
      <c r="Y531">
        <v>12</v>
      </c>
      <c r="Z531">
        <v>22</v>
      </c>
      <c r="AA531">
        <v>0.52</v>
      </c>
      <c r="AB531">
        <v>0.26</v>
      </c>
      <c r="AC531">
        <v>0.78</v>
      </c>
      <c r="AD531">
        <v>0.52</v>
      </c>
      <c r="AE531">
        <v>0.78</v>
      </c>
      <c r="AF531">
        <v>0.72</v>
      </c>
      <c r="AG531">
        <v>0.1</v>
      </c>
      <c r="AH531">
        <v>0.82</v>
      </c>
      <c r="AI531">
        <v>0.72</v>
      </c>
      <c r="AJ531">
        <v>0.82</v>
      </c>
    </row>
    <row r="532" spans="1:36" x14ac:dyDescent="0.25">
      <c r="A532">
        <v>531</v>
      </c>
      <c r="B532" t="s">
        <v>622</v>
      </c>
      <c r="C532" t="s">
        <v>39</v>
      </c>
      <c r="D532" t="s">
        <v>11</v>
      </c>
      <c r="E532" t="s">
        <v>45</v>
      </c>
      <c r="F532">
        <v>33</v>
      </c>
      <c r="G532">
        <v>1991</v>
      </c>
      <c r="H532">
        <v>37</v>
      </c>
      <c r="I532">
        <v>37</v>
      </c>
      <c r="J532">
        <v>3330</v>
      </c>
      <c r="K532">
        <v>37</v>
      </c>
      <c r="L532">
        <v>3</v>
      </c>
      <c r="M532">
        <v>1</v>
      </c>
      <c r="N532">
        <v>4</v>
      </c>
      <c r="O532">
        <v>3</v>
      </c>
      <c r="P532">
        <v>0</v>
      </c>
      <c r="Q532">
        <v>0</v>
      </c>
      <c r="R532">
        <v>5</v>
      </c>
      <c r="S532">
        <v>0</v>
      </c>
      <c r="T532">
        <v>2.2000000000000002</v>
      </c>
      <c r="U532">
        <v>2.2000000000000002</v>
      </c>
      <c r="V532">
        <v>0.7</v>
      </c>
      <c r="W532">
        <v>3</v>
      </c>
      <c r="X532">
        <v>22</v>
      </c>
      <c r="Y532">
        <v>198</v>
      </c>
      <c r="Z532">
        <v>6</v>
      </c>
      <c r="AA532">
        <v>0.08</v>
      </c>
      <c r="AB532">
        <v>0.03</v>
      </c>
      <c r="AC532">
        <v>0.11</v>
      </c>
      <c r="AD532">
        <v>0.08</v>
      </c>
      <c r="AE532">
        <v>0.11</v>
      </c>
      <c r="AF532">
        <v>0.06</v>
      </c>
      <c r="AG532">
        <v>0.02</v>
      </c>
      <c r="AH532">
        <v>0.08</v>
      </c>
      <c r="AI532">
        <v>0.06</v>
      </c>
      <c r="AJ532">
        <v>0.08</v>
      </c>
    </row>
    <row r="533" spans="1:36" x14ac:dyDescent="0.25">
      <c r="A533">
        <v>532</v>
      </c>
      <c r="B533" t="s">
        <v>623</v>
      </c>
      <c r="C533" t="s">
        <v>10</v>
      </c>
      <c r="D533" t="s">
        <v>51</v>
      </c>
      <c r="E533" t="s">
        <v>54</v>
      </c>
      <c r="F533">
        <v>37</v>
      </c>
      <c r="G533">
        <v>1987</v>
      </c>
      <c r="H533">
        <v>35</v>
      </c>
      <c r="I533">
        <v>35</v>
      </c>
      <c r="J533">
        <v>2823</v>
      </c>
      <c r="K533">
        <v>31.4</v>
      </c>
      <c r="L533">
        <v>9</v>
      </c>
      <c r="M533">
        <v>4</v>
      </c>
      <c r="N533">
        <v>13</v>
      </c>
      <c r="O533">
        <v>8</v>
      </c>
      <c r="P533">
        <v>1</v>
      </c>
      <c r="Q533">
        <v>2</v>
      </c>
      <c r="R533">
        <v>5</v>
      </c>
      <c r="S533">
        <v>0</v>
      </c>
      <c r="T533">
        <v>11.2</v>
      </c>
      <c r="U533">
        <v>9.6</v>
      </c>
      <c r="V533">
        <v>3</v>
      </c>
      <c r="W533">
        <v>12.6</v>
      </c>
      <c r="X533">
        <v>29</v>
      </c>
      <c r="Y533">
        <v>22</v>
      </c>
      <c r="Z533">
        <v>120</v>
      </c>
      <c r="AA533">
        <v>0.28999999999999998</v>
      </c>
      <c r="AB533">
        <v>0.13</v>
      </c>
      <c r="AC533">
        <v>0.41</v>
      </c>
      <c r="AD533">
        <v>0.26</v>
      </c>
      <c r="AE533">
        <v>0.38</v>
      </c>
      <c r="AF533">
        <v>0.36</v>
      </c>
      <c r="AG533">
        <v>0.1</v>
      </c>
      <c r="AH533">
        <v>0.45</v>
      </c>
      <c r="AI533">
        <v>0.31</v>
      </c>
      <c r="AJ533">
        <v>0.4</v>
      </c>
    </row>
    <row r="534" spans="1:36" x14ac:dyDescent="0.25">
      <c r="A534">
        <v>533</v>
      </c>
      <c r="B534" t="s">
        <v>624</v>
      </c>
      <c r="C534" t="s">
        <v>154</v>
      </c>
      <c r="D534" t="s">
        <v>73</v>
      </c>
      <c r="E534" t="s">
        <v>14</v>
      </c>
      <c r="F534">
        <v>21</v>
      </c>
      <c r="G534">
        <v>2003</v>
      </c>
      <c r="H534">
        <v>7</v>
      </c>
      <c r="I534">
        <v>1</v>
      </c>
      <c r="J534">
        <v>181</v>
      </c>
      <c r="K534">
        <v>2</v>
      </c>
      <c r="L534">
        <v>0</v>
      </c>
      <c r="M534">
        <v>0</v>
      </c>
      <c r="N534">
        <v>0</v>
      </c>
      <c r="O534">
        <v>0</v>
      </c>
      <c r="P534">
        <v>0</v>
      </c>
      <c r="Q534">
        <v>0</v>
      </c>
      <c r="R534">
        <v>2</v>
      </c>
      <c r="S534">
        <v>0</v>
      </c>
      <c r="T534">
        <v>0.1</v>
      </c>
      <c r="U534">
        <v>0.1</v>
      </c>
      <c r="V534">
        <v>0</v>
      </c>
      <c r="W534">
        <v>0.1</v>
      </c>
      <c r="X534">
        <v>4</v>
      </c>
      <c r="Y534">
        <v>7</v>
      </c>
      <c r="Z534">
        <v>3</v>
      </c>
      <c r="AA534">
        <v>0</v>
      </c>
      <c r="AB534">
        <v>0</v>
      </c>
      <c r="AC534">
        <v>0</v>
      </c>
      <c r="AD534">
        <v>0</v>
      </c>
      <c r="AE534">
        <v>0</v>
      </c>
      <c r="AF534">
        <v>7.0000000000000007E-2</v>
      </c>
      <c r="AG534">
        <v>0</v>
      </c>
      <c r="AH534">
        <v>7.0000000000000007E-2</v>
      </c>
      <c r="AI534">
        <v>7.0000000000000007E-2</v>
      </c>
      <c r="AJ534">
        <v>7.0000000000000007E-2</v>
      </c>
    </row>
    <row r="535" spans="1:36" x14ac:dyDescent="0.25">
      <c r="A535">
        <v>534</v>
      </c>
      <c r="B535" t="s">
        <v>625</v>
      </c>
      <c r="C535" t="s">
        <v>39</v>
      </c>
      <c r="D535" t="s">
        <v>11</v>
      </c>
      <c r="E535" t="s">
        <v>22</v>
      </c>
      <c r="F535">
        <v>32</v>
      </c>
      <c r="G535">
        <v>1992</v>
      </c>
      <c r="H535">
        <v>21</v>
      </c>
      <c r="I535">
        <v>19</v>
      </c>
      <c r="J535">
        <v>1697</v>
      </c>
      <c r="K535">
        <v>18.899999999999999</v>
      </c>
      <c r="L535">
        <v>0</v>
      </c>
      <c r="M535">
        <v>0</v>
      </c>
      <c r="N535">
        <v>0</v>
      </c>
      <c r="O535">
        <v>0</v>
      </c>
      <c r="P535">
        <v>0</v>
      </c>
      <c r="Q535">
        <v>0</v>
      </c>
      <c r="R535">
        <v>5</v>
      </c>
      <c r="S535">
        <v>0</v>
      </c>
      <c r="T535">
        <v>0.5</v>
      </c>
      <c r="U535">
        <v>0.5</v>
      </c>
      <c r="V535">
        <v>0.5</v>
      </c>
      <c r="W535">
        <v>0.9</v>
      </c>
      <c r="X535">
        <v>32</v>
      </c>
      <c r="Y535">
        <v>85</v>
      </c>
      <c r="Z535">
        <v>34</v>
      </c>
      <c r="AA535">
        <v>0</v>
      </c>
      <c r="AB535">
        <v>0</v>
      </c>
      <c r="AC535">
        <v>0</v>
      </c>
      <c r="AD535">
        <v>0</v>
      </c>
      <c r="AE535">
        <v>0</v>
      </c>
      <c r="AF535">
        <v>0.02</v>
      </c>
      <c r="AG535">
        <v>0.02</v>
      </c>
      <c r="AH535">
        <v>0.05</v>
      </c>
      <c r="AI535">
        <v>0.02</v>
      </c>
      <c r="AJ535">
        <v>0.05</v>
      </c>
    </row>
    <row r="536" spans="1:36" x14ac:dyDescent="0.25">
      <c r="A536">
        <v>535</v>
      </c>
      <c r="B536" t="s">
        <v>626</v>
      </c>
      <c r="C536" t="s">
        <v>39</v>
      </c>
      <c r="D536" t="s">
        <v>11</v>
      </c>
      <c r="E536" t="s">
        <v>86</v>
      </c>
      <c r="F536">
        <v>23</v>
      </c>
      <c r="G536">
        <v>2001</v>
      </c>
      <c r="H536">
        <v>13</v>
      </c>
      <c r="I536">
        <v>12</v>
      </c>
      <c r="J536">
        <v>1015</v>
      </c>
      <c r="K536">
        <v>11.3</v>
      </c>
      <c r="L536">
        <v>0</v>
      </c>
      <c r="M536">
        <v>2</v>
      </c>
      <c r="N536">
        <v>2</v>
      </c>
      <c r="O536">
        <v>0</v>
      </c>
      <c r="P536">
        <v>0</v>
      </c>
      <c r="Q536">
        <v>0</v>
      </c>
      <c r="R536">
        <v>4</v>
      </c>
      <c r="S536">
        <v>0</v>
      </c>
      <c r="T536">
        <v>0.6</v>
      </c>
      <c r="U536">
        <v>0.6</v>
      </c>
      <c r="V536">
        <v>1.2</v>
      </c>
      <c r="W536">
        <v>1.7</v>
      </c>
      <c r="X536">
        <v>8</v>
      </c>
      <c r="Y536">
        <v>51</v>
      </c>
      <c r="Z536">
        <v>1</v>
      </c>
      <c r="AA536">
        <v>0</v>
      </c>
      <c r="AB536">
        <v>0.18</v>
      </c>
      <c r="AC536">
        <v>0.18</v>
      </c>
      <c r="AD536">
        <v>0</v>
      </c>
      <c r="AE536">
        <v>0.18</v>
      </c>
      <c r="AF536">
        <v>0.05</v>
      </c>
      <c r="AG536">
        <v>0.1</v>
      </c>
      <c r="AH536">
        <v>0.15</v>
      </c>
      <c r="AI536">
        <v>0.05</v>
      </c>
      <c r="AJ536">
        <v>0.15</v>
      </c>
    </row>
    <row r="537" spans="1:36" x14ac:dyDescent="0.25">
      <c r="A537">
        <v>536</v>
      </c>
      <c r="B537" t="s">
        <v>627</v>
      </c>
      <c r="C537" t="s">
        <v>39</v>
      </c>
      <c r="D537" t="s">
        <v>48</v>
      </c>
      <c r="E537" t="s">
        <v>22</v>
      </c>
      <c r="F537">
        <v>21</v>
      </c>
      <c r="G537">
        <v>2002</v>
      </c>
      <c r="H537">
        <v>36</v>
      </c>
      <c r="I537">
        <v>36</v>
      </c>
      <c r="J537">
        <v>3240</v>
      </c>
      <c r="K537">
        <v>36</v>
      </c>
      <c r="L537">
        <v>0</v>
      </c>
      <c r="M537">
        <v>1</v>
      </c>
      <c r="N537">
        <v>1</v>
      </c>
      <c r="O537">
        <v>0</v>
      </c>
      <c r="P537">
        <v>0</v>
      </c>
      <c r="Q537">
        <v>0</v>
      </c>
      <c r="R537">
        <v>5</v>
      </c>
      <c r="S537">
        <v>0</v>
      </c>
      <c r="T537">
        <v>0</v>
      </c>
      <c r="U537">
        <v>0</v>
      </c>
      <c r="V537">
        <v>0</v>
      </c>
      <c r="W537">
        <v>0</v>
      </c>
      <c r="X537">
        <v>0</v>
      </c>
      <c r="Y537">
        <v>2</v>
      </c>
      <c r="Z537">
        <v>0</v>
      </c>
      <c r="AA537">
        <v>0</v>
      </c>
      <c r="AB537">
        <v>0.03</v>
      </c>
      <c r="AC537">
        <v>0.03</v>
      </c>
      <c r="AD537">
        <v>0</v>
      </c>
      <c r="AE537">
        <v>0.03</v>
      </c>
      <c r="AF537">
        <v>0</v>
      </c>
      <c r="AG537">
        <v>0</v>
      </c>
      <c r="AH537">
        <v>0</v>
      </c>
      <c r="AI537">
        <v>0</v>
      </c>
      <c r="AJ537">
        <v>0</v>
      </c>
    </row>
    <row r="538" spans="1:36" x14ac:dyDescent="0.25">
      <c r="A538">
        <v>537</v>
      </c>
      <c r="B538" t="s">
        <v>628</v>
      </c>
      <c r="C538" t="s">
        <v>66</v>
      </c>
      <c r="D538" t="s">
        <v>11</v>
      </c>
      <c r="E538" t="s">
        <v>54</v>
      </c>
      <c r="F538">
        <v>31</v>
      </c>
      <c r="G538">
        <v>1992</v>
      </c>
      <c r="H538">
        <v>18</v>
      </c>
      <c r="I538">
        <v>16</v>
      </c>
      <c r="J538">
        <v>1391</v>
      </c>
      <c r="K538">
        <v>15.5</v>
      </c>
      <c r="L538">
        <v>0</v>
      </c>
      <c r="M538">
        <v>0</v>
      </c>
      <c r="N538">
        <v>0</v>
      </c>
      <c r="O538">
        <v>0</v>
      </c>
      <c r="P538">
        <v>0</v>
      </c>
      <c r="Q538">
        <v>0</v>
      </c>
      <c r="R538">
        <v>5</v>
      </c>
      <c r="S538">
        <v>0</v>
      </c>
      <c r="T538">
        <v>0.1</v>
      </c>
      <c r="U538">
        <v>0.1</v>
      </c>
      <c r="V538">
        <v>0.1</v>
      </c>
      <c r="W538">
        <v>0.2</v>
      </c>
      <c r="X538">
        <v>3</v>
      </c>
      <c r="Y538">
        <v>32</v>
      </c>
      <c r="Z538">
        <v>2</v>
      </c>
      <c r="AA538">
        <v>0</v>
      </c>
      <c r="AB538">
        <v>0</v>
      </c>
      <c r="AC538">
        <v>0</v>
      </c>
      <c r="AD538">
        <v>0</v>
      </c>
      <c r="AE538">
        <v>0</v>
      </c>
      <c r="AF538">
        <v>0.01</v>
      </c>
      <c r="AG538">
        <v>0.01</v>
      </c>
      <c r="AH538">
        <v>0.01</v>
      </c>
      <c r="AI538">
        <v>0.01</v>
      </c>
      <c r="AJ538">
        <v>0.01</v>
      </c>
    </row>
    <row r="539" spans="1:36" x14ac:dyDescent="0.25">
      <c r="A539">
        <v>538</v>
      </c>
      <c r="B539" t="s">
        <v>629</v>
      </c>
      <c r="C539" t="s">
        <v>150</v>
      </c>
      <c r="D539" t="s">
        <v>48</v>
      </c>
      <c r="E539" t="s">
        <v>86</v>
      </c>
      <c r="F539">
        <v>27</v>
      </c>
      <c r="G539">
        <v>1996</v>
      </c>
      <c r="H539">
        <v>24</v>
      </c>
      <c r="I539">
        <v>24</v>
      </c>
      <c r="J539">
        <v>2160</v>
      </c>
      <c r="K539">
        <v>24</v>
      </c>
      <c r="L539">
        <v>0</v>
      </c>
      <c r="M539">
        <v>0</v>
      </c>
      <c r="N539">
        <v>0</v>
      </c>
      <c r="O539">
        <v>0</v>
      </c>
      <c r="P539">
        <v>0</v>
      </c>
      <c r="Q539">
        <v>0</v>
      </c>
      <c r="R539">
        <v>1</v>
      </c>
      <c r="S539">
        <v>0</v>
      </c>
      <c r="T539">
        <v>0</v>
      </c>
      <c r="U539">
        <v>0</v>
      </c>
      <c r="V539">
        <v>0</v>
      </c>
      <c r="W539">
        <v>0</v>
      </c>
      <c r="X539">
        <v>0</v>
      </c>
      <c r="Y539">
        <v>1</v>
      </c>
      <c r="Z539">
        <v>0</v>
      </c>
      <c r="AA539">
        <v>0</v>
      </c>
      <c r="AB539">
        <v>0</v>
      </c>
      <c r="AC539">
        <v>0</v>
      </c>
      <c r="AD539">
        <v>0</v>
      </c>
      <c r="AE539">
        <v>0</v>
      </c>
      <c r="AF539">
        <v>0</v>
      </c>
      <c r="AG539">
        <v>0</v>
      </c>
      <c r="AH539">
        <v>0</v>
      </c>
      <c r="AI539">
        <v>0</v>
      </c>
      <c r="AJ539">
        <v>0</v>
      </c>
    </row>
    <row r="540" spans="1:36" x14ac:dyDescent="0.25">
      <c r="A540">
        <v>539</v>
      </c>
      <c r="B540" t="s">
        <v>630</v>
      </c>
      <c r="C540" t="s">
        <v>47</v>
      </c>
      <c r="D540" t="s">
        <v>106</v>
      </c>
      <c r="E540" t="s">
        <v>67</v>
      </c>
      <c r="F540">
        <v>29</v>
      </c>
      <c r="G540">
        <v>1995</v>
      </c>
      <c r="H540">
        <v>3</v>
      </c>
      <c r="I540">
        <v>0</v>
      </c>
      <c r="J540">
        <v>16</v>
      </c>
      <c r="K540">
        <v>0.2</v>
      </c>
      <c r="L540">
        <v>0</v>
      </c>
      <c r="M540">
        <v>0</v>
      </c>
      <c r="N540">
        <v>0</v>
      </c>
      <c r="O540">
        <v>0</v>
      </c>
      <c r="P540">
        <v>0</v>
      </c>
      <c r="Q540">
        <v>0</v>
      </c>
      <c r="R540">
        <v>0</v>
      </c>
      <c r="S540">
        <v>0</v>
      </c>
      <c r="T540">
        <v>0</v>
      </c>
      <c r="U540">
        <v>0</v>
      </c>
      <c r="V540">
        <v>0</v>
      </c>
      <c r="W540">
        <v>0</v>
      </c>
      <c r="X540">
        <v>1</v>
      </c>
      <c r="Y540">
        <v>0</v>
      </c>
      <c r="Z540">
        <v>3</v>
      </c>
      <c r="AA540">
        <v>0</v>
      </c>
      <c r="AB540">
        <v>0</v>
      </c>
      <c r="AC540">
        <v>0</v>
      </c>
      <c r="AD540">
        <v>0</v>
      </c>
      <c r="AE540">
        <v>0</v>
      </c>
      <c r="AF540">
        <v>0.21</v>
      </c>
      <c r="AG540">
        <v>0</v>
      </c>
      <c r="AH540">
        <v>0.21</v>
      </c>
      <c r="AI540">
        <v>0.21</v>
      </c>
      <c r="AJ540">
        <v>0.21</v>
      </c>
    </row>
    <row r="541" spans="1:36" x14ac:dyDescent="0.25">
      <c r="A541">
        <v>540</v>
      </c>
      <c r="B541" t="s">
        <v>631</v>
      </c>
      <c r="C541" t="s">
        <v>10</v>
      </c>
      <c r="D541" t="s">
        <v>11</v>
      </c>
      <c r="E541" t="s">
        <v>37</v>
      </c>
      <c r="F541">
        <v>34</v>
      </c>
      <c r="G541">
        <v>1990</v>
      </c>
      <c r="H541">
        <v>15</v>
      </c>
      <c r="I541">
        <v>9</v>
      </c>
      <c r="J541">
        <v>970</v>
      </c>
      <c r="K541">
        <v>10.8</v>
      </c>
      <c r="L541">
        <v>0</v>
      </c>
      <c r="M541">
        <v>0</v>
      </c>
      <c r="N541">
        <v>0</v>
      </c>
      <c r="O541">
        <v>0</v>
      </c>
      <c r="P541">
        <v>0</v>
      </c>
      <c r="Q541">
        <v>0</v>
      </c>
      <c r="R541">
        <v>3</v>
      </c>
      <c r="S541">
        <v>0</v>
      </c>
      <c r="T541">
        <v>0.1</v>
      </c>
      <c r="U541">
        <v>0.1</v>
      </c>
      <c r="V541">
        <v>0.4</v>
      </c>
      <c r="W541">
        <v>0.6</v>
      </c>
      <c r="X541">
        <v>12</v>
      </c>
      <c r="Y541">
        <v>64</v>
      </c>
      <c r="Z541">
        <v>11</v>
      </c>
      <c r="AA541">
        <v>0</v>
      </c>
      <c r="AB541">
        <v>0</v>
      </c>
      <c r="AC541">
        <v>0</v>
      </c>
      <c r="AD541">
        <v>0</v>
      </c>
      <c r="AE541">
        <v>0</v>
      </c>
      <c r="AF541">
        <v>0.01</v>
      </c>
      <c r="AG541">
        <v>0.04</v>
      </c>
      <c r="AH541">
        <v>0.05</v>
      </c>
      <c r="AI541">
        <v>0.01</v>
      </c>
      <c r="AJ541">
        <v>0.05</v>
      </c>
    </row>
    <row r="542" spans="1:36" x14ac:dyDescent="0.25">
      <c r="A542">
        <v>541</v>
      </c>
      <c r="B542" t="s">
        <v>632</v>
      </c>
      <c r="C542" t="s">
        <v>10</v>
      </c>
      <c r="D542" t="s">
        <v>11</v>
      </c>
      <c r="E542" t="s">
        <v>42</v>
      </c>
      <c r="F542">
        <v>27</v>
      </c>
      <c r="G542">
        <v>1997</v>
      </c>
      <c r="H542">
        <v>33</v>
      </c>
      <c r="I542">
        <v>33</v>
      </c>
      <c r="J542">
        <v>2918</v>
      </c>
      <c r="K542">
        <v>32.4</v>
      </c>
      <c r="L542">
        <v>0</v>
      </c>
      <c r="M542">
        <v>2</v>
      </c>
      <c r="N542">
        <v>2</v>
      </c>
      <c r="O542">
        <v>0</v>
      </c>
      <c r="P542">
        <v>0</v>
      </c>
      <c r="Q542">
        <v>0</v>
      </c>
      <c r="R542">
        <v>5</v>
      </c>
      <c r="S542">
        <v>0</v>
      </c>
      <c r="T542">
        <v>0.8</v>
      </c>
      <c r="U542">
        <v>0.8</v>
      </c>
      <c r="V542">
        <v>2.8</v>
      </c>
      <c r="W542">
        <v>3.6</v>
      </c>
      <c r="X542">
        <v>114</v>
      </c>
      <c r="Y542">
        <v>139</v>
      </c>
      <c r="Z542">
        <v>144</v>
      </c>
      <c r="AA542">
        <v>0</v>
      </c>
      <c r="AB542">
        <v>0.06</v>
      </c>
      <c r="AC542">
        <v>0.06</v>
      </c>
      <c r="AD542">
        <v>0</v>
      </c>
      <c r="AE542">
        <v>0.06</v>
      </c>
      <c r="AF542">
        <v>0.03</v>
      </c>
      <c r="AG542">
        <v>0.09</v>
      </c>
      <c r="AH542">
        <v>0.11</v>
      </c>
      <c r="AI542">
        <v>0.03</v>
      </c>
      <c r="AJ542">
        <v>0.11</v>
      </c>
    </row>
    <row r="543" spans="1:36" x14ac:dyDescent="0.25">
      <c r="A543">
        <v>542</v>
      </c>
      <c r="B543" t="s">
        <v>633</v>
      </c>
      <c r="C543" t="s">
        <v>10</v>
      </c>
      <c r="D543" t="s">
        <v>48</v>
      </c>
      <c r="E543" t="s">
        <v>131</v>
      </c>
      <c r="F543">
        <v>28</v>
      </c>
      <c r="G543">
        <v>1995</v>
      </c>
      <c r="H543">
        <v>7</v>
      </c>
      <c r="I543">
        <v>7</v>
      </c>
      <c r="J543">
        <v>630</v>
      </c>
      <c r="K543">
        <v>7</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row>
    <row r="544" spans="1:36" x14ac:dyDescent="0.25">
      <c r="A544">
        <v>543</v>
      </c>
      <c r="B544" t="s">
        <v>634</v>
      </c>
      <c r="C544" t="s">
        <v>10</v>
      </c>
      <c r="D544" t="s">
        <v>11</v>
      </c>
      <c r="E544" t="s">
        <v>57</v>
      </c>
      <c r="F544">
        <v>26</v>
      </c>
      <c r="G544">
        <v>1997</v>
      </c>
      <c r="H544">
        <v>36</v>
      </c>
      <c r="I544">
        <v>35</v>
      </c>
      <c r="J544">
        <v>3154</v>
      </c>
      <c r="K544">
        <v>35</v>
      </c>
      <c r="L544">
        <v>2</v>
      </c>
      <c r="M544">
        <v>5</v>
      </c>
      <c r="N544">
        <v>7</v>
      </c>
      <c r="O544">
        <v>2</v>
      </c>
      <c r="P544">
        <v>0</v>
      </c>
      <c r="Q544">
        <v>0</v>
      </c>
      <c r="R544">
        <v>1</v>
      </c>
      <c r="S544">
        <v>0</v>
      </c>
      <c r="T544">
        <v>1.2</v>
      </c>
      <c r="U544">
        <v>1.2</v>
      </c>
      <c r="V544">
        <v>3.5</v>
      </c>
      <c r="W544">
        <v>4.7</v>
      </c>
      <c r="X544">
        <v>110</v>
      </c>
      <c r="Y544">
        <v>149</v>
      </c>
      <c r="Z544">
        <v>167</v>
      </c>
      <c r="AA544">
        <v>0.06</v>
      </c>
      <c r="AB544">
        <v>0.14000000000000001</v>
      </c>
      <c r="AC544">
        <v>0.2</v>
      </c>
      <c r="AD544">
        <v>0.06</v>
      </c>
      <c r="AE544">
        <v>0.2</v>
      </c>
      <c r="AF544">
        <v>0.03</v>
      </c>
      <c r="AG544">
        <v>0.1</v>
      </c>
      <c r="AH544">
        <v>0.14000000000000001</v>
      </c>
      <c r="AI544">
        <v>0.03</v>
      </c>
      <c r="AJ544">
        <v>0.14000000000000001</v>
      </c>
    </row>
    <row r="545" spans="1:36" x14ac:dyDescent="0.25">
      <c r="A545">
        <v>544</v>
      </c>
      <c r="B545" t="s">
        <v>635</v>
      </c>
      <c r="C545" t="s">
        <v>130</v>
      </c>
      <c r="D545" t="s">
        <v>48</v>
      </c>
      <c r="E545" t="s">
        <v>54</v>
      </c>
      <c r="F545">
        <v>31</v>
      </c>
      <c r="G545">
        <v>1993</v>
      </c>
      <c r="H545">
        <v>2</v>
      </c>
      <c r="I545">
        <v>1</v>
      </c>
      <c r="J545">
        <v>135</v>
      </c>
      <c r="K545">
        <v>1.5</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row>
    <row r="546" spans="1:36" x14ac:dyDescent="0.25">
      <c r="A546">
        <v>545</v>
      </c>
      <c r="B546" t="s">
        <v>636</v>
      </c>
      <c r="C546" t="s">
        <v>10</v>
      </c>
      <c r="D546" t="s">
        <v>11</v>
      </c>
      <c r="E546" t="s">
        <v>26</v>
      </c>
      <c r="F546">
        <v>34</v>
      </c>
      <c r="G546">
        <v>1989</v>
      </c>
      <c r="H546">
        <v>2</v>
      </c>
      <c r="I546">
        <v>1</v>
      </c>
      <c r="J546">
        <v>71</v>
      </c>
      <c r="K546">
        <v>0.8</v>
      </c>
      <c r="L546">
        <v>0</v>
      </c>
      <c r="M546">
        <v>0</v>
      </c>
      <c r="N546">
        <v>0</v>
      </c>
      <c r="O546">
        <v>0</v>
      </c>
      <c r="P546">
        <v>0</v>
      </c>
      <c r="Q546">
        <v>0</v>
      </c>
      <c r="R546">
        <v>1</v>
      </c>
      <c r="S546">
        <v>0</v>
      </c>
      <c r="T546">
        <v>0</v>
      </c>
      <c r="U546">
        <v>0</v>
      </c>
      <c r="V546">
        <v>0</v>
      </c>
      <c r="W546">
        <v>0</v>
      </c>
      <c r="X546">
        <v>0</v>
      </c>
      <c r="Y546">
        <v>1</v>
      </c>
      <c r="Z546">
        <v>1</v>
      </c>
      <c r="AA546">
        <v>0</v>
      </c>
      <c r="AB546">
        <v>0</v>
      </c>
      <c r="AC546">
        <v>0</v>
      </c>
      <c r="AD546">
        <v>0</v>
      </c>
      <c r="AE546">
        <v>0</v>
      </c>
      <c r="AF546">
        <v>0</v>
      </c>
      <c r="AG546">
        <v>0.06</v>
      </c>
      <c r="AH546">
        <v>0.06</v>
      </c>
      <c r="AI546">
        <v>0</v>
      </c>
      <c r="AJ546">
        <v>0.06</v>
      </c>
    </row>
    <row r="547" spans="1:36" x14ac:dyDescent="0.25">
      <c r="A547">
        <v>546</v>
      </c>
      <c r="B547" t="s">
        <v>637</v>
      </c>
      <c r="C547" t="s">
        <v>10</v>
      </c>
      <c r="D547" t="s">
        <v>17</v>
      </c>
      <c r="E547" t="s">
        <v>57</v>
      </c>
      <c r="F547">
        <v>29</v>
      </c>
      <c r="G547">
        <v>1994</v>
      </c>
      <c r="H547">
        <v>15</v>
      </c>
      <c r="I547">
        <v>12</v>
      </c>
      <c r="J547">
        <v>1039</v>
      </c>
      <c r="K547">
        <v>11.5</v>
      </c>
      <c r="L547">
        <v>1</v>
      </c>
      <c r="M547">
        <v>1</v>
      </c>
      <c r="N547">
        <v>2</v>
      </c>
      <c r="O547">
        <v>1</v>
      </c>
      <c r="P547">
        <v>0</v>
      </c>
      <c r="Q547">
        <v>0</v>
      </c>
      <c r="R547">
        <v>2</v>
      </c>
      <c r="S547">
        <v>0</v>
      </c>
      <c r="T547">
        <v>1.6</v>
      </c>
      <c r="U547">
        <v>1.6</v>
      </c>
      <c r="V547">
        <v>1.9</v>
      </c>
      <c r="W547">
        <v>3.6</v>
      </c>
      <c r="X547">
        <v>11</v>
      </c>
      <c r="Y547">
        <v>54</v>
      </c>
      <c r="Z547">
        <v>9</v>
      </c>
      <c r="AA547">
        <v>0.09</v>
      </c>
      <c r="AB547">
        <v>0.09</v>
      </c>
      <c r="AC547">
        <v>0.17</v>
      </c>
      <c r="AD547">
        <v>0.09</v>
      </c>
      <c r="AE547">
        <v>0.17</v>
      </c>
      <c r="AF547">
        <v>0.14000000000000001</v>
      </c>
      <c r="AG547">
        <v>0.17</v>
      </c>
      <c r="AH547">
        <v>0.31</v>
      </c>
      <c r="AI547">
        <v>0.14000000000000001</v>
      </c>
      <c r="AJ547">
        <v>0.31</v>
      </c>
    </row>
    <row r="548" spans="1:36" x14ac:dyDescent="0.25">
      <c r="A548">
        <v>547</v>
      </c>
      <c r="B548" t="s">
        <v>637</v>
      </c>
      <c r="C548" t="s">
        <v>10</v>
      </c>
      <c r="D548" t="s">
        <v>17</v>
      </c>
      <c r="E548" t="s">
        <v>29</v>
      </c>
      <c r="F548">
        <v>29</v>
      </c>
      <c r="G548">
        <v>1994</v>
      </c>
      <c r="H548">
        <v>9</v>
      </c>
      <c r="I548">
        <v>5</v>
      </c>
      <c r="J548">
        <v>400</v>
      </c>
      <c r="K548">
        <v>4.4000000000000004</v>
      </c>
      <c r="L548">
        <v>0</v>
      </c>
      <c r="M548">
        <v>1</v>
      </c>
      <c r="N548">
        <v>1</v>
      </c>
      <c r="O548">
        <v>0</v>
      </c>
      <c r="P548">
        <v>0</v>
      </c>
      <c r="Q548">
        <v>0</v>
      </c>
      <c r="R548">
        <v>2</v>
      </c>
      <c r="S548">
        <v>1</v>
      </c>
      <c r="T548">
        <v>0.1</v>
      </c>
      <c r="U548">
        <v>0.1</v>
      </c>
      <c r="V548">
        <v>1.1000000000000001</v>
      </c>
      <c r="W548">
        <v>1.2</v>
      </c>
      <c r="X548">
        <v>1</v>
      </c>
      <c r="Y548">
        <v>16</v>
      </c>
      <c r="Z548">
        <v>3</v>
      </c>
      <c r="AA548">
        <v>0</v>
      </c>
      <c r="AB548">
        <v>0.23</v>
      </c>
      <c r="AC548">
        <v>0.23</v>
      </c>
      <c r="AD548">
        <v>0</v>
      </c>
      <c r="AE548">
        <v>0.23</v>
      </c>
      <c r="AF548">
        <v>0.01</v>
      </c>
      <c r="AG548">
        <v>0.25</v>
      </c>
      <c r="AH548">
        <v>0.26</v>
      </c>
      <c r="AI548">
        <v>0.01</v>
      </c>
      <c r="AJ548">
        <v>0.26</v>
      </c>
    </row>
    <row r="549" spans="1:36" x14ac:dyDescent="0.25">
      <c r="A549">
        <v>548</v>
      </c>
      <c r="B549" t="s">
        <v>638</v>
      </c>
      <c r="C549" t="s">
        <v>10</v>
      </c>
      <c r="D549" t="s">
        <v>51</v>
      </c>
      <c r="E549" t="s">
        <v>84</v>
      </c>
      <c r="F549">
        <v>28</v>
      </c>
      <c r="G549">
        <v>1995</v>
      </c>
      <c r="H549">
        <v>38</v>
      </c>
      <c r="I549">
        <v>31</v>
      </c>
      <c r="J549">
        <v>2598</v>
      </c>
      <c r="K549">
        <v>28.9</v>
      </c>
      <c r="L549">
        <v>16</v>
      </c>
      <c r="M549">
        <v>8</v>
      </c>
      <c r="N549">
        <v>24</v>
      </c>
      <c r="O549">
        <v>14</v>
      </c>
      <c r="P549">
        <v>2</v>
      </c>
      <c r="Q549">
        <v>2</v>
      </c>
      <c r="R549">
        <v>2</v>
      </c>
      <c r="S549">
        <v>0</v>
      </c>
      <c r="T549">
        <v>15.3</v>
      </c>
      <c r="U549">
        <v>13.8</v>
      </c>
      <c r="V549">
        <v>3.3</v>
      </c>
      <c r="W549">
        <v>17.100000000000001</v>
      </c>
      <c r="X549">
        <v>55</v>
      </c>
      <c r="Y549">
        <v>31</v>
      </c>
      <c r="Z549">
        <v>165</v>
      </c>
      <c r="AA549">
        <v>0.55000000000000004</v>
      </c>
      <c r="AB549">
        <v>0.28000000000000003</v>
      </c>
      <c r="AC549">
        <v>0.83</v>
      </c>
      <c r="AD549">
        <v>0.48</v>
      </c>
      <c r="AE549">
        <v>0.76</v>
      </c>
      <c r="AF549">
        <v>0.53</v>
      </c>
      <c r="AG549">
        <v>0.12</v>
      </c>
      <c r="AH549">
        <v>0.65</v>
      </c>
      <c r="AI549">
        <v>0.48</v>
      </c>
      <c r="AJ549">
        <v>0.59</v>
      </c>
    </row>
    <row r="550" spans="1:36" x14ac:dyDescent="0.25">
      <c r="A550">
        <v>549</v>
      </c>
      <c r="B550" t="s">
        <v>639</v>
      </c>
      <c r="C550" t="s">
        <v>10</v>
      </c>
      <c r="D550" t="s">
        <v>11</v>
      </c>
      <c r="E550" t="s">
        <v>22</v>
      </c>
      <c r="F550">
        <v>29</v>
      </c>
      <c r="G550">
        <v>1995</v>
      </c>
      <c r="H550">
        <v>14</v>
      </c>
      <c r="I550">
        <v>11</v>
      </c>
      <c r="J550">
        <v>887</v>
      </c>
      <c r="K550">
        <v>9.9</v>
      </c>
      <c r="L550">
        <v>0</v>
      </c>
      <c r="M550">
        <v>0</v>
      </c>
      <c r="N550">
        <v>0</v>
      </c>
      <c r="O550">
        <v>0</v>
      </c>
      <c r="P550">
        <v>0</v>
      </c>
      <c r="Q550">
        <v>0</v>
      </c>
      <c r="R550">
        <v>1</v>
      </c>
      <c r="S550">
        <v>0</v>
      </c>
      <c r="T550">
        <v>0.2</v>
      </c>
      <c r="U550">
        <v>0.2</v>
      </c>
      <c r="V550">
        <v>0.5</v>
      </c>
      <c r="W550">
        <v>0.7</v>
      </c>
      <c r="X550">
        <v>8</v>
      </c>
      <c r="Y550">
        <v>63</v>
      </c>
      <c r="Z550">
        <v>2</v>
      </c>
      <c r="AA550">
        <v>0</v>
      </c>
      <c r="AB550">
        <v>0</v>
      </c>
      <c r="AC550">
        <v>0</v>
      </c>
      <c r="AD550">
        <v>0</v>
      </c>
      <c r="AE550">
        <v>0</v>
      </c>
      <c r="AF550">
        <v>0.03</v>
      </c>
      <c r="AG550">
        <v>0.05</v>
      </c>
      <c r="AH550">
        <v>0.08</v>
      </c>
      <c r="AI550">
        <v>0.03</v>
      </c>
      <c r="AJ550">
        <v>0.08</v>
      </c>
    </row>
    <row r="551" spans="1:36" x14ac:dyDescent="0.25">
      <c r="A551">
        <v>550</v>
      </c>
      <c r="B551" t="s">
        <v>640</v>
      </c>
      <c r="C551" t="s">
        <v>10</v>
      </c>
      <c r="D551" t="s">
        <v>51</v>
      </c>
      <c r="E551" t="s">
        <v>22</v>
      </c>
      <c r="F551">
        <v>33</v>
      </c>
      <c r="G551">
        <v>1990</v>
      </c>
      <c r="H551">
        <v>30</v>
      </c>
      <c r="I551">
        <v>24</v>
      </c>
      <c r="J551">
        <v>2115</v>
      </c>
      <c r="K551">
        <v>23.5</v>
      </c>
      <c r="L551">
        <v>10</v>
      </c>
      <c r="M551">
        <v>4</v>
      </c>
      <c r="N551">
        <v>14</v>
      </c>
      <c r="O551">
        <v>9</v>
      </c>
      <c r="P551">
        <v>1</v>
      </c>
      <c r="Q551">
        <v>1</v>
      </c>
      <c r="R551">
        <v>5</v>
      </c>
      <c r="S551">
        <v>0</v>
      </c>
      <c r="T551">
        <v>9.6</v>
      </c>
      <c r="U551">
        <v>8.8000000000000007</v>
      </c>
      <c r="V551">
        <v>1.4</v>
      </c>
      <c r="W551">
        <v>10.1</v>
      </c>
      <c r="X551">
        <v>21</v>
      </c>
      <c r="Y551">
        <v>47</v>
      </c>
      <c r="Z551">
        <v>95</v>
      </c>
      <c r="AA551">
        <v>0.43</v>
      </c>
      <c r="AB551">
        <v>0.17</v>
      </c>
      <c r="AC551">
        <v>0.6</v>
      </c>
      <c r="AD551">
        <v>0.38</v>
      </c>
      <c r="AE551">
        <v>0.55000000000000004</v>
      </c>
      <c r="AF551">
        <v>0.41</v>
      </c>
      <c r="AG551">
        <v>0.06</v>
      </c>
      <c r="AH551">
        <v>0.46</v>
      </c>
      <c r="AI551">
        <v>0.37</v>
      </c>
      <c r="AJ551">
        <v>0.43</v>
      </c>
    </row>
    <row r="552" spans="1:36" x14ac:dyDescent="0.25">
      <c r="A552">
        <v>551</v>
      </c>
      <c r="B552" t="s">
        <v>641</v>
      </c>
      <c r="C552" t="s">
        <v>47</v>
      </c>
      <c r="D552" t="s">
        <v>11</v>
      </c>
      <c r="E552" t="s">
        <v>42</v>
      </c>
      <c r="F552">
        <v>23</v>
      </c>
      <c r="G552">
        <v>2001</v>
      </c>
      <c r="H552">
        <v>10</v>
      </c>
      <c r="I552">
        <v>6</v>
      </c>
      <c r="J552">
        <v>482</v>
      </c>
      <c r="K552">
        <v>5.4</v>
      </c>
      <c r="L552">
        <v>0</v>
      </c>
      <c r="M552">
        <v>0</v>
      </c>
      <c r="N552">
        <v>0</v>
      </c>
      <c r="O552">
        <v>0</v>
      </c>
      <c r="P552">
        <v>0</v>
      </c>
      <c r="Q552">
        <v>0</v>
      </c>
      <c r="R552">
        <v>1</v>
      </c>
      <c r="S552">
        <v>0</v>
      </c>
      <c r="T552">
        <v>0</v>
      </c>
      <c r="U552">
        <v>0</v>
      </c>
      <c r="V552">
        <v>0.1</v>
      </c>
      <c r="W552">
        <v>0.1</v>
      </c>
      <c r="X552">
        <v>5</v>
      </c>
      <c r="Y552">
        <v>11</v>
      </c>
      <c r="Z552">
        <v>19</v>
      </c>
      <c r="AA552">
        <v>0</v>
      </c>
      <c r="AB552">
        <v>0</v>
      </c>
      <c r="AC552">
        <v>0</v>
      </c>
      <c r="AD552">
        <v>0</v>
      </c>
      <c r="AE552">
        <v>0</v>
      </c>
      <c r="AF552">
        <v>0.01</v>
      </c>
      <c r="AG552">
        <v>0.01</v>
      </c>
      <c r="AH552">
        <v>0.02</v>
      </c>
      <c r="AI552">
        <v>0.01</v>
      </c>
      <c r="AJ552">
        <v>0.02</v>
      </c>
    </row>
    <row r="553" spans="1:36" x14ac:dyDescent="0.25">
      <c r="A553">
        <v>552</v>
      </c>
      <c r="B553" t="s">
        <v>642</v>
      </c>
      <c r="C553" t="s">
        <v>104</v>
      </c>
      <c r="D553" t="s">
        <v>21</v>
      </c>
      <c r="E553" t="s">
        <v>86</v>
      </c>
      <c r="F553">
        <v>28</v>
      </c>
      <c r="G553">
        <v>1996</v>
      </c>
      <c r="H553">
        <v>18</v>
      </c>
      <c r="I553">
        <v>4</v>
      </c>
      <c r="J553">
        <v>516</v>
      </c>
      <c r="K553">
        <v>5.7</v>
      </c>
      <c r="L553">
        <v>0</v>
      </c>
      <c r="M553">
        <v>3</v>
      </c>
      <c r="N553">
        <v>3</v>
      </c>
      <c r="O553">
        <v>0</v>
      </c>
      <c r="P553">
        <v>0</v>
      </c>
      <c r="Q553">
        <v>0</v>
      </c>
      <c r="R553">
        <v>0</v>
      </c>
      <c r="S553">
        <v>0</v>
      </c>
      <c r="T553">
        <v>1</v>
      </c>
      <c r="U553">
        <v>1</v>
      </c>
      <c r="V553">
        <v>2.5</v>
      </c>
      <c r="W553">
        <v>3.5</v>
      </c>
      <c r="X553">
        <v>42</v>
      </c>
      <c r="Y553">
        <v>30</v>
      </c>
      <c r="Z553">
        <v>89</v>
      </c>
      <c r="AA553">
        <v>0</v>
      </c>
      <c r="AB553">
        <v>0.52</v>
      </c>
      <c r="AC553">
        <v>0.52</v>
      </c>
      <c r="AD553">
        <v>0</v>
      </c>
      <c r="AE553">
        <v>0.52</v>
      </c>
      <c r="AF553">
        <v>0.17</v>
      </c>
      <c r="AG553">
        <v>0.44</v>
      </c>
      <c r="AH553">
        <v>0.61</v>
      </c>
      <c r="AI553">
        <v>0.17</v>
      </c>
      <c r="AJ553">
        <v>0.61</v>
      </c>
    </row>
    <row r="554" spans="1:36" x14ac:dyDescent="0.25">
      <c r="A554">
        <v>553</v>
      </c>
      <c r="B554" t="s">
        <v>643</v>
      </c>
      <c r="C554" t="s">
        <v>10</v>
      </c>
      <c r="D554" t="s">
        <v>17</v>
      </c>
      <c r="E554" t="s">
        <v>26</v>
      </c>
      <c r="F554">
        <v>20</v>
      </c>
      <c r="G554">
        <v>2004</v>
      </c>
      <c r="H554">
        <v>20</v>
      </c>
      <c r="I554">
        <v>16</v>
      </c>
      <c r="J554">
        <v>1318</v>
      </c>
      <c r="K554">
        <v>14.6</v>
      </c>
      <c r="L554">
        <v>0</v>
      </c>
      <c r="M554">
        <v>2</v>
      </c>
      <c r="N554">
        <v>2</v>
      </c>
      <c r="O554">
        <v>0</v>
      </c>
      <c r="P554">
        <v>0</v>
      </c>
      <c r="Q554">
        <v>0</v>
      </c>
      <c r="R554">
        <v>2</v>
      </c>
      <c r="S554">
        <v>0</v>
      </c>
      <c r="T554">
        <v>0.4</v>
      </c>
      <c r="U554">
        <v>0.4</v>
      </c>
      <c r="V554">
        <v>3</v>
      </c>
      <c r="W554">
        <v>3.4</v>
      </c>
      <c r="X554">
        <v>14</v>
      </c>
      <c r="Y554">
        <v>107</v>
      </c>
      <c r="Z554">
        <v>11</v>
      </c>
      <c r="AA554">
        <v>0</v>
      </c>
      <c r="AB554">
        <v>0.14000000000000001</v>
      </c>
      <c r="AC554">
        <v>0.14000000000000001</v>
      </c>
      <c r="AD554">
        <v>0</v>
      </c>
      <c r="AE554">
        <v>0.14000000000000001</v>
      </c>
      <c r="AF554">
        <v>0.03</v>
      </c>
      <c r="AG554">
        <v>0.21</v>
      </c>
      <c r="AH554">
        <v>0.23</v>
      </c>
      <c r="AI554">
        <v>0.03</v>
      </c>
      <c r="AJ554">
        <v>0.23</v>
      </c>
    </row>
    <row r="555" spans="1:36" x14ac:dyDescent="0.25">
      <c r="A555">
        <v>554</v>
      </c>
      <c r="B555" t="s">
        <v>644</v>
      </c>
      <c r="C555" t="s">
        <v>10</v>
      </c>
      <c r="D555" t="s">
        <v>11</v>
      </c>
      <c r="E555" t="s">
        <v>143</v>
      </c>
      <c r="F555">
        <v>26</v>
      </c>
      <c r="G555">
        <v>1997</v>
      </c>
      <c r="H555">
        <v>17</v>
      </c>
      <c r="I555">
        <v>13</v>
      </c>
      <c r="J555">
        <v>1198</v>
      </c>
      <c r="K555">
        <v>13.3</v>
      </c>
      <c r="L555">
        <v>0</v>
      </c>
      <c r="M555">
        <v>2</v>
      </c>
      <c r="N555">
        <v>2</v>
      </c>
      <c r="O555">
        <v>0</v>
      </c>
      <c r="P555">
        <v>0</v>
      </c>
      <c r="Q555">
        <v>0</v>
      </c>
      <c r="R555">
        <v>2</v>
      </c>
      <c r="S555">
        <v>0</v>
      </c>
      <c r="T555">
        <v>0.5</v>
      </c>
      <c r="U555">
        <v>0.5</v>
      </c>
      <c r="V555">
        <v>1.4</v>
      </c>
      <c r="W555">
        <v>1.8</v>
      </c>
      <c r="X555">
        <v>23</v>
      </c>
      <c r="Y555">
        <v>59</v>
      </c>
      <c r="Z555">
        <v>42</v>
      </c>
      <c r="AA555">
        <v>0</v>
      </c>
      <c r="AB555">
        <v>0.15</v>
      </c>
      <c r="AC555">
        <v>0.15</v>
      </c>
      <c r="AD555">
        <v>0</v>
      </c>
      <c r="AE555">
        <v>0.15</v>
      </c>
      <c r="AF555">
        <v>0.03</v>
      </c>
      <c r="AG555">
        <v>0.1</v>
      </c>
      <c r="AH555">
        <v>0.14000000000000001</v>
      </c>
      <c r="AI555">
        <v>0.03</v>
      </c>
      <c r="AJ555">
        <v>0.14000000000000001</v>
      </c>
    </row>
    <row r="556" spans="1:36" x14ac:dyDescent="0.25">
      <c r="A556">
        <v>555</v>
      </c>
      <c r="B556" t="s">
        <v>645</v>
      </c>
      <c r="C556" t="s">
        <v>39</v>
      </c>
      <c r="D556" t="s">
        <v>73</v>
      </c>
      <c r="E556" t="s">
        <v>22</v>
      </c>
      <c r="F556">
        <v>24</v>
      </c>
      <c r="G556">
        <v>1999</v>
      </c>
      <c r="H556">
        <v>25</v>
      </c>
      <c r="I556">
        <v>10</v>
      </c>
      <c r="J556">
        <v>1015</v>
      </c>
      <c r="K556">
        <v>11.3</v>
      </c>
      <c r="L556">
        <v>1</v>
      </c>
      <c r="M556">
        <v>3</v>
      </c>
      <c r="N556">
        <v>4</v>
      </c>
      <c r="O556">
        <v>1</v>
      </c>
      <c r="P556">
        <v>0</v>
      </c>
      <c r="Q556">
        <v>0</v>
      </c>
      <c r="R556">
        <v>6</v>
      </c>
      <c r="S556">
        <v>0</v>
      </c>
      <c r="T556">
        <v>0.8</v>
      </c>
      <c r="U556">
        <v>0.8</v>
      </c>
      <c r="V556">
        <v>1.6</v>
      </c>
      <c r="W556">
        <v>2.4</v>
      </c>
      <c r="X556">
        <v>18</v>
      </c>
      <c r="Y556">
        <v>62</v>
      </c>
      <c r="Z556">
        <v>23</v>
      </c>
      <c r="AA556">
        <v>0.09</v>
      </c>
      <c r="AB556">
        <v>0.27</v>
      </c>
      <c r="AC556">
        <v>0.35</v>
      </c>
      <c r="AD556">
        <v>0.09</v>
      </c>
      <c r="AE556">
        <v>0.35</v>
      </c>
      <c r="AF556">
        <v>7.0000000000000007E-2</v>
      </c>
      <c r="AG556">
        <v>0.14000000000000001</v>
      </c>
      <c r="AH556">
        <v>0.21</v>
      </c>
      <c r="AI556">
        <v>7.0000000000000007E-2</v>
      </c>
      <c r="AJ556">
        <v>0.21</v>
      </c>
    </row>
    <row r="557" spans="1:36" x14ac:dyDescent="0.25">
      <c r="A557">
        <v>556</v>
      </c>
      <c r="B557" t="s">
        <v>646</v>
      </c>
      <c r="C557" t="s">
        <v>130</v>
      </c>
      <c r="D557" t="s">
        <v>11</v>
      </c>
      <c r="E557" t="s">
        <v>29</v>
      </c>
      <c r="F557">
        <v>23</v>
      </c>
      <c r="G557">
        <v>2001</v>
      </c>
      <c r="H557">
        <v>35</v>
      </c>
      <c r="I557">
        <v>28</v>
      </c>
      <c r="J557">
        <v>2594</v>
      </c>
      <c r="K557">
        <v>28.8</v>
      </c>
      <c r="L557">
        <v>1</v>
      </c>
      <c r="M557">
        <v>3</v>
      </c>
      <c r="N557">
        <v>4</v>
      </c>
      <c r="O557">
        <v>1</v>
      </c>
      <c r="P557">
        <v>0</v>
      </c>
      <c r="Q557">
        <v>0</v>
      </c>
      <c r="R557">
        <v>7</v>
      </c>
      <c r="S557">
        <v>0</v>
      </c>
      <c r="T557">
        <v>2.2999999999999998</v>
      </c>
      <c r="U557">
        <v>2.2999999999999998</v>
      </c>
      <c r="V557">
        <v>1.6</v>
      </c>
      <c r="W557">
        <v>3.9</v>
      </c>
      <c r="X557">
        <v>68</v>
      </c>
      <c r="Y557">
        <v>89</v>
      </c>
      <c r="Z557">
        <v>103</v>
      </c>
      <c r="AA557">
        <v>0.03</v>
      </c>
      <c r="AB557">
        <v>0.1</v>
      </c>
      <c r="AC557">
        <v>0.14000000000000001</v>
      </c>
      <c r="AD557">
        <v>0.03</v>
      </c>
      <c r="AE557">
        <v>0.14000000000000001</v>
      </c>
      <c r="AF557">
        <v>0.08</v>
      </c>
      <c r="AG557">
        <v>0.05</v>
      </c>
      <c r="AH557">
        <v>0.13</v>
      </c>
      <c r="AI557">
        <v>0.08</v>
      </c>
      <c r="AJ557">
        <v>0.13</v>
      </c>
    </row>
    <row r="558" spans="1:36" x14ac:dyDescent="0.25">
      <c r="A558">
        <v>557</v>
      </c>
      <c r="B558" t="s">
        <v>647</v>
      </c>
      <c r="C558" t="s">
        <v>47</v>
      </c>
      <c r="D558" t="s">
        <v>21</v>
      </c>
      <c r="E558" t="s">
        <v>67</v>
      </c>
      <c r="F558">
        <v>35</v>
      </c>
      <c r="G558">
        <v>1988</v>
      </c>
      <c r="H558">
        <v>10</v>
      </c>
      <c r="I558">
        <v>2</v>
      </c>
      <c r="J558">
        <v>257</v>
      </c>
      <c r="K558">
        <v>2.9</v>
      </c>
      <c r="L558">
        <v>0</v>
      </c>
      <c r="M558">
        <v>0</v>
      </c>
      <c r="N558">
        <v>0</v>
      </c>
      <c r="O558">
        <v>0</v>
      </c>
      <c r="P558">
        <v>0</v>
      </c>
      <c r="Q558">
        <v>0</v>
      </c>
      <c r="R558">
        <v>0</v>
      </c>
      <c r="S558">
        <v>0</v>
      </c>
      <c r="T558">
        <v>0.3</v>
      </c>
      <c r="U558">
        <v>0.3</v>
      </c>
      <c r="V558">
        <v>0.5</v>
      </c>
      <c r="W558">
        <v>0.8</v>
      </c>
      <c r="X558">
        <v>11</v>
      </c>
      <c r="Y558">
        <v>40</v>
      </c>
      <c r="Z558">
        <v>33</v>
      </c>
      <c r="AA558">
        <v>0</v>
      </c>
      <c r="AB558">
        <v>0</v>
      </c>
      <c r="AC558">
        <v>0</v>
      </c>
      <c r="AD558">
        <v>0</v>
      </c>
      <c r="AE558">
        <v>0</v>
      </c>
      <c r="AF558">
        <v>0.1</v>
      </c>
      <c r="AG558">
        <v>0.18</v>
      </c>
      <c r="AH558">
        <v>0.28000000000000003</v>
      </c>
      <c r="AI558">
        <v>0.1</v>
      </c>
      <c r="AJ558">
        <v>0.28000000000000003</v>
      </c>
    </row>
    <row r="559" spans="1:36" x14ac:dyDescent="0.25">
      <c r="A559">
        <v>558</v>
      </c>
      <c r="B559" t="s">
        <v>648</v>
      </c>
      <c r="C559" t="s">
        <v>10</v>
      </c>
      <c r="D559" t="s">
        <v>106</v>
      </c>
      <c r="E559" t="s">
        <v>52</v>
      </c>
      <c r="F559">
        <v>24</v>
      </c>
      <c r="G559">
        <v>1999</v>
      </c>
      <c r="H559">
        <v>32</v>
      </c>
      <c r="I559">
        <v>11</v>
      </c>
      <c r="J559">
        <v>1086</v>
      </c>
      <c r="K559">
        <v>12.1</v>
      </c>
      <c r="L559">
        <v>0</v>
      </c>
      <c r="M559">
        <v>2</v>
      </c>
      <c r="N559">
        <v>2</v>
      </c>
      <c r="O559">
        <v>0</v>
      </c>
      <c r="P559">
        <v>0</v>
      </c>
      <c r="Q559">
        <v>0</v>
      </c>
      <c r="R559">
        <v>4</v>
      </c>
      <c r="S559">
        <v>0</v>
      </c>
      <c r="T559">
        <v>1.6</v>
      </c>
      <c r="U559">
        <v>1.6</v>
      </c>
      <c r="V559">
        <v>2.1</v>
      </c>
      <c r="W559">
        <v>3.8</v>
      </c>
      <c r="X559">
        <v>38</v>
      </c>
      <c r="Y559">
        <v>41</v>
      </c>
      <c r="Z559">
        <v>86</v>
      </c>
      <c r="AA559">
        <v>0</v>
      </c>
      <c r="AB559">
        <v>0.17</v>
      </c>
      <c r="AC559">
        <v>0.17</v>
      </c>
      <c r="AD559">
        <v>0</v>
      </c>
      <c r="AE559">
        <v>0.17</v>
      </c>
      <c r="AF559">
        <v>0.14000000000000001</v>
      </c>
      <c r="AG559">
        <v>0.18</v>
      </c>
      <c r="AH559">
        <v>0.31</v>
      </c>
      <c r="AI559">
        <v>0.14000000000000001</v>
      </c>
      <c r="AJ559">
        <v>0.31</v>
      </c>
    </row>
    <row r="560" spans="1:36" x14ac:dyDescent="0.25">
      <c r="A560">
        <v>559</v>
      </c>
      <c r="B560" t="s">
        <v>649</v>
      </c>
      <c r="C560" t="s">
        <v>10</v>
      </c>
      <c r="D560" t="s">
        <v>51</v>
      </c>
      <c r="E560" t="s">
        <v>52</v>
      </c>
      <c r="F560">
        <v>32</v>
      </c>
      <c r="G560">
        <v>1992</v>
      </c>
      <c r="H560">
        <v>18</v>
      </c>
      <c r="I560">
        <v>2</v>
      </c>
      <c r="J560">
        <v>370</v>
      </c>
      <c r="K560">
        <v>4.0999999999999996</v>
      </c>
      <c r="L560">
        <v>0</v>
      </c>
      <c r="M560">
        <v>0</v>
      </c>
      <c r="N560">
        <v>0</v>
      </c>
      <c r="O560">
        <v>0</v>
      </c>
      <c r="P560">
        <v>0</v>
      </c>
      <c r="Q560">
        <v>0</v>
      </c>
      <c r="R560">
        <v>1</v>
      </c>
      <c r="S560">
        <v>0</v>
      </c>
      <c r="T560">
        <v>0.4</v>
      </c>
      <c r="U560">
        <v>0.4</v>
      </c>
      <c r="V560">
        <v>0.1</v>
      </c>
      <c r="W560">
        <v>0.5</v>
      </c>
      <c r="X560">
        <v>5</v>
      </c>
      <c r="Y560">
        <v>4</v>
      </c>
      <c r="Z560">
        <v>17</v>
      </c>
      <c r="AA560">
        <v>0</v>
      </c>
      <c r="AB560">
        <v>0</v>
      </c>
      <c r="AC560">
        <v>0</v>
      </c>
      <c r="AD560">
        <v>0</v>
      </c>
      <c r="AE560">
        <v>0</v>
      </c>
      <c r="AF560">
        <v>0.09</v>
      </c>
      <c r="AG560">
        <v>0.03</v>
      </c>
      <c r="AH560">
        <v>0.12</v>
      </c>
      <c r="AI560">
        <v>0.09</v>
      </c>
      <c r="AJ560">
        <v>0.12</v>
      </c>
    </row>
    <row r="561" spans="1:36" x14ac:dyDescent="0.25">
      <c r="A561">
        <v>560</v>
      </c>
      <c r="B561" t="s">
        <v>650</v>
      </c>
      <c r="C561" t="s">
        <v>130</v>
      </c>
      <c r="D561" t="s">
        <v>21</v>
      </c>
      <c r="E561" t="s">
        <v>67</v>
      </c>
      <c r="F561">
        <v>27</v>
      </c>
      <c r="G561">
        <v>1997</v>
      </c>
      <c r="H561">
        <v>25</v>
      </c>
      <c r="I561">
        <v>12</v>
      </c>
      <c r="J561">
        <v>1162</v>
      </c>
      <c r="K561">
        <v>12.9</v>
      </c>
      <c r="L561">
        <v>6</v>
      </c>
      <c r="M561">
        <v>1</v>
      </c>
      <c r="N561">
        <v>7</v>
      </c>
      <c r="O561">
        <v>6</v>
      </c>
      <c r="P561">
        <v>0</v>
      </c>
      <c r="Q561">
        <v>0</v>
      </c>
      <c r="R561">
        <v>2</v>
      </c>
      <c r="S561">
        <v>0</v>
      </c>
      <c r="T561">
        <v>4.2</v>
      </c>
      <c r="U561">
        <v>4.2</v>
      </c>
      <c r="V561">
        <v>1.1000000000000001</v>
      </c>
      <c r="W561">
        <v>5.3</v>
      </c>
      <c r="X561">
        <v>22</v>
      </c>
      <c r="Y561">
        <v>51</v>
      </c>
      <c r="Z561">
        <v>96</v>
      </c>
      <c r="AA561">
        <v>0.46</v>
      </c>
      <c r="AB561">
        <v>0.08</v>
      </c>
      <c r="AC561">
        <v>0.54</v>
      </c>
      <c r="AD561">
        <v>0.46</v>
      </c>
      <c r="AE561">
        <v>0.54</v>
      </c>
      <c r="AF561">
        <v>0.33</v>
      </c>
      <c r="AG561">
        <v>0.09</v>
      </c>
      <c r="AH561">
        <v>0.41</v>
      </c>
      <c r="AI561">
        <v>0.33</v>
      </c>
      <c r="AJ561">
        <v>0.41</v>
      </c>
    </row>
    <row r="562" spans="1:36" x14ac:dyDescent="0.25">
      <c r="A562">
        <v>561</v>
      </c>
      <c r="B562" t="s">
        <v>651</v>
      </c>
      <c r="C562" t="s">
        <v>10</v>
      </c>
      <c r="D562" t="s">
        <v>17</v>
      </c>
      <c r="E562" t="s">
        <v>54</v>
      </c>
      <c r="F562">
        <v>28</v>
      </c>
      <c r="G562">
        <v>1996</v>
      </c>
      <c r="H562">
        <v>22</v>
      </c>
      <c r="I562">
        <v>17</v>
      </c>
      <c r="J562">
        <v>1538</v>
      </c>
      <c r="K562">
        <v>17.100000000000001</v>
      </c>
      <c r="L562">
        <v>0</v>
      </c>
      <c r="M562">
        <v>2</v>
      </c>
      <c r="N562">
        <v>2</v>
      </c>
      <c r="O562">
        <v>0</v>
      </c>
      <c r="P562">
        <v>0</v>
      </c>
      <c r="Q562">
        <v>0</v>
      </c>
      <c r="R562">
        <v>4</v>
      </c>
      <c r="S562">
        <v>0</v>
      </c>
      <c r="T562">
        <v>0.2</v>
      </c>
      <c r="U562">
        <v>0.2</v>
      </c>
      <c r="V562">
        <v>1.2</v>
      </c>
      <c r="W562">
        <v>1.5</v>
      </c>
      <c r="X562">
        <v>19</v>
      </c>
      <c r="Y562">
        <v>101</v>
      </c>
      <c r="Z562">
        <v>11</v>
      </c>
      <c r="AA562">
        <v>0</v>
      </c>
      <c r="AB562">
        <v>0.12</v>
      </c>
      <c r="AC562">
        <v>0.12</v>
      </c>
      <c r="AD562">
        <v>0</v>
      </c>
      <c r="AE562">
        <v>0.12</v>
      </c>
      <c r="AF562">
        <v>0.01</v>
      </c>
      <c r="AG562">
        <v>7.0000000000000007E-2</v>
      </c>
      <c r="AH562">
        <v>0.09</v>
      </c>
      <c r="AI562">
        <v>0.01</v>
      </c>
      <c r="AJ562">
        <v>0.09</v>
      </c>
    </row>
    <row r="563" spans="1:36" x14ac:dyDescent="0.25">
      <c r="A563">
        <v>562</v>
      </c>
      <c r="B563" t="s">
        <v>652</v>
      </c>
      <c r="C563" t="s">
        <v>10</v>
      </c>
      <c r="D563" t="s">
        <v>106</v>
      </c>
      <c r="E563" t="s">
        <v>12</v>
      </c>
      <c r="F563">
        <v>19</v>
      </c>
      <c r="G563">
        <v>2004</v>
      </c>
      <c r="H563">
        <v>4</v>
      </c>
      <c r="I563">
        <v>0</v>
      </c>
      <c r="J563">
        <v>24</v>
      </c>
      <c r="K563">
        <v>0.3</v>
      </c>
      <c r="L563">
        <v>0</v>
      </c>
      <c r="M563">
        <v>0</v>
      </c>
      <c r="N563">
        <v>0</v>
      </c>
      <c r="O563">
        <v>0</v>
      </c>
      <c r="P563">
        <v>0</v>
      </c>
      <c r="Q563">
        <v>0</v>
      </c>
      <c r="R563">
        <v>0</v>
      </c>
      <c r="S563">
        <v>0</v>
      </c>
      <c r="T563">
        <v>0</v>
      </c>
      <c r="U563">
        <v>0</v>
      </c>
      <c r="V563">
        <v>0</v>
      </c>
      <c r="W563">
        <v>0</v>
      </c>
      <c r="X563">
        <v>2</v>
      </c>
      <c r="Y563">
        <v>0</v>
      </c>
      <c r="Z563">
        <v>2</v>
      </c>
      <c r="AA563">
        <v>0</v>
      </c>
      <c r="AB563">
        <v>0</v>
      </c>
      <c r="AC563">
        <v>0</v>
      </c>
      <c r="AD563">
        <v>0</v>
      </c>
      <c r="AE563">
        <v>0</v>
      </c>
      <c r="AF563">
        <v>0</v>
      </c>
      <c r="AG563">
        <v>0</v>
      </c>
      <c r="AH563">
        <v>0</v>
      </c>
      <c r="AI563">
        <v>0</v>
      </c>
      <c r="AJ563">
        <v>0</v>
      </c>
    </row>
    <row r="564" spans="1:36" x14ac:dyDescent="0.25">
      <c r="A564">
        <v>563</v>
      </c>
      <c r="B564" t="s">
        <v>653</v>
      </c>
      <c r="C564" t="s">
        <v>617</v>
      </c>
      <c r="D564" t="s">
        <v>51</v>
      </c>
      <c r="E564" t="s">
        <v>34</v>
      </c>
      <c r="F564">
        <v>27</v>
      </c>
      <c r="G564">
        <v>1996</v>
      </c>
      <c r="H564">
        <v>35</v>
      </c>
      <c r="I564">
        <v>34</v>
      </c>
      <c r="J564">
        <v>2919</v>
      </c>
      <c r="K564">
        <v>32.4</v>
      </c>
      <c r="L564">
        <v>19</v>
      </c>
      <c r="M564">
        <v>4</v>
      </c>
      <c r="N564">
        <v>23</v>
      </c>
      <c r="O564">
        <v>19</v>
      </c>
      <c r="P564">
        <v>0</v>
      </c>
      <c r="Q564">
        <v>0</v>
      </c>
      <c r="R564">
        <v>5</v>
      </c>
      <c r="S564">
        <v>0</v>
      </c>
      <c r="T564">
        <v>18.5</v>
      </c>
      <c r="U564">
        <v>18.5</v>
      </c>
      <c r="V564">
        <v>2.6</v>
      </c>
      <c r="W564">
        <v>21.1</v>
      </c>
      <c r="X564">
        <v>60</v>
      </c>
      <c r="Y564">
        <v>67</v>
      </c>
      <c r="Z564">
        <v>154</v>
      </c>
      <c r="AA564">
        <v>0.59</v>
      </c>
      <c r="AB564">
        <v>0.12</v>
      </c>
      <c r="AC564">
        <v>0.71</v>
      </c>
      <c r="AD564">
        <v>0.59</v>
      </c>
      <c r="AE564">
        <v>0.71</v>
      </c>
      <c r="AF564">
        <v>0.56999999999999995</v>
      </c>
      <c r="AG564">
        <v>0.08</v>
      </c>
      <c r="AH564">
        <v>0.65</v>
      </c>
      <c r="AI564">
        <v>0.56999999999999995</v>
      </c>
      <c r="AJ564">
        <v>0.65</v>
      </c>
    </row>
    <row r="565" spans="1:36" x14ac:dyDescent="0.25">
      <c r="A565">
        <v>564</v>
      </c>
      <c r="B565" t="s">
        <v>654</v>
      </c>
      <c r="C565" t="s">
        <v>655</v>
      </c>
      <c r="D565" t="s">
        <v>51</v>
      </c>
      <c r="E565" t="s">
        <v>29</v>
      </c>
      <c r="F565">
        <v>32</v>
      </c>
      <c r="G565">
        <v>1991</v>
      </c>
      <c r="H565">
        <v>36</v>
      </c>
      <c r="I565">
        <v>35</v>
      </c>
      <c r="J565">
        <v>2959</v>
      </c>
      <c r="K565">
        <v>32.9</v>
      </c>
      <c r="L565">
        <v>20</v>
      </c>
      <c r="M565">
        <v>3</v>
      </c>
      <c r="N565">
        <v>23</v>
      </c>
      <c r="O565">
        <v>17</v>
      </c>
      <c r="P565">
        <v>3</v>
      </c>
      <c r="Q565">
        <v>3</v>
      </c>
      <c r="R565">
        <v>1</v>
      </c>
      <c r="S565">
        <v>0</v>
      </c>
      <c r="T565">
        <v>13.4</v>
      </c>
      <c r="U565">
        <v>11</v>
      </c>
      <c r="V565">
        <v>2.6</v>
      </c>
      <c r="W565">
        <v>13.6</v>
      </c>
      <c r="X565">
        <v>14</v>
      </c>
      <c r="Y565">
        <v>42</v>
      </c>
      <c r="Z565">
        <v>94</v>
      </c>
      <c r="AA565">
        <v>0.61</v>
      </c>
      <c r="AB565">
        <v>0.09</v>
      </c>
      <c r="AC565">
        <v>0.7</v>
      </c>
      <c r="AD565">
        <v>0.52</v>
      </c>
      <c r="AE565">
        <v>0.61</v>
      </c>
      <c r="AF565">
        <v>0.41</v>
      </c>
      <c r="AG565">
        <v>0.08</v>
      </c>
      <c r="AH565">
        <v>0.49</v>
      </c>
      <c r="AI565">
        <v>0.34</v>
      </c>
      <c r="AJ565">
        <v>0.42</v>
      </c>
    </row>
    <row r="566" spans="1:36" x14ac:dyDescent="0.25">
      <c r="A566">
        <v>565</v>
      </c>
      <c r="B566" t="s">
        <v>656</v>
      </c>
      <c r="C566" t="s">
        <v>10</v>
      </c>
      <c r="D566" t="s">
        <v>11</v>
      </c>
      <c r="E566" t="s">
        <v>42</v>
      </c>
      <c r="F566">
        <v>22</v>
      </c>
      <c r="G566">
        <v>2002</v>
      </c>
      <c r="H566">
        <v>11</v>
      </c>
      <c r="I566">
        <v>9</v>
      </c>
      <c r="J566">
        <v>773</v>
      </c>
      <c r="K566">
        <v>8.6</v>
      </c>
      <c r="L566">
        <v>0</v>
      </c>
      <c r="M566">
        <v>0</v>
      </c>
      <c r="N566">
        <v>0</v>
      </c>
      <c r="O566">
        <v>0</v>
      </c>
      <c r="P566">
        <v>0</v>
      </c>
      <c r="Q566">
        <v>0</v>
      </c>
      <c r="R566">
        <v>2</v>
      </c>
      <c r="S566">
        <v>0</v>
      </c>
      <c r="T566">
        <v>0.2</v>
      </c>
      <c r="U566">
        <v>0.2</v>
      </c>
      <c r="V566">
        <v>0</v>
      </c>
      <c r="W566">
        <v>0.3</v>
      </c>
      <c r="X566">
        <v>2</v>
      </c>
      <c r="Y566">
        <v>17</v>
      </c>
      <c r="Z566">
        <v>0</v>
      </c>
      <c r="AA566">
        <v>0</v>
      </c>
      <c r="AB566">
        <v>0</v>
      </c>
      <c r="AC566">
        <v>0</v>
      </c>
      <c r="AD566">
        <v>0</v>
      </c>
      <c r="AE566">
        <v>0</v>
      </c>
      <c r="AF566">
        <v>0.03</v>
      </c>
      <c r="AG566">
        <v>0</v>
      </c>
      <c r="AH566">
        <v>0.03</v>
      </c>
      <c r="AI566">
        <v>0.03</v>
      </c>
      <c r="AJ566">
        <v>0.03</v>
      </c>
    </row>
    <row r="567" spans="1:36" x14ac:dyDescent="0.25">
      <c r="A567">
        <v>566</v>
      </c>
      <c r="B567" t="s">
        <v>657</v>
      </c>
      <c r="C567" t="s">
        <v>10</v>
      </c>
      <c r="D567" t="s">
        <v>11</v>
      </c>
      <c r="E567" t="s">
        <v>131</v>
      </c>
      <c r="F567">
        <v>25</v>
      </c>
      <c r="G567">
        <v>1998</v>
      </c>
      <c r="H567">
        <v>15</v>
      </c>
      <c r="I567">
        <v>12</v>
      </c>
      <c r="J567">
        <v>1187</v>
      </c>
      <c r="K567">
        <v>13.2</v>
      </c>
      <c r="L567">
        <v>0</v>
      </c>
      <c r="M567">
        <v>0</v>
      </c>
      <c r="N567">
        <v>0</v>
      </c>
      <c r="O567">
        <v>0</v>
      </c>
      <c r="P567">
        <v>0</v>
      </c>
      <c r="Q567">
        <v>0</v>
      </c>
      <c r="R567">
        <v>2</v>
      </c>
      <c r="S567">
        <v>0</v>
      </c>
      <c r="T567">
        <v>0</v>
      </c>
      <c r="U567">
        <v>0</v>
      </c>
      <c r="V567">
        <v>0</v>
      </c>
      <c r="W567">
        <v>0</v>
      </c>
      <c r="X567">
        <v>7</v>
      </c>
      <c r="Y567">
        <v>15</v>
      </c>
      <c r="Z567">
        <v>0</v>
      </c>
      <c r="AA567">
        <v>0</v>
      </c>
      <c r="AB567">
        <v>0</v>
      </c>
      <c r="AC567">
        <v>0</v>
      </c>
      <c r="AD567">
        <v>0</v>
      </c>
      <c r="AE567">
        <v>0</v>
      </c>
      <c r="AF567">
        <v>0</v>
      </c>
      <c r="AG567">
        <v>0</v>
      </c>
      <c r="AH567">
        <v>0</v>
      </c>
      <c r="AI567">
        <v>0</v>
      </c>
      <c r="AJ567">
        <v>0</v>
      </c>
    </row>
    <row r="568" spans="1:36" x14ac:dyDescent="0.25">
      <c r="A568">
        <v>567</v>
      </c>
      <c r="B568" t="s">
        <v>658</v>
      </c>
      <c r="C568" t="s">
        <v>457</v>
      </c>
      <c r="D568" t="s">
        <v>17</v>
      </c>
      <c r="E568" t="s">
        <v>34</v>
      </c>
      <c r="F568">
        <v>20</v>
      </c>
      <c r="G568">
        <v>2004</v>
      </c>
      <c r="H568">
        <v>31</v>
      </c>
      <c r="I568">
        <v>15</v>
      </c>
      <c r="J568">
        <v>1450</v>
      </c>
      <c r="K568">
        <v>16.100000000000001</v>
      </c>
      <c r="L568">
        <v>0</v>
      </c>
      <c r="M568">
        <v>0</v>
      </c>
      <c r="N568">
        <v>0</v>
      </c>
      <c r="O568">
        <v>0</v>
      </c>
      <c r="P568">
        <v>0</v>
      </c>
      <c r="Q568">
        <v>0</v>
      </c>
      <c r="R568">
        <v>6</v>
      </c>
      <c r="S568">
        <v>0</v>
      </c>
      <c r="T568">
        <v>0.6</v>
      </c>
      <c r="U568">
        <v>0.6</v>
      </c>
      <c r="V568">
        <v>0.9</v>
      </c>
      <c r="W568">
        <v>1.5</v>
      </c>
      <c r="X568">
        <v>15</v>
      </c>
      <c r="Y568">
        <v>63</v>
      </c>
      <c r="Z568">
        <v>47</v>
      </c>
      <c r="AA568">
        <v>0</v>
      </c>
      <c r="AB568">
        <v>0</v>
      </c>
      <c r="AC568">
        <v>0</v>
      </c>
      <c r="AD568">
        <v>0</v>
      </c>
      <c r="AE568">
        <v>0</v>
      </c>
      <c r="AF568">
        <v>0.04</v>
      </c>
      <c r="AG568">
        <v>0.05</v>
      </c>
      <c r="AH568">
        <v>0.09</v>
      </c>
      <c r="AI568">
        <v>0.04</v>
      </c>
      <c r="AJ568">
        <v>0.09</v>
      </c>
    </row>
    <row r="569" spans="1:36" x14ac:dyDescent="0.25">
      <c r="A569">
        <v>568</v>
      </c>
      <c r="B569" t="s">
        <v>659</v>
      </c>
      <c r="C569" t="s">
        <v>10</v>
      </c>
      <c r="D569" t="s">
        <v>17</v>
      </c>
      <c r="E569" t="s">
        <v>29</v>
      </c>
      <c r="F569">
        <v>26</v>
      </c>
      <c r="G569">
        <v>1997</v>
      </c>
      <c r="H569">
        <v>35</v>
      </c>
      <c r="I569">
        <v>18</v>
      </c>
      <c r="J569">
        <v>1915</v>
      </c>
      <c r="K569">
        <v>21.3</v>
      </c>
      <c r="L569">
        <v>2</v>
      </c>
      <c r="M569">
        <v>1</v>
      </c>
      <c r="N569">
        <v>3</v>
      </c>
      <c r="O569">
        <v>2</v>
      </c>
      <c r="P569">
        <v>0</v>
      </c>
      <c r="Q569">
        <v>0</v>
      </c>
      <c r="R569">
        <v>10</v>
      </c>
      <c r="S569">
        <v>0</v>
      </c>
      <c r="T569">
        <v>2.2999999999999998</v>
      </c>
      <c r="U569">
        <v>2.2999999999999998</v>
      </c>
      <c r="V569">
        <v>1.2</v>
      </c>
      <c r="W569">
        <v>3.5</v>
      </c>
      <c r="X569">
        <v>18</v>
      </c>
      <c r="Y569">
        <v>53</v>
      </c>
      <c r="Z569">
        <v>16</v>
      </c>
      <c r="AA569">
        <v>0.09</v>
      </c>
      <c r="AB569">
        <v>0.05</v>
      </c>
      <c r="AC569">
        <v>0.14000000000000001</v>
      </c>
      <c r="AD569">
        <v>0.09</v>
      </c>
      <c r="AE569">
        <v>0.14000000000000001</v>
      </c>
      <c r="AF569">
        <v>0.11</v>
      </c>
      <c r="AG569">
        <v>0.05</v>
      </c>
      <c r="AH569">
        <v>0.16</v>
      </c>
      <c r="AI569">
        <v>0.11</v>
      </c>
      <c r="AJ569">
        <v>0.16</v>
      </c>
    </row>
    <row r="570" spans="1:36" x14ac:dyDescent="0.25">
      <c r="A570">
        <v>569</v>
      </c>
      <c r="B570" t="s">
        <v>660</v>
      </c>
      <c r="C570" t="s">
        <v>64</v>
      </c>
      <c r="D570" t="s">
        <v>11</v>
      </c>
      <c r="E570" t="s">
        <v>60</v>
      </c>
      <c r="F570">
        <v>18</v>
      </c>
      <c r="G570">
        <v>2005</v>
      </c>
      <c r="H570">
        <v>21</v>
      </c>
      <c r="I570">
        <v>12</v>
      </c>
      <c r="J570">
        <v>1165</v>
      </c>
      <c r="K570">
        <v>12.9</v>
      </c>
      <c r="L570">
        <v>0</v>
      </c>
      <c r="M570">
        <v>0</v>
      </c>
      <c r="N570">
        <v>0</v>
      </c>
      <c r="O570">
        <v>0</v>
      </c>
      <c r="P570">
        <v>0</v>
      </c>
      <c r="Q570">
        <v>0</v>
      </c>
      <c r="R570">
        <v>5</v>
      </c>
      <c r="S570">
        <v>0</v>
      </c>
      <c r="T570">
        <v>0.7</v>
      </c>
      <c r="U570">
        <v>0.7</v>
      </c>
      <c r="V570">
        <v>0.1</v>
      </c>
      <c r="W570">
        <v>0.8</v>
      </c>
      <c r="X570">
        <v>19</v>
      </c>
      <c r="Y570">
        <v>52</v>
      </c>
      <c r="Z570">
        <v>4</v>
      </c>
      <c r="AA570">
        <v>0</v>
      </c>
      <c r="AB570">
        <v>0</v>
      </c>
      <c r="AC570">
        <v>0</v>
      </c>
      <c r="AD570">
        <v>0</v>
      </c>
      <c r="AE570">
        <v>0</v>
      </c>
      <c r="AF570">
        <v>0.05</v>
      </c>
      <c r="AG570">
        <v>0.01</v>
      </c>
      <c r="AH570">
        <v>0.06</v>
      </c>
      <c r="AI570">
        <v>0.05</v>
      </c>
      <c r="AJ570">
        <v>0.06</v>
      </c>
    </row>
    <row r="571" spans="1:36" x14ac:dyDescent="0.25">
      <c r="A571">
        <v>570</v>
      </c>
      <c r="B571" t="s">
        <v>661</v>
      </c>
      <c r="C571" t="s">
        <v>10</v>
      </c>
      <c r="D571" t="s">
        <v>11</v>
      </c>
      <c r="E571" t="s">
        <v>43</v>
      </c>
      <c r="F571">
        <v>39</v>
      </c>
      <c r="G571">
        <v>1985</v>
      </c>
      <c r="H571">
        <v>32</v>
      </c>
      <c r="I571">
        <v>19</v>
      </c>
      <c r="J571">
        <v>1875</v>
      </c>
      <c r="K571">
        <v>20.8</v>
      </c>
      <c r="L571">
        <v>1</v>
      </c>
      <c r="M571">
        <v>3</v>
      </c>
      <c r="N571">
        <v>4</v>
      </c>
      <c r="O571">
        <v>1</v>
      </c>
      <c r="P571">
        <v>0</v>
      </c>
      <c r="Q571">
        <v>0</v>
      </c>
      <c r="R571">
        <v>7</v>
      </c>
      <c r="S571">
        <v>1</v>
      </c>
      <c r="T571">
        <v>0.3</v>
      </c>
      <c r="U571">
        <v>0.3</v>
      </c>
      <c r="V571">
        <v>2.2999999999999998</v>
      </c>
      <c r="W571">
        <v>2.6</v>
      </c>
      <c r="X571">
        <v>24</v>
      </c>
      <c r="Y571">
        <v>90</v>
      </c>
      <c r="Z571">
        <v>32</v>
      </c>
      <c r="AA571">
        <v>0.05</v>
      </c>
      <c r="AB571">
        <v>0.14000000000000001</v>
      </c>
      <c r="AC571">
        <v>0.19</v>
      </c>
      <c r="AD571">
        <v>0.05</v>
      </c>
      <c r="AE571">
        <v>0.19</v>
      </c>
      <c r="AF571">
        <v>0.01</v>
      </c>
      <c r="AG571">
        <v>0.11</v>
      </c>
      <c r="AH571">
        <v>0.12</v>
      </c>
      <c r="AI571">
        <v>0.01</v>
      </c>
      <c r="AJ571">
        <v>0.12</v>
      </c>
    </row>
    <row r="572" spans="1:36" x14ac:dyDescent="0.25">
      <c r="A572">
        <v>571</v>
      </c>
      <c r="B572" t="s">
        <v>662</v>
      </c>
      <c r="C572" t="s">
        <v>457</v>
      </c>
      <c r="D572" t="s">
        <v>11</v>
      </c>
      <c r="E572" t="s">
        <v>12</v>
      </c>
      <c r="F572">
        <v>21</v>
      </c>
      <c r="G572">
        <v>2002</v>
      </c>
      <c r="H572">
        <v>36</v>
      </c>
      <c r="I572">
        <v>35</v>
      </c>
      <c r="J572">
        <v>3109</v>
      </c>
      <c r="K572">
        <v>34.5</v>
      </c>
      <c r="L572">
        <v>0</v>
      </c>
      <c r="M572">
        <v>1</v>
      </c>
      <c r="N572">
        <v>1</v>
      </c>
      <c r="O572">
        <v>0</v>
      </c>
      <c r="P572">
        <v>0</v>
      </c>
      <c r="Q572">
        <v>0</v>
      </c>
      <c r="R572">
        <v>4</v>
      </c>
      <c r="S572">
        <v>1</v>
      </c>
      <c r="T572">
        <v>1.3</v>
      </c>
      <c r="U572">
        <v>1.3</v>
      </c>
      <c r="V572">
        <v>0.7</v>
      </c>
      <c r="W572">
        <v>2</v>
      </c>
      <c r="X572">
        <v>27</v>
      </c>
      <c r="Y572">
        <v>140</v>
      </c>
      <c r="Z572">
        <v>4</v>
      </c>
      <c r="AA572">
        <v>0</v>
      </c>
      <c r="AB572">
        <v>0.03</v>
      </c>
      <c r="AC572">
        <v>0.03</v>
      </c>
      <c r="AD572">
        <v>0</v>
      </c>
      <c r="AE572">
        <v>0.03</v>
      </c>
      <c r="AF572">
        <v>0.04</v>
      </c>
      <c r="AG572">
        <v>0.02</v>
      </c>
      <c r="AH572">
        <v>0.06</v>
      </c>
      <c r="AI572">
        <v>0.04</v>
      </c>
      <c r="AJ572">
        <v>0.06</v>
      </c>
    </row>
    <row r="573" spans="1:36" x14ac:dyDescent="0.25">
      <c r="A573">
        <v>572</v>
      </c>
      <c r="B573" t="s">
        <v>663</v>
      </c>
      <c r="C573" t="s">
        <v>457</v>
      </c>
      <c r="D573" t="s">
        <v>73</v>
      </c>
      <c r="E573" t="s">
        <v>143</v>
      </c>
      <c r="F573">
        <v>27</v>
      </c>
      <c r="G573">
        <v>1996</v>
      </c>
      <c r="H573">
        <v>15</v>
      </c>
      <c r="I573">
        <v>5</v>
      </c>
      <c r="J573">
        <v>527</v>
      </c>
      <c r="K573">
        <v>5.9</v>
      </c>
      <c r="L573">
        <v>0</v>
      </c>
      <c r="M573">
        <v>1</v>
      </c>
      <c r="N573">
        <v>1</v>
      </c>
      <c r="O573">
        <v>0</v>
      </c>
      <c r="P573">
        <v>0</v>
      </c>
      <c r="Q573">
        <v>0</v>
      </c>
      <c r="R573">
        <v>1</v>
      </c>
      <c r="S573">
        <v>0</v>
      </c>
      <c r="T573">
        <v>0.6</v>
      </c>
      <c r="U573">
        <v>0.6</v>
      </c>
      <c r="V573">
        <v>0.2</v>
      </c>
      <c r="W573">
        <v>0.8</v>
      </c>
      <c r="X573">
        <v>10</v>
      </c>
      <c r="Y573">
        <v>48</v>
      </c>
      <c r="Z573">
        <v>14</v>
      </c>
      <c r="AA573">
        <v>0</v>
      </c>
      <c r="AB573">
        <v>0.17</v>
      </c>
      <c r="AC573">
        <v>0.17</v>
      </c>
      <c r="AD573">
        <v>0</v>
      </c>
      <c r="AE573">
        <v>0.17</v>
      </c>
      <c r="AF573">
        <v>0.11</v>
      </c>
      <c r="AG573">
        <v>0.03</v>
      </c>
      <c r="AH573">
        <v>0.14000000000000001</v>
      </c>
      <c r="AI573">
        <v>0.11</v>
      </c>
      <c r="AJ573">
        <v>0.14000000000000001</v>
      </c>
    </row>
    <row r="574" spans="1:36" x14ac:dyDescent="0.25">
      <c r="A574">
        <v>573</v>
      </c>
      <c r="B574" t="s">
        <v>664</v>
      </c>
      <c r="C574" t="s">
        <v>39</v>
      </c>
      <c r="D574" t="s">
        <v>21</v>
      </c>
      <c r="E574" t="s">
        <v>60</v>
      </c>
      <c r="F574">
        <v>23</v>
      </c>
      <c r="G574">
        <v>2001</v>
      </c>
      <c r="H574">
        <v>32</v>
      </c>
      <c r="I574">
        <v>14</v>
      </c>
      <c r="J574">
        <v>1402</v>
      </c>
      <c r="K574">
        <v>15.6</v>
      </c>
      <c r="L574">
        <v>3</v>
      </c>
      <c r="M574">
        <v>1</v>
      </c>
      <c r="N574">
        <v>4</v>
      </c>
      <c r="O574">
        <v>3</v>
      </c>
      <c r="P574">
        <v>0</v>
      </c>
      <c r="Q574">
        <v>0</v>
      </c>
      <c r="R574">
        <v>2</v>
      </c>
      <c r="S574">
        <v>0</v>
      </c>
      <c r="T574">
        <v>4.8</v>
      </c>
      <c r="U574">
        <v>4.8</v>
      </c>
      <c r="V574">
        <v>1.5</v>
      </c>
      <c r="W574">
        <v>6.3</v>
      </c>
      <c r="X574">
        <v>14</v>
      </c>
      <c r="Y574">
        <v>44</v>
      </c>
      <c r="Z574">
        <v>69</v>
      </c>
      <c r="AA574">
        <v>0.19</v>
      </c>
      <c r="AB574">
        <v>0.06</v>
      </c>
      <c r="AC574">
        <v>0.26</v>
      </c>
      <c r="AD574">
        <v>0.19</v>
      </c>
      <c r="AE574">
        <v>0.26</v>
      </c>
      <c r="AF574">
        <v>0.31</v>
      </c>
      <c r="AG574">
        <v>0.1</v>
      </c>
      <c r="AH574">
        <v>0.41</v>
      </c>
      <c r="AI574">
        <v>0.31</v>
      </c>
      <c r="AJ574">
        <v>0.41</v>
      </c>
    </row>
    <row r="575" spans="1:36" x14ac:dyDescent="0.25">
      <c r="A575">
        <v>574</v>
      </c>
      <c r="B575" t="s">
        <v>665</v>
      </c>
      <c r="C575" t="s">
        <v>33</v>
      </c>
      <c r="D575" t="s">
        <v>17</v>
      </c>
      <c r="E575" t="s">
        <v>143</v>
      </c>
      <c r="F575">
        <v>25</v>
      </c>
      <c r="G575">
        <v>1998</v>
      </c>
      <c r="H575">
        <v>30</v>
      </c>
      <c r="I575">
        <v>26</v>
      </c>
      <c r="J575">
        <v>2325</v>
      </c>
      <c r="K575">
        <v>25.8</v>
      </c>
      <c r="L575">
        <v>3</v>
      </c>
      <c r="M575">
        <v>8</v>
      </c>
      <c r="N575">
        <v>11</v>
      </c>
      <c r="O575">
        <v>2</v>
      </c>
      <c r="P575">
        <v>1</v>
      </c>
      <c r="Q575">
        <v>1</v>
      </c>
      <c r="R575">
        <v>4</v>
      </c>
      <c r="S575">
        <v>0</v>
      </c>
      <c r="T575">
        <v>4.8</v>
      </c>
      <c r="U575">
        <v>4</v>
      </c>
      <c r="V575">
        <v>5.4</v>
      </c>
      <c r="W575">
        <v>9.5</v>
      </c>
      <c r="X575">
        <v>92</v>
      </c>
      <c r="Y575">
        <v>258</v>
      </c>
      <c r="Z575">
        <v>154</v>
      </c>
      <c r="AA575">
        <v>0.12</v>
      </c>
      <c r="AB575">
        <v>0.31</v>
      </c>
      <c r="AC575">
        <v>0.43</v>
      </c>
      <c r="AD575">
        <v>0.08</v>
      </c>
      <c r="AE575">
        <v>0.39</v>
      </c>
      <c r="AF575">
        <v>0.19</v>
      </c>
      <c r="AG575">
        <v>0.21</v>
      </c>
      <c r="AH575">
        <v>0.4</v>
      </c>
      <c r="AI575">
        <v>0.16</v>
      </c>
      <c r="AJ575">
        <v>0.37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F133F26F-048B-4DD9-BAAC-891B8D22F5B2}">
  <ds:schemaRefs/>
</ds:datastoreItem>
</file>

<file path=customXml/itemProps2.xml><?xml version="1.0" encoding="utf-8"?>
<ds:datastoreItem xmlns:ds="http://schemas.openxmlformats.org/officeDocument/2006/customXml" ds:itemID="{A2B8F0B9-5850-4432-95D5-33E84CC220A3}">
  <ds:schemaRefs/>
</ds:datastoreItem>
</file>

<file path=customXml/itemProps3.xml><?xml version="1.0" encoding="utf-8"?>
<ds:datastoreItem xmlns:ds="http://schemas.openxmlformats.org/officeDocument/2006/customXml" ds:itemID="{64DD19FF-25B3-409B-B25B-7ACBC927CCB7}">
  <ds:schemaRefs/>
</ds:datastoreItem>
</file>

<file path=customXml/itemProps4.xml><?xml version="1.0" encoding="utf-8"?>
<ds:datastoreItem xmlns:ds="http://schemas.openxmlformats.org/officeDocument/2006/customXml" ds:itemID="{36C02C21-BB7A-4007-B5F5-70572151025F}">
  <ds:schemaRefs/>
</ds:datastoreItem>
</file>

<file path=customXml/itemProps5.xml><?xml version="1.0" encoding="utf-8"?>
<ds:datastoreItem xmlns:ds="http://schemas.openxmlformats.org/officeDocument/2006/customXml" ds:itemID="{6FBC4C6A-894C-4543-9EFE-E2A26A73EFDF}">
  <ds:schemaRefs/>
</ds:datastoreItem>
</file>

<file path=customXml/itemProps6.xml><?xml version="1.0" encoding="utf-8"?>
<ds:datastoreItem xmlns:ds="http://schemas.openxmlformats.org/officeDocument/2006/customXml" ds:itemID="{8BE33813-796C-4311-87AA-633A1D523F88}">
  <ds:schemaRefs/>
</ds:datastoreItem>
</file>

<file path=customXml/itemProps7.xml><?xml version="1.0" encoding="utf-8"?>
<ds:datastoreItem xmlns:ds="http://schemas.openxmlformats.org/officeDocument/2006/customXml" ds:itemID="{6C7D8416-AE9B-4225-BC69-D35880CFCB87}">
  <ds:schemaRefs/>
</ds:datastoreItem>
</file>

<file path=customXml/itemProps8.xml><?xml version="1.0" encoding="utf-8"?>
<ds:datastoreItem xmlns:ds="http://schemas.openxmlformats.org/officeDocument/2006/customXml" ds:itemID="{55F2189B-8432-4D10-AC87-F526F275F53B}">
  <ds:schemaRefs/>
</ds:datastoreItem>
</file>

<file path=customXml/itemProps9.xml><?xml version="1.0" encoding="utf-8"?>
<ds:datastoreItem xmlns:ds="http://schemas.openxmlformats.org/officeDocument/2006/customXml" ds:itemID="{105D4105-3A68-46E8-9306-16039B3D1FCD}">
  <ds:schemaRefs/>
</ds:datastoreItem>
</file>

<file path=customXml/itemProps10.xml><?xml version="1.0" encoding="utf-8"?>
<ds:datastoreItem xmlns:ds="http://schemas.openxmlformats.org/officeDocument/2006/customXml" ds:itemID="{5F9D5101-6BF5-412B-A08B-370D66FA5E0A}">
  <ds:schemaRefs/>
</ds:datastoreItem>
</file>

<file path=customXml/itemProps11.xml><?xml version="1.0" encoding="utf-8"?>
<ds:datastoreItem xmlns:ds="http://schemas.openxmlformats.org/officeDocument/2006/customXml" ds:itemID="{1305F598-E379-4DC2-B3AF-E5FFC35EB81E}">
  <ds:schemaRefs/>
</ds:datastoreItem>
</file>

<file path=customXml/itemProps12.xml><?xml version="1.0" encoding="utf-8"?>
<ds:datastoreItem xmlns:ds="http://schemas.openxmlformats.org/officeDocument/2006/customXml" ds:itemID="{1135296F-9FE1-4169-9321-2FD0633E7E82}">
  <ds:schemaRefs/>
</ds:datastoreItem>
</file>

<file path=customXml/itemProps13.xml><?xml version="1.0" encoding="utf-8"?>
<ds:datastoreItem xmlns:ds="http://schemas.openxmlformats.org/officeDocument/2006/customXml" ds:itemID="{A80A0D3D-2E05-4128-B96D-623A2DF298B8}">
  <ds:schemaRefs/>
</ds:datastoreItem>
</file>

<file path=customXml/itemProps14.xml><?xml version="1.0" encoding="utf-8"?>
<ds:datastoreItem xmlns:ds="http://schemas.openxmlformats.org/officeDocument/2006/customXml" ds:itemID="{AD49C1DF-CC8D-43F8-BC3C-72E83EB9DCB4}">
  <ds:schemaRefs>
    <ds:schemaRef ds:uri="http://schemas.microsoft.com/DataMashup"/>
  </ds:schemaRefs>
</ds:datastoreItem>
</file>

<file path=customXml/itemProps15.xml><?xml version="1.0" encoding="utf-8"?>
<ds:datastoreItem xmlns:ds="http://schemas.openxmlformats.org/officeDocument/2006/customXml" ds:itemID="{4A274864-6726-4706-AE5E-30ADDB9BEDE3}">
  <ds:schemaRefs/>
</ds:datastoreItem>
</file>

<file path=customXml/itemProps16.xml><?xml version="1.0" encoding="utf-8"?>
<ds:datastoreItem xmlns:ds="http://schemas.openxmlformats.org/officeDocument/2006/customXml" ds:itemID="{69D678B1-B0F7-4CA8-9660-C0118F5729FD}">
  <ds:schemaRefs/>
</ds:datastoreItem>
</file>

<file path=customXml/itemProps17.xml><?xml version="1.0" encoding="utf-8"?>
<ds:datastoreItem xmlns:ds="http://schemas.openxmlformats.org/officeDocument/2006/customXml" ds:itemID="{454A004E-E09C-4D0A-8682-E78B295FB723}">
  <ds:schemaRefs/>
</ds:datastoreItem>
</file>

<file path=customXml/itemProps18.xml><?xml version="1.0" encoding="utf-8"?>
<ds:datastoreItem xmlns:ds="http://schemas.openxmlformats.org/officeDocument/2006/customXml" ds:itemID="{B4D8CCFD-BF4B-4791-B9EE-318DB5B303D4}">
  <ds:schemaRefs/>
</ds:datastoreItem>
</file>

<file path=customXml/itemProps19.xml><?xml version="1.0" encoding="utf-8"?>
<ds:datastoreItem xmlns:ds="http://schemas.openxmlformats.org/officeDocument/2006/customXml" ds:itemID="{EB4478D9-DA16-43F0-955B-DBDD4E96154C}">
  <ds:schemaRefs/>
</ds:datastoreItem>
</file>

<file path=customXml/itemProps20.xml><?xml version="1.0" encoding="utf-8"?>
<ds:datastoreItem xmlns:ds="http://schemas.openxmlformats.org/officeDocument/2006/customXml" ds:itemID="{02B5262A-FD01-4E42-86B3-97624830D5A1}">
  <ds:schemaRefs/>
</ds:datastoreItem>
</file>

<file path=customXml/itemProps21.xml><?xml version="1.0" encoding="utf-8"?>
<ds:datastoreItem xmlns:ds="http://schemas.openxmlformats.org/officeDocument/2006/customXml" ds:itemID="{B9D755A9-71EB-4050-8397-49453510007E}">
  <ds:schemaRefs/>
</ds:datastoreItem>
</file>

<file path=customXml/itemProps22.xml><?xml version="1.0" encoding="utf-8"?>
<ds:datastoreItem xmlns:ds="http://schemas.openxmlformats.org/officeDocument/2006/customXml" ds:itemID="{AC63DCC0-1EBA-4EA4-A775-6C5042C54125}">
  <ds:schemaRefs/>
</ds:datastoreItem>
</file>

<file path=customXml/itemProps23.xml><?xml version="1.0" encoding="utf-8"?>
<ds:datastoreItem xmlns:ds="http://schemas.openxmlformats.org/officeDocument/2006/customXml" ds:itemID="{E32EB049-31B1-4468-8AEC-69B842AA8051}">
  <ds:schemaRefs/>
</ds:datastoreItem>
</file>

<file path=customXml/itemProps24.xml><?xml version="1.0" encoding="utf-8"?>
<ds:datastoreItem xmlns:ds="http://schemas.openxmlformats.org/officeDocument/2006/customXml" ds:itemID="{D075B90D-19EE-4D4E-853B-5085E1B7CE79}">
  <ds:schemaRefs/>
</ds:datastoreItem>
</file>

<file path=customXml/itemProps25.xml><?xml version="1.0" encoding="utf-8"?>
<ds:datastoreItem xmlns:ds="http://schemas.openxmlformats.org/officeDocument/2006/customXml" ds:itemID="{67473F40-00F1-4371-8486-A626B180B373}">
  <ds:schemaRefs/>
</ds:datastoreItem>
</file>

<file path=customXml/itemProps26.xml><?xml version="1.0" encoding="utf-8"?>
<ds:datastoreItem xmlns:ds="http://schemas.openxmlformats.org/officeDocument/2006/customXml" ds:itemID="{36F20981-FE48-4825-B9B8-27082AB0A730}">
  <ds:schemaRefs/>
</ds:datastoreItem>
</file>

<file path=customXml/itemProps27.xml><?xml version="1.0" encoding="utf-8"?>
<ds:datastoreItem xmlns:ds="http://schemas.openxmlformats.org/officeDocument/2006/customXml" ds:itemID="{471178C0-6D83-4CA0-91C7-B70B45FEEF05}">
  <ds:schemaRefs/>
</ds:datastoreItem>
</file>

<file path=customXml/itemProps28.xml><?xml version="1.0" encoding="utf-8"?>
<ds:datastoreItem xmlns:ds="http://schemas.openxmlformats.org/officeDocument/2006/customXml" ds:itemID="{E11E7449-4B77-46EE-8252-D38B0566A23D}">
  <ds:schemaRefs/>
</ds:datastoreItem>
</file>

<file path=customXml/itemProps29.xml><?xml version="1.0" encoding="utf-8"?>
<ds:datastoreItem xmlns:ds="http://schemas.openxmlformats.org/officeDocument/2006/customXml" ds:itemID="{04C230B5-8AB7-4BEC-ABA1-DF7238849184}">
  <ds:schemaRefs/>
</ds:datastoreItem>
</file>

<file path=customXml/itemProps30.xml><?xml version="1.0" encoding="utf-8"?>
<ds:datastoreItem xmlns:ds="http://schemas.openxmlformats.org/officeDocument/2006/customXml" ds:itemID="{DD062655-B0CC-4148-9F03-041F11B26F38}">
  <ds:schemaRefs/>
</ds:datastoreItem>
</file>

<file path=customXml/itemProps31.xml><?xml version="1.0" encoding="utf-8"?>
<ds:datastoreItem xmlns:ds="http://schemas.openxmlformats.org/officeDocument/2006/customXml" ds:itemID="{D068249E-66AD-4E54-8BA0-95CA9EA6F9D0}">
  <ds:schemaRefs/>
</ds:datastoreItem>
</file>

<file path=customXml/itemProps32.xml><?xml version="1.0" encoding="utf-8"?>
<ds:datastoreItem xmlns:ds="http://schemas.openxmlformats.org/officeDocument/2006/customXml" ds:itemID="{BA77F191-41D4-4CEB-9F6F-DB05BCDF8ED6}">
  <ds:schemaRefs/>
</ds:datastoreItem>
</file>

<file path=customXml/itemProps33.xml><?xml version="1.0" encoding="utf-8"?>
<ds:datastoreItem xmlns:ds="http://schemas.openxmlformats.org/officeDocument/2006/customXml" ds:itemID="{32861DFF-3890-49F2-96ED-7F9384C997B7}">
  <ds:schemaRefs/>
</ds:datastoreItem>
</file>

<file path=customXml/itemProps34.xml><?xml version="1.0" encoding="utf-8"?>
<ds:datastoreItem xmlns:ds="http://schemas.openxmlformats.org/officeDocument/2006/customXml" ds:itemID="{15AA7C59-5F8B-43B7-9843-2BFDAC8C752D}">
  <ds:schemaRefs/>
</ds:datastoreItem>
</file>

<file path=customXml/itemProps35.xml><?xml version="1.0" encoding="utf-8"?>
<ds:datastoreItem xmlns:ds="http://schemas.openxmlformats.org/officeDocument/2006/customXml" ds:itemID="{83DCC500-DB8A-492A-A82F-9F4682D0BCF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 Tables</vt:lpstr>
      <vt:lpstr>Players_PL_2024-25</vt:lpstr>
      <vt:lpstr>fbref_PL_2024-25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زياد حماده فتحى سنوسى حمد الله</cp:lastModifiedBy>
  <dcterms:created xsi:type="dcterms:W3CDTF">2025-09-22T15:16:19Z</dcterms:created>
  <dcterms:modified xsi:type="dcterms:W3CDTF">2025-09-25T08:07:30Z</dcterms:modified>
</cp:coreProperties>
</file>