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Gruppen\EST\05-Nicht-projektgebundene_Arbeiten\2021_Planetary_Boundaries\11_Matlab_Code\220720_TCM_org_SI\"/>
    </mc:Choice>
  </mc:AlternateContent>
  <bookViews>
    <workbookView xWindow="0" yWindow="0" windowWidth="28800" windowHeight="10995"/>
  </bookViews>
  <sheets>
    <sheet name="SUMMARY" sheetId="1" r:id="rId1"/>
    <sheet name="A" sheetId="5" r:id="rId2"/>
    <sheet name="B" sheetId="16" r:id="rId3"/>
    <sheet name="Q_PB" sheetId="17" r:id="rId4"/>
    <sheet name="F" sheetId="28" r:id="rId5"/>
    <sheet name="y" sheetId="11" r:id="rId6"/>
    <sheet name="c" sheetId="12" r:id="rId7"/>
    <sheet name="SOS" sheetId="26" r:id="rId8"/>
  </sheets>
  <calcPr calcId="162913"/>
</workbook>
</file>

<file path=xl/calcChain.xml><?xml version="1.0" encoding="utf-8"?>
<calcChain xmlns="http://schemas.openxmlformats.org/spreadsheetml/2006/main">
  <c r="B1" i="28" l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B2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B1" i="16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B2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B5" i="16"/>
  <c r="C5" i="16"/>
  <c r="G5" i="16"/>
  <c r="H5" i="16"/>
  <c r="I5" i="16"/>
  <c r="J5" i="16"/>
  <c r="K5" i="16"/>
  <c r="L5" i="16"/>
  <c r="M5" i="16"/>
  <c r="O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P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B6" i="5"/>
  <c r="C6" i="5"/>
  <c r="D6" i="5"/>
  <c r="F6" i="5"/>
  <c r="G6" i="5"/>
  <c r="H6" i="5"/>
  <c r="I6" i="5"/>
  <c r="J6" i="5"/>
  <c r="K6" i="5"/>
  <c r="L6" i="5"/>
  <c r="M6" i="5"/>
  <c r="N6" i="5"/>
  <c r="O6" i="5"/>
  <c r="P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A2" i="28" l="1"/>
  <c r="A3" i="28"/>
  <c r="A4" i="28"/>
  <c r="A5" i="28"/>
  <c r="A6" i="28"/>
  <c r="A7" i="28"/>
  <c r="A8" i="28"/>
  <c r="A9" i="28"/>
  <c r="A10" i="28"/>
  <c r="A11" i="28"/>
  <c r="A1" i="28"/>
  <c r="A2" i="12"/>
  <c r="A3" i="12"/>
  <c r="A4" i="12"/>
  <c r="A5" i="12"/>
  <c r="A6" i="12"/>
  <c r="A7" i="12"/>
  <c r="A8" i="12"/>
  <c r="A9" i="12"/>
  <c r="A10" i="12"/>
  <c r="A11" i="12"/>
  <c r="A1" i="12"/>
  <c r="A2" i="16"/>
  <c r="A3" i="16"/>
  <c r="A4" i="16"/>
  <c r="A5" i="16"/>
  <c r="A6" i="16"/>
  <c r="A7" i="16"/>
  <c r="A8" i="16"/>
  <c r="A9" i="16"/>
  <c r="E1" i="17"/>
  <c r="F1" i="17"/>
  <c r="G1" i="17"/>
  <c r="H1" i="17"/>
  <c r="I1" i="17"/>
  <c r="E2" i="17"/>
  <c r="F2" i="17"/>
  <c r="G2" i="17"/>
  <c r="H2" i="17"/>
  <c r="I2" i="17"/>
  <c r="E3" i="17"/>
  <c r="F3" i="17"/>
  <c r="G3" i="17"/>
  <c r="I3" i="17"/>
  <c r="E4" i="17"/>
  <c r="F4" i="17"/>
  <c r="G4" i="17"/>
  <c r="H4" i="17"/>
  <c r="E5" i="17"/>
  <c r="F5" i="17"/>
  <c r="G5" i="17"/>
  <c r="H5" i="17"/>
  <c r="I5" i="17"/>
  <c r="F6" i="17"/>
  <c r="G6" i="17"/>
  <c r="H6" i="17"/>
  <c r="I6" i="17"/>
  <c r="E7" i="17"/>
  <c r="G7" i="17"/>
  <c r="H7" i="17"/>
  <c r="I7" i="17"/>
  <c r="E8" i="17"/>
  <c r="F8" i="17"/>
  <c r="G8" i="17"/>
  <c r="H8" i="17"/>
  <c r="I8" i="17"/>
  <c r="E9" i="17"/>
  <c r="F9" i="17"/>
  <c r="H9" i="17"/>
  <c r="I9" i="17"/>
  <c r="I49" i="1"/>
  <c r="H3" i="17" s="1"/>
  <c r="P39" i="1"/>
  <c r="O6" i="16" s="1"/>
  <c r="Q38" i="1"/>
  <c r="P5" i="16" s="1"/>
  <c r="O38" i="1"/>
  <c r="N5" i="16" s="1"/>
  <c r="G38" i="1"/>
  <c r="F5" i="16" s="1"/>
  <c r="E38" i="1"/>
  <c r="D5" i="16" s="1"/>
  <c r="F38" i="1"/>
  <c r="E5" i="16" s="1"/>
  <c r="H55" i="1" l="1"/>
  <c r="G9" i="17" s="1"/>
  <c r="J50" i="1"/>
  <c r="I4" i="17" s="1"/>
  <c r="E51" i="1"/>
  <c r="G53" i="1"/>
  <c r="F7" i="17" s="1"/>
  <c r="F52" i="1"/>
  <c r="E6" i="17" s="1"/>
  <c r="D54" i="1"/>
  <c r="D49" i="1"/>
  <c r="D47" i="1"/>
  <c r="C49" i="1"/>
  <c r="C48" i="1"/>
  <c r="C47" i="1"/>
  <c r="B49" i="1"/>
  <c r="B48" i="1"/>
  <c r="B47" i="1"/>
  <c r="A2" i="17" l="1"/>
  <c r="B2" i="17"/>
  <c r="C2" i="17"/>
  <c r="D2" i="17"/>
  <c r="A3" i="17"/>
  <c r="B3" i="17"/>
  <c r="C3" i="17"/>
  <c r="D3" i="17"/>
  <c r="A4" i="17"/>
  <c r="B4" i="17"/>
  <c r="C4" i="17"/>
  <c r="D4" i="17"/>
  <c r="A5" i="17"/>
  <c r="B5" i="17"/>
  <c r="C5" i="17"/>
  <c r="D5" i="17"/>
  <c r="A6" i="17"/>
  <c r="B6" i="17"/>
  <c r="C6" i="17"/>
  <c r="D6" i="17"/>
  <c r="A7" i="17"/>
  <c r="B7" i="17"/>
  <c r="C7" i="17"/>
  <c r="D7" i="17"/>
  <c r="A8" i="17"/>
  <c r="B8" i="17"/>
  <c r="C8" i="17"/>
  <c r="D8" i="17"/>
  <c r="A9" i="17"/>
  <c r="B9" i="17"/>
  <c r="C9" i="17"/>
  <c r="D9" i="17"/>
  <c r="C1" i="17"/>
  <c r="D1" i="17"/>
  <c r="A2" i="26" l="1"/>
  <c r="A3" i="26"/>
  <c r="A4" i="26"/>
  <c r="A5" i="26"/>
  <c r="A6" i="26"/>
  <c r="A7" i="26"/>
  <c r="A8" i="26"/>
  <c r="A9" i="26"/>
  <c r="A1" i="26"/>
  <c r="B1" i="17" l="1"/>
  <c r="A1" i="17"/>
  <c r="A1" i="16"/>
  <c r="A2" i="11"/>
  <c r="A3" i="11"/>
  <c r="A4" i="11"/>
  <c r="A5" i="11"/>
  <c r="A6" i="11"/>
  <c r="A7" i="11"/>
  <c r="A8" i="11"/>
  <c r="A9" i="11"/>
  <c r="A1" i="11"/>
  <c r="A2" i="5"/>
  <c r="A3" i="5"/>
  <c r="A4" i="5"/>
  <c r="A5" i="5"/>
  <c r="A6" i="5"/>
  <c r="A7" i="5"/>
  <c r="A8" i="5"/>
  <c r="A9" i="5"/>
  <c r="A1" i="5"/>
  <c r="F27" i="1"/>
  <c r="E6" i="5" s="1"/>
</calcChain>
</file>

<file path=xl/sharedStrings.xml><?xml version="1.0" encoding="utf-8"?>
<sst xmlns="http://schemas.openxmlformats.org/spreadsheetml/2006/main" count="153" uniqueCount="87">
  <si>
    <t>CO2</t>
  </si>
  <si>
    <t>CH4</t>
  </si>
  <si>
    <t>natural gas supply</t>
  </si>
  <si>
    <t>Rice farming</t>
  </si>
  <si>
    <t>Burning of rice husk</t>
  </si>
  <si>
    <t>Natural gas boiler</t>
  </si>
  <si>
    <t>Rice factory</t>
  </si>
  <si>
    <t>Power plant</t>
  </si>
  <si>
    <t>final demand</t>
  </si>
  <si>
    <t>constraint</t>
  </si>
  <si>
    <t>Rice husk boiler</t>
  </si>
  <si>
    <t>Rice husk collection 1</t>
  </si>
  <si>
    <t>Rice husk collection 2</t>
  </si>
  <si>
    <t>Rice husk collection 3</t>
  </si>
  <si>
    <t>Rice husk collection 4</t>
  </si>
  <si>
    <t>Rice husk collection 5</t>
  </si>
  <si>
    <t>Wood pellet boiler</t>
  </si>
  <si>
    <t>Wood pellet supply</t>
  </si>
  <si>
    <t>Operation of rice factory (in Mt)</t>
  </si>
  <si>
    <t>CO2 (in Mt)</t>
  </si>
  <si>
    <t>CH4 (in Mt)</t>
  </si>
  <si>
    <t>Natural gas (in TWh)</t>
  </si>
  <si>
    <t>Electricity (in TWh)</t>
  </si>
  <si>
    <t>Unprocessed rice (in Mt)</t>
  </si>
  <si>
    <t>Rice husk at farm (in Mt)</t>
  </si>
  <si>
    <t>Wood pellets (in Mt)</t>
  </si>
  <si>
    <t>Thermal energy (in TWh)</t>
  </si>
  <si>
    <t>Processed rice (in Mt)</t>
  </si>
  <si>
    <t>Zone 1 - purchase of rice husk at farm (in Mt)</t>
  </si>
  <si>
    <t>Zone 2 - purchase of rice husk at farm (in Mt)</t>
  </si>
  <si>
    <t>Zone 3 - purchase of rice husk at farm (in Mt)</t>
  </si>
  <si>
    <t>Zone 4 - purchase of rice husk at farm (in Mt)</t>
  </si>
  <si>
    <t>Zone 5 - purchase of rice husk at farm (in Mt)</t>
  </si>
  <si>
    <t>Please note that this case study is based on hypothetical data.</t>
  </si>
  <si>
    <t>Cultication of land (in Gha*a)</t>
  </si>
  <si>
    <t>Transportation (in Gt*km)</t>
  </si>
  <si>
    <t>Operation of truck (in Gt*km)</t>
  </si>
  <si>
    <t>Rice husk at factory (in Mt)</t>
  </si>
  <si>
    <t>Transportation by truck</t>
  </si>
  <si>
    <t>Extraction of natural gas (in TWh)</t>
  </si>
  <si>
    <t>Extraction of coal (in Mt)</t>
  </si>
  <si>
    <t>Operation of power plant (in TWh)</t>
  </si>
  <si>
    <r>
      <t xml:space="preserve">Final Demand Vector </t>
    </r>
    <r>
      <rPr>
        <b/>
        <i/>
        <sz val="16"/>
        <color theme="1"/>
        <rFont val="Calibri"/>
        <family val="2"/>
        <scheme val="minor"/>
      </rPr>
      <t>y</t>
    </r>
  </si>
  <si>
    <r>
      <t xml:space="preserve">Factor Constraints Vector </t>
    </r>
    <r>
      <rPr>
        <b/>
        <i/>
        <sz val="16"/>
        <color theme="1"/>
        <rFont val="Calibri"/>
        <family val="2"/>
        <scheme val="minor"/>
      </rPr>
      <t>c</t>
    </r>
  </si>
  <si>
    <r>
      <t xml:space="preserve">Characterization Matrix </t>
    </r>
    <r>
      <rPr>
        <b/>
        <i/>
        <sz val="16"/>
        <color theme="1"/>
        <rFont val="Calibri"/>
        <family val="2"/>
        <scheme val="minor"/>
      </rPr>
      <t>Q</t>
    </r>
  </si>
  <si>
    <r>
      <t xml:space="preserve">Elementary Flow Matrix  </t>
    </r>
    <r>
      <rPr>
        <b/>
        <i/>
        <sz val="16"/>
        <color theme="1"/>
        <rFont val="Calibri"/>
        <family val="2"/>
        <scheme val="minor"/>
      </rPr>
      <t>B</t>
    </r>
  </si>
  <si>
    <r>
      <t xml:space="preserve">Technology Matrix </t>
    </r>
    <r>
      <rPr>
        <b/>
        <i/>
        <sz val="16"/>
        <color theme="1"/>
        <rFont val="Calibri"/>
        <family val="2"/>
        <scheme val="minor"/>
      </rPr>
      <t>A</t>
    </r>
  </si>
  <si>
    <r>
      <t xml:space="preserve">Safe operating space </t>
    </r>
    <r>
      <rPr>
        <b/>
        <i/>
        <sz val="16"/>
        <color theme="1"/>
        <rFont val="Calibri"/>
        <family val="2"/>
        <scheme val="minor"/>
      </rPr>
      <t>SOS</t>
    </r>
  </si>
  <si>
    <r>
      <t>Climate change - energy imbalance in W/m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</si>
  <si>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Ocean acidification in </t>
    </r>
    <r>
      <rPr>
        <sz val="11"/>
        <color theme="1"/>
        <rFont val="Calibri"/>
        <family val="2"/>
      </rPr>
      <t>Ω</t>
    </r>
    <r>
      <rPr>
        <vertAlign val="subscript"/>
        <sz val="6.6"/>
        <color theme="1"/>
        <rFont val="Calibri"/>
        <family val="2"/>
      </rPr>
      <t>arag</t>
    </r>
  </si>
  <si>
    <t>Change in biosphere integrity in %</t>
  </si>
  <si>
    <t>Nitrogen cycle in Tg</t>
  </si>
  <si>
    <t>Phosphorus cycle in Tg</t>
  </si>
  <si>
    <t>Atmospheric aerosol loading in Aerosol optical depth</t>
  </si>
  <si>
    <r>
      <t>Freshwater use in km</t>
    </r>
    <r>
      <rPr>
        <vertAlign val="superscript"/>
        <sz val="11"/>
        <color theme="1"/>
        <rFont val="Calibri"/>
        <family val="2"/>
        <scheme val="minor"/>
      </rPr>
      <t>3</t>
    </r>
  </si>
  <si>
    <t>Stratospheric ozone depletion in Dobson units</t>
  </si>
  <si>
    <t>Land-system change in %</t>
  </si>
  <si>
    <t>Value</t>
  </si>
  <si>
    <t>N2O</t>
  </si>
  <si>
    <t>N-fertilizer use</t>
  </si>
  <si>
    <t>Phosphate</t>
  </si>
  <si>
    <t>Particulates, &lt; 2.5 um</t>
  </si>
  <si>
    <t>Water, river</t>
  </si>
  <si>
    <t>Transformation, from forest, intensive</t>
  </si>
  <si>
    <t>N2O (in Mt)</t>
  </si>
  <si>
    <t>Phosphate (in Mt)</t>
  </si>
  <si>
    <t>Particulates, &lt; 2.5 um (in Mt)</t>
  </si>
  <si>
    <t>Water, river (in km3)</t>
  </si>
  <si>
    <t>Transformation, from forest, intensive (in km2)</t>
  </si>
  <si>
    <t>N-fertilizer use (in Mt)</t>
  </si>
  <si>
    <t>in Mt</t>
  </si>
  <si>
    <t>in km3</t>
  </si>
  <si>
    <t>in km2</t>
  </si>
  <si>
    <t>Occupation, annual crop, irrigated</t>
  </si>
  <si>
    <t>Occupation, annual crop, irrigated in km2*year</t>
  </si>
  <si>
    <t>in km2*year</t>
  </si>
  <si>
    <t xml:space="preserve">This excel-file includes the data used of the exemplary case study for the Matlab code of the following publication: </t>
  </si>
  <si>
    <t>Towards circular plastics within planetary boundaries</t>
  </si>
  <si>
    <t>All spreadsheets within this workbook are linked to this "SUMMARY"-spreadsheet.</t>
  </si>
  <si>
    <r>
      <t>by Marvin Bachmann</t>
    </r>
    <r>
      <rPr>
        <i/>
        <vertAlign val="superscript"/>
        <sz val="14"/>
        <rFont val="Times New Roman"/>
        <family val="1"/>
      </rPr>
      <t>a</t>
    </r>
    <r>
      <rPr>
        <i/>
        <sz val="14"/>
        <rFont val="Times New Roman"/>
        <family val="1"/>
      </rPr>
      <t>, Christian Zibunas</t>
    </r>
    <r>
      <rPr>
        <i/>
        <vertAlign val="superscript"/>
        <sz val="14"/>
        <rFont val="Times New Roman"/>
        <family val="1"/>
      </rPr>
      <t>a</t>
    </r>
    <r>
      <rPr>
        <i/>
        <sz val="14"/>
        <rFont val="Times New Roman"/>
        <family val="1"/>
      </rPr>
      <t>, Jan Hartmann</t>
    </r>
    <r>
      <rPr>
        <i/>
        <vertAlign val="superscript"/>
        <sz val="14"/>
        <rFont val="Times New Roman"/>
        <family val="1"/>
      </rPr>
      <t>a</t>
    </r>
    <r>
      <rPr>
        <i/>
        <sz val="14"/>
        <rFont val="Times New Roman"/>
        <family val="1"/>
      </rPr>
      <t>, Victor Tulus</t>
    </r>
    <r>
      <rPr>
        <i/>
        <vertAlign val="superscript"/>
        <sz val="14"/>
        <rFont val="Times New Roman"/>
        <family val="1"/>
      </rPr>
      <t>b</t>
    </r>
    <r>
      <rPr>
        <i/>
        <sz val="14"/>
        <rFont val="Times New Roman"/>
        <family val="1"/>
      </rPr>
      <t xml:space="preserve">, </t>
    </r>
  </si>
  <si>
    <r>
      <t>Sangwon Suh</t>
    </r>
    <r>
      <rPr>
        <i/>
        <vertAlign val="superscript"/>
        <sz val="14"/>
        <rFont val="Times New Roman"/>
        <family val="1"/>
      </rPr>
      <t>c</t>
    </r>
    <r>
      <rPr>
        <i/>
        <sz val="14"/>
        <rFont val="Times New Roman"/>
        <family val="1"/>
      </rPr>
      <t>, Gonzalo Guillén-Gosálbez</t>
    </r>
    <r>
      <rPr>
        <i/>
        <vertAlign val="superscript"/>
        <sz val="14"/>
        <rFont val="Times New Roman"/>
        <family val="1"/>
      </rPr>
      <t>b</t>
    </r>
    <r>
      <rPr>
        <i/>
        <sz val="14"/>
        <rFont val="Times New Roman"/>
        <family val="1"/>
      </rPr>
      <t>, and André Bardow</t>
    </r>
    <r>
      <rPr>
        <i/>
        <vertAlign val="superscript"/>
        <sz val="14"/>
        <rFont val="Times New Roman"/>
        <family val="1"/>
      </rPr>
      <t>d</t>
    </r>
  </si>
  <si>
    <r>
      <t>a</t>
    </r>
    <r>
      <rPr>
        <sz val="14"/>
        <rFont val="Times New Roman"/>
        <family val="1"/>
      </rPr>
      <t xml:space="preserve"> - Institute for Technical Thermodynamics, RWTH Aachen University, 52062 Aachen, Germany.</t>
    </r>
  </si>
  <si>
    <r>
      <t>b</t>
    </r>
    <r>
      <rPr>
        <sz val="14"/>
        <rFont val="Times New Roman"/>
        <family val="1"/>
      </rPr>
      <t xml:space="preserve"> - Institute for Chemical and Bioengineering, Department of Chemistry and Applied Biosciences, ETH Zürich, 8093 Zurich, Switzerland.</t>
    </r>
  </si>
  <si>
    <r>
      <t>c</t>
    </r>
    <r>
      <rPr>
        <sz val="14"/>
        <rFont val="Times New Roman"/>
        <family val="1"/>
      </rPr>
      <t xml:space="preserve"> - Bren School of Environmental Science and Management, University of California, Santa Barbara, CA 93117, USA.</t>
    </r>
  </si>
  <si>
    <r>
      <t>d</t>
    </r>
    <r>
      <rPr>
        <sz val="14"/>
        <rFont val="Times New Roman"/>
        <family val="1"/>
      </rPr>
      <t xml:space="preserve"> - Energy and Process Systems Engineering, ETH Zürich, 8092 Zurich, Switzerland.</t>
    </r>
  </si>
  <si>
    <r>
      <t xml:space="preserve">Factor requirements Matrix </t>
    </r>
    <r>
      <rPr>
        <b/>
        <i/>
        <sz val="16"/>
        <color theme="1"/>
        <rFont val="Calibri"/>
        <family val="2"/>
        <scheme val="minor"/>
      </rPr>
      <t>F</t>
    </r>
  </si>
  <si>
    <t>Low-nitrogen Rice farming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</si>
</sst>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6.6"/>
      <color theme="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6"/>
      <name val="Times New Roman"/>
      <family val="1"/>
    </font>
    <font>
      <i/>
      <sz val="14"/>
      <name val="Times New Roman"/>
      <family val="1"/>
    </font>
    <font>
      <i/>
      <vertAlign val="superscript"/>
      <sz val="14"/>
      <name val="Times New Roman"/>
      <family val="1"/>
    </font>
    <font>
      <vertAlign val="superscript"/>
      <sz val="14"/>
      <name val="Times New Roman"/>
      <family val="1"/>
    </font>
    <font>
      <sz val="14"/>
      <name val="Times New Roman"/>
      <family val="1"/>
    </font>
    <font>
      <vertAlign val="superscript"/>
      <sz val="11"/>
      <name val="Times New Roman"/>
      <family val="1"/>
    </font>
    <font>
      <sz val="20"/>
      <name val="Times New Roman"/>
      <family val="1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/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2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2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165" fontId="0" fillId="0" borderId="0" xfId="0" applyNumberFormat="1" applyFill="1" applyBorder="1" applyAlignment="1">
      <alignment horizontal="left"/>
    </xf>
    <xf numFmtId="165" fontId="0" fillId="0" borderId="3" xfId="0" applyNumberFormat="1" applyBorder="1" applyAlignment="1">
      <alignment horizontal="left"/>
    </xf>
    <xf numFmtId="165" fontId="0" fillId="0" borderId="2" xfId="0" applyNumberFormat="1" applyFill="1" applyBorder="1" applyAlignment="1">
      <alignment horizontal="left"/>
    </xf>
    <xf numFmtId="11" fontId="0" fillId="0" borderId="0" xfId="0" applyNumberFormat="1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0" fontId="0" fillId="0" borderId="0" xfId="0" applyNumberFormat="1"/>
    <xf numFmtId="0" fontId="0" fillId="0" borderId="4" xfId="0" applyFill="1" applyBorder="1"/>
    <xf numFmtId="165" fontId="0" fillId="0" borderId="4" xfId="0" applyNumberFormat="1" applyBorder="1" applyAlignment="1">
      <alignment horizontal="center" vertical="top" wrapText="1"/>
    </xf>
    <xf numFmtId="165" fontId="0" fillId="0" borderId="3" xfId="0" applyNumberFormat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center"/>
    </xf>
    <xf numFmtId="0" fontId="12" fillId="0" borderId="0" xfId="0" applyFont="1"/>
    <xf numFmtId="0" fontId="11" fillId="0" borderId="0" xfId="0" applyFont="1"/>
    <xf numFmtId="0" fontId="11" fillId="0" borderId="3" xfId="0" applyFont="1" applyBorder="1"/>
    <xf numFmtId="0" fontId="13" fillId="0" borderId="0" xfId="0" applyFont="1" applyBorder="1" applyAlignment="1">
      <alignment horizontal="left" vertical="center"/>
    </xf>
    <xf numFmtId="0" fontId="14" fillId="0" borderId="0" xfId="0" applyFont="1" applyBorder="1"/>
    <xf numFmtId="0" fontId="16" fillId="0" borderId="0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9" fillId="0" borderId="0" xfId="0" applyFont="1"/>
    <xf numFmtId="0" fontId="20" fillId="0" borderId="0" xfId="0" applyFont="1"/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C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1"/>
  <sheetViews>
    <sheetView showGridLines="0" tabSelected="1" zoomScale="60" zoomScaleNormal="60" workbookViewId="0"/>
  </sheetViews>
  <sheetFormatPr baseColWidth="10" defaultColWidth="9.140625" defaultRowHeight="15" x14ac:dyDescent="0.25"/>
  <cols>
    <col min="1" max="1" width="53.28515625" customWidth="1"/>
    <col min="2" max="16" width="16.7109375" style="1" customWidth="1"/>
    <col min="17" max="17" width="18.5703125" style="1" customWidth="1"/>
    <col min="18" max="18" width="30.28515625" style="27" customWidth="1"/>
    <col min="19" max="19" width="13.7109375" style="27" customWidth="1"/>
    <col min="20" max="20" width="37.5703125" style="27" customWidth="1"/>
    <col min="21" max="57" width="13.7109375" customWidth="1"/>
  </cols>
  <sheetData>
    <row r="1" spans="1:20" x14ac:dyDescent="0.25">
      <c r="Q1"/>
    </row>
    <row r="2" spans="1:20" x14ac:dyDescent="0.25">
      <c r="Q2"/>
    </row>
    <row r="3" spans="1:20" ht="15.75" x14ac:dyDescent="0.25">
      <c r="A3" s="73" t="s">
        <v>76</v>
      </c>
      <c r="Q3"/>
    </row>
    <row r="4" spans="1:20" ht="14.25" customHeight="1" x14ac:dyDescent="0.25">
      <c r="A4" s="74"/>
      <c r="Q4"/>
    </row>
    <row r="5" spans="1:20" ht="5.25" customHeight="1" x14ac:dyDescent="0.25">
      <c r="A5" s="75"/>
      <c r="B5" s="45"/>
      <c r="C5" s="45"/>
      <c r="D5" s="45"/>
      <c r="E5" s="45"/>
      <c r="Q5"/>
    </row>
    <row r="6" spans="1:20" ht="21" x14ac:dyDescent="0.35">
      <c r="A6" s="76" t="s">
        <v>77</v>
      </c>
      <c r="B6" s="50"/>
      <c r="C6" s="50"/>
      <c r="D6" s="4"/>
      <c r="E6" s="4"/>
      <c r="Q6"/>
    </row>
    <row r="7" spans="1:20" ht="22.5" x14ac:dyDescent="0.3">
      <c r="A7" s="77" t="s">
        <v>79</v>
      </c>
      <c r="B7" s="51"/>
      <c r="C7" s="51"/>
      <c r="D7" s="51"/>
      <c r="E7" s="4"/>
      <c r="Q7"/>
    </row>
    <row r="8" spans="1:20" ht="22.5" x14ac:dyDescent="0.3">
      <c r="A8" s="77" t="s">
        <v>80</v>
      </c>
      <c r="B8" s="51"/>
      <c r="C8" s="51"/>
      <c r="D8" s="51"/>
      <c r="E8" s="4"/>
      <c r="Q8"/>
    </row>
    <row r="9" spans="1:20" ht="9" customHeight="1" x14ac:dyDescent="0.3">
      <c r="A9" s="77"/>
      <c r="B9" s="51"/>
      <c r="C9" s="51"/>
      <c r="D9" s="51"/>
      <c r="E9" s="4"/>
      <c r="Q9"/>
    </row>
    <row r="10" spans="1:20" ht="22.5" x14ac:dyDescent="0.25">
      <c r="A10" s="78" t="s">
        <v>81</v>
      </c>
      <c r="B10" s="4"/>
      <c r="C10" s="4"/>
      <c r="D10" s="4"/>
      <c r="E10" s="4"/>
      <c r="Q10"/>
    </row>
    <row r="11" spans="1:20" ht="22.5" x14ac:dyDescent="0.25">
      <c r="A11" s="78" t="s">
        <v>82</v>
      </c>
      <c r="B11" s="4"/>
      <c r="C11" s="4"/>
      <c r="D11" s="4"/>
      <c r="E11" s="4"/>
      <c r="Q11"/>
    </row>
    <row r="12" spans="1:20" ht="22.5" x14ac:dyDescent="0.25">
      <c r="A12" s="78" t="s">
        <v>83</v>
      </c>
      <c r="B12" s="4"/>
      <c r="C12" s="4"/>
      <c r="D12" s="4"/>
      <c r="E12" s="4"/>
      <c r="Q12"/>
    </row>
    <row r="13" spans="1:20" ht="22.5" x14ac:dyDescent="0.25">
      <c r="A13" s="78" t="s">
        <v>84</v>
      </c>
      <c r="B13" s="4"/>
      <c r="C13" s="4"/>
      <c r="D13" s="4"/>
      <c r="E13" s="4"/>
      <c r="Q13"/>
    </row>
    <row r="14" spans="1:20" ht="6" customHeight="1" x14ac:dyDescent="0.25">
      <c r="A14" s="79"/>
      <c r="B14" s="52"/>
      <c r="C14" s="52"/>
      <c r="D14" s="52"/>
      <c r="E14" s="52"/>
      <c r="Q14"/>
    </row>
    <row r="15" spans="1:20" ht="15" customHeight="1" x14ac:dyDescent="0.4">
      <c r="A15" s="80"/>
      <c r="Q15"/>
    </row>
    <row r="16" spans="1:20" s="54" customFormat="1" ht="15" customHeight="1" x14ac:dyDescent="0.25">
      <c r="A16" s="74" t="s">
        <v>78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R16" s="55"/>
      <c r="S16" s="55"/>
      <c r="T16" s="55"/>
    </row>
    <row r="17" spans="1:20" s="54" customFormat="1" ht="15" customHeight="1" x14ac:dyDescent="0.25">
      <c r="A17" s="74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R17" s="55"/>
      <c r="S17" s="55"/>
      <c r="T17" s="55"/>
    </row>
    <row r="18" spans="1:20" s="54" customFormat="1" ht="15.75" customHeight="1" x14ac:dyDescent="0.25">
      <c r="A18" s="81" t="s">
        <v>33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R18" s="55"/>
      <c r="S18" s="55"/>
      <c r="T18" s="55"/>
    </row>
    <row r="19" spans="1:20" ht="21" x14ac:dyDescent="0.35">
      <c r="A19" s="7"/>
      <c r="Q19"/>
    </row>
    <row r="20" spans="1:20" ht="18" customHeight="1" x14ac:dyDescent="0.35">
      <c r="A20" s="7" t="s">
        <v>46</v>
      </c>
      <c r="Q20"/>
    </row>
    <row r="21" spans="1:20" s="19" customFormat="1" ht="30.75" thickBot="1" x14ac:dyDescent="0.3">
      <c r="A21" s="17"/>
      <c r="B21" s="17" t="s">
        <v>6</v>
      </c>
      <c r="C21" s="18" t="s">
        <v>3</v>
      </c>
      <c r="D21" s="89" t="s">
        <v>86</v>
      </c>
      <c r="E21" s="18" t="s">
        <v>10</v>
      </c>
      <c r="F21" s="18" t="s">
        <v>5</v>
      </c>
      <c r="G21" s="18" t="s">
        <v>16</v>
      </c>
      <c r="H21" s="18" t="s">
        <v>11</v>
      </c>
      <c r="I21" s="18" t="s">
        <v>12</v>
      </c>
      <c r="J21" s="18" t="s">
        <v>13</v>
      </c>
      <c r="K21" s="18" t="s">
        <v>14</v>
      </c>
      <c r="L21" s="18" t="s">
        <v>15</v>
      </c>
      <c r="M21" s="18" t="s">
        <v>2</v>
      </c>
      <c r="N21" s="18" t="s">
        <v>17</v>
      </c>
      <c r="O21" s="18" t="s">
        <v>4</v>
      </c>
      <c r="P21" s="18" t="s">
        <v>7</v>
      </c>
      <c r="Q21" s="18" t="s">
        <v>38</v>
      </c>
    </row>
    <row r="22" spans="1:20" x14ac:dyDescent="0.25">
      <c r="A22" s="5" t="s">
        <v>27</v>
      </c>
      <c r="B22" s="43">
        <v>1</v>
      </c>
      <c r="C22" s="38">
        <v>0</v>
      </c>
      <c r="D22" s="38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38">
        <v>0</v>
      </c>
      <c r="N22" s="40">
        <v>0</v>
      </c>
      <c r="O22" s="40">
        <v>0</v>
      </c>
      <c r="P22" s="38">
        <v>0</v>
      </c>
      <c r="Q22" s="40">
        <v>0</v>
      </c>
      <c r="R22"/>
      <c r="S22"/>
      <c r="T22"/>
    </row>
    <row r="23" spans="1:20" x14ac:dyDescent="0.25">
      <c r="A23" s="3" t="s">
        <v>23</v>
      </c>
      <c r="B23" s="36">
        <v>-1.1499999999999999</v>
      </c>
      <c r="C23" s="56">
        <v>1</v>
      </c>
      <c r="D23" s="56">
        <v>1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38">
        <v>0</v>
      </c>
      <c r="N23" s="40">
        <v>0</v>
      </c>
      <c r="O23" s="40">
        <v>0</v>
      </c>
      <c r="P23" s="38">
        <v>0</v>
      </c>
      <c r="Q23" s="40">
        <v>0</v>
      </c>
      <c r="R23"/>
      <c r="S23"/>
      <c r="T23"/>
    </row>
    <row r="24" spans="1:20" ht="17.25" customHeight="1" x14ac:dyDescent="0.25">
      <c r="A24" s="5" t="s">
        <v>26</v>
      </c>
      <c r="B24" s="43">
        <v>-2.2000000000000002</v>
      </c>
      <c r="C24" s="38">
        <v>0</v>
      </c>
      <c r="D24" s="38">
        <v>0</v>
      </c>
      <c r="E24" s="35">
        <v>1</v>
      </c>
      <c r="F24" s="35">
        <v>1</v>
      </c>
      <c r="G24" s="35">
        <v>1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38">
        <v>0</v>
      </c>
      <c r="N24" s="40">
        <v>0</v>
      </c>
      <c r="O24" s="40">
        <v>0</v>
      </c>
      <c r="P24" s="38">
        <v>0</v>
      </c>
      <c r="Q24" s="40">
        <v>0</v>
      </c>
      <c r="R24"/>
      <c r="S24"/>
      <c r="T24"/>
    </row>
    <row r="25" spans="1:20" ht="17.25" customHeight="1" x14ac:dyDescent="0.25">
      <c r="A25" s="3" t="s">
        <v>37</v>
      </c>
      <c r="B25" s="57">
        <v>0</v>
      </c>
      <c r="C25" s="38">
        <v>0</v>
      </c>
      <c r="D25" s="38">
        <v>0</v>
      </c>
      <c r="E25" s="35">
        <v>-0.23</v>
      </c>
      <c r="F25" s="40">
        <v>0</v>
      </c>
      <c r="G25" s="40">
        <v>0</v>
      </c>
      <c r="H25" s="35">
        <v>1</v>
      </c>
      <c r="I25" s="35">
        <v>1</v>
      </c>
      <c r="J25" s="35">
        <v>1</v>
      </c>
      <c r="K25" s="35">
        <v>1</v>
      </c>
      <c r="L25" s="35">
        <v>1</v>
      </c>
      <c r="M25" s="38">
        <v>0</v>
      </c>
      <c r="N25" s="40">
        <v>0</v>
      </c>
      <c r="O25" s="40">
        <v>0</v>
      </c>
      <c r="P25" s="38">
        <v>0</v>
      </c>
      <c r="Q25" s="40">
        <v>0</v>
      </c>
      <c r="R25"/>
      <c r="S25"/>
      <c r="T25"/>
    </row>
    <row r="26" spans="1:20" ht="17.25" customHeight="1" x14ac:dyDescent="0.25">
      <c r="A26" s="3" t="s">
        <v>24</v>
      </c>
      <c r="B26" s="42">
        <v>0</v>
      </c>
      <c r="C26" s="56">
        <v>0.6</v>
      </c>
      <c r="D26" s="56">
        <v>0.6</v>
      </c>
      <c r="E26" s="40">
        <v>0</v>
      </c>
      <c r="F26" s="40">
        <v>0</v>
      </c>
      <c r="G26" s="40">
        <v>0</v>
      </c>
      <c r="H26" s="35">
        <v>-1</v>
      </c>
      <c r="I26" s="35">
        <v>-1</v>
      </c>
      <c r="J26" s="35">
        <v>-1</v>
      </c>
      <c r="K26" s="35">
        <v>-1</v>
      </c>
      <c r="L26" s="35">
        <v>-1</v>
      </c>
      <c r="M26" s="38">
        <v>0</v>
      </c>
      <c r="N26" s="40">
        <v>0</v>
      </c>
      <c r="O26" s="35">
        <v>-1</v>
      </c>
      <c r="P26" s="38">
        <v>0</v>
      </c>
      <c r="Q26" s="40">
        <v>0</v>
      </c>
      <c r="R26"/>
      <c r="S26"/>
      <c r="T26"/>
    </row>
    <row r="27" spans="1:20" x14ac:dyDescent="0.25">
      <c r="A27" s="3" t="s">
        <v>21</v>
      </c>
      <c r="B27" s="57">
        <v>0</v>
      </c>
      <c r="C27" s="38">
        <v>0</v>
      </c>
      <c r="D27" s="38">
        <v>0</v>
      </c>
      <c r="E27" s="40">
        <v>0</v>
      </c>
      <c r="F27" s="58">
        <f>-1/0.9</f>
        <v>-1.1111111111111112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56">
        <v>1</v>
      </c>
      <c r="N27" s="40">
        <v>0</v>
      </c>
      <c r="O27" s="40">
        <v>0</v>
      </c>
      <c r="P27" s="38">
        <v>0</v>
      </c>
      <c r="Q27" s="40">
        <v>0</v>
      </c>
      <c r="R27"/>
      <c r="S27"/>
      <c r="T27"/>
    </row>
    <row r="28" spans="1:20" x14ac:dyDescent="0.25">
      <c r="A28" s="3" t="s">
        <v>25</v>
      </c>
      <c r="B28" s="57">
        <v>0</v>
      </c>
      <c r="C28" s="38">
        <v>0</v>
      </c>
      <c r="D28" s="38">
        <v>0</v>
      </c>
      <c r="E28" s="38">
        <v>0</v>
      </c>
      <c r="F28" s="40">
        <v>0</v>
      </c>
      <c r="G28" s="56">
        <v>-0.25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38">
        <v>0</v>
      </c>
      <c r="N28" s="35">
        <v>1</v>
      </c>
      <c r="O28" s="40">
        <v>0</v>
      </c>
      <c r="P28" s="38">
        <v>0</v>
      </c>
      <c r="Q28" s="40">
        <v>0</v>
      </c>
      <c r="R28"/>
      <c r="S28"/>
      <c r="T28"/>
    </row>
    <row r="29" spans="1:20" x14ac:dyDescent="0.25">
      <c r="A29" s="3" t="s">
        <v>22</v>
      </c>
      <c r="B29" s="59">
        <v>-7.6944444000000001E-2</v>
      </c>
      <c r="C29" s="38">
        <v>0</v>
      </c>
      <c r="D29" s="38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38">
        <v>0</v>
      </c>
      <c r="N29" s="35">
        <v>-0.02</v>
      </c>
      <c r="O29" s="40">
        <v>0</v>
      </c>
      <c r="P29" s="56">
        <v>1</v>
      </c>
      <c r="Q29" s="40">
        <v>0</v>
      </c>
      <c r="R29"/>
      <c r="S29"/>
      <c r="T29"/>
    </row>
    <row r="30" spans="1:20" x14ac:dyDescent="0.25">
      <c r="A30" s="60" t="s">
        <v>35</v>
      </c>
      <c r="B30" s="61">
        <v>-0.34499999999999997</v>
      </c>
      <c r="C30" s="39">
        <v>0</v>
      </c>
      <c r="D30" s="39">
        <v>0</v>
      </c>
      <c r="E30" s="41">
        <v>0</v>
      </c>
      <c r="F30" s="41">
        <v>0</v>
      </c>
      <c r="G30" s="41">
        <v>0</v>
      </c>
      <c r="H30" s="62">
        <v>-0.12</v>
      </c>
      <c r="I30" s="62">
        <v>-0.24</v>
      </c>
      <c r="J30" s="62">
        <v>-0.36</v>
      </c>
      <c r="K30" s="62">
        <v>-0.48</v>
      </c>
      <c r="L30" s="62">
        <v>-0.6</v>
      </c>
      <c r="M30" s="39">
        <v>0</v>
      </c>
      <c r="N30" s="47">
        <v>-0.1</v>
      </c>
      <c r="O30" s="41">
        <v>0</v>
      </c>
      <c r="P30" s="39">
        <v>0</v>
      </c>
      <c r="Q30" s="62">
        <v>1</v>
      </c>
      <c r="R30"/>
      <c r="S30"/>
      <c r="T30"/>
    </row>
    <row r="31" spans="1:20" x14ac:dyDescent="0.25">
      <c r="A31" s="5"/>
      <c r="C31" s="10"/>
      <c r="D31" s="87"/>
      <c r="E31" s="4"/>
      <c r="F31" s="4"/>
      <c r="G31" s="4"/>
      <c r="H31" s="4"/>
      <c r="I31" s="4"/>
      <c r="J31" s="4"/>
      <c r="K31" s="4"/>
      <c r="L31" s="4"/>
      <c r="M31" s="10"/>
      <c r="N31" s="4"/>
      <c r="O31" s="4"/>
      <c r="P31" s="10"/>
      <c r="Q31" s="4"/>
      <c r="R31"/>
      <c r="S31"/>
      <c r="T31"/>
    </row>
    <row r="32" spans="1:20" ht="21" x14ac:dyDescent="0.35">
      <c r="A32" s="8" t="s">
        <v>45</v>
      </c>
      <c r="C32" s="10"/>
      <c r="D32" s="87"/>
      <c r="E32" s="4"/>
      <c r="F32" s="4"/>
      <c r="G32" s="4"/>
      <c r="H32" s="4"/>
      <c r="I32" s="4"/>
      <c r="J32" s="4"/>
      <c r="K32" s="4"/>
      <c r="L32" s="4"/>
      <c r="M32" s="10"/>
      <c r="N32" s="4"/>
      <c r="O32" s="4"/>
      <c r="P32" s="10"/>
      <c r="Q32" s="4"/>
      <c r="R32"/>
      <c r="S32"/>
      <c r="T32"/>
    </row>
    <row r="33" spans="1:20" s="19" customFormat="1" ht="30.75" thickBot="1" x14ac:dyDescent="0.3">
      <c r="A33" s="17"/>
      <c r="B33" s="17" t="s">
        <v>6</v>
      </c>
      <c r="C33" s="18" t="s">
        <v>3</v>
      </c>
      <c r="D33" s="89" t="s">
        <v>86</v>
      </c>
      <c r="E33" s="18" t="s">
        <v>10</v>
      </c>
      <c r="F33" s="18" t="s">
        <v>5</v>
      </c>
      <c r="G33" s="18" t="s">
        <v>16</v>
      </c>
      <c r="H33" s="18" t="s">
        <v>11</v>
      </c>
      <c r="I33" s="18" t="s">
        <v>12</v>
      </c>
      <c r="J33" s="18" t="s">
        <v>13</v>
      </c>
      <c r="K33" s="18" t="s">
        <v>14</v>
      </c>
      <c r="L33" s="18" t="s">
        <v>15</v>
      </c>
      <c r="M33" s="18" t="s">
        <v>2</v>
      </c>
      <c r="N33" s="18" t="s">
        <v>17</v>
      </c>
      <c r="O33" s="18" t="s">
        <v>4</v>
      </c>
      <c r="P33" s="18" t="s">
        <v>7</v>
      </c>
      <c r="Q33" s="18" t="s">
        <v>38</v>
      </c>
    </row>
    <row r="34" spans="1:20" x14ac:dyDescent="0.25">
      <c r="A34" s="64" t="s">
        <v>19</v>
      </c>
      <c r="B34" s="37">
        <v>0</v>
      </c>
      <c r="C34" s="34">
        <v>6.1426003512500001E-2</v>
      </c>
      <c r="D34" s="34">
        <v>0.12142600351250001</v>
      </c>
      <c r="E34" s="37">
        <v>0</v>
      </c>
      <c r="F34" s="48">
        <v>0.226645170048422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4">
        <v>3.2078655597458497E-2</v>
      </c>
      <c r="N34" s="48">
        <v>0.15047266307086199</v>
      </c>
      <c r="O34" s="37">
        <v>0</v>
      </c>
      <c r="P34" s="48">
        <v>1.09518411059528</v>
      </c>
      <c r="Q34" s="34">
        <v>5.7554401927520801E-2</v>
      </c>
      <c r="R34"/>
      <c r="S34"/>
      <c r="T34"/>
    </row>
    <row r="35" spans="1:20" x14ac:dyDescent="0.25">
      <c r="A35" s="63" t="s">
        <v>20</v>
      </c>
      <c r="B35" s="38">
        <v>0</v>
      </c>
      <c r="C35" s="34">
        <v>1.32928000055755E-4</v>
      </c>
      <c r="D35" s="34">
        <v>1.32928000055755E-4</v>
      </c>
      <c r="E35" s="38">
        <v>0</v>
      </c>
      <c r="F35" s="34">
        <v>1.4654469092316601E-4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4">
        <v>1.49527871364676E-3</v>
      </c>
      <c r="N35" s="34">
        <v>2.5585952295206798E-4</v>
      </c>
      <c r="O35" s="38">
        <v>0</v>
      </c>
      <c r="P35" s="34">
        <v>9.1521080658361897E-4</v>
      </c>
      <c r="Q35" s="34">
        <v>6.9679253375015801E-5</v>
      </c>
      <c r="R35"/>
      <c r="S35"/>
      <c r="T35"/>
    </row>
    <row r="36" spans="1:20" x14ac:dyDescent="0.25">
      <c r="A36" s="63" t="s">
        <v>64</v>
      </c>
      <c r="B36" s="38">
        <v>0</v>
      </c>
      <c r="C36" s="34">
        <v>1.22852007025E-4</v>
      </c>
      <c r="D36" s="34">
        <v>1.22852007025E-4</v>
      </c>
      <c r="E36" s="38">
        <v>0</v>
      </c>
      <c r="F36" s="34">
        <v>5.6661292512105499E-5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4">
        <v>1.6039327798729248E-5</v>
      </c>
      <c r="N36" s="34">
        <v>7.5236331535430995E-5</v>
      </c>
      <c r="O36" s="38">
        <v>0</v>
      </c>
      <c r="P36" s="34">
        <v>5.4759205529764001E-4</v>
      </c>
      <c r="Q36" s="34">
        <v>2.8777200963760399E-5</v>
      </c>
      <c r="R36"/>
      <c r="S36"/>
      <c r="T36"/>
    </row>
    <row r="37" spans="1:20" x14ac:dyDescent="0.25">
      <c r="A37" s="63" t="s">
        <v>65</v>
      </c>
      <c r="B37" s="38">
        <v>0</v>
      </c>
      <c r="C37" s="34">
        <v>2.0000000000000001E-4</v>
      </c>
      <c r="D37" s="34">
        <v>8.0000000000000004E-4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4">
        <v>2.0000000000000001E-4</v>
      </c>
      <c r="Q37" s="38">
        <v>0</v>
      </c>
      <c r="R37"/>
      <c r="S37"/>
      <c r="T37"/>
    </row>
    <row r="38" spans="1:20" x14ac:dyDescent="0.25">
      <c r="A38" s="63" t="s">
        <v>66</v>
      </c>
      <c r="B38" s="38">
        <v>0</v>
      </c>
      <c r="C38" s="38">
        <v>0</v>
      </c>
      <c r="D38" s="38">
        <v>0</v>
      </c>
      <c r="E38" s="34">
        <f>4*10^-5</f>
        <v>4.0000000000000003E-5</v>
      </c>
      <c r="F38" s="34">
        <f>1.5*10^-6</f>
        <v>1.5E-6</v>
      </c>
      <c r="G38" s="34">
        <f>4*10^-5</f>
        <v>4.0000000000000003E-5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4">
        <f>10^-4</f>
        <v>1E-4</v>
      </c>
      <c r="P38" s="34">
        <v>2.9999999999999997E-4</v>
      </c>
      <c r="Q38" s="34">
        <f>5*10^-5</f>
        <v>5.0000000000000002E-5</v>
      </c>
      <c r="R38"/>
      <c r="S38"/>
      <c r="T38"/>
    </row>
    <row r="39" spans="1:20" x14ac:dyDescent="0.25">
      <c r="A39" s="63" t="s">
        <v>67</v>
      </c>
      <c r="B39" s="38">
        <v>0</v>
      </c>
      <c r="C39" s="34">
        <v>0.4</v>
      </c>
      <c r="D39" s="34">
        <v>0.4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  <c r="L39" s="38">
        <v>0</v>
      </c>
      <c r="M39" s="38">
        <v>0</v>
      </c>
      <c r="N39" s="38">
        <v>0</v>
      </c>
      <c r="O39" s="38">
        <v>0</v>
      </c>
      <c r="P39" s="34">
        <f>0.002</f>
        <v>2E-3</v>
      </c>
      <c r="Q39" s="38">
        <v>0</v>
      </c>
      <c r="R39"/>
      <c r="S39"/>
      <c r="T39"/>
    </row>
    <row r="40" spans="1:20" x14ac:dyDescent="0.25">
      <c r="A40" s="63" t="s">
        <v>68</v>
      </c>
      <c r="B40" s="38">
        <v>0</v>
      </c>
      <c r="C40" s="34">
        <v>0.3</v>
      </c>
      <c r="D40" s="34">
        <v>0.3</v>
      </c>
      <c r="E40" s="38">
        <v>0</v>
      </c>
      <c r="F40" s="38">
        <v>0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  <c r="L40" s="38">
        <v>0</v>
      </c>
      <c r="M40" s="38">
        <v>0</v>
      </c>
      <c r="N40" s="38">
        <v>0</v>
      </c>
      <c r="O40" s="38">
        <v>0</v>
      </c>
      <c r="P40" s="38">
        <v>0</v>
      </c>
      <c r="Q40" s="38">
        <v>0</v>
      </c>
      <c r="R40"/>
      <c r="S40"/>
      <c r="T40"/>
    </row>
    <row r="41" spans="1:20" x14ac:dyDescent="0.25">
      <c r="A41" s="63" t="s">
        <v>74</v>
      </c>
      <c r="B41" s="38">
        <v>0</v>
      </c>
      <c r="C41" s="34">
        <v>1000</v>
      </c>
      <c r="D41" s="34">
        <v>1000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0</v>
      </c>
      <c r="M41" s="38">
        <v>0</v>
      </c>
      <c r="N41" s="38">
        <v>0</v>
      </c>
      <c r="O41" s="38">
        <v>0</v>
      </c>
      <c r="P41" s="38">
        <v>0</v>
      </c>
      <c r="Q41" s="38">
        <v>0</v>
      </c>
      <c r="R41"/>
      <c r="S41"/>
      <c r="T41"/>
    </row>
    <row r="42" spans="1:20" x14ac:dyDescent="0.25">
      <c r="A42" s="65" t="s">
        <v>69</v>
      </c>
      <c r="B42" s="39">
        <v>0</v>
      </c>
      <c r="C42" s="72">
        <v>6.0000000000000001E-3</v>
      </c>
      <c r="D42" s="72">
        <v>1E-3</v>
      </c>
      <c r="E42" s="39">
        <v>0</v>
      </c>
      <c r="F42" s="39">
        <v>0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/>
      <c r="S42"/>
      <c r="T42"/>
    </row>
    <row r="43" spans="1:20" x14ac:dyDescent="0.25">
      <c r="B43" s="38"/>
      <c r="C43" s="34"/>
      <c r="D43" s="38"/>
      <c r="E43" s="34"/>
      <c r="F43" s="38"/>
      <c r="G43" s="38"/>
      <c r="H43" s="38"/>
      <c r="I43" s="38"/>
      <c r="J43" s="38"/>
      <c r="K43" s="38"/>
      <c r="L43" s="34"/>
      <c r="M43" s="34"/>
      <c r="N43" s="38"/>
      <c r="O43" s="34"/>
      <c r="P43" s="34"/>
      <c r="Q43"/>
      <c r="R43"/>
      <c r="S43"/>
      <c r="T43"/>
    </row>
    <row r="44" spans="1:20" ht="21" x14ac:dyDescent="0.35">
      <c r="A44" s="8" t="s">
        <v>44</v>
      </c>
      <c r="B44" s="15"/>
      <c r="C44" s="16"/>
      <c r="D44" s="16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4"/>
      <c r="P44" s="15"/>
      <c r="Q44"/>
      <c r="R44"/>
      <c r="S44"/>
      <c r="T44"/>
    </row>
    <row r="45" spans="1:20" ht="45" x14ac:dyDescent="0.25">
      <c r="A45" s="44"/>
      <c r="B45" s="71" t="s">
        <v>0</v>
      </c>
      <c r="C45" s="71" t="s">
        <v>1</v>
      </c>
      <c r="D45" s="71" t="s">
        <v>58</v>
      </c>
      <c r="E45" s="71" t="s">
        <v>60</v>
      </c>
      <c r="F45" s="71" t="s">
        <v>61</v>
      </c>
      <c r="G45" s="71" t="s">
        <v>62</v>
      </c>
      <c r="H45" s="71" t="s">
        <v>63</v>
      </c>
      <c r="I45" s="71" t="s">
        <v>73</v>
      </c>
      <c r="J45" s="71" t="s">
        <v>59</v>
      </c>
      <c r="M45" s="32"/>
      <c r="N45" s="32"/>
      <c r="O45" s="32"/>
      <c r="P45" s="32"/>
      <c r="Q45" s="23"/>
      <c r="R45"/>
      <c r="S45"/>
      <c r="T45"/>
    </row>
    <row r="46" spans="1:20" ht="15.75" thickBot="1" x14ac:dyDescent="0.3">
      <c r="A46" s="69"/>
      <c r="B46" s="70" t="s">
        <v>70</v>
      </c>
      <c r="C46" s="70" t="s">
        <v>70</v>
      </c>
      <c r="D46" s="70" t="s">
        <v>70</v>
      </c>
      <c r="E46" s="70" t="s">
        <v>70</v>
      </c>
      <c r="F46" s="70" t="s">
        <v>70</v>
      </c>
      <c r="G46" s="70" t="s">
        <v>71</v>
      </c>
      <c r="H46" s="70" t="s">
        <v>72</v>
      </c>
      <c r="I46" s="70" t="s">
        <v>75</v>
      </c>
      <c r="J46" s="70" t="s">
        <v>70</v>
      </c>
      <c r="M46" s="32"/>
      <c r="N46" s="32"/>
      <c r="O46" s="32"/>
      <c r="P46" s="32"/>
      <c r="Q46" s="23"/>
      <c r="R46"/>
      <c r="S46"/>
      <c r="T46"/>
    </row>
    <row r="47" spans="1:20" ht="17.25" x14ac:dyDescent="0.25">
      <c r="A47" s="5" t="s">
        <v>48</v>
      </c>
      <c r="B47" s="48">
        <f>0.000000000000235/10^-9</f>
        <v>2.3499999999999999E-4</v>
      </c>
      <c r="C47" s="48">
        <f>0.00000000000159/10^-9</f>
        <v>1.5900000000000001E-3</v>
      </c>
      <c r="D47" s="48">
        <f>0.0000000000464/10^-9</f>
        <v>4.6399999999999997E-2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M47" s="23"/>
      <c r="O47" s="32"/>
      <c r="P47" s="34"/>
      <c r="Q47" s="23"/>
      <c r="R47"/>
      <c r="S47"/>
      <c r="T47"/>
    </row>
    <row r="48" spans="1:20" x14ac:dyDescent="0.25">
      <c r="A48" s="5" t="s">
        <v>49</v>
      </c>
      <c r="B48" s="48">
        <f>5.4698201376E-14/10^-9</f>
        <v>5.4698201375999992E-5</v>
      </c>
      <c r="C48" s="48">
        <f>1.50079042553476E-13/10^-9</f>
        <v>1.50079042553476E-4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L48" s="23"/>
      <c r="M48" s="23"/>
      <c r="N48" s="32"/>
      <c r="O48" s="32"/>
      <c r="P48" s="34"/>
      <c r="Q48" s="23"/>
      <c r="R48"/>
      <c r="S48"/>
      <c r="T48"/>
    </row>
    <row r="49" spans="1:24" x14ac:dyDescent="0.25">
      <c r="A49" s="5" t="s">
        <v>50</v>
      </c>
      <c r="B49" s="48">
        <f>2.03007518796992E-13/10^-9</f>
        <v>2.0300751879699197E-4</v>
      </c>
      <c r="C49" s="48">
        <f>6.90225563909774E-12/10^-9</f>
        <v>6.9022556390977395E-3</v>
      </c>
      <c r="D49" s="48">
        <f>6.04962406015038E-11/10^-9</f>
        <v>6.0496240601503791E-2</v>
      </c>
      <c r="E49" s="38">
        <v>0</v>
      </c>
      <c r="F49" s="38">
        <v>0</v>
      </c>
      <c r="G49" s="38">
        <v>0</v>
      </c>
      <c r="H49" s="38">
        <v>0</v>
      </c>
      <c r="I49" s="66">
        <f>0.0000000000007/10^-6</f>
        <v>7.0000000000000007E-7</v>
      </c>
      <c r="J49" s="38">
        <v>0</v>
      </c>
      <c r="M49" s="23"/>
      <c r="N49" s="32"/>
      <c r="O49" s="32"/>
      <c r="Q49" s="23"/>
      <c r="R49"/>
      <c r="S49"/>
      <c r="T49"/>
    </row>
    <row r="50" spans="1:24" x14ac:dyDescent="0.25">
      <c r="A50" s="5" t="s">
        <v>51</v>
      </c>
      <c r="B50" s="38">
        <v>0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66">
        <f>0.000000001/10^-9</f>
        <v>1</v>
      </c>
      <c r="M50" s="23"/>
      <c r="N50" s="32"/>
      <c r="O50" s="32"/>
      <c r="P50" s="32"/>
      <c r="Q50" s="23"/>
      <c r="R50"/>
      <c r="S50"/>
      <c r="T50"/>
    </row>
    <row r="51" spans="1:24" x14ac:dyDescent="0.25">
      <c r="A51" s="5" t="s">
        <v>52</v>
      </c>
      <c r="B51" s="38">
        <v>0</v>
      </c>
      <c r="C51" s="38">
        <v>0</v>
      </c>
      <c r="D51" s="38">
        <v>0</v>
      </c>
      <c r="E51" s="66">
        <f>2.80666538743738E-10/10^-9</f>
        <v>0.28066653874373798</v>
      </c>
      <c r="F51" s="38">
        <v>0</v>
      </c>
      <c r="G51" s="38">
        <v>0</v>
      </c>
      <c r="H51" s="38">
        <v>0</v>
      </c>
      <c r="I51" s="38">
        <v>0</v>
      </c>
      <c r="J51" s="38">
        <v>0</v>
      </c>
      <c r="K51" s="23"/>
      <c r="M51" s="23"/>
      <c r="N51" s="32"/>
      <c r="O51" s="32"/>
      <c r="P51" s="32"/>
      <c r="Q51" s="23"/>
      <c r="R51"/>
      <c r="S51"/>
      <c r="T51"/>
    </row>
    <row r="52" spans="1:24" x14ac:dyDescent="0.25">
      <c r="A52" s="5" t="s">
        <v>53</v>
      </c>
      <c r="B52" s="38">
        <v>0</v>
      </c>
      <c r="C52" s="38">
        <v>0</v>
      </c>
      <c r="D52" s="38">
        <v>0</v>
      </c>
      <c r="E52" s="38">
        <v>0</v>
      </c>
      <c r="F52" s="66">
        <f>0.0000000000108/10^-9</f>
        <v>1.0799999999999999E-2</v>
      </c>
      <c r="G52" s="38">
        <v>0</v>
      </c>
      <c r="H52" s="38">
        <v>0</v>
      </c>
      <c r="I52" s="38">
        <v>0</v>
      </c>
      <c r="J52" s="38">
        <v>0</v>
      </c>
      <c r="K52" s="23"/>
      <c r="M52" s="23"/>
      <c r="N52" s="32"/>
      <c r="O52" s="32"/>
      <c r="P52" s="32"/>
      <c r="Q52" s="23"/>
      <c r="R52"/>
      <c r="S52"/>
      <c r="T52"/>
    </row>
    <row r="53" spans="1:24" ht="17.25" x14ac:dyDescent="0.25">
      <c r="A53" s="5" t="s">
        <v>54</v>
      </c>
      <c r="B53" s="38">
        <v>0</v>
      </c>
      <c r="C53" s="38">
        <v>0</v>
      </c>
      <c r="D53" s="38">
        <v>0</v>
      </c>
      <c r="E53" s="38">
        <v>0</v>
      </c>
      <c r="F53" s="38">
        <v>0</v>
      </c>
      <c r="G53" s="66">
        <f>0.000000001/10^-9</f>
        <v>1</v>
      </c>
      <c r="H53" s="38">
        <v>0</v>
      </c>
      <c r="I53" s="38">
        <v>0</v>
      </c>
      <c r="J53" s="38">
        <v>0</v>
      </c>
      <c r="K53" s="23"/>
      <c r="M53" s="23"/>
      <c r="N53" s="32"/>
      <c r="O53" s="32"/>
      <c r="P53" s="32"/>
      <c r="Q53" s="23"/>
      <c r="R53"/>
      <c r="S53"/>
      <c r="T53"/>
    </row>
    <row r="54" spans="1:24" x14ac:dyDescent="0.25">
      <c r="A54" s="5" t="s">
        <v>55</v>
      </c>
      <c r="B54" s="38">
        <v>0</v>
      </c>
      <c r="C54" s="38">
        <v>0</v>
      </c>
      <c r="D54" s="66">
        <f>0.000000000141/10^-9</f>
        <v>0.14099999999999999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23"/>
      <c r="M54" s="23"/>
      <c r="N54" s="32"/>
      <c r="O54" s="32"/>
      <c r="P54" s="32"/>
      <c r="Q54" s="23"/>
      <c r="R54"/>
      <c r="S54"/>
      <c r="T54"/>
    </row>
    <row r="55" spans="1:24" x14ac:dyDescent="0.25">
      <c r="A55" s="6" t="s">
        <v>56</v>
      </c>
      <c r="B55" s="39">
        <v>0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67">
        <f>0.0000000000015625/10^-6</f>
        <v>1.5625000000000001E-6</v>
      </c>
      <c r="I55" s="39">
        <v>0</v>
      </c>
      <c r="J55" s="39">
        <v>0</v>
      </c>
      <c r="K55" s="23"/>
      <c r="M55" s="23"/>
      <c r="N55" s="32"/>
      <c r="O55" s="32"/>
      <c r="P55" s="32"/>
      <c r="Q55" s="23"/>
      <c r="R55"/>
      <c r="S55"/>
      <c r="T55"/>
    </row>
    <row r="56" spans="1:24" x14ac:dyDescent="0.25">
      <c r="A56" s="5"/>
      <c r="B56" s="15"/>
      <c r="C56" s="16"/>
      <c r="D56" s="16"/>
      <c r="E56" s="32"/>
      <c r="F56" s="32"/>
      <c r="G56" s="32"/>
      <c r="H56" s="32"/>
      <c r="I56" s="32"/>
      <c r="J56" s="32"/>
      <c r="K56" s="32"/>
      <c r="L56" s="32"/>
      <c r="M56" s="34"/>
      <c r="N56" s="23"/>
      <c r="O56" s="32"/>
      <c r="P56" s="32"/>
      <c r="Q56"/>
      <c r="R56"/>
      <c r="S56"/>
      <c r="T56"/>
    </row>
    <row r="57" spans="1:24" ht="21" x14ac:dyDescent="0.35">
      <c r="A57" s="86" t="s">
        <v>85</v>
      </c>
      <c r="B57" s="86"/>
      <c r="C57" s="87"/>
      <c r="D57" s="83"/>
      <c r="E57" s="83"/>
      <c r="F57" s="83"/>
      <c r="G57" s="83"/>
      <c r="H57" s="83"/>
      <c r="I57" s="83"/>
      <c r="J57" s="83"/>
      <c r="K57" s="83"/>
      <c r="L57" s="87"/>
      <c r="M57" s="83"/>
      <c r="N57" s="83"/>
      <c r="O57" s="87"/>
      <c r="P57" s="83"/>
      <c r="R57" s="28"/>
      <c r="S57" s="28"/>
      <c r="T57" s="30"/>
      <c r="U57" s="21"/>
      <c r="V57" s="3"/>
      <c r="W57" s="3"/>
      <c r="X57" s="3"/>
    </row>
    <row r="58" spans="1:24" ht="30.75" thickBot="1" x14ac:dyDescent="0.3">
      <c r="A58" s="88"/>
      <c r="B58" s="88" t="s">
        <v>6</v>
      </c>
      <c r="C58" s="89" t="s">
        <v>3</v>
      </c>
      <c r="D58" s="89" t="s">
        <v>86</v>
      </c>
      <c r="E58" s="89" t="s">
        <v>10</v>
      </c>
      <c r="F58" s="89" t="s">
        <v>5</v>
      </c>
      <c r="G58" s="89" t="s">
        <v>16</v>
      </c>
      <c r="H58" s="89" t="s">
        <v>11</v>
      </c>
      <c r="I58" s="89" t="s">
        <v>12</v>
      </c>
      <c r="J58" s="89" t="s">
        <v>13</v>
      </c>
      <c r="K58" s="89" t="s">
        <v>14</v>
      </c>
      <c r="L58" s="89" t="s">
        <v>15</v>
      </c>
      <c r="M58" s="89" t="s">
        <v>2</v>
      </c>
      <c r="N58" s="89" t="s">
        <v>17</v>
      </c>
      <c r="O58" s="89" t="s">
        <v>4</v>
      </c>
      <c r="P58" s="89" t="s">
        <v>7</v>
      </c>
      <c r="Q58" s="89" t="s">
        <v>38</v>
      </c>
      <c r="R58" s="1"/>
      <c r="U58" s="27"/>
    </row>
    <row r="59" spans="1:24" x14ac:dyDescent="0.25">
      <c r="A59" s="84" t="s">
        <v>18</v>
      </c>
      <c r="B59" s="90">
        <v>1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1"/>
      <c r="U59" s="27"/>
    </row>
    <row r="60" spans="1:24" x14ac:dyDescent="0.25">
      <c r="A60" s="84" t="s">
        <v>34</v>
      </c>
      <c r="B60" s="91">
        <v>0</v>
      </c>
      <c r="C60" s="90">
        <v>4.0000000000000002E-4</v>
      </c>
      <c r="D60" s="90">
        <v>4.0000000000000002E-4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4">
        <v>8.0000000000000007E-5</v>
      </c>
      <c r="O60" s="91">
        <v>0</v>
      </c>
      <c r="P60" s="91">
        <v>0</v>
      </c>
      <c r="Q60" s="91">
        <v>0</v>
      </c>
      <c r="R60" s="1"/>
      <c r="U60" s="27"/>
    </row>
    <row r="61" spans="1:24" x14ac:dyDescent="0.25">
      <c r="A61" s="84" t="s">
        <v>28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0">
        <v>1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  <c r="R61" s="1"/>
      <c r="U61" s="27"/>
    </row>
    <row r="62" spans="1:24" x14ac:dyDescent="0.25">
      <c r="A62" s="84" t="s">
        <v>29</v>
      </c>
      <c r="B62" s="91">
        <v>0</v>
      </c>
      <c r="C62" s="91">
        <v>0</v>
      </c>
      <c r="D62" s="91">
        <v>0</v>
      </c>
      <c r="E62" s="91">
        <v>0</v>
      </c>
      <c r="F62" s="91">
        <v>0</v>
      </c>
      <c r="G62" s="91">
        <v>0</v>
      </c>
      <c r="H62" s="91">
        <v>0</v>
      </c>
      <c r="I62" s="90">
        <v>1</v>
      </c>
      <c r="J62" s="91">
        <v>0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  <c r="R62" s="1"/>
      <c r="U62" s="27"/>
    </row>
    <row r="63" spans="1:24" x14ac:dyDescent="0.25">
      <c r="A63" s="84" t="s">
        <v>30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0</v>
      </c>
      <c r="H63" s="91">
        <v>0</v>
      </c>
      <c r="I63" s="91">
        <v>0</v>
      </c>
      <c r="J63" s="90">
        <v>1</v>
      </c>
      <c r="K63" s="91">
        <v>0</v>
      </c>
      <c r="L63" s="91">
        <v>0</v>
      </c>
      <c r="M63" s="91">
        <v>0</v>
      </c>
      <c r="N63" s="91">
        <v>0</v>
      </c>
      <c r="O63" s="91">
        <v>0</v>
      </c>
      <c r="P63" s="91">
        <v>0</v>
      </c>
      <c r="Q63" s="91">
        <v>0</v>
      </c>
      <c r="R63" s="1"/>
      <c r="U63" s="27"/>
    </row>
    <row r="64" spans="1:24" x14ac:dyDescent="0.25">
      <c r="A64" s="84" t="s">
        <v>31</v>
      </c>
      <c r="B64" s="91">
        <v>0</v>
      </c>
      <c r="C64" s="91">
        <v>0</v>
      </c>
      <c r="D64" s="91">
        <v>0</v>
      </c>
      <c r="E64" s="91">
        <v>0</v>
      </c>
      <c r="F64" s="91">
        <v>0</v>
      </c>
      <c r="G64" s="91">
        <v>0</v>
      </c>
      <c r="H64" s="91">
        <v>0</v>
      </c>
      <c r="I64" s="91">
        <v>0</v>
      </c>
      <c r="J64" s="91">
        <v>0</v>
      </c>
      <c r="K64" s="90">
        <v>1</v>
      </c>
      <c r="L64" s="91">
        <v>0</v>
      </c>
      <c r="M64" s="91">
        <v>0</v>
      </c>
      <c r="N64" s="91">
        <v>0</v>
      </c>
      <c r="O64" s="91">
        <v>0</v>
      </c>
      <c r="P64" s="91">
        <v>0</v>
      </c>
      <c r="Q64" s="91">
        <v>0</v>
      </c>
      <c r="R64" s="1"/>
      <c r="U64" s="27"/>
    </row>
    <row r="65" spans="1:21" x14ac:dyDescent="0.25">
      <c r="A65" s="84" t="s">
        <v>32</v>
      </c>
      <c r="B65" s="91">
        <v>0</v>
      </c>
      <c r="C65" s="91">
        <v>0</v>
      </c>
      <c r="D65" s="91">
        <v>0</v>
      </c>
      <c r="E65" s="91">
        <v>0</v>
      </c>
      <c r="F65" s="91">
        <v>0</v>
      </c>
      <c r="G65" s="91">
        <v>0</v>
      </c>
      <c r="H65" s="91">
        <v>0</v>
      </c>
      <c r="I65" s="91">
        <v>0</v>
      </c>
      <c r="J65" s="91">
        <v>0</v>
      </c>
      <c r="K65" s="91">
        <v>0</v>
      </c>
      <c r="L65" s="90">
        <v>1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  <c r="R65" s="1"/>
      <c r="U65" s="27"/>
    </row>
    <row r="66" spans="1:21" x14ac:dyDescent="0.25">
      <c r="A66" s="84" t="s">
        <v>39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0">
        <v>1</v>
      </c>
      <c r="N66" s="91">
        <v>0</v>
      </c>
      <c r="O66" s="91">
        <v>0</v>
      </c>
      <c r="P66" s="91">
        <v>0</v>
      </c>
      <c r="Q66" s="91">
        <v>0</v>
      </c>
      <c r="R66" s="1"/>
      <c r="U66" s="27"/>
    </row>
    <row r="67" spans="1:21" x14ac:dyDescent="0.25">
      <c r="A67" s="84" t="s">
        <v>41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0">
        <v>1</v>
      </c>
      <c r="Q67" s="91">
        <v>0</v>
      </c>
      <c r="R67" s="1"/>
      <c r="U67" s="27"/>
    </row>
    <row r="68" spans="1:21" x14ac:dyDescent="0.25">
      <c r="A68" s="84" t="s">
        <v>40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0">
        <v>0.95040000000000002</v>
      </c>
      <c r="Q68" s="91">
        <v>0</v>
      </c>
      <c r="R68" s="1"/>
      <c r="U68" s="27"/>
    </row>
    <row r="69" spans="1:21" x14ac:dyDescent="0.25">
      <c r="A69" s="85" t="s">
        <v>36</v>
      </c>
      <c r="B69" s="92">
        <v>0</v>
      </c>
      <c r="C69" s="92">
        <v>0</v>
      </c>
      <c r="D69" s="92">
        <v>0</v>
      </c>
      <c r="E69" s="92">
        <v>0</v>
      </c>
      <c r="F69" s="92">
        <v>0</v>
      </c>
      <c r="G69" s="92">
        <v>0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2">
        <v>0</v>
      </c>
      <c r="Q69" s="93">
        <v>1</v>
      </c>
      <c r="R69" s="1"/>
      <c r="U69" s="27"/>
    </row>
    <row r="70" spans="1:21" x14ac:dyDescent="0.25">
      <c r="A70" s="12"/>
      <c r="B70" s="13"/>
    </row>
    <row r="71" spans="1:21" ht="21" x14ac:dyDescent="0.35">
      <c r="A71" s="8" t="s">
        <v>42</v>
      </c>
      <c r="B71" s="10"/>
    </row>
    <row r="72" spans="1:21" ht="15.75" thickBot="1" x14ac:dyDescent="0.3">
      <c r="A72" s="17"/>
      <c r="B72" s="11" t="s">
        <v>8</v>
      </c>
    </row>
    <row r="73" spans="1:21" x14ac:dyDescent="0.25">
      <c r="A73" s="5" t="s">
        <v>27</v>
      </c>
      <c r="B73" s="22">
        <v>1</v>
      </c>
    </row>
    <row r="74" spans="1:21" x14ac:dyDescent="0.25">
      <c r="A74" s="3" t="s">
        <v>23</v>
      </c>
      <c r="B74" s="22">
        <v>0</v>
      </c>
    </row>
    <row r="75" spans="1:21" x14ac:dyDescent="0.25">
      <c r="A75" s="5" t="s">
        <v>26</v>
      </c>
      <c r="B75" s="22">
        <v>0</v>
      </c>
    </row>
    <row r="76" spans="1:21" x14ac:dyDescent="0.25">
      <c r="A76" s="3" t="s">
        <v>37</v>
      </c>
      <c r="B76" s="22">
        <v>0</v>
      </c>
    </row>
    <row r="77" spans="1:21" x14ac:dyDescent="0.25">
      <c r="A77" s="3" t="s">
        <v>24</v>
      </c>
      <c r="B77" s="24">
        <v>0</v>
      </c>
    </row>
    <row r="78" spans="1:21" x14ac:dyDescent="0.25">
      <c r="A78" s="3" t="s">
        <v>21</v>
      </c>
      <c r="B78" s="24">
        <v>0</v>
      </c>
    </row>
    <row r="79" spans="1:21" x14ac:dyDescent="0.25">
      <c r="A79" s="3" t="s">
        <v>25</v>
      </c>
      <c r="B79" s="24">
        <v>0</v>
      </c>
    </row>
    <row r="80" spans="1:21" x14ac:dyDescent="0.25">
      <c r="A80" s="3" t="s">
        <v>22</v>
      </c>
      <c r="B80" s="24">
        <v>0</v>
      </c>
    </row>
    <row r="81" spans="1:24" x14ac:dyDescent="0.25">
      <c r="A81" s="60" t="s">
        <v>35</v>
      </c>
      <c r="B81" s="25">
        <v>0</v>
      </c>
    </row>
    <row r="82" spans="1:24" x14ac:dyDescent="0.25">
      <c r="A82" s="44"/>
      <c r="B82" s="45"/>
      <c r="D82" s="27"/>
      <c r="M82" s="4"/>
      <c r="N82" s="4"/>
      <c r="O82" s="4"/>
      <c r="P82" s="4"/>
      <c r="R82" s="28"/>
      <c r="S82" s="28"/>
      <c r="T82" s="28"/>
      <c r="U82" s="3"/>
      <c r="V82" s="3"/>
      <c r="W82" s="3"/>
      <c r="X82" s="3"/>
    </row>
    <row r="83" spans="1:24" ht="21" x14ac:dyDescent="0.35">
      <c r="A83" s="8" t="s">
        <v>43</v>
      </c>
      <c r="B83" s="10"/>
      <c r="M83" s="4"/>
      <c r="N83" s="4"/>
      <c r="O83" s="4"/>
      <c r="P83" s="4"/>
      <c r="R83" s="28"/>
      <c r="S83" s="28"/>
      <c r="T83" s="28"/>
      <c r="U83" s="3"/>
      <c r="V83" s="3"/>
      <c r="W83" s="3"/>
      <c r="X83" s="3"/>
    </row>
    <row r="84" spans="1:24" ht="15.75" thickBot="1" x14ac:dyDescent="0.3">
      <c r="A84" s="2"/>
      <c r="B84" s="11" t="s">
        <v>9</v>
      </c>
      <c r="R84" s="28"/>
      <c r="S84" s="28"/>
      <c r="T84" s="28"/>
      <c r="U84" s="3"/>
      <c r="V84" s="3"/>
      <c r="W84" s="3"/>
      <c r="X84" s="3"/>
    </row>
    <row r="85" spans="1:24" x14ac:dyDescent="0.25">
      <c r="A85" s="5" t="s">
        <v>18</v>
      </c>
      <c r="B85" s="24">
        <v>10</v>
      </c>
    </row>
    <row r="86" spans="1:24" x14ac:dyDescent="0.25">
      <c r="A86" s="5" t="s">
        <v>34</v>
      </c>
      <c r="B86" s="24">
        <v>10</v>
      </c>
    </row>
    <row r="87" spans="1:24" x14ac:dyDescent="0.25">
      <c r="A87" s="5" t="s">
        <v>28</v>
      </c>
      <c r="B87" s="10">
        <v>0.1</v>
      </c>
    </row>
    <row r="88" spans="1:24" x14ac:dyDescent="0.25">
      <c r="A88" s="5" t="s">
        <v>29</v>
      </c>
      <c r="B88" s="10">
        <v>0.1</v>
      </c>
    </row>
    <row r="89" spans="1:24" x14ac:dyDescent="0.25">
      <c r="A89" s="5" t="s">
        <v>30</v>
      </c>
      <c r="B89" s="10">
        <v>0.1</v>
      </c>
    </row>
    <row r="90" spans="1:24" x14ac:dyDescent="0.25">
      <c r="A90" s="5" t="s">
        <v>31</v>
      </c>
      <c r="B90" s="10">
        <v>0.1</v>
      </c>
      <c r="R90" s="31"/>
      <c r="S90" s="31"/>
    </row>
    <row r="91" spans="1:24" x14ac:dyDescent="0.25">
      <c r="A91" s="5" t="s">
        <v>32</v>
      </c>
      <c r="B91" s="10">
        <v>0.1</v>
      </c>
      <c r="R91" s="31"/>
      <c r="S91" s="31"/>
    </row>
    <row r="92" spans="1:24" x14ac:dyDescent="0.25">
      <c r="A92" s="5" t="s">
        <v>39</v>
      </c>
      <c r="B92" s="24">
        <v>10</v>
      </c>
      <c r="R92" s="31"/>
      <c r="S92" s="31"/>
    </row>
    <row r="93" spans="1:24" x14ac:dyDescent="0.25">
      <c r="A93" s="5" t="s">
        <v>41</v>
      </c>
      <c r="B93" s="24">
        <v>10</v>
      </c>
      <c r="R93" s="31"/>
      <c r="S93" s="31"/>
    </row>
    <row r="94" spans="1:24" x14ac:dyDescent="0.25">
      <c r="A94" s="5" t="s">
        <v>40</v>
      </c>
      <c r="B94" s="24">
        <v>10</v>
      </c>
      <c r="R94" s="31"/>
      <c r="S94" s="31"/>
    </row>
    <row r="95" spans="1:24" x14ac:dyDescent="0.25">
      <c r="A95" s="6" t="s">
        <v>36</v>
      </c>
      <c r="B95" s="24">
        <v>10</v>
      </c>
    </row>
    <row r="96" spans="1:24" x14ac:dyDescent="0.25">
      <c r="A96" s="46"/>
      <c r="B96" s="45"/>
    </row>
    <row r="97" spans="1:24" ht="21" x14ac:dyDescent="0.35">
      <c r="A97" s="8" t="s">
        <v>47</v>
      </c>
      <c r="B97" s="10"/>
      <c r="C97" s="9"/>
      <c r="D97" s="9"/>
      <c r="E97" s="23"/>
      <c r="F97" s="23"/>
      <c r="G97" s="23"/>
      <c r="H97" s="23"/>
      <c r="I97" s="23"/>
      <c r="J97" s="23"/>
      <c r="K97" s="23"/>
      <c r="L97" s="23"/>
      <c r="M97" s="32"/>
      <c r="N97" s="32"/>
      <c r="O97" s="32"/>
      <c r="P97" s="32"/>
      <c r="Q97"/>
      <c r="R97"/>
      <c r="S97"/>
      <c r="T97"/>
    </row>
    <row r="98" spans="1:24" ht="15.75" thickBot="1" x14ac:dyDescent="0.3">
      <c r="A98" s="2"/>
      <c r="B98" s="11" t="s">
        <v>57</v>
      </c>
      <c r="C98" s="9"/>
      <c r="D98" s="9"/>
      <c r="E98" s="23"/>
      <c r="F98" s="23"/>
      <c r="G98" s="23"/>
      <c r="H98" s="23"/>
      <c r="I98" s="23"/>
      <c r="J98" s="23"/>
      <c r="K98" s="23"/>
      <c r="L98" s="23"/>
      <c r="M98" s="32"/>
      <c r="N98" s="33"/>
      <c r="O98" s="33"/>
      <c r="P98" s="33"/>
      <c r="Q98"/>
      <c r="R98"/>
      <c r="S98"/>
      <c r="T98"/>
    </row>
    <row r="99" spans="1:24" ht="17.25" x14ac:dyDescent="0.25">
      <c r="A99" s="5" t="s">
        <v>48</v>
      </c>
      <c r="B99" s="23">
        <v>1</v>
      </c>
      <c r="C99" s="9"/>
      <c r="D99" s="26"/>
      <c r="E99" s="23"/>
      <c r="F99" s="23"/>
      <c r="G99" s="23"/>
      <c r="H99" s="23"/>
      <c r="I99" s="23"/>
      <c r="J99" s="23"/>
      <c r="K99" s="23"/>
      <c r="L99" s="23"/>
      <c r="M99" s="32"/>
      <c r="N99" s="32"/>
      <c r="O99" s="32"/>
      <c r="P99" s="32"/>
      <c r="Q99"/>
      <c r="R99"/>
      <c r="S99"/>
      <c r="T99"/>
    </row>
    <row r="100" spans="1:24" x14ac:dyDescent="0.25">
      <c r="A100" s="5" t="s">
        <v>49</v>
      </c>
      <c r="B100" s="22">
        <v>0.68799999999999994</v>
      </c>
      <c r="C100" s="9"/>
      <c r="D100" s="26"/>
      <c r="E100" s="23"/>
      <c r="F100" s="23"/>
      <c r="G100" s="23"/>
      <c r="H100" s="23"/>
      <c r="I100" s="23"/>
      <c r="J100" s="23"/>
      <c r="K100" s="23"/>
      <c r="L100" s="23"/>
      <c r="M100" s="32"/>
      <c r="N100" s="32"/>
      <c r="O100" s="32"/>
      <c r="P100" s="32"/>
      <c r="Q100" s="3"/>
      <c r="R100" s="3"/>
      <c r="S100"/>
      <c r="T100"/>
    </row>
    <row r="101" spans="1:24" x14ac:dyDescent="0.25">
      <c r="A101" s="5" t="s">
        <v>50</v>
      </c>
      <c r="B101" s="24">
        <v>10</v>
      </c>
      <c r="C101" s="9"/>
      <c r="D101" s="26"/>
      <c r="H101" s="14"/>
      <c r="I101" s="14"/>
      <c r="J101" s="14"/>
      <c r="K101" s="14"/>
      <c r="L101" s="14"/>
      <c r="M101" s="4"/>
      <c r="N101" s="20"/>
      <c r="O101" s="20"/>
      <c r="P101" s="20"/>
      <c r="R101" s="28"/>
      <c r="S101" s="28"/>
      <c r="T101" s="28"/>
      <c r="U101" s="3"/>
      <c r="V101" s="3"/>
      <c r="W101" s="3"/>
      <c r="X101" s="3"/>
    </row>
    <row r="102" spans="1:24" x14ac:dyDescent="0.25">
      <c r="A102" s="5" t="s">
        <v>51</v>
      </c>
      <c r="B102" s="24">
        <v>39.700000000000003</v>
      </c>
      <c r="C102" s="9"/>
      <c r="D102" s="26"/>
      <c r="H102" s="14"/>
      <c r="I102" s="14"/>
      <c r="J102" s="14"/>
      <c r="K102" s="14"/>
      <c r="L102" s="14"/>
      <c r="M102" s="4"/>
      <c r="N102" s="15"/>
      <c r="O102" s="15"/>
      <c r="P102" s="4"/>
      <c r="R102" s="29"/>
      <c r="S102" s="29"/>
      <c r="T102" s="29"/>
      <c r="U102" s="20"/>
      <c r="V102" s="3"/>
      <c r="W102" s="3"/>
      <c r="X102" s="3"/>
    </row>
    <row r="103" spans="1:24" x14ac:dyDescent="0.25">
      <c r="A103" s="5" t="s">
        <v>52</v>
      </c>
      <c r="B103" s="24">
        <v>10</v>
      </c>
      <c r="C103" s="9"/>
      <c r="D103" s="26"/>
      <c r="M103" s="4"/>
      <c r="N103" s="15"/>
      <c r="O103" s="15"/>
      <c r="P103" s="15"/>
      <c r="R103" s="28"/>
      <c r="S103" s="28"/>
      <c r="T103" s="30"/>
      <c r="U103" s="21"/>
      <c r="V103" s="3"/>
      <c r="W103" s="3"/>
      <c r="X103" s="3"/>
    </row>
    <row r="104" spans="1:24" x14ac:dyDescent="0.25">
      <c r="A104" s="5" t="s">
        <v>53</v>
      </c>
      <c r="B104" s="24">
        <v>0.11</v>
      </c>
      <c r="C104" s="9"/>
      <c r="D104" s="26"/>
      <c r="M104" s="4"/>
      <c r="N104" s="15"/>
      <c r="O104" s="15"/>
      <c r="P104" s="15"/>
      <c r="R104" s="28"/>
      <c r="S104" s="28"/>
      <c r="T104" s="30"/>
      <c r="U104" s="21"/>
      <c r="V104" s="3"/>
      <c r="W104" s="3"/>
      <c r="X104" s="3"/>
    </row>
    <row r="105" spans="1:24" ht="17.25" x14ac:dyDescent="0.25">
      <c r="A105" s="5" t="s">
        <v>54</v>
      </c>
      <c r="B105" s="24">
        <v>4000</v>
      </c>
      <c r="C105" s="9"/>
      <c r="D105" s="26"/>
      <c r="M105" s="4"/>
      <c r="N105" s="15"/>
      <c r="O105" s="15"/>
      <c r="P105" s="15"/>
      <c r="R105" s="28"/>
      <c r="S105" s="28"/>
      <c r="T105" s="30"/>
      <c r="U105" s="21"/>
      <c r="V105" s="3"/>
      <c r="W105" s="3"/>
      <c r="X105" s="3"/>
    </row>
    <row r="106" spans="1:24" x14ac:dyDescent="0.25">
      <c r="A106" s="5" t="s">
        <v>55</v>
      </c>
      <c r="B106" s="23">
        <v>14.5</v>
      </c>
      <c r="C106" s="9"/>
      <c r="D106" s="26"/>
      <c r="M106" s="4"/>
      <c r="N106" s="15"/>
      <c r="O106" s="15"/>
      <c r="P106" s="15"/>
      <c r="R106" s="28"/>
      <c r="S106" s="28"/>
      <c r="T106" s="30"/>
      <c r="U106" s="21"/>
      <c r="V106" s="3"/>
      <c r="W106" s="3"/>
      <c r="X106" s="3"/>
    </row>
    <row r="107" spans="1:24" x14ac:dyDescent="0.25">
      <c r="A107" s="6" t="s">
        <v>56</v>
      </c>
      <c r="B107" s="25">
        <v>25</v>
      </c>
      <c r="C107" s="9"/>
      <c r="D107" s="26"/>
      <c r="M107" s="4"/>
      <c r="N107" s="15"/>
      <c r="O107" s="15"/>
      <c r="P107" s="15"/>
      <c r="R107" s="28"/>
      <c r="S107" s="28"/>
      <c r="T107" s="30"/>
      <c r="U107" s="21"/>
      <c r="V107" s="3"/>
      <c r="W107" s="3"/>
      <c r="X107" s="3"/>
    </row>
    <row r="108" spans="1:24" x14ac:dyDescent="0.25">
      <c r="A108" s="5"/>
      <c r="B108" s="49"/>
      <c r="C108" s="9"/>
      <c r="D108" s="26"/>
      <c r="M108" s="4"/>
      <c r="N108" s="15"/>
      <c r="O108" s="15"/>
      <c r="P108" s="15"/>
      <c r="R108" s="28"/>
      <c r="S108" s="28"/>
      <c r="T108" s="30"/>
      <c r="U108" s="21"/>
      <c r="V108" s="3"/>
      <c r="W108" s="3"/>
      <c r="X108" s="3"/>
    </row>
    <row r="109" spans="1:24" x14ac:dyDescent="0.25">
      <c r="A109" s="12"/>
      <c r="B109" s="13"/>
    </row>
    <row r="110" spans="1:24" x14ac:dyDescent="0.25">
      <c r="A110" s="12"/>
      <c r="B110" s="13"/>
    </row>
    <row r="111" spans="1:24" x14ac:dyDescent="0.25">
      <c r="A111" s="12"/>
      <c r="B111" s="13"/>
    </row>
  </sheetData>
  <pageMargins left="0.7" right="0.7" top="0.75" bottom="0.75" header="0.3" footer="0.3"/>
  <pageSetup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10" sqref="A10"/>
    </sheetView>
  </sheetViews>
  <sheetFormatPr baseColWidth="10" defaultColWidth="9.140625" defaultRowHeight="15" x14ac:dyDescent="0.25"/>
  <sheetData>
    <row r="1" spans="1:16" x14ac:dyDescent="0.25">
      <c r="A1" s="9">
        <f>SUMMARY!B22</f>
        <v>1</v>
      </c>
      <c r="B1" s="9">
        <f>SUMMARY!C22</f>
        <v>0</v>
      </c>
      <c r="C1" s="9">
        <f>SUMMARY!D22</f>
        <v>0</v>
      </c>
      <c r="D1" s="9">
        <f>SUMMARY!E22</f>
        <v>0</v>
      </c>
      <c r="E1" s="9">
        <f>SUMMARY!F22</f>
        <v>0</v>
      </c>
      <c r="F1" s="9">
        <f>SUMMARY!G22</f>
        <v>0</v>
      </c>
      <c r="G1" s="9">
        <f>SUMMARY!H22</f>
        <v>0</v>
      </c>
      <c r="H1" s="9">
        <f>SUMMARY!I22</f>
        <v>0</v>
      </c>
      <c r="I1" s="9">
        <f>SUMMARY!J22</f>
        <v>0</v>
      </c>
      <c r="J1" s="9">
        <f>SUMMARY!K22</f>
        <v>0</v>
      </c>
      <c r="K1" s="9">
        <f>SUMMARY!L22</f>
        <v>0</v>
      </c>
      <c r="L1" s="9">
        <f>SUMMARY!M22</f>
        <v>0</v>
      </c>
      <c r="M1" s="9">
        <f>SUMMARY!N22</f>
        <v>0</v>
      </c>
      <c r="N1" s="9">
        <f>SUMMARY!O22</f>
        <v>0</v>
      </c>
      <c r="O1" s="9">
        <f>SUMMARY!P22</f>
        <v>0</v>
      </c>
      <c r="P1" s="9">
        <f>SUMMARY!Q22</f>
        <v>0</v>
      </c>
    </row>
    <row r="2" spans="1:16" x14ac:dyDescent="0.25">
      <c r="A2" s="9">
        <f>SUMMARY!B23</f>
        <v>-1.1499999999999999</v>
      </c>
      <c r="B2" s="9">
        <f>SUMMARY!C23</f>
        <v>1</v>
      </c>
      <c r="C2" s="9">
        <f>SUMMARY!D23</f>
        <v>1</v>
      </c>
      <c r="D2" s="9">
        <f>SUMMARY!E23</f>
        <v>0</v>
      </c>
      <c r="E2" s="9">
        <f>SUMMARY!F23</f>
        <v>0</v>
      </c>
      <c r="F2" s="9">
        <f>SUMMARY!G23</f>
        <v>0</v>
      </c>
      <c r="G2" s="9">
        <f>SUMMARY!H23</f>
        <v>0</v>
      </c>
      <c r="H2" s="9">
        <f>SUMMARY!I23</f>
        <v>0</v>
      </c>
      <c r="I2" s="9">
        <f>SUMMARY!J23</f>
        <v>0</v>
      </c>
      <c r="J2" s="9">
        <f>SUMMARY!K23</f>
        <v>0</v>
      </c>
      <c r="K2" s="9">
        <f>SUMMARY!L23</f>
        <v>0</v>
      </c>
      <c r="L2" s="9">
        <f>SUMMARY!M23</f>
        <v>0</v>
      </c>
      <c r="M2" s="9">
        <f>SUMMARY!N23</f>
        <v>0</v>
      </c>
      <c r="N2" s="9">
        <f>SUMMARY!O23</f>
        <v>0</v>
      </c>
      <c r="O2" s="9">
        <f>SUMMARY!P23</f>
        <v>0</v>
      </c>
      <c r="P2" s="9">
        <f>SUMMARY!Q23</f>
        <v>0</v>
      </c>
    </row>
    <row r="3" spans="1:16" x14ac:dyDescent="0.25">
      <c r="A3" s="9">
        <f>SUMMARY!B24</f>
        <v>-2.2000000000000002</v>
      </c>
      <c r="B3" s="9">
        <f>SUMMARY!C24</f>
        <v>0</v>
      </c>
      <c r="C3" s="9">
        <f>SUMMARY!D24</f>
        <v>0</v>
      </c>
      <c r="D3" s="9">
        <f>SUMMARY!E24</f>
        <v>1</v>
      </c>
      <c r="E3" s="9">
        <f>SUMMARY!F24</f>
        <v>1</v>
      </c>
      <c r="F3" s="9">
        <f>SUMMARY!G24</f>
        <v>1</v>
      </c>
      <c r="G3" s="9">
        <f>SUMMARY!H24</f>
        <v>0</v>
      </c>
      <c r="H3" s="9">
        <f>SUMMARY!I24</f>
        <v>0</v>
      </c>
      <c r="I3" s="9">
        <f>SUMMARY!J24</f>
        <v>0</v>
      </c>
      <c r="J3" s="9">
        <f>SUMMARY!K24</f>
        <v>0</v>
      </c>
      <c r="K3" s="9">
        <f>SUMMARY!L24</f>
        <v>0</v>
      </c>
      <c r="L3" s="9">
        <f>SUMMARY!M24</f>
        <v>0</v>
      </c>
      <c r="M3" s="9">
        <f>SUMMARY!N24</f>
        <v>0</v>
      </c>
      <c r="N3" s="9">
        <f>SUMMARY!O24</f>
        <v>0</v>
      </c>
      <c r="O3" s="9">
        <f>SUMMARY!P24</f>
        <v>0</v>
      </c>
      <c r="P3" s="9">
        <f>SUMMARY!Q24</f>
        <v>0</v>
      </c>
    </row>
    <row r="4" spans="1:16" x14ac:dyDescent="0.25">
      <c r="A4" s="9">
        <f>SUMMARY!B25</f>
        <v>0</v>
      </c>
      <c r="B4" s="9">
        <f>SUMMARY!C25</f>
        <v>0</v>
      </c>
      <c r="C4" s="9">
        <f>SUMMARY!D25</f>
        <v>0</v>
      </c>
      <c r="D4" s="9">
        <f>SUMMARY!E25</f>
        <v>-0.23</v>
      </c>
      <c r="E4" s="9">
        <f>SUMMARY!F25</f>
        <v>0</v>
      </c>
      <c r="F4" s="9">
        <f>SUMMARY!G25</f>
        <v>0</v>
      </c>
      <c r="G4" s="9">
        <f>SUMMARY!H25</f>
        <v>1</v>
      </c>
      <c r="H4" s="9">
        <f>SUMMARY!I25</f>
        <v>1</v>
      </c>
      <c r="I4" s="9">
        <f>SUMMARY!J25</f>
        <v>1</v>
      </c>
      <c r="J4" s="9">
        <f>SUMMARY!K25</f>
        <v>1</v>
      </c>
      <c r="K4" s="9">
        <f>SUMMARY!L25</f>
        <v>1</v>
      </c>
      <c r="L4" s="9">
        <f>SUMMARY!M25</f>
        <v>0</v>
      </c>
      <c r="M4" s="9">
        <f>SUMMARY!N25</f>
        <v>0</v>
      </c>
      <c r="N4" s="9">
        <f>SUMMARY!O25</f>
        <v>0</v>
      </c>
      <c r="O4" s="9">
        <f>SUMMARY!P25</f>
        <v>0</v>
      </c>
      <c r="P4" s="9">
        <f>SUMMARY!Q25</f>
        <v>0</v>
      </c>
    </row>
    <row r="5" spans="1:16" x14ac:dyDescent="0.25">
      <c r="A5" s="9">
        <f>SUMMARY!B26</f>
        <v>0</v>
      </c>
      <c r="B5" s="9">
        <f>SUMMARY!C26</f>
        <v>0.6</v>
      </c>
      <c r="C5" s="9">
        <f>SUMMARY!D26</f>
        <v>0.6</v>
      </c>
      <c r="D5" s="9">
        <f>SUMMARY!E26</f>
        <v>0</v>
      </c>
      <c r="E5" s="9">
        <f>SUMMARY!F26</f>
        <v>0</v>
      </c>
      <c r="F5" s="9">
        <f>SUMMARY!G26</f>
        <v>0</v>
      </c>
      <c r="G5" s="9">
        <f>SUMMARY!H26</f>
        <v>-1</v>
      </c>
      <c r="H5" s="9">
        <f>SUMMARY!I26</f>
        <v>-1</v>
      </c>
      <c r="I5" s="9">
        <f>SUMMARY!J26</f>
        <v>-1</v>
      </c>
      <c r="J5" s="9">
        <f>SUMMARY!K26</f>
        <v>-1</v>
      </c>
      <c r="K5" s="9">
        <f>SUMMARY!L26</f>
        <v>-1</v>
      </c>
      <c r="L5" s="9">
        <f>SUMMARY!M26</f>
        <v>0</v>
      </c>
      <c r="M5" s="9">
        <f>SUMMARY!N26</f>
        <v>0</v>
      </c>
      <c r="N5" s="9">
        <f>SUMMARY!O26</f>
        <v>-1</v>
      </c>
      <c r="O5" s="9">
        <f>SUMMARY!P26</f>
        <v>0</v>
      </c>
      <c r="P5" s="9">
        <f>SUMMARY!Q26</f>
        <v>0</v>
      </c>
    </row>
    <row r="6" spans="1:16" x14ac:dyDescent="0.25">
      <c r="A6" s="9">
        <f>SUMMARY!B27</f>
        <v>0</v>
      </c>
      <c r="B6" s="9">
        <f>SUMMARY!C27</f>
        <v>0</v>
      </c>
      <c r="C6" s="9">
        <f>SUMMARY!D27</f>
        <v>0</v>
      </c>
      <c r="D6" s="9">
        <f>SUMMARY!E27</f>
        <v>0</v>
      </c>
      <c r="E6" s="9">
        <f>SUMMARY!F27</f>
        <v>-1.1111111111111112</v>
      </c>
      <c r="F6" s="9">
        <f>SUMMARY!G27</f>
        <v>0</v>
      </c>
      <c r="G6" s="9">
        <f>SUMMARY!H27</f>
        <v>0</v>
      </c>
      <c r="H6" s="9">
        <f>SUMMARY!I27</f>
        <v>0</v>
      </c>
      <c r="I6" s="9">
        <f>SUMMARY!J27</f>
        <v>0</v>
      </c>
      <c r="J6" s="9">
        <f>SUMMARY!K27</f>
        <v>0</v>
      </c>
      <c r="K6" s="9">
        <f>SUMMARY!L27</f>
        <v>0</v>
      </c>
      <c r="L6" s="9">
        <f>SUMMARY!M27</f>
        <v>1</v>
      </c>
      <c r="M6" s="9">
        <f>SUMMARY!N27</f>
        <v>0</v>
      </c>
      <c r="N6" s="9">
        <f>SUMMARY!O27</f>
        <v>0</v>
      </c>
      <c r="O6" s="9">
        <f>SUMMARY!P27</f>
        <v>0</v>
      </c>
      <c r="P6" s="9">
        <f>SUMMARY!Q27</f>
        <v>0</v>
      </c>
    </row>
    <row r="7" spans="1:16" x14ac:dyDescent="0.25">
      <c r="A7" s="9">
        <f>SUMMARY!B28</f>
        <v>0</v>
      </c>
      <c r="B7" s="9">
        <f>SUMMARY!C28</f>
        <v>0</v>
      </c>
      <c r="C7" s="9">
        <f>SUMMARY!D28</f>
        <v>0</v>
      </c>
      <c r="D7" s="9">
        <f>SUMMARY!E28</f>
        <v>0</v>
      </c>
      <c r="E7" s="9">
        <f>SUMMARY!F28</f>
        <v>0</v>
      </c>
      <c r="F7" s="9">
        <f>SUMMARY!G28</f>
        <v>-0.25</v>
      </c>
      <c r="G7" s="9">
        <f>SUMMARY!H28</f>
        <v>0</v>
      </c>
      <c r="H7" s="9">
        <f>SUMMARY!I28</f>
        <v>0</v>
      </c>
      <c r="I7" s="9">
        <f>SUMMARY!J28</f>
        <v>0</v>
      </c>
      <c r="J7" s="9">
        <f>SUMMARY!K28</f>
        <v>0</v>
      </c>
      <c r="K7" s="9">
        <f>SUMMARY!L28</f>
        <v>0</v>
      </c>
      <c r="L7" s="9">
        <f>SUMMARY!M28</f>
        <v>0</v>
      </c>
      <c r="M7" s="9">
        <f>SUMMARY!N28</f>
        <v>1</v>
      </c>
      <c r="N7" s="9">
        <f>SUMMARY!O28</f>
        <v>0</v>
      </c>
      <c r="O7" s="9">
        <f>SUMMARY!P28</f>
        <v>0</v>
      </c>
      <c r="P7" s="9">
        <f>SUMMARY!Q28</f>
        <v>0</v>
      </c>
    </row>
    <row r="8" spans="1:16" x14ac:dyDescent="0.25">
      <c r="A8" s="9">
        <f>SUMMARY!B29</f>
        <v>-7.6944444000000001E-2</v>
      </c>
      <c r="B8" s="9">
        <f>SUMMARY!C29</f>
        <v>0</v>
      </c>
      <c r="C8" s="9">
        <f>SUMMARY!D29</f>
        <v>0</v>
      </c>
      <c r="D8" s="9">
        <f>SUMMARY!E29</f>
        <v>0</v>
      </c>
      <c r="E8" s="9">
        <f>SUMMARY!F29</f>
        <v>0</v>
      </c>
      <c r="F8" s="9">
        <f>SUMMARY!G29</f>
        <v>0</v>
      </c>
      <c r="G8" s="9">
        <f>SUMMARY!H29</f>
        <v>0</v>
      </c>
      <c r="H8" s="9">
        <f>SUMMARY!I29</f>
        <v>0</v>
      </c>
      <c r="I8" s="9">
        <f>SUMMARY!J29</f>
        <v>0</v>
      </c>
      <c r="J8" s="9">
        <f>SUMMARY!K29</f>
        <v>0</v>
      </c>
      <c r="K8" s="9">
        <f>SUMMARY!L29</f>
        <v>0</v>
      </c>
      <c r="L8" s="9">
        <f>SUMMARY!M29</f>
        <v>0</v>
      </c>
      <c r="M8" s="9">
        <f>SUMMARY!N29</f>
        <v>-0.02</v>
      </c>
      <c r="N8" s="9">
        <f>SUMMARY!O29</f>
        <v>0</v>
      </c>
      <c r="O8" s="9">
        <f>SUMMARY!P29</f>
        <v>1</v>
      </c>
      <c r="P8" s="9">
        <f>SUMMARY!Q29</f>
        <v>0</v>
      </c>
    </row>
    <row r="9" spans="1:16" x14ac:dyDescent="0.25">
      <c r="A9" s="9">
        <f>SUMMARY!B30</f>
        <v>-0.34499999999999997</v>
      </c>
      <c r="B9" s="9">
        <f>SUMMARY!C30</f>
        <v>0</v>
      </c>
      <c r="C9" s="9">
        <f>SUMMARY!D30</f>
        <v>0</v>
      </c>
      <c r="D9" s="9">
        <f>SUMMARY!E30</f>
        <v>0</v>
      </c>
      <c r="E9" s="9">
        <f>SUMMARY!F30</f>
        <v>0</v>
      </c>
      <c r="F9" s="9">
        <f>SUMMARY!G30</f>
        <v>0</v>
      </c>
      <c r="G9" s="9">
        <f>SUMMARY!H30</f>
        <v>-0.12</v>
      </c>
      <c r="H9" s="9">
        <f>SUMMARY!I30</f>
        <v>-0.24</v>
      </c>
      <c r="I9" s="9">
        <f>SUMMARY!J30</f>
        <v>-0.36</v>
      </c>
      <c r="J9" s="9">
        <f>SUMMARY!K30</f>
        <v>-0.48</v>
      </c>
      <c r="K9" s="9">
        <f>SUMMARY!L30</f>
        <v>-0.6</v>
      </c>
      <c r="L9" s="9">
        <f>SUMMARY!M30</f>
        <v>0</v>
      </c>
      <c r="M9" s="9">
        <f>SUMMARY!N30</f>
        <v>-0.1</v>
      </c>
      <c r="N9" s="9">
        <f>SUMMARY!O30</f>
        <v>0</v>
      </c>
      <c r="O9" s="9">
        <f>SUMMARY!P30</f>
        <v>0</v>
      </c>
      <c r="P9" s="9">
        <f>SUMMARY!Q30</f>
        <v>1</v>
      </c>
    </row>
    <row r="10" spans="1:1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6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6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6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6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6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10" sqref="A10"/>
    </sheetView>
  </sheetViews>
  <sheetFormatPr baseColWidth="10" defaultColWidth="9.140625" defaultRowHeight="15" x14ac:dyDescent="0.25"/>
  <sheetData>
    <row r="1" spans="1:16" x14ac:dyDescent="0.25">
      <c r="A1">
        <f>SUMMARY!B34</f>
        <v>0</v>
      </c>
      <c r="B1" s="82">
        <f>SUMMARY!C34</f>
        <v>6.1426003512500001E-2</v>
      </c>
      <c r="C1" s="82">
        <f>SUMMARY!D34</f>
        <v>0.12142600351250001</v>
      </c>
      <c r="D1" s="82">
        <f>SUMMARY!E34</f>
        <v>0</v>
      </c>
      <c r="E1" s="82">
        <f>SUMMARY!F34</f>
        <v>0.226645170048422</v>
      </c>
      <c r="F1" s="82">
        <f>SUMMARY!G34</f>
        <v>0</v>
      </c>
      <c r="G1" s="82">
        <f>SUMMARY!H34</f>
        <v>0</v>
      </c>
      <c r="H1" s="82">
        <f>SUMMARY!I34</f>
        <v>0</v>
      </c>
      <c r="I1" s="82">
        <f>SUMMARY!J34</f>
        <v>0</v>
      </c>
      <c r="J1" s="82">
        <f>SUMMARY!K34</f>
        <v>0</v>
      </c>
      <c r="K1" s="82">
        <f>SUMMARY!L34</f>
        <v>0</v>
      </c>
      <c r="L1" s="82">
        <f>SUMMARY!M34</f>
        <v>3.2078655597458497E-2</v>
      </c>
      <c r="M1" s="82">
        <f>SUMMARY!N34</f>
        <v>0.15047266307086199</v>
      </c>
      <c r="N1" s="82">
        <f>SUMMARY!O34</f>
        <v>0</v>
      </c>
      <c r="O1" s="82">
        <f>SUMMARY!P34</f>
        <v>1.09518411059528</v>
      </c>
      <c r="P1" s="82">
        <f>SUMMARY!Q34</f>
        <v>5.7554401927520801E-2</v>
      </c>
    </row>
    <row r="2" spans="1:16" x14ac:dyDescent="0.25">
      <c r="A2">
        <f>SUMMARY!B35</f>
        <v>0</v>
      </c>
      <c r="B2" s="82">
        <f>SUMMARY!C35</f>
        <v>1.32928000055755E-4</v>
      </c>
      <c r="C2" s="82">
        <f>SUMMARY!D35</f>
        <v>1.32928000055755E-4</v>
      </c>
      <c r="D2" s="82">
        <f>SUMMARY!E35</f>
        <v>0</v>
      </c>
      <c r="E2" s="82">
        <f>SUMMARY!F35</f>
        <v>1.4654469092316601E-4</v>
      </c>
      <c r="F2" s="82">
        <f>SUMMARY!G35</f>
        <v>0</v>
      </c>
      <c r="G2" s="82">
        <f>SUMMARY!H35</f>
        <v>0</v>
      </c>
      <c r="H2" s="82">
        <f>SUMMARY!I35</f>
        <v>0</v>
      </c>
      <c r="I2" s="82">
        <f>SUMMARY!J35</f>
        <v>0</v>
      </c>
      <c r="J2" s="82">
        <f>SUMMARY!K35</f>
        <v>0</v>
      </c>
      <c r="K2" s="82">
        <f>SUMMARY!L35</f>
        <v>0</v>
      </c>
      <c r="L2" s="82">
        <f>SUMMARY!M35</f>
        <v>1.49527871364676E-3</v>
      </c>
      <c r="M2" s="82">
        <f>SUMMARY!N35</f>
        <v>2.5585952295206798E-4</v>
      </c>
      <c r="N2" s="82">
        <f>SUMMARY!O35</f>
        <v>0</v>
      </c>
      <c r="O2" s="82">
        <f>SUMMARY!P35</f>
        <v>9.1521080658361897E-4</v>
      </c>
      <c r="P2" s="82">
        <f>SUMMARY!Q35</f>
        <v>6.9679253375015801E-5</v>
      </c>
    </row>
    <row r="3" spans="1:16" x14ac:dyDescent="0.25">
      <c r="A3">
        <f>SUMMARY!B36</f>
        <v>0</v>
      </c>
      <c r="B3" s="82">
        <f>SUMMARY!C36</f>
        <v>1.22852007025E-4</v>
      </c>
      <c r="C3" s="82">
        <f>SUMMARY!D36</f>
        <v>1.22852007025E-4</v>
      </c>
      <c r="D3" s="82">
        <f>SUMMARY!E36</f>
        <v>0</v>
      </c>
      <c r="E3" s="82">
        <f>SUMMARY!F36</f>
        <v>5.6661292512105499E-5</v>
      </c>
      <c r="F3" s="82">
        <f>SUMMARY!G36</f>
        <v>0</v>
      </c>
      <c r="G3" s="82">
        <f>SUMMARY!H36</f>
        <v>0</v>
      </c>
      <c r="H3" s="82">
        <f>SUMMARY!I36</f>
        <v>0</v>
      </c>
      <c r="I3" s="82">
        <f>SUMMARY!J36</f>
        <v>0</v>
      </c>
      <c r="J3" s="82">
        <f>SUMMARY!K36</f>
        <v>0</v>
      </c>
      <c r="K3" s="82">
        <f>SUMMARY!L36</f>
        <v>0</v>
      </c>
      <c r="L3" s="82">
        <f>SUMMARY!M36</f>
        <v>1.6039327798729248E-5</v>
      </c>
      <c r="M3" s="82">
        <f>SUMMARY!N36</f>
        <v>7.5236331535430995E-5</v>
      </c>
      <c r="N3" s="82">
        <f>SUMMARY!O36</f>
        <v>0</v>
      </c>
      <c r="O3" s="82">
        <f>SUMMARY!P36</f>
        <v>5.4759205529764001E-4</v>
      </c>
      <c r="P3" s="82">
        <f>SUMMARY!Q36</f>
        <v>2.8777200963760399E-5</v>
      </c>
    </row>
    <row r="4" spans="1:16" x14ac:dyDescent="0.25">
      <c r="A4">
        <f>SUMMARY!B37</f>
        <v>0</v>
      </c>
      <c r="B4" s="82">
        <f>SUMMARY!C37</f>
        <v>2.0000000000000001E-4</v>
      </c>
      <c r="C4" s="82">
        <f>SUMMARY!D37</f>
        <v>8.0000000000000004E-4</v>
      </c>
      <c r="D4" s="82">
        <f>SUMMARY!E37</f>
        <v>0</v>
      </c>
      <c r="E4" s="82">
        <f>SUMMARY!F37</f>
        <v>0</v>
      </c>
      <c r="F4" s="82">
        <f>SUMMARY!G37</f>
        <v>0</v>
      </c>
      <c r="G4" s="82">
        <f>SUMMARY!H37</f>
        <v>0</v>
      </c>
      <c r="H4" s="82">
        <f>SUMMARY!I37</f>
        <v>0</v>
      </c>
      <c r="I4" s="82">
        <f>SUMMARY!J37</f>
        <v>0</v>
      </c>
      <c r="J4" s="82">
        <f>SUMMARY!K37</f>
        <v>0</v>
      </c>
      <c r="K4" s="82">
        <f>SUMMARY!L37</f>
        <v>0</v>
      </c>
      <c r="L4" s="82">
        <f>SUMMARY!M37</f>
        <v>0</v>
      </c>
      <c r="M4" s="82">
        <f>SUMMARY!N37</f>
        <v>0</v>
      </c>
      <c r="N4" s="82">
        <f>SUMMARY!O37</f>
        <v>0</v>
      </c>
      <c r="O4" s="82">
        <f>SUMMARY!P37</f>
        <v>2.0000000000000001E-4</v>
      </c>
      <c r="P4" s="82">
        <f>SUMMARY!Q37</f>
        <v>0</v>
      </c>
    </row>
    <row r="5" spans="1:16" x14ac:dyDescent="0.25">
      <c r="A5">
        <f>SUMMARY!B38</f>
        <v>0</v>
      </c>
      <c r="B5" s="82">
        <f>SUMMARY!C38</f>
        <v>0</v>
      </c>
      <c r="C5" s="82">
        <f>SUMMARY!D38</f>
        <v>0</v>
      </c>
      <c r="D5" s="82">
        <f>SUMMARY!E38</f>
        <v>4.0000000000000003E-5</v>
      </c>
      <c r="E5" s="82">
        <f>SUMMARY!F38</f>
        <v>1.5E-6</v>
      </c>
      <c r="F5" s="82">
        <f>SUMMARY!G38</f>
        <v>4.0000000000000003E-5</v>
      </c>
      <c r="G5" s="82">
        <f>SUMMARY!H38</f>
        <v>0</v>
      </c>
      <c r="H5" s="82">
        <f>SUMMARY!I38</f>
        <v>0</v>
      </c>
      <c r="I5" s="82">
        <f>SUMMARY!J38</f>
        <v>0</v>
      </c>
      <c r="J5" s="82">
        <f>SUMMARY!K38</f>
        <v>0</v>
      </c>
      <c r="K5" s="82">
        <f>SUMMARY!L38</f>
        <v>0</v>
      </c>
      <c r="L5" s="82">
        <f>SUMMARY!M38</f>
        <v>0</v>
      </c>
      <c r="M5" s="82">
        <f>SUMMARY!N38</f>
        <v>0</v>
      </c>
      <c r="N5" s="82">
        <f>SUMMARY!O38</f>
        <v>1E-4</v>
      </c>
      <c r="O5" s="82">
        <f>SUMMARY!P38</f>
        <v>2.9999999999999997E-4</v>
      </c>
      <c r="P5" s="82">
        <f>SUMMARY!Q38</f>
        <v>5.0000000000000002E-5</v>
      </c>
    </row>
    <row r="6" spans="1:16" x14ac:dyDescent="0.25">
      <c r="A6">
        <f>SUMMARY!B39</f>
        <v>0</v>
      </c>
      <c r="B6" s="82">
        <f>SUMMARY!C39</f>
        <v>0.4</v>
      </c>
      <c r="C6" s="82">
        <f>SUMMARY!D39</f>
        <v>0.4</v>
      </c>
      <c r="D6" s="82">
        <f>SUMMARY!E39</f>
        <v>0</v>
      </c>
      <c r="E6" s="82">
        <f>SUMMARY!F39</f>
        <v>0</v>
      </c>
      <c r="F6" s="82">
        <f>SUMMARY!G39</f>
        <v>0</v>
      </c>
      <c r="G6" s="82">
        <f>SUMMARY!H39</f>
        <v>0</v>
      </c>
      <c r="H6" s="82">
        <f>SUMMARY!I39</f>
        <v>0</v>
      </c>
      <c r="I6" s="82">
        <f>SUMMARY!J39</f>
        <v>0</v>
      </c>
      <c r="J6" s="82">
        <f>SUMMARY!K39</f>
        <v>0</v>
      </c>
      <c r="K6" s="82">
        <f>SUMMARY!L39</f>
        <v>0</v>
      </c>
      <c r="L6" s="82">
        <f>SUMMARY!M39</f>
        <v>0</v>
      </c>
      <c r="M6" s="82">
        <f>SUMMARY!N39</f>
        <v>0</v>
      </c>
      <c r="N6" s="82">
        <f>SUMMARY!O39</f>
        <v>0</v>
      </c>
      <c r="O6" s="82">
        <f>SUMMARY!P39</f>
        <v>2E-3</v>
      </c>
      <c r="P6" s="82">
        <f>SUMMARY!Q39</f>
        <v>0</v>
      </c>
    </row>
    <row r="7" spans="1:16" x14ac:dyDescent="0.25">
      <c r="A7">
        <f>SUMMARY!B40</f>
        <v>0</v>
      </c>
      <c r="B7" s="82">
        <f>SUMMARY!C40</f>
        <v>0.3</v>
      </c>
      <c r="C7" s="82">
        <f>SUMMARY!D40</f>
        <v>0.3</v>
      </c>
      <c r="D7" s="82">
        <f>SUMMARY!E40</f>
        <v>0</v>
      </c>
      <c r="E7" s="82">
        <f>SUMMARY!F40</f>
        <v>0</v>
      </c>
      <c r="F7" s="82">
        <f>SUMMARY!G40</f>
        <v>0</v>
      </c>
      <c r="G7" s="82">
        <f>SUMMARY!H40</f>
        <v>0</v>
      </c>
      <c r="H7" s="82">
        <f>SUMMARY!I40</f>
        <v>0</v>
      </c>
      <c r="I7" s="82">
        <f>SUMMARY!J40</f>
        <v>0</v>
      </c>
      <c r="J7" s="82">
        <f>SUMMARY!K40</f>
        <v>0</v>
      </c>
      <c r="K7" s="82">
        <f>SUMMARY!L40</f>
        <v>0</v>
      </c>
      <c r="L7" s="82">
        <f>SUMMARY!M40</f>
        <v>0</v>
      </c>
      <c r="M7" s="82">
        <f>SUMMARY!N40</f>
        <v>0</v>
      </c>
      <c r="N7" s="82">
        <f>SUMMARY!O40</f>
        <v>0</v>
      </c>
      <c r="O7" s="82">
        <f>SUMMARY!P40</f>
        <v>0</v>
      </c>
      <c r="P7" s="82">
        <f>SUMMARY!Q40</f>
        <v>0</v>
      </c>
    </row>
    <row r="8" spans="1:16" x14ac:dyDescent="0.25">
      <c r="A8">
        <f>SUMMARY!B41</f>
        <v>0</v>
      </c>
      <c r="B8" s="82">
        <f>SUMMARY!C41</f>
        <v>1000</v>
      </c>
      <c r="C8" s="82">
        <f>SUMMARY!D41</f>
        <v>1000</v>
      </c>
      <c r="D8" s="82">
        <f>SUMMARY!E41</f>
        <v>0</v>
      </c>
      <c r="E8" s="82">
        <f>SUMMARY!F41</f>
        <v>0</v>
      </c>
      <c r="F8" s="82">
        <f>SUMMARY!G41</f>
        <v>0</v>
      </c>
      <c r="G8" s="82">
        <f>SUMMARY!H41</f>
        <v>0</v>
      </c>
      <c r="H8" s="82">
        <f>SUMMARY!I41</f>
        <v>0</v>
      </c>
      <c r="I8" s="82">
        <f>SUMMARY!J41</f>
        <v>0</v>
      </c>
      <c r="J8" s="82">
        <f>SUMMARY!K41</f>
        <v>0</v>
      </c>
      <c r="K8" s="82">
        <f>SUMMARY!L41</f>
        <v>0</v>
      </c>
      <c r="L8" s="82">
        <f>SUMMARY!M41</f>
        <v>0</v>
      </c>
      <c r="M8" s="82">
        <f>SUMMARY!N41</f>
        <v>0</v>
      </c>
      <c r="N8" s="82">
        <f>SUMMARY!O41</f>
        <v>0</v>
      </c>
      <c r="O8" s="82">
        <f>SUMMARY!P41</f>
        <v>0</v>
      </c>
      <c r="P8" s="82">
        <f>SUMMARY!Q41</f>
        <v>0</v>
      </c>
    </row>
    <row r="9" spans="1:16" x14ac:dyDescent="0.25">
      <c r="A9">
        <f>SUMMARY!B42</f>
        <v>0</v>
      </c>
      <c r="B9" s="82">
        <f>SUMMARY!C42</f>
        <v>6.0000000000000001E-3</v>
      </c>
      <c r="C9" s="82">
        <f>SUMMARY!D42</f>
        <v>1E-3</v>
      </c>
      <c r="D9" s="82">
        <f>SUMMARY!E42</f>
        <v>0</v>
      </c>
      <c r="E9" s="82">
        <f>SUMMARY!F42</f>
        <v>0</v>
      </c>
      <c r="F9" s="82">
        <f>SUMMARY!G42</f>
        <v>0</v>
      </c>
      <c r="G9" s="82">
        <f>SUMMARY!H42</f>
        <v>0</v>
      </c>
      <c r="H9" s="82">
        <f>SUMMARY!I42</f>
        <v>0</v>
      </c>
      <c r="I9" s="82">
        <f>SUMMARY!J42</f>
        <v>0</v>
      </c>
      <c r="J9" s="82">
        <f>SUMMARY!K42</f>
        <v>0</v>
      </c>
      <c r="K9" s="82">
        <f>SUMMARY!L42</f>
        <v>0</v>
      </c>
      <c r="L9" s="82">
        <f>SUMMARY!M42</f>
        <v>0</v>
      </c>
      <c r="M9" s="82">
        <f>SUMMARY!N42</f>
        <v>0</v>
      </c>
      <c r="N9" s="82">
        <f>SUMMARY!O42</f>
        <v>0</v>
      </c>
      <c r="O9" s="82">
        <f>SUMMARY!P42</f>
        <v>0</v>
      </c>
      <c r="P9" s="82">
        <f>SUMMARY!Q42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10" sqref="A10"/>
    </sheetView>
  </sheetViews>
  <sheetFormatPr baseColWidth="10" defaultColWidth="9.140625" defaultRowHeight="15" x14ac:dyDescent="0.25"/>
  <cols>
    <col min="1" max="4" width="12" bestFit="1" customWidth="1"/>
    <col min="5" max="5" width="9.28515625" bestFit="1" customWidth="1"/>
    <col min="6" max="6" width="12" bestFit="1" customWidth="1"/>
    <col min="7" max="8" width="11" bestFit="1" customWidth="1"/>
  </cols>
  <sheetData>
    <row r="1" spans="1:9" x14ac:dyDescent="0.25">
      <c r="A1" s="68">
        <f>SUMMARY!B47</f>
        <v>2.3499999999999999E-4</v>
      </c>
      <c r="B1" s="68">
        <f>SUMMARY!C47</f>
        <v>1.5900000000000001E-3</v>
      </c>
      <c r="C1" s="68">
        <f>SUMMARY!D47</f>
        <v>4.6399999999999997E-2</v>
      </c>
      <c r="D1" s="68">
        <f>SUMMARY!E47</f>
        <v>0</v>
      </c>
      <c r="E1" s="68">
        <f>SUMMARY!F47</f>
        <v>0</v>
      </c>
      <c r="F1" s="68">
        <f>SUMMARY!G47</f>
        <v>0</v>
      </c>
      <c r="G1" s="68">
        <f>SUMMARY!H47</f>
        <v>0</v>
      </c>
      <c r="H1" s="68">
        <f>SUMMARY!I47</f>
        <v>0</v>
      </c>
      <c r="I1" s="68">
        <f>SUMMARY!J47</f>
        <v>0</v>
      </c>
    </row>
    <row r="2" spans="1:9" x14ac:dyDescent="0.25">
      <c r="A2" s="68">
        <f>SUMMARY!B48</f>
        <v>5.4698201375999992E-5</v>
      </c>
      <c r="B2" s="68">
        <f>SUMMARY!C48</f>
        <v>1.50079042553476E-4</v>
      </c>
      <c r="C2" s="68">
        <f>SUMMARY!D48</f>
        <v>0</v>
      </c>
      <c r="D2" s="68">
        <f>SUMMARY!E48</f>
        <v>0</v>
      </c>
      <c r="E2" s="68">
        <f>SUMMARY!F48</f>
        <v>0</v>
      </c>
      <c r="F2" s="68">
        <f>SUMMARY!G48</f>
        <v>0</v>
      </c>
      <c r="G2" s="68">
        <f>SUMMARY!H48</f>
        <v>0</v>
      </c>
      <c r="H2" s="68">
        <f>SUMMARY!I48</f>
        <v>0</v>
      </c>
      <c r="I2" s="68">
        <f>SUMMARY!J48</f>
        <v>0</v>
      </c>
    </row>
    <row r="3" spans="1:9" x14ac:dyDescent="0.25">
      <c r="A3" s="68">
        <f>SUMMARY!B49</f>
        <v>2.0300751879699197E-4</v>
      </c>
      <c r="B3" s="68">
        <f>SUMMARY!C49</f>
        <v>6.9022556390977395E-3</v>
      </c>
      <c r="C3" s="68">
        <f>SUMMARY!D49</f>
        <v>6.0496240601503791E-2</v>
      </c>
      <c r="D3" s="68">
        <f>SUMMARY!E49</f>
        <v>0</v>
      </c>
      <c r="E3" s="68">
        <f>SUMMARY!F49</f>
        <v>0</v>
      </c>
      <c r="F3" s="68">
        <f>SUMMARY!G49</f>
        <v>0</v>
      </c>
      <c r="G3" s="68">
        <f>SUMMARY!H49</f>
        <v>0</v>
      </c>
      <c r="H3" s="68">
        <f>SUMMARY!I49</f>
        <v>7.0000000000000007E-7</v>
      </c>
      <c r="I3" s="68">
        <f>SUMMARY!J49</f>
        <v>0</v>
      </c>
    </row>
    <row r="4" spans="1:9" x14ac:dyDescent="0.25">
      <c r="A4" s="68">
        <f>SUMMARY!B50</f>
        <v>0</v>
      </c>
      <c r="B4" s="68">
        <f>SUMMARY!C50</f>
        <v>0</v>
      </c>
      <c r="C4" s="68">
        <f>SUMMARY!D50</f>
        <v>0</v>
      </c>
      <c r="D4" s="68">
        <f>SUMMARY!E50</f>
        <v>0</v>
      </c>
      <c r="E4" s="68">
        <f>SUMMARY!F50</f>
        <v>0</v>
      </c>
      <c r="F4" s="68">
        <f>SUMMARY!G50</f>
        <v>0</v>
      </c>
      <c r="G4" s="68">
        <f>SUMMARY!H50</f>
        <v>0</v>
      </c>
      <c r="H4" s="68">
        <f>SUMMARY!I50</f>
        <v>0</v>
      </c>
      <c r="I4" s="68">
        <f>SUMMARY!J50</f>
        <v>1</v>
      </c>
    </row>
    <row r="5" spans="1:9" x14ac:dyDescent="0.25">
      <c r="A5" s="68">
        <f>SUMMARY!B51</f>
        <v>0</v>
      </c>
      <c r="B5" s="68">
        <f>SUMMARY!C51</f>
        <v>0</v>
      </c>
      <c r="C5" s="68">
        <f>SUMMARY!D51</f>
        <v>0</v>
      </c>
      <c r="D5" s="68">
        <f>SUMMARY!E51</f>
        <v>0.28066653874373798</v>
      </c>
      <c r="E5" s="68">
        <f>SUMMARY!F51</f>
        <v>0</v>
      </c>
      <c r="F5" s="68">
        <f>SUMMARY!G51</f>
        <v>0</v>
      </c>
      <c r="G5" s="68">
        <f>SUMMARY!H51</f>
        <v>0</v>
      </c>
      <c r="H5" s="68">
        <f>SUMMARY!I51</f>
        <v>0</v>
      </c>
      <c r="I5" s="68">
        <f>SUMMARY!J51</f>
        <v>0</v>
      </c>
    </row>
    <row r="6" spans="1:9" x14ac:dyDescent="0.25">
      <c r="A6" s="68">
        <f>SUMMARY!B52</f>
        <v>0</v>
      </c>
      <c r="B6" s="68">
        <f>SUMMARY!C52</f>
        <v>0</v>
      </c>
      <c r="C6" s="68">
        <f>SUMMARY!D52</f>
        <v>0</v>
      </c>
      <c r="D6" s="68">
        <f>SUMMARY!E52</f>
        <v>0</v>
      </c>
      <c r="E6" s="68">
        <f>SUMMARY!F52</f>
        <v>1.0799999999999999E-2</v>
      </c>
      <c r="F6" s="68">
        <f>SUMMARY!G52</f>
        <v>0</v>
      </c>
      <c r="G6" s="68">
        <f>SUMMARY!H52</f>
        <v>0</v>
      </c>
      <c r="H6" s="68">
        <f>SUMMARY!I52</f>
        <v>0</v>
      </c>
      <c r="I6" s="68">
        <f>SUMMARY!J52</f>
        <v>0</v>
      </c>
    </row>
    <row r="7" spans="1:9" x14ac:dyDescent="0.25">
      <c r="A7" s="68">
        <f>SUMMARY!B53</f>
        <v>0</v>
      </c>
      <c r="B7" s="68">
        <f>SUMMARY!C53</f>
        <v>0</v>
      </c>
      <c r="C7" s="68">
        <f>SUMMARY!D53</f>
        <v>0</v>
      </c>
      <c r="D7" s="68">
        <f>SUMMARY!E53</f>
        <v>0</v>
      </c>
      <c r="E7" s="68">
        <f>SUMMARY!F53</f>
        <v>0</v>
      </c>
      <c r="F7" s="68">
        <f>SUMMARY!G53</f>
        <v>1</v>
      </c>
      <c r="G7" s="68">
        <f>SUMMARY!H53</f>
        <v>0</v>
      </c>
      <c r="H7" s="68">
        <f>SUMMARY!I53</f>
        <v>0</v>
      </c>
      <c r="I7" s="68">
        <f>SUMMARY!J53</f>
        <v>0</v>
      </c>
    </row>
    <row r="8" spans="1:9" x14ac:dyDescent="0.25">
      <c r="A8" s="68">
        <f>SUMMARY!B54</f>
        <v>0</v>
      </c>
      <c r="B8" s="68">
        <f>SUMMARY!C54</f>
        <v>0</v>
      </c>
      <c r="C8" s="68">
        <f>SUMMARY!D54</f>
        <v>0.14099999999999999</v>
      </c>
      <c r="D8" s="68">
        <f>SUMMARY!E54</f>
        <v>0</v>
      </c>
      <c r="E8" s="68">
        <f>SUMMARY!F54</f>
        <v>0</v>
      </c>
      <c r="F8" s="68">
        <f>SUMMARY!G54</f>
        <v>0</v>
      </c>
      <c r="G8" s="68">
        <f>SUMMARY!H54</f>
        <v>0</v>
      </c>
      <c r="H8" s="68">
        <f>SUMMARY!I54</f>
        <v>0</v>
      </c>
      <c r="I8" s="68">
        <f>SUMMARY!J54</f>
        <v>0</v>
      </c>
    </row>
    <row r="9" spans="1:9" x14ac:dyDescent="0.25">
      <c r="A9" s="68">
        <f>SUMMARY!B55</f>
        <v>0</v>
      </c>
      <c r="B9" s="68">
        <f>SUMMARY!C55</f>
        <v>0</v>
      </c>
      <c r="C9" s="68">
        <f>SUMMARY!D55</f>
        <v>0</v>
      </c>
      <c r="D9" s="68">
        <f>SUMMARY!E55</f>
        <v>0</v>
      </c>
      <c r="E9" s="68">
        <f>SUMMARY!F55</f>
        <v>0</v>
      </c>
      <c r="F9" s="68">
        <f>SUMMARY!G55</f>
        <v>0</v>
      </c>
      <c r="G9" s="68">
        <f>SUMMARY!H55</f>
        <v>1.5625000000000001E-6</v>
      </c>
      <c r="H9" s="68">
        <f>SUMMARY!I55</f>
        <v>0</v>
      </c>
      <c r="I9" s="68">
        <f>SUMMARY!J55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12" sqref="A12"/>
    </sheetView>
  </sheetViews>
  <sheetFormatPr baseColWidth="10" defaultRowHeight="15" x14ac:dyDescent="0.25"/>
  <sheetData>
    <row r="1" spans="1:16" x14ac:dyDescent="0.25">
      <c r="A1">
        <f>SUMMARY!B59</f>
        <v>1</v>
      </c>
      <c r="B1" s="82">
        <f>SUMMARY!C59</f>
        <v>0</v>
      </c>
      <c r="C1" s="82">
        <f>SUMMARY!D59</f>
        <v>0</v>
      </c>
      <c r="D1" s="82">
        <f>SUMMARY!E59</f>
        <v>0</v>
      </c>
      <c r="E1" s="82">
        <f>SUMMARY!F59</f>
        <v>0</v>
      </c>
      <c r="F1" s="82">
        <f>SUMMARY!G59</f>
        <v>0</v>
      </c>
      <c r="G1" s="82">
        <f>SUMMARY!H59</f>
        <v>0</v>
      </c>
      <c r="H1" s="82">
        <f>SUMMARY!I59</f>
        <v>0</v>
      </c>
      <c r="I1" s="82">
        <f>SUMMARY!J59</f>
        <v>0</v>
      </c>
      <c r="J1" s="82">
        <f>SUMMARY!K59</f>
        <v>0</v>
      </c>
      <c r="K1" s="82">
        <f>SUMMARY!L59</f>
        <v>0</v>
      </c>
      <c r="L1" s="82">
        <f>SUMMARY!M59</f>
        <v>0</v>
      </c>
      <c r="M1" s="82">
        <f>SUMMARY!N59</f>
        <v>0</v>
      </c>
      <c r="N1" s="82">
        <f>SUMMARY!O59</f>
        <v>0</v>
      </c>
      <c r="O1" s="82">
        <f>SUMMARY!P59</f>
        <v>0</v>
      </c>
      <c r="P1" s="82">
        <f>SUMMARY!Q59</f>
        <v>0</v>
      </c>
    </row>
    <row r="2" spans="1:16" x14ac:dyDescent="0.25">
      <c r="A2" s="82">
        <f>SUMMARY!B60</f>
        <v>0</v>
      </c>
      <c r="B2" s="82">
        <f>SUMMARY!C60</f>
        <v>4.0000000000000002E-4</v>
      </c>
      <c r="C2" s="82">
        <f>SUMMARY!D60</f>
        <v>4.0000000000000002E-4</v>
      </c>
      <c r="D2" s="82">
        <f>SUMMARY!E60</f>
        <v>0</v>
      </c>
      <c r="E2" s="82">
        <f>SUMMARY!F60</f>
        <v>0</v>
      </c>
      <c r="F2" s="82">
        <f>SUMMARY!G60</f>
        <v>0</v>
      </c>
      <c r="G2" s="82">
        <f>SUMMARY!H60</f>
        <v>0</v>
      </c>
      <c r="H2" s="82">
        <f>SUMMARY!I60</f>
        <v>0</v>
      </c>
      <c r="I2" s="82">
        <f>SUMMARY!J60</f>
        <v>0</v>
      </c>
      <c r="J2" s="82">
        <f>SUMMARY!K60</f>
        <v>0</v>
      </c>
      <c r="K2" s="82">
        <f>SUMMARY!L60</f>
        <v>0</v>
      </c>
      <c r="L2" s="82">
        <f>SUMMARY!M60</f>
        <v>0</v>
      </c>
      <c r="M2" s="82">
        <f>SUMMARY!N60</f>
        <v>8.0000000000000007E-5</v>
      </c>
      <c r="N2" s="82">
        <f>SUMMARY!O60</f>
        <v>0</v>
      </c>
      <c r="O2" s="82">
        <f>SUMMARY!P60</f>
        <v>0</v>
      </c>
      <c r="P2" s="82">
        <f>SUMMARY!Q60</f>
        <v>0</v>
      </c>
    </row>
    <row r="3" spans="1:16" x14ac:dyDescent="0.25">
      <c r="A3" s="82">
        <f>SUMMARY!B61</f>
        <v>0</v>
      </c>
      <c r="B3" s="82">
        <f>SUMMARY!C61</f>
        <v>0</v>
      </c>
      <c r="C3" s="82">
        <f>SUMMARY!D61</f>
        <v>0</v>
      </c>
      <c r="D3" s="82">
        <f>SUMMARY!E61</f>
        <v>0</v>
      </c>
      <c r="E3" s="82">
        <f>SUMMARY!F61</f>
        <v>0</v>
      </c>
      <c r="F3" s="82">
        <f>SUMMARY!G61</f>
        <v>0</v>
      </c>
      <c r="G3" s="82">
        <f>SUMMARY!H61</f>
        <v>1</v>
      </c>
      <c r="H3" s="82">
        <f>SUMMARY!I61</f>
        <v>0</v>
      </c>
      <c r="I3" s="82">
        <f>SUMMARY!J61</f>
        <v>0</v>
      </c>
      <c r="J3" s="82">
        <f>SUMMARY!K61</f>
        <v>0</v>
      </c>
      <c r="K3" s="82">
        <f>SUMMARY!L61</f>
        <v>0</v>
      </c>
      <c r="L3" s="82">
        <f>SUMMARY!M61</f>
        <v>0</v>
      </c>
      <c r="M3" s="82">
        <f>SUMMARY!N61</f>
        <v>0</v>
      </c>
      <c r="N3" s="82">
        <f>SUMMARY!O61</f>
        <v>0</v>
      </c>
      <c r="O3" s="82">
        <f>SUMMARY!P61</f>
        <v>0</v>
      </c>
      <c r="P3" s="82">
        <f>SUMMARY!Q61</f>
        <v>0</v>
      </c>
    </row>
    <row r="4" spans="1:16" x14ac:dyDescent="0.25">
      <c r="A4" s="82">
        <f>SUMMARY!B62</f>
        <v>0</v>
      </c>
      <c r="B4" s="82">
        <f>SUMMARY!C62</f>
        <v>0</v>
      </c>
      <c r="C4" s="82">
        <f>SUMMARY!D62</f>
        <v>0</v>
      </c>
      <c r="D4" s="82">
        <f>SUMMARY!E62</f>
        <v>0</v>
      </c>
      <c r="E4" s="82">
        <f>SUMMARY!F62</f>
        <v>0</v>
      </c>
      <c r="F4" s="82">
        <f>SUMMARY!G62</f>
        <v>0</v>
      </c>
      <c r="G4" s="82">
        <f>SUMMARY!H62</f>
        <v>0</v>
      </c>
      <c r="H4" s="82">
        <f>SUMMARY!I62</f>
        <v>1</v>
      </c>
      <c r="I4" s="82">
        <f>SUMMARY!J62</f>
        <v>0</v>
      </c>
      <c r="J4" s="82">
        <f>SUMMARY!K62</f>
        <v>0</v>
      </c>
      <c r="K4" s="82">
        <f>SUMMARY!L62</f>
        <v>0</v>
      </c>
      <c r="L4" s="82">
        <f>SUMMARY!M62</f>
        <v>0</v>
      </c>
      <c r="M4" s="82">
        <f>SUMMARY!N62</f>
        <v>0</v>
      </c>
      <c r="N4" s="82">
        <f>SUMMARY!O62</f>
        <v>0</v>
      </c>
      <c r="O4" s="82">
        <f>SUMMARY!P62</f>
        <v>0</v>
      </c>
      <c r="P4" s="82">
        <f>SUMMARY!Q62</f>
        <v>0</v>
      </c>
    </row>
    <row r="5" spans="1:16" x14ac:dyDescent="0.25">
      <c r="A5" s="82">
        <f>SUMMARY!B63</f>
        <v>0</v>
      </c>
      <c r="B5" s="82">
        <f>SUMMARY!C63</f>
        <v>0</v>
      </c>
      <c r="C5" s="82">
        <f>SUMMARY!D63</f>
        <v>0</v>
      </c>
      <c r="D5" s="82">
        <f>SUMMARY!E63</f>
        <v>0</v>
      </c>
      <c r="E5" s="82">
        <f>SUMMARY!F63</f>
        <v>0</v>
      </c>
      <c r="F5" s="82">
        <f>SUMMARY!G63</f>
        <v>0</v>
      </c>
      <c r="G5" s="82">
        <f>SUMMARY!H63</f>
        <v>0</v>
      </c>
      <c r="H5" s="82">
        <f>SUMMARY!I63</f>
        <v>0</v>
      </c>
      <c r="I5" s="82">
        <f>SUMMARY!J63</f>
        <v>1</v>
      </c>
      <c r="J5" s="82">
        <f>SUMMARY!K63</f>
        <v>0</v>
      </c>
      <c r="K5" s="82">
        <f>SUMMARY!L63</f>
        <v>0</v>
      </c>
      <c r="L5" s="82">
        <f>SUMMARY!M63</f>
        <v>0</v>
      </c>
      <c r="M5" s="82">
        <f>SUMMARY!N63</f>
        <v>0</v>
      </c>
      <c r="N5" s="82">
        <f>SUMMARY!O63</f>
        <v>0</v>
      </c>
      <c r="O5" s="82">
        <f>SUMMARY!P63</f>
        <v>0</v>
      </c>
      <c r="P5" s="82">
        <f>SUMMARY!Q63</f>
        <v>0</v>
      </c>
    </row>
    <row r="6" spans="1:16" x14ac:dyDescent="0.25">
      <c r="A6" s="82">
        <f>SUMMARY!B64</f>
        <v>0</v>
      </c>
      <c r="B6" s="82">
        <f>SUMMARY!C64</f>
        <v>0</v>
      </c>
      <c r="C6" s="82">
        <f>SUMMARY!D64</f>
        <v>0</v>
      </c>
      <c r="D6" s="82">
        <f>SUMMARY!E64</f>
        <v>0</v>
      </c>
      <c r="E6" s="82">
        <f>SUMMARY!F64</f>
        <v>0</v>
      </c>
      <c r="F6" s="82">
        <f>SUMMARY!G64</f>
        <v>0</v>
      </c>
      <c r="G6" s="82">
        <f>SUMMARY!H64</f>
        <v>0</v>
      </c>
      <c r="H6" s="82">
        <f>SUMMARY!I64</f>
        <v>0</v>
      </c>
      <c r="I6" s="82">
        <f>SUMMARY!J64</f>
        <v>0</v>
      </c>
      <c r="J6" s="82">
        <f>SUMMARY!K64</f>
        <v>1</v>
      </c>
      <c r="K6" s="82">
        <f>SUMMARY!L64</f>
        <v>0</v>
      </c>
      <c r="L6" s="82">
        <f>SUMMARY!M64</f>
        <v>0</v>
      </c>
      <c r="M6" s="82">
        <f>SUMMARY!N64</f>
        <v>0</v>
      </c>
      <c r="N6" s="82">
        <f>SUMMARY!O64</f>
        <v>0</v>
      </c>
      <c r="O6" s="82">
        <f>SUMMARY!P64</f>
        <v>0</v>
      </c>
      <c r="P6" s="82">
        <f>SUMMARY!Q64</f>
        <v>0</v>
      </c>
    </row>
    <row r="7" spans="1:16" x14ac:dyDescent="0.25">
      <c r="A7" s="82">
        <f>SUMMARY!B65</f>
        <v>0</v>
      </c>
      <c r="B7" s="82">
        <f>SUMMARY!C65</f>
        <v>0</v>
      </c>
      <c r="C7" s="82">
        <f>SUMMARY!D65</f>
        <v>0</v>
      </c>
      <c r="D7" s="82">
        <f>SUMMARY!E65</f>
        <v>0</v>
      </c>
      <c r="E7" s="82">
        <f>SUMMARY!F65</f>
        <v>0</v>
      </c>
      <c r="F7" s="82">
        <f>SUMMARY!G65</f>
        <v>0</v>
      </c>
      <c r="G7" s="82">
        <f>SUMMARY!H65</f>
        <v>0</v>
      </c>
      <c r="H7" s="82">
        <f>SUMMARY!I65</f>
        <v>0</v>
      </c>
      <c r="I7" s="82">
        <f>SUMMARY!J65</f>
        <v>0</v>
      </c>
      <c r="J7" s="82">
        <f>SUMMARY!K65</f>
        <v>0</v>
      </c>
      <c r="K7" s="82">
        <f>SUMMARY!L65</f>
        <v>1</v>
      </c>
      <c r="L7" s="82">
        <f>SUMMARY!M65</f>
        <v>0</v>
      </c>
      <c r="M7" s="82">
        <f>SUMMARY!N65</f>
        <v>0</v>
      </c>
      <c r="N7" s="82">
        <f>SUMMARY!O65</f>
        <v>0</v>
      </c>
      <c r="O7" s="82">
        <f>SUMMARY!P65</f>
        <v>0</v>
      </c>
      <c r="P7" s="82">
        <f>SUMMARY!Q65</f>
        <v>0</v>
      </c>
    </row>
    <row r="8" spans="1:16" x14ac:dyDescent="0.25">
      <c r="A8" s="82">
        <f>SUMMARY!B66</f>
        <v>0</v>
      </c>
      <c r="B8" s="82">
        <f>SUMMARY!C66</f>
        <v>0</v>
      </c>
      <c r="C8" s="82">
        <f>SUMMARY!D66</f>
        <v>0</v>
      </c>
      <c r="D8" s="82">
        <f>SUMMARY!E66</f>
        <v>0</v>
      </c>
      <c r="E8" s="82">
        <f>SUMMARY!F66</f>
        <v>0</v>
      </c>
      <c r="F8" s="82">
        <f>SUMMARY!G66</f>
        <v>0</v>
      </c>
      <c r="G8" s="82">
        <f>SUMMARY!H66</f>
        <v>0</v>
      </c>
      <c r="H8" s="82">
        <f>SUMMARY!I66</f>
        <v>0</v>
      </c>
      <c r="I8" s="82">
        <f>SUMMARY!J66</f>
        <v>0</v>
      </c>
      <c r="J8" s="82">
        <f>SUMMARY!K66</f>
        <v>0</v>
      </c>
      <c r="K8" s="82">
        <f>SUMMARY!L66</f>
        <v>0</v>
      </c>
      <c r="L8" s="82">
        <f>SUMMARY!M66</f>
        <v>1</v>
      </c>
      <c r="M8" s="82">
        <f>SUMMARY!N66</f>
        <v>0</v>
      </c>
      <c r="N8" s="82">
        <f>SUMMARY!O66</f>
        <v>0</v>
      </c>
      <c r="O8" s="82">
        <f>SUMMARY!P66</f>
        <v>0</v>
      </c>
      <c r="P8" s="82">
        <f>SUMMARY!Q66</f>
        <v>0</v>
      </c>
    </row>
    <row r="9" spans="1:16" x14ac:dyDescent="0.25">
      <c r="A9" s="82">
        <f>SUMMARY!B67</f>
        <v>0</v>
      </c>
      <c r="B9" s="82">
        <f>SUMMARY!C67</f>
        <v>0</v>
      </c>
      <c r="C9" s="82">
        <f>SUMMARY!D67</f>
        <v>0</v>
      </c>
      <c r="D9" s="82">
        <f>SUMMARY!E67</f>
        <v>0</v>
      </c>
      <c r="E9" s="82">
        <f>SUMMARY!F67</f>
        <v>0</v>
      </c>
      <c r="F9" s="82">
        <f>SUMMARY!G67</f>
        <v>0</v>
      </c>
      <c r="G9" s="82">
        <f>SUMMARY!H67</f>
        <v>0</v>
      </c>
      <c r="H9" s="82">
        <f>SUMMARY!I67</f>
        <v>0</v>
      </c>
      <c r="I9" s="82">
        <f>SUMMARY!J67</f>
        <v>0</v>
      </c>
      <c r="J9" s="82">
        <f>SUMMARY!K67</f>
        <v>0</v>
      </c>
      <c r="K9" s="82">
        <f>SUMMARY!L67</f>
        <v>0</v>
      </c>
      <c r="L9" s="82">
        <f>SUMMARY!M67</f>
        <v>0</v>
      </c>
      <c r="M9" s="82">
        <f>SUMMARY!N67</f>
        <v>0</v>
      </c>
      <c r="N9" s="82">
        <f>SUMMARY!O67</f>
        <v>0</v>
      </c>
      <c r="O9" s="82">
        <f>SUMMARY!P67</f>
        <v>1</v>
      </c>
      <c r="P9" s="82">
        <f>SUMMARY!Q67</f>
        <v>0</v>
      </c>
    </row>
    <row r="10" spans="1:16" x14ac:dyDescent="0.25">
      <c r="A10" s="82">
        <f>SUMMARY!B68</f>
        <v>0</v>
      </c>
      <c r="B10" s="82">
        <f>SUMMARY!C68</f>
        <v>0</v>
      </c>
      <c r="C10" s="82">
        <f>SUMMARY!D68</f>
        <v>0</v>
      </c>
      <c r="D10" s="82">
        <f>SUMMARY!E68</f>
        <v>0</v>
      </c>
      <c r="E10" s="82">
        <f>SUMMARY!F68</f>
        <v>0</v>
      </c>
      <c r="F10" s="82">
        <f>SUMMARY!G68</f>
        <v>0</v>
      </c>
      <c r="G10" s="82">
        <f>SUMMARY!H68</f>
        <v>0</v>
      </c>
      <c r="H10" s="82">
        <f>SUMMARY!I68</f>
        <v>0</v>
      </c>
      <c r="I10" s="82">
        <f>SUMMARY!J68</f>
        <v>0</v>
      </c>
      <c r="J10" s="82">
        <f>SUMMARY!K68</f>
        <v>0</v>
      </c>
      <c r="K10" s="82">
        <f>SUMMARY!L68</f>
        <v>0</v>
      </c>
      <c r="L10" s="82">
        <f>SUMMARY!M68</f>
        <v>0</v>
      </c>
      <c r="M10" s="82">
        <f>SUMMARY!N68</f>
        <v>0</v>
      </c>
      <c r="N10" s="82">
        <f>SUMMARY!O68</f>
        <v>0</v>
      </c>
      <c r="O10" s="82">
        <f>SUMMARY!P68</f>
        <v>0.95040000000000002</v>
      </c>
      <c r="P10" s="82">
        <f>SUMMARY!Q68</f>
        <v>0</v>
      </c>
    </row>
    <row r="11" spans="1:16" x14ac:dyDescent="0.25">
      <c r="A11" s="82">
        <f>SUMMARY!B69</f>
        <v>0</v>
      </c>
      <c r="B11" s="82">
        <f>SUMMARY!C69</f>
        <v>0</v>
      </c>
      <c r="C11" s="82">
        <f>SUMMARY!D69</f>
        <v>0</v>
      </c>
      <c r="D11" s="82">
        <f>SUMMARY!E69</f>
        <v>0</v>
      </c>
      <c r="E11" s="82">
        <f>SUMMARY!F69</f>
        <v>0</v>
      </c>
      <c r="F11" s="82">
        <f>SUMMARY!G69</f>
        <v>0</v>
      </c>
      <c r="G11" s="82">
        <f>SUMMARY!H69</f>
        <v>0</v>
      </c>
      <c r="H11" s="82">
        <f>SUMMARY!I69</f>
        <v>0</v>
      </c>
      <c r="I11" s="82">
        <f>SUMMARY!J69</f>
        <v>0</v>
      </c>
      <c r="J11" s="82">
        <f>SUMMARY!K69</f>
        <v>0</v>
      </c>
      <c r="K11" s="82">
        <f>SUMMARY!L69</f>
        <v>0</v>
      </c>
      <c r="L11" s="82">
        <f>SUMMARY!M69</f>
        <v>0</v>
      </c>
      <c r="M11" s="82">
        <f>SUMMARY!N69</f>
        <v>0</v>
      </c>
      <c r="N11" s="82">
        <f>SUMMARY!O69</f>
        <v>0</v>
      </c>
      <c r="O11" s="82">
        <f>SUMMARY!P69</f>
        <v>0</v>
      </c>
      <c r="P11" s="82">
        <f>SUMMARY!Q69</f>
        <v>1</v>
      </c>
    </row>
    <row r="12" spans="1:16" x14ac:dyDescent="0.25">
      <c r="A12" s="82"/>
    </row>
    <row r="13" spans="1:16" x14ac:dyDescent="0.25">
      <c r="A13" s="8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baseColWidth="10" defaultColWidth="9.140625" defaultRowHeight="15" x14ac:dyDescent="0.25"/>
  <cols>
    <col min="2" max="2" width="15.5703125" customWidth="1"/>
  </cols>
  <sheetData>
    <row r="1" spans="1:2" x14ac:dyDescent="0.25">
      <c r="A1">
        <f>SUMMARY!B73</f>
        <v>1</v>
      </c>
    </row>
    <row r="2" spans="1:2" x14ac:dyDescent="0.25">
      <c r="A2">
        <f>SUMMARY!B74</f>
        <v>0</v>
      </c>
    </row>
    <row r="3" spans="1:2" x14ac:dyDescent="0.25">
      <c r="A3">
        <f>SUMMARY!B75</f>
        <v>0</v>
      </c>
    </row>
    <row r="4" spans="1:2" x14ac:dyDescent="0.25">
      <c r="A4">
        <f>SUMMARY!B76</f>
        <v>0</v>
      </c>
    </row>
    <row r="5" spans="1:2" x14ac:dyDescent="0.25">
      <c r="A5">
        <f>SUMMARY!B77</f>
        <v>0</v>
      </c>
    </row>
    <row r="6" spans="1:2" x14ac:dyDescent="0.25">
      <c r="A6">
        <f>SUMMARY!B78</f>
        <v>0</v>
      </c>
    </row>
    <row r="7" spans="1:2" x14ac:dyDescent="0.25">
      <c r="A7">
        <f>SUMMARY!B79</f>
        <v>0</v>
      </c>
    </row>
    <row r="8" spans="1:2" x14ac:dyDescent="0.25">
      <c r="A8">
        <f>SUMMARY!B80</f>
        <v>0</v>
      </c>
    </row>
    <row r="9" spans="1:2" x14ac:dyDescent="0.25">
      <c r="A9">
        <f>SUMMARY!B81</f>
        <v>0</v>
      </c>
    </row>
    <row r="10" spans="1:2" x14ac:dyDescent="0.25">
      <c r="B10" s="3"/>
    </row>
    <row r="11" spans="1:2" x14ac:dyDescent="0.25">
      <c r="B11" s="5"/>
    </row>
    <row r="12" spans="1:2" x14ac:dyDescent="0.25">
      <c r="B12" s="3"/>
    </row>
    <row r="13" spans="1:2" x14ac:dyDescent="0.25">
      <c r="B1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2" sqref="A12"/>
    </sheetView>
  </sheetViews>
  <sheetFormatPr baseColWidth="10" defaultColWidth="9.140625" defaultRowHeight="15" x14ac:dyDescent="0.25"/>
  <sheetData>
    <row r="1" spans="1:2" x14ac:dyDescent="0.25">
      <c r="A1">
        <f>SUMMARY!B85</f>
        <v>10</v>
      </c>
    </row>
    <row r="2" spans="1:2" x14ac:dyDescent="0.25">
      <c r="A2" s="82">
        <f>SUMMARY!B86</f>
        <v>10</v>
      </c>
    </row>
    <row r="3" spans="1:2" x14ac:dyDescent="0.25">
      <c r="A3" s="82">
        <f>SUMMARY!B87</f>
        <v>0.1</v>
      </c>
    </row>
    <row r="4" spans="1:2" x14ac:dyDescent="0.25">
      <c r="A4" s="82">
        <f>SUMMARY!B88</f>
        <v>0.1</v>
      </c>
    </row>
    <row r="5" spans="1:2" x14ac:dyDescent="0.25">
      <c r="A5" s="82">
        <f>SUMMARY!B89</f>
        <v>0.1</v>
      </c>
    </row>
    <row r="6" spans="1:2" x14ac:dyDescent="0.25">
      <c r="A6" s="82">
        <f>SUMMARY!B90</f>
        <v>0.1</v>
      </c>
    </row>
    <row r="7" spans="1:2" x14ac:dyDescent="0.25">
      <c r="A7" s="82">
        <f>SUMMARY!B91</f>
        <v>0.1</v>
      </c>
    </row>
    <row r="8" spans="1:2" x14ac:dyDescent="0.25">
      <c r="A8" s="82">
        <f>SUMMARY!B92</f>
        <v>10</v>
      </c>
      <c r="B8" s="5"/>
    </row>
    <row r="9" spans="1:2" x14ac:dyDescent="0.25">
      <c r="A9" s="82">
        <f>SUMMARY!B93</f>
        <v>10</v>
      </c>
      <c r="B9" s="5"/>
    </row>
    <row r="10" spans="1:2" x14ac:dyDescent="0.25">
      <c r="A10" s="82">
        <f>SUMMARY!B94</f>
        <v>10</v>
      </c>
      <c r="B10" s="5"/>
    </row>
    <row r="11" spans="1:2" x14ac:dyDescent="0.25">
      <c r="A11" s="82">
        <f>SUMMARY!B95</f>
        <v>10</v>
      </c>
      <c r="B11" s="5"/>
    </row>
    <row r="12" spans="1:2" x14ac:dyDescent="0.25">
      <c r="A12" s="82"/>
      <c r="B12" s="5"/>
    </row>
    <row r="13" spans="1:2" x14ac:dyDescent="0.25">
      <c r="A13" s="82"/>
    </row>
    <row r="14" spans="1:2" x14ac:dyDescent="0.25">
      <c r="A14" s="82"/>
    </row>
    <row r="15" spans="1:2" x14ac:dyDescent="0.25">
      <c r="A15" s="82"/>
    </row>
    <row r="16" spans="1:2" x14ac:dyDescent="0.25">
      <c r="A16" s="8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5" x14ac:dyDescent="0.25"/>
  <sheetData>
    <row r="1" spans="1:1" x14ac:dyDescent="0.25">
      <c r="A1">
        <f>SUMMARY!B99</f>
        <v>1</v>
      </c>
    </row>
    <row r="2" spans="1:1" x14ac:dyDescent="0.25">
      <c r="A2">
        <f>SUMMARY!B100</f>
        <v>0.68799999999999994</v>
      </c>
    </row>
    <row r="3" spans="1:1" x14ac:dyDescent="0.25">
      <c r="A3">
        <f>SUMMARY!B101</f>
        <v>10</v>
      </c>
    </row>
    <row r="4" spans="1:1" x14ac:dyDescent="0.25">
      <c r="A4">
        <f>SUMMARY!B102</f>
        <v>39.700000000000003</v>
      </c>
    </row>
    <row r="5" spans="1:1" x14ac:dyDescent="0.25">
      <c r="A5">
        <f>SUMMARY!B103</f>
        <v>10</v>
      </c>
    </row>
    <row r="6" spans="1:1" x14ac:dyDescent="0.25">
      <c r="A6">
        <f>SUMMARY!B104</f>
        <v>0.11</v>
      </c>
    </row>
    <row r="7" spans="1:1" x14ac:dyDescent="0.25">
      <c r="A7">
        <f>SUMMARY!B105</f>
        <v>4000</v>
      </c>
    </row>
    <row r="8" spans="1:1" x14ac:dyDescent="0.25">
      <c r="A8">
        <f>SUMMARY!B106</f>
        <v>14.5</v>
      </c>
    </row>
    <row r="9" spans="1:1" x14ac:dyDescent="0.25">
      <c r="A9">
        <f>SUMMARY!B107</f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A</vt:lpstr>
      <vt:lpstr>B</vt:lpstr>
      <vt:lpstr>Q_PB</vt:lpstr>
      <vt:lpstr>F</vt:lpstr>
      <vt:lpstr>y</vt:lpstr>
      <vt:lpstr>c</vt:lpstr>
      <vt:lpstr>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Kaetelhoen</dc:creator>
  <cp:lastModifiedBy>Christian Zibunas</cp:lastModifiedBy>
  <cp:lastPrinted>2016-08-23T10:29:52Z</cp:lastPrinted>
  <dcterms:created xsi:type="dcterms:W3CDTF">2014-05-02T18:19:22Z</dcterms:created>
  <dcterms:modified xsi:type="dcterms:W3CDTF">2022-07-22T08:39:27Z</dcterms:modified>
</cp:coreProperties>
</file>