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iels/Documents/UBC_Research/PostDoc/Daniel Mulat/Results/"/>
    </mc:Choice>
  </mc:AlternateContent>
  <xr:revisionPtr revIDLastSave="0" documentId="13_ncr:1_{A1C64220-E261-C94A-A908-43817340838C}" xr6:coauthVersionLast="36" xr6:coauthVersionMax="36" xr10:uidLastSave="{00000000-0000-0000-0000-000000000000}"/>
  <bookViews>
    <workbookView xWindow="6380" yWindow="500" windowWidth="28800" windowHeight="17500" activeTab="3" xr2:uid="{A2832573-2CAC-654C-8A85-481EACC12009}"/>
  </bookViews>
  <sheets>
    <sheet name="24h" sheetId="1" r:id="rId1"/>
    <sheet name="72h" sheetId="2" r:id="rId2"/>
    <sheet name="144h" sheetId="3" r:id="rId3"/>
    <sheet name="240h" sheetId="4" r:id="rId4"/>
    <sheet name="312h" sheetId="5" r:id="rId5"/>
    <sheet name="408h" sheetId="6" r:id="rId6"/>
    <sheet name="P calc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H19" i="2" s="1"/>
  <c r="F17" i="1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F58" i="5"/>
  <c r="H58" i="5" s="1"/>
  <c r="H19" i="5"/>
  <c r="H48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7" i="5"/>
  <c r="H56" i="5"/>
  <c r="H55" i="5"/>
  <c r="H54" i="5"/>
  <c r="H53" i="5"/>
  <c r="H52" i="5"/>
  <c r="H51" i="5"/>
  <c r="H50" i="5"/>
  <c r="H49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8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7" i="4"/>
  <c r="H6" i="4"/>
  <c r="H5" i="4"/>
  <c r="H4" i="4"/>
  <c r="H3" i="4"/>
  <c r="H2" i="4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8" i="2" l="1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8" i="7"/>
  <c r="B6" i="7" l="1"/>
  <c r="B4" i="7"/>
  <c r="B9" i="7"/>
  <c r="B2" i="7"/>
  <c r="M4" i="6" l="1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3" i="6"/>
  <c r="M2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14" i="6"/>
  <c r="L3" i="6"/>
  <c r="L4" i="6"/>
  <c r="L5" i="6"/>
  <c r="L6" i="6"/>
  <c r="L7" i="6"/>
  <c r="L8" i="6"/>
  <c r="L9" i="6"/>
  <c r="L10" i="6"/>
  <c r="L11" i="6"/>
  <c r="L12" i="6"/>
  <c r="L13" i="6"/>
  <c r="L2" i="6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" i="3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" i="4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" i="5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2" i="2"/>
  <c r="M2" i="1"/>
  <c r="L7" i="5"/>
  <c r="L6" i="5"/>
  <c r="L5" i="5"/>
  <c r="L4" i="5"/>
  <c r="L3" i="5"/>
  <c r="L2" i="5"/>
  <c r="L6" i="4"/>
  <c r="L7" i="4"/>
  <c r="L5" i="4"/>
  <c r="L6" i="3"/>
  <c r="L7" i="3"/>
  <c r="L5" i="3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3" i="1"/>
  <c r="M4" i="1"/>
  <c r="M5" i="1"/>
  <c r="L79" i="6"/>
  <c r="L78" i="6"/>
  <c r="L77" i="6"/>
  <c r="L76" i="6"/>
  <c r="L75" i="6"/>
  <c r="L74" i="6"/>
  <c r="L4" i="4"/>
  <c r="L3" i="4"/>
  <c r="L2" i="4"/>
  <c r="L4" i="3"/>
  <c r="L3" i="3"/>
  <c r="L2" i="3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2" i="2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91" i="5" l="1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79" i="2" l="1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5" i="4"/>
  <c r="C6" i="4"/>
  <c r="C7" i="4"/>
  <c r="C3" i="4"/>
  <c r="C4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2" i="3"/>
  <c r="C3" i="2"/>
  <c r="C4" i="2"/>
  <c r="C5" i="2"/>
  <c r="C6" i="2"/>
  <c r="C7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2" i="1"/>
  <c r="C2" i="2"/>
</calcChain>
</file>

<file path=xl/sharedStrings.xml><?xml version="1.0" encoding="utf-8"?>
<sst xmlns="http://schemas.openxmlformats.org/spreadsheetml/2006/main" count="1332" uniqueCount="135">
  <si>
    <t>bottle</t>
  </si>
  <si>
    <t>time</t>
  </si>
  <si>
    <t>ch4_peak</t>
  </si>
  <si>
    <t>ch4_pct</t>
  </si>
  <si>
    <t>v_bg</t>
  </si>
  <si>
    <t>v_ch4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</si>
  <si>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</si>
  <si>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</si>
  <si>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</si>
  <si>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</si>
  <si>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</si>
  <si>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</si>
  <si>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</si>
  <si>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</si>
  <si>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</si>
  <si>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</si>
  <si>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</si>
  <si>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</si>
  <si>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</si>
  <si>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</si>
  <si>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</si>
  <si>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</si>
  <si>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</si>
  <si>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</si>
  <si>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</si>
  <si>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</si>
  <si>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</si>
  <si>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</si>
  <si>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</si>
  <si>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</si>
  <si>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</si>
  <si>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</si>
  <si>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</si>
  <si>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</si>
  <si>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</si>
  <si>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</si>
  <si>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</si>
  <si>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</si>
  <si>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</si>
  <si>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</si>
  <si>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</si>
  <si>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</si>
  <si>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</si>
  <si>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</si>
  <si>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</si>
  <si>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</si>
  <si>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</si>
  <si>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</si>
  <si>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</si>
  <si>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</si>
  <si>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</si>
  <si>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</si>
  <si>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</si>
  <si>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</si>
  <si>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</si>
  <si>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</si>
  <si>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</si>
  <si>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</si>
  <si>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</si>
  <si>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</si>
  <si>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</si>
  <si>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</si>
  <si>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</si>
  <si>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</si>
  <si>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</si>
  <si>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</si>
  <si>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</si>
  <si>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</si>
  <si>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</si>
  <si>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</si>
  <si>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</si>
  <si>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</si>
  <si>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</si>
  <si>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</si>
  <si>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</si>
  <si>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</si>
  <si>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</si>
  <si>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</si>
  <si>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</si>
  <si>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</si>
  <si>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</si>
  <si>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</si>
  <si>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</si>
  <si>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</si>
  <si>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09.09.2020</t>
  </si>
  <si>
    <t>p_mbar</t>
  </si>
  <si>
    <t>VFA</t>
  </si>
  <si>
    <t>sacrificed</t>
  </si>
  <si>
    <t>H2</t>
  </si>
  <si>
    <t>IRMS</t>
  </si>
  <si>
    <t>date</t>
  </si>
  <si>
    <t>09.11.2020</t>
  </si>
  <si>
    <t>analysis</t>
  </si>
  <si>
    <t>note</t>
  </si>
  <si>
    <t>not sampled</t>
  </si>
  <si>
    <t>VFA sampling may have introduced gas</t>
  </si>
  <si>
    <t>sacrifice</t>
  </si>
  <si>
    <t>2nd run started?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</si>
  <si>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</si>
  <si>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</si>
  <si>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</si>
  <si>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</si>
  <si>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</si>
  <si>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</si>
  <si>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</si>
  <si>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</si>
  <si>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</si>
  <si>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</si>
  <si>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</si>
  <si>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</si>
  <si>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09.18.2020</t>
  </si>
  <si>
    <t>09.14.2020</t>
  </si>
  <si>
    <t>3 days into 2nd run, no gas released</t>
  </si>
  <si>
    <t>acetate_ppm</t>
  </si>
  <si>
    <t>ace_dil_ratio</t>
  </si>
  <si>
    <t>acetate_diluted</t>
  </si>
  <si>
    <t>09.21.2020</t>
  </si>
  <si>
    <t>09.21.2021</t>
  </si>
  <si>
    <t>09.21.2022</t>
  </si>
  <si>
    <t>VFA, H2</t>
  </si>
  <si>
    <t>Measured gas with ml syringe</t>
  </si>
  <si>
    <t>09.25.2020</t>
  </si>
  <si>
    <t xml:space="preserve">R = </t>
  </si>
  <si>
    <t>L atm/mol/K</t>
  </si>
  <si>
    <t>1 mbar =</t>
  </si>
  <si>
    <t>P atm</t>
  </si>
  <si>
    <t>atm</t>
  </si>
  <si>
    <t>mbar</t>
  </si>
  <si>
    <t>L/mol</t>
  </si>
  <si>
    <t>Headspace V</t>
  </si>
  <si>
    <t>L</t>
  </si>
  <si>
    <t>V of tubing</t>
  </si>
  <si>
    <t>Manometer Volume</t>
  </si>
  <si>
    <t>Total V</t>
  </si>
  <si>
    <t>Molar V (55C)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</si>
</sst>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52525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2" fontId="0" fillId="2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164" fontId="0" fillId="2" borderId="0" xfId="0" applyNumberFormat="1" applyFill="1"/>
    <xf numFmtId="164" fontId="0" fillId="0" borderId="0" xfId="1" applyNumberFormat="1" applyFont="1" applyAlignment="1">
      <alignment vertical="center"/>
    </xf>
    <xf numFmtId="2" fontId="0" fillId="2" borderId="0" xfId="1" applyNumberFormat="1" applyFont="1" applyFill="1" applyAlignment="1">
      <alignment vertical="center"/>
    </xf>
    <xf numFmtId="0" fontId="2" fillId="2" borderId="0" xfId="2" applyFill="1"/>
    <xf numFmtId="0" fontId="2" fillId="0" borderId="0" xfId="2" applyFill="1"/>
    <xf numFmtId="165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165" fontId="0" fillId="3" borderId="0" xfId="0" applyNumberFormat="1" applyFill="1"/>
    <xf numFmtId="0" fontId="3" fillId="0" borderId="0" xfId="0" applyFont="1"/>
    <xf numFmtId="0" fontId="4" fillId="0" borderId="0" xfId="0" applyFont="1"/>
    <xf numFmtId="166" fontId="0" fillId="2" borderId="0" xfId="0" applyNumberFormat="1" applyFill="1"/>
    <xf numFmtId="165" fontId="0" fillId="2" borderId="0" xfId="0" applyNumberFormat="1" applyFill="1"/>
    <xf numFmtId="166" fontId="0" fillId="0" borderId="0" xfId="0" applyNumberFormat="1" applyFill="1"/>
    <xf numFmtId="165" fontId="0" fillId="0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FAC3-98D1-2243-8476-75AB148EEC05}">
  <dimension ref="A1:M79"/>
  <sheetViews>
    <sheetView workbookViewId="0">
      <selection activeCell="L27" sqref="L27"/>
    </sheetView>
  </sheetViews>
  <sheetFormatPr baseColWidth="10" defaultRowHeight="16"/>
  <cols>
    <col min="11" max="11" width="14" bestFit="1" customWidth="1"/>
    <col min="12" max="12" width="14.6640625" bestFit="1" customWidth="1"/>
    <col min="13" max="13" width="12.6640625" bestFit="1" customWidth="1"/>
  </cols>
  <sheetData>
    <row r="1" spans="1:13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3">
      <c r="A2" s="1" t="s">
        <v>6</v>
      </c>
      <c r="B2" s="1" t="s">
        <v>84</v>
      </c>
      <c r="C2" s="1">
        <f>1*24</f>
        <v>24</v>
      </c>
      <c r="D2" s="1">
        <v>250</v>
      </c>
      <c r="E2" s="1">
        <v>1050</v>
      </c>
      <c r="F2" s="1">
        <v>0.23516500000000001</v>
      </c>
      <c r="G2" s="19">
        <f>IF(D2="","",((D2+'P calcs'!$B$2)/'P calcs'!$B$2*('P calcs'!$B$9)-'P calcs'!$B$6-'P calcs'!$B$8)+0.1324/0.836)</f>
        <v>3.9712256021734058</v>
      </c>
      <c r="H2" s="3">
        <f>IF(F2="","", G2*F2/100)</f>
        <v>9.3389326873510904E-3</v>
      </c>
      <c r="I2" s="1"/>
      <c r="J2" s="1"/>
      <c r="L2" t="str">
        <f>IF(I2="VFA", 1/50, "")</f>
        <v/>
      </c>
      <c r="M2" t="str">
        <f>IF(K2=0, "", K2/L2)</f>
        <v/>
      </c>
    </row>
    <row r="3" spans="1:13">
      <c r="A3" s="1" t="s">
        <v>7</v>
      </c>
      <c r="B3" s="1" t="s">
        <v>84</v>
      </c>
      <c r="C3" s="1">
        <f t="shared" ref="C3:C66" si="0">1*24</f>
        <v>24</v>
      </c>
      <c r="D3" s="1">
        <v>247</v>
      </c>
      <c r="E3" s="1">
        <v>1350</v>
      </c>
      <c r="F3" s="1">
        <v>0.79494500000000001</v>
      </c>
      <c r="G3" s="19">
        <f>IF(D3="","",((D3+'P calcs'!$B$2)/'P calcs'!$B$2*('P calcs'!$B$9)-'P calcs'!$B$6-'P calcs'!$B$8)+0.1324/0.836)</f>
        <v>3.9254713734162245</v>
      </c>
      <c r="H3" s="1">
        <f t="shared" ref="H3:H66" si="1">IF(F3="","", G3*F3/100)</f>
        <v>3.1205338409403604E-2</v>
      </c>
      <c r="I3" s="1"/>
      <c r="J3" s="1"/>
      <c r="L3" t="str">
        <f t="shared" ref="L3:L66" si="2">IF(I3="VFA", 1/50, "")</f>
        <v/>
      </c>
      <c r="M3" t="str">
        <f t="shared" ref="M3:M66" si="3">IF(K3=0, "", K3/L3)</f>
        <v/>
      </c>
    </row>
    <row r="4" spans="1:13">
      <c r="A4" s="1" t="s">
        <v>8</v>
      </c>
      <c r="B4" s="1" t="s">
        <v>84</v>
      </c>
      <c r="C4" s="1">
        <f t="shared" si="0"/>
        <v>24</v>
      </c>
      <c r="D4" s="1">
        <v>205</v>
      </c>
      <c r="E4" s="1">
        <v>1315</v>
      </c>
      <c r="F4" s="1">
        <v>0.70093500000000009</v>
      </c>
      <c r="G4" s="19">
        <f>IF(D4="","",((D4+'P calcs'!$B$2)/'P calcs'!$B$2*('P calcs'!$B$9)-'P calcs'!$B$6-'P calcs'!$B$8)+0.1324/0.836)</f>
        <v>3.2849121708156859</v>
      </c>
      <c r="H4" s="1">
        <f t="shared" si="1"/>
        <v>2.3025099124506929E-2</v>
      </c>
      <c r="I4" s="1"/>
      <c r="J4" s="1"/>
      <c r="L4" t="str">
        <f t="shared" si="2"/>
        <v/>
      </c>
      <c r="M4" t="str">
        <f t="shared" si="3"/>
        <v/>
      </c>
    </row>
    <row r="5" spans="1:13">
      <c r="A5" t="s">
        <v>9</v>
      </c>
      <c r="B5" t="s">
        <v>84</v>
      </c>
      <c r="C5" s="1">
        <f t="shared" si="0"/>
        <v>24</v>
      </c>
      <c r="D5">
        <v>202</v>
      </c>
      <c r="G5" s="11">
        <f>IF(D5="","",((D5+'P calcs'!$B$2)/'P calcs'!$B$2*('P calcs'!$B$9)-'P calcs'!$B$6-'P calcs'!$B$8)+0.1324/0.836)</f>
        <v>3.2391579420585046</v>
      </c>
      <c r="H5" t="str">
        <f t="shared" si="1"/>
        <v/>
      </c>
      <c r="I5" t="s">
        <v>86</v>
      </c>
      <c r="K5">
        <v>2.6758374110664347</v>
      </c>
      <c r="L5">
        <f t="shared" si="2"/>
        <v>0.02</v>
      </c>
      <c r="M5">
        <f t="shared" si="3"/>
        <v>133.79187055332173</v>
      </c>
    </row>
    <row r="6" spans="1:13">
      <c r="A6" t="s">
        <v>10</v>
      </c>
      <c r="B6" t="s">
        <v>84</v>
      </c>
      <c r="C6" s="1">
        <f t="shared" si="0"/>
        <v>24</v>
      </c>
      <c r="D6">
        <v>204</v>
      </c>
      <c r="G6" s="11">
        <f>IF(D6="","",((D6+'P calcs'!$B$2)/'P calcs'!$B$2*('P calcs'!$B$9)-'P calcs'!$B$6-'P calcs'!$B$8)+0.1324/0.836)</f>
        <v>3.2696607612299591</v>
      </c>
      <c r="H6" t="str">
        <f t="shared" si="1"/>
        <v/>
      </c>
      <c r="I6" t="s">
        <v>86</v>
      </c>
      <c r="K6">
        <v>0.99713841331965769</v>
      </c>
      <c r="L6">
        <f t="shared" si="2"/>
        <v>0.02</v>
      </c>
      <c r="M6">
        <f t="shared" si="3"/>
        <v>49.856920665982884</v>
      </c>
    </row>
    <row r="7" spans="1:13">
      <c r="A7" t="s">
        <v>11</v>
      </c>
      <c r="B7" t="s">
        <v>84</v>
      </c>
      <c r="C7" s="1">
        <f t="shared" si="0"/>
        <v>24</v>
      </c>
      <c r="D7">
        <v>193</v>
      </c>
      <c r="G7" s="11">
        <f>IF(D7="","",((D7+'P calcs'!$B$2)/'P calcs'!$B$2*('P calcs'!$B$9)-'P calcs'!$B$6-'P calcs'!$B$8)+0.1324/0.836)</f>
        <v>3.1018952557869603</v>
      </c>
      <c r="H7" t="str">
        <f t="shared" si="1"/>
        <v/>
      </c>
      <c r="I7" t="s">
        <v>86</v>
      </c>
      <c r="K7">
        <v>0.81671496218670769</v>
      </c>
      <c r="L7">
        <f t="shared" si="2"/>
        <v>0.02</v>
      </c>
      <c r="M7">
        <f t="shared" si="3"/>
        <v>40.835748109335384</v>
      </c>
    </row>
    <row r="8" spans="1:13">
      <c r="A8" s="1" t="s">
        <v>12</v>
      </c>
      <c r="B8" s="1" t="s">
        <v>84</v>
      </c>
      <c r="C8" s="1">
        <f t="shared" si="0"/>
        <v>24</v>
      </c>
      <c r="D8" s="1">
        <v>185</v>
      </c>
      <c r="E8" s="1">
        <v>1100</v>
      </c>
      <c r="F8" s="1">
        <v>0.31878500000000004</v>
      </c>
      <c r="G8" s="19">
        <f>IF(D8="","",((D8+'P calcs'!$B$2)/'P calcs'!$B$2*('P calcs'!$B$9)-'P calcs'!$B$6-'P calcs'!$B$8)+0.1324/0.836)</f>
        <v>2.9798839791011438</v>
      </c>
      <c r="H8" s="1">
        <f t="shared" si="1"/>
        <v>9.4994231427775813E-3</v>
      </c>
      <c r="I8" s="1"/>
      <c r="J8" s="1"/>
      <c r="L8" t="str">
        <f t="shared" si="2"/>
        <v/>
      </c>
      <c r="M8" t="str">
        <f t="shared" si="3"/>
        <v/>
      </c>
    </row>
    <row r="9" spans="1:13">
      <c r="A9" s="1" t="s">
        <v>13</v>
      </c>
      <c r="B9" s="1" t="s">
        <v>84</v>
      </c>
      <c r="C9" s="1">
        <f t="shared" si="0"/>
        <v>24</v>
      </c>
      <c r="D9" s="1">
        <v>187</v>
      </c>
      <c r="E9" s="1">
        <v>1180</v>
      </c>
      <c r="F9" s="1">
        <v>0.47254000000000002</v>
      </c>
      <c r="G9" s="19">
        <f>IF(D9="","",((D9+'P calcs'!$B$2)/'P calcs'!$B$2*('P calcs'!$B$9)-'P calcs'!$B$6-'P calcs'!$B$8)+0.1324/0.836)</f>
        <v>3.0103867982725974</v>
      </c>
      <c r="H9" s="1">
        <f t="shared" si="1"/>
        <v>1.4225281776557332E-2</v>
      </c>
      <c r="I9" s="1"/>
      <c r="J9" s="1"/>
      <c r="L9" t="str">
        <f t="shared" si="2"/>
        <v/>
      </c>
      <c r="M9" t="str">
        <f t="shared" si="3"/>
        <v/>
      </c>
    </row>
    <row r="10" spans="1:13">
      <c r="A10" s="1" t="s">
        <v>14</v>
      </c>
      <c r="B10" s="1" t="s">
        <v>84</v>
      </c>
      <c r="C10" s="1">
        <f t="shared" si="0"/>
        <v>24</v>
      </c>
      <c r="D10" s="1">
        <v>202</v>
      </c>
      <c r="E10" s="1">
        <v>1350</v>
      </c>
      <c r="F10" s="1">
        <v>0.85180499999999992</v>
      </c>
      <c r="G10" s="19">
        <f>IF(D10="","",((D10+'P calcs'!$B$2)/'P calcs'!$B$2*('P calcs'!$B$9)-'P calcs'!$B$6-'P calcs'!$B$8)+0.1324/0.836)</f>
        <v>3.2391579420585046</v>
      </c>
      <c r="H10" s="1">
        <f t="shared" si="1"/>
        <v>2.7591309308351443E-2</v>
      </c>
      <c r="I10" s="1"/>
      <c r="J10" s="1"/>
      <c r="L10" t="str">
        <f t="shared" si="2"/>
        <v/>
      </c>
      <c r="M10" t="str">
        <f t="shared" si="3"/>
        <v/>
      </c>
    </row>
    <row r="11" spans="1:13">
      <c r="A11" t="s">
        <v>15</v>
      </c>
      <c r="B11" t="s">
        <v>84</v>
      </c>
      <c r="C11" s="1">
        <f t="shared" si="0"/>
        <v>24</v>
      </c>
      <c r="D11">
        <v>218</v>
      </c>
      <c r="G11" s="11">
        <f>IF(D11="","",((D11+'P calcs'!$B$2)/'P calcs'!$B$2*('P calcs'!$B$9)-'P calcs'!$B$6-'P calcs'!$B$8)+0.1324/0.836)</f>
        <v>3.4831804954301382</v>
      </c>
      <c r="H11" t="str">
        <f t="shared" si="1"/>
        <v/>
      </c>
      <c r="L11" t="str">
        <f t="shared" si="2"/>
        <v/>
      </c>
      <c r="M11" t="str">
        <f t="shared" si="3"/>
        <v/>
      </c>
    </row>
    <row r="12" spans="1:13">
      <c r="A12" t="s">
        <v>16</v>
      </c>
      <c r="B12" t="s">
        <v>84</v>
      </c>
      <c r="C12" s="1">
        <f t="shared" si="0"/>
        <v>24</v>
      </c>
      <c r="D12">
        <v>213</v>
      </c>
      <c r="G12" s="11">
        <f>IF(D12="","",((D12+'P calcs'!$B$2)/'P calcs'!$B$2*('P calcs'!$B$9)-'P calcs'!$B$6-'P calcs'!$B$8)+0.1324/0.836)</f>
        <v>3.4069234475015029</v>
      </c>
      <c r="H12" t="str">
        <f t="shared" si="1"/>
        <v/>
      </c>
      <c r="L12" t="str">
        <f t="shared" si="2"/>
        <v/>
      </c>
      <c r="M12" t="str">
        <f t="shared" si="3"/>
        <v/>
      </c>
    </row>
    <row r="13" spans="1:13">
      <c r="A13" t="s">
        <v>17</v>
      </c>
      <c r="B13" t="s">
        <v>84</v>
      </c>
      <c r="C13" s="1">
        <f t="shared" si="0"/>
        <v>24</v>
      </c>
      <c r="D13">
        <v>200</v>
      </c>
      <c r="G13" s="11">
        <f>IF(D13="","",((D13+'P calcs'!$B$2)/'P calcs'!$B$2*('P calcs'!$B$9)-'P calcs'!$B$6-'P calcs'!$B$8)+0.1324/0.836)</f>
        <v>3.2086551228870506</v>
      </c>
      <c r="H13" t="str">
        <f t="shared" si="1"/>
        <v/>
      </c>
      <c r="L13" t="str">
        <f t="shared" si="2"/>
        <v/>
      </c>
      <c r="M13" t="str">
        <f t="shared" si="3"/>
        <v/>
      </c>
    </row>
    <row r="14" spans="1:13">
      <c r="A14" s="1" t="s">
        <v>18</v>
      </c>
      <c r="B14" s="1" t="s">
        <v>84</v>
      </c>
      <c r="C14" s="1">
        <f t="shared" si="0"/>
        <v>24</v>
      </c>
      <c r="D14" s="1">
        <v>260</v>
      </c>
      <c r="E14" s="1">
        <v>1690</v>
      </c>
      <c r="F14" s="1">
        <v>1.4939</v>
      </c>
      <c r="G14" s="19">
        <f>IF(D14="","",((D14+'P calcs'!$B$2)/'P calcs'!$B$2*('P calcs'!$B$9)-'P calcs'!$B$6-'P calcs'!$B$8)+0.1324/0.836)</f>
        <v>4.1237396980306764</v>
      </c>
      <c r="H14" s="1">
        <f t="shared" si="1"/>
        <v>6.1604547348880274E-2</v>
      </c>
      <c r="I14" s="1"/>
      <c r="J14" s="1"/>
      <c r="L14" t="str">
        <f t="shared" si="2"/>
        <v/>
      </c>
      <c r="M14" t="str">
        <f t="shared" si="3"/>
        <v/>
      </c>
    </row>
    <row r="15" spans="1:13">
      <c r="A15" s="1" t="s">
        <v>19</v>
      </c>
      <c r="B15" s="1" t="s">
        <v>84</v>
      </c>
      <c r="C15" s="1">
        <f t="shared" si="0"/>
        <v>24</v>
      </c>
      <c r="D15" s="1">
        <v>237</v>
      </c>
      <c r="E15" s="1">
        <v>1870</v>
      </c>
      <c r="F15" s="1">
        <v>1.8416650000000003</v>
      </c>
      <c r="G15" s="19">
        <f>IF(D15="","",((D15+'P calcs'!$B$2)/'P calcs'!$B$2*('P calcs'!$B$9)-'P calcs'!$B$6-'P calcs'!$B$8)+0.1324/0.836)</f>
        <v>3.7729572775589535</v>
      </c>
      <c r="H15" s="1">
        <f t="shared" si="1"/>
        <v>6.9485233645756109E-2</v>
      </c>
      <c r="I15" s="1"/>
      <c r="J15" s="1"/>
      <c r="L15" t="str">
        <f t="shared" si="2"/>
        <v/>
      </c>
      <c r="M15" t="str">
        <f t="shared" si="3"/>
        <v/>
      </c>
    </row>
    <row r="16" spans="1:13">
      <c r="A16" s="1" t="s">
        <v>20</v>
      </c>
      <c r="B16" s="1" t="s">
        <v>84</v>
      </c>
      <c r="C16" s="1">
        <f t="shared" si="0"/>
        <v>24</v>
      </c>
      <c r="D16" s="1">
        <v>214</v>
      </c>
      <c r="E16" s="1">
        <v>1910</v>
      </c>
      <c r="F16" s="1">
        <v>1.9457800000000001</v>
      </c>
      <c r="G16" s="19">
        <f>IF(D16="","",((D16+'P calcs'!$B$2)/'P calcs'!$B$2*('P calcs'!$B$9)-'P calcs'!$B$6-'P calcs'!$B$8)+0.1324/0.836)</f>
        <v>3.4221748570872297</v>
      </c>
      <c r="H16" s="1">
        <f t="shared" si="1"/>
        <v>6.6587993934231898E-2</v>
      </c>
      <c r="I16" s="1"/>
      <c r="J16" s="1"/>
      <c r="L16" t="str">
        <f t="shared" si="2"/>
        <v/>
      </c>
      <c r="M16" t="str">
        <f t="shared" si="3"/>
        <v/>
      </c>
    </row>
    <row r="17" spans="1:13">
      <c r="A17" t="s">
        <v>21</v>
      </c>
      <c r="B17" t="s">
        <v>84</v>
      </c>
      <c r="C17" s="1">
        <f t="shared" si="0"/>
        <v>24</v>
      </c>
      <c r="D17">
        <v>243</v>
      </c>
      <c r="F17" s="22">
        <f>AVERAGE(F14:F16)</f>
        <v>1.7604483333333334</v>
      </c>
      <c r="G17" s="11">
        <f>IF(D17="","",((D17+'P calcs'!$B$2)/'P calcs'!$B$2*('P calcs'!$B$9)-'P calcs'!$B$6-'P calcs'!$B$8)+0.1324/0.836)</f>
        <v>3.8644657350733165</v>
      </c>
      <c r="H17">
        <f t="shared" si="1"/>
        <v>6.8031922625335944E-2</v>
      </c>
      <c r="I17" t="s">
        <v>86</v>
      </c>
      <c r="K17">
        <v>58.964662937796156</v>
      </c>
      <c r="L17">
        <f t="shared" si="2"/>
        <v>0.02</v>
      </c>
      <c r="M17">
        <f t="shared" si="3"/>
        <v>2948.2331468898078</v>
      </c>
    </row>
    <row r="18" spans="1:13">
      <c r="A18" t="s">
        <v>22</v>
      </c>
      <c r="B18" t="s">
        <v>84</v>
      </c>
      <c r="C18" s="1">
        <f t="shared" si="0"/>
        <v>24</v>
      </c>
      <c r="D18">
        <v>268</v>
      </c>
      <c r="F18" s="22">
        <f>AVERAGE(F14:F16)</f>
        <v>1.7604483333333334</v>
      </c>
      <c r="G18" s="11">
        <f>IF(D18="","",((D18+'P calcs'!$B$2)/'P calcs'!$B$2*('P calcs'!$B$9)-'P calcs'!$B$6-'P calcs'!$B$8)+0.1324/0.836)</f>
        <v>4.2457509747164934</v>
      </c>
      <c r="H18">
        <f t="shared" si="1"/>
        <v>7.4744252271880265E-2</v>
      </c>
      <c r="I18" t="s">
        <v>86</v>
      </c>
      <c r="K18">
        <v>36.65364286365476</v>
      </c>
      <c r="L18" s="2">
        <v>1.2500000000000001E-2</v>
      </c>
      <c r="M18">
        <f t="shared" si="3"/>
        <v>2932.2914290923804</v>
      </c>
    </row>
    <row r="19" spans="1:13">
      <c r="A19" t="s">
        <v>23</v>
      </c>
      <c r="B19" t="s">
        <v>84</v>
      </c>
      <c r="C19" s="1">
        <f t="shared" si="0"/>
        <v>24</v>
      </c>
      <c r="D19">
        <v>279</v>
      </c>
      <c r="F19" s="22">
        <f>AVERAGE(F14:F16)</f>
        <v>1.7604483333333334</v>
      </c>
      <c r="G19" s="11">
        <f>IF(D19="","",((D19+'P calcs'!$B$2)/'P calcs'!$B$2*('P calcs'!$B$9)-'P calcs'!$B$6-'P calcs'!$B$8)+0.1324/0.836)</f>
        <v>4.4135164801594913</v>
      </c>
      <c r="H19">
        <f t="shared" si="1"/>
        <v>7.7697677316359764E-2</v>
      </c>
      <c r="I19" t="s">
        <v>86</v>
      </c>
      <c r="K19">
        <v>32.217336505830239</v>
      </c>
      <c r="L19" s="2">
        <v>1.2500000000000001E-2</v>
      </c>
      <c r="M19">
        <f t="shared" si="3"/>
        <v>2577.3869204664188</v>
      </c>
    </row>
    <row r="20" spans="1:13">
      <c r="A20" s="1" t="s">
        <v>24</v>
      </c>
      <c r="B20" s="1" t="s">
        <v>84</v>
      </c>
      <c r="C20" s="1">
        <f t="shared" si="0"/>
        <v>24</v>
      </c>
      <c r="D20" s="1">
        <v>275</v>
      </c>
      <c r="E20" s="1"/>
      <c r="F20" s="1"/>
      <c r="G20" s="19">
        <f>IF(D20="","",((D20+'P calcs'!$B$2)/'P calcs'!$B$2*('P calcs'!$B$9)-'P calcs'!$B$6-'P calcs'!$B$8)+0.1324/0.836)</f>
        <v>4.3525108418165832</v>
      </c>
      <c r="H20" s="1" t="str">
        <f t="shared" si="1"/>
        <v/>
      </c>
      <c r="I20" s="1" t="s">
        <v>87</v>
      </c>
      <c r="J20" s="1"/>
      <c r="L20" t="str">
        <f t="shared" si="2"/>
        <v/>
      </c>
      <c r="M20" t="str">
        <f t="shared" si="3"/>
        <v/>
      </c>
    </row>
    <row r="21" spans="1:13">
      <c r="A21" s="1" t="s">
        <v>25</v>
      </c>
      <c r="B21" s="1" t="s">
        <v>84</v>
      </c>
      <c r="C21" s="1">
        <f t="shared" si="0"/>
        <v>24</v>
      </c>
      <c r="D21" s="1">
        <v>273</v>
      </c>
      <c r="E21" s="1"/>
      <c r="F21" s="1"/>
      <c r="G21" s="19">
        <f>IF(D21="","",((D21+'P calcs'!$B$2)/'P calcs'!$B$2*('P calcs'!$B$9)-'P calcs'!$B$6-'P calcs'!$B$8)+0.1324/0.836)</f>
        <v>4.3220080226451287</v>
      </c>
      <c r="H21" s="1" t="str">
        <f t="shared" si="1"/>
        <v/>
      </c>
      <c r="I21" s="1" t="s">
        <v>87</v>
      </c>
      <c r="J21" s="1"/>
      <c r="L21" t="str">
        <f t="shared" si="2"/>
        <v/>
      </c>
      <c r="M21" t="str">
        <f t="shared" si="3"/>
        <v/>
      </c>
    </row>
    <row r="22" spans="1:13">
      <c r="A22" s="1" t="s">
        <v>26</v>
      </c>
      <c r="B22" s="1" t="s">
        <v>84</v>
      </c>
      <c r="C22" s="1">
        <f t="shared" si="0"/>
        <v>24</v>
      </c>
      <c r="D22" s="1">
        <v>268</v>
      </c>
      <c r="E22" s="1"/>
      <c r="F22" s="1"/>
      <c r="G22" s="19">
        <f>IF(D22="","",((D22+'P calcs'!$B$2)/'P calcs'!$B$2*('P calcs'!$B$9)-'P calcs'!$B$6-'P calcs'!$B$8)+0.1324/0.836)</f>
        <v>4.2457509747164934</v>
      </c>
      <c r="H22" s="1" t="str">
        <f t="shared" si="1"/>
        <v/>
      </c>
      <c r="I22" s="1" t="s">
        <v>87</v>
      </c>
      <c r="J22" s="1"/>
      <c r="L22" t="str">
        <f t="shared" si="2"/>
        <v/>
      </c>
      <c r="M22" t="str">
        <f t="shared" si="3"/>
        <v/>
      </c>
    </row>
    <row r="23" spans="1:13">
      <c r="A23" t="s">
        <v>27</v>
      </c>
      <c r="B23" t="s">
        <v>84</v>
      </c>
      <c r="C23" s="1">
        <f t="shared" si="0"/>
        <v>24</v>
      </c>
      <c r="D23">
        <v>250</v>
      </c>
      <c r="G23" s="11">
        <f>IF(D23="","",((D23+'P calcs'!$B$2)/'P calcs'!$B$2*('P calcs'!$B$9)-'P calcs'!$B$6-'P calcs'!$B$8)+0.1324/0.836)</f>
        <v>3.9712256021734058</v>
      </c>
      <c r="H23" t="str">
        <f t="shared" si="1"/>
        <v/>
      </c>
      <c r="I23" s="2" t="s">
        <v>88</v>
      </c>
      <c r="J23" s="2"/>
      <c r="L23" t="str">
        <f t="shared" si="2"/>
        <v/>
      </c>
      <c r="M23" t="str">
        <f t="shared" si="3"/>
        <v/>
      </c>
    </row>
    <row r="24" spans="1:13">
      <c r="A24" t="s">
        <v>28</v>
      </c>
      <c r="B24" t="s">
        <v>84</v>
      </c>
      <c r="C24" s="1">
        <f t="shared" si="0"/>
        <v>24</v>
      </c>
      <c r="D24">
        <v>240</v>
      </c>
      <c r="G24" s="11">
        <f>IF(D24="","",((D24+'P calcs'!$B$2)/'P calcs'!$B$2*('P calcs'!$B$9)-'P calcs'!$B$6-'P calcs'!$B$8)+0.1324/0.836)</f>
        <v>3.8187115063161352</v>
      </c>
      <c r="H24" t="str">
        <f t="shared" si="1"/>
        <v/>
      </c>
      <c r="L24" t="str">
        <f t="shared" si="2"/>
        <v/>
      </c>
      <c r="M24" t="str">
        <f t="shared" si="3"/>
        <v/>
      </c>
    </row>
    <row r="25" spans="1:13">
      <c r="A25" t="s">
        <v>29</v>
      </c>
      <c r="B25" t="s">
        <v>84</v>
      </c>
      <c r="C25" s="1">
        <f t="shared" si="0"/>
        <v>24</v>
      </c>
      <c r="D25">
        <v>230</v>
      </c>
      <c r="G25" s="11">
        <f>IF(D25="","",((D25+'P calcs'!$B$2)/'P calcs'!$B$2*('P calcs'!$B$9)-'P calcs'!$B$6-'P calcs'!$B$8)+0.1324/0.836)</f>
        <v>3.6661974104588637</v>
      </c>
      <c r="H25" t="str">
        <f t="shared" si="1"/>
        <v/>
      </c>
      <c r="L25" t="str">
        <f t="shared" si="2"/>
        <v/>
      </c>
      <c r="M25" t="str">
        <f t="shared" si="3"/>
        <v/>
      </c>
    </row>
    <row r="26" spans="1:13">
      <c r="A26" s="1" t="s">
        <v>30</v>
      </c>
      <c r="B26" s="1" t="s">
        <v>84</v>
      </c>
      <c r="C26" s="1">
        <f t="shared" si="0"/>
        <v>24</v>
      </c>
      <c r="D26" s="1">
        <v>26</v>
      </c>
      <c r="E26" s="1">
        <v>2085</v>
      </c>
      <c r="F26" s="1">
        <v>2.249835</v>
      </c>
      <c r="G26" s="19">
        <f>IF(D26="","",((D26+'P calcs'!$B$2)/'P calcs'!$B$2*('P calcs'!$B$9)-'P calcs'!$B$6-'P calcs'!$B$8)+0.1324/0.836)</f>
        <v>0.5549098549705318</v>
      </c>
      <c r="H26" s="1">
        <f t="shared" si="1"/>
        <v>1.2484556135576263E-2</v>
      </c>
      <c r="I26" s="1"/>
      <c r="J26" s="1"/>
      <c r="L26" t="str">
        <f t="shared" si="2"/>
        <v/>
      </c>
      <c r="M26" t="str">
        <f t="shared" si="3"/>
        <v/>
      </c>
    </row>
    <row r="27" spans="1:13">
      <c r="A27" s="1" t="s">
        <v>31</v>
      </c>
      <c r="B27" s="1" t="s">
        <v>84</v>
      </c>
      <c r="C27" s="1">
        <f t="shared" si="0"/>
        <v>24</v>
      </c>
      <c r="D27" s="1">
        <v>260</v>
      </c>
      <c r="E27" s="1">
        <v>1605</v>
      </c>
      <c r="F27" s="1">
        <v>1.2841050000000001</v>
      </c>
      <c r="G27" s="19">
        <f>IF(D27="","",((D27+'P calcs'!$B$2)/'P calcs'!$B$2*('P calcs'!$B$9)-'P calcs'!$B$6-'P calcs'!$B$8)+0.1324/0.836)</f>
        <v>4.1237396980306764</v>
      </c>
      <c r="H27" s="1">
        <f t="shared" si="1"/>
        <v>5.295314764939682E-2</v>
      </c>
      <c r="I27" s="1"/>
      <c r="J27" s="1"/>
      <c r="L27" t="str">
        <f t="shared" si="2"/>
        <v/>
      </c>
      <c r="M27" t="str">
        <f t="shared" si="3"/>
        <v/>
      </c>
    </row>
    <row r="28" spans="1:13">
      <c r="A28" s="1" t="s">
        <v>32</v>
      </c>
      <c r="B28" s="1" t="s">
        <v>84</v>
      </c>
      <c r="C28" s="1">
        <f t="shared" si="0"/>
        <v>24</v>
      </c>
      <c r="D28" s="1">
        <v>245</v>
      </c>
      <c r="E28" s="1">
        <v>1450</v>
      </c>
      <c r="F28" s="1">
        <v>1.00139</v>
      </c>
      <c r="G28" s="19">
        <f>IF(D28="","",((D28+'P calcs'!$B$2)/'P calcs'!$B$2*('P calcs'!$B$9)-'P calcs'!$B$6-'P calcs'!$B$8)+0.1324/0.836)</f>
        <v>3.8949685542447701</v>
      </c>
      <c r="H28" s="1">
        <f t="shared" si="1"/>
        <v>3.9003825605351705E-2</v>
      </c>
      <c r="I28" s="1"/>
      <c r="J28" s="1"/>
      <c r="L28" t="str">
        <f t="shared" si="2"/>
        <v/>
      </c>
      <c r="M28" t="str">
        <f t="shared" si="3"/>
        <v/>
      </c>
    </row>
    <row r="29" spans="1:13">
      <c r="A29" t="s">
        <v>33</v>
      </c>
      <c r="B29" t="s">
        <v>84</v>
      </c>
      <c r="C29" s="1">
        <f t="shared" si="0"/>
        <v>24</v>
      </c>
      <c r="D29">
        <v>260</v>
      </c>
      <c r="E29">
        <v>2025</v>
      </c>
      <c r="F29">
        <v>2.148965</v>
      </c>
      <c r="G29" s="11">
        <f>IF(D29="","",((D29+'P calcs'!$B$2)/'P calcs'!$B$2*('P calcs'!$B$9)-'P calcs'!$B$6-'P calcs'!$B$8)+0.1324/0.836)</f>
        <v>4.1237396980306764</v>
      </c>
      <c r="H29">
        <f t="shared" si="1"/>
        <v>8.8617722801784926E-2</v>
      </c>
      <c r="I29" t="s">
        <v>86</v>
      </c>
      <c r="K29">
        <v>58.861321046109147</v>
      </c>
      <c r="L29">
        <f t="shared" si="2"/>
        <v>0.02</v>
      </c>
      <c r="M29">
        <f t="shared" si="3"/>
        <v>2943.0660523054571</v>
      </c>
    </row>
    <row r="30" spans="1:13">
      <c r="A30" t="s">
        <v>34</v>
      </c>
      <c r="B30" t="s">
        <v>84</v>
      </c>
      <c r="C30" s="1">
        <f t="shared" si="0"/>
        <v>24</v>
      </c>
      <c r="D30">
        <v>279</v>
      </c>
      <c r="E30">
        <v>2050</v>
      </c>
      <c r="F30">
        <v>2.18554</v>
      </c>
      <c r="G30" s="11">
        <f>IF(D30="","",((D30+'P calcs'!$B$2)/'P calcs'!$B$2*('P calcs'!$B$9)-'P calcs'!$B$6-'P calcs'!$B$8)+0.1324/0.836)</f>
        <v>4.4135164801594913</v>
      </c>
      <c r="H30">
        <f t="shared" si="1"/>
        <v>9.6459168080477747E-2</v>
      </c>
      <c r="I30" t="s">
        <v>86</v>
      </c>
      <c r="K30">
        <v>58.869319976946223</v>
      </c>
      <c r="L30">
        <f t="shared" si="2"/>
        <v>0.02</v>
      </c>
      <c r="M30">
        <f t="shared" si="3"/>
        <v>2943.4659988473109</v>
      </c>
    </row>
    <row r="31" spans="1:13">
      <c r="A31" t="s">
        <v>35</v>
      </c>
      <c r="B31" t="s">
        <v>84</v>
      </c>
      <c r="C31" s="1">
        <f t="shared" si="0"/>
        <v>24</v>
      </c>
      <c r="D31">
        <v>273</v>
      </c>
      <c r="E31">
        <v>2120</v>
      </c>
      <c r="F31">
        <v>2.3009750000000002</v>
      </c>
      <c r="G31" s="11">
        <f>IF(D31="","",((D31+'P calcs'!$B$2)/'P calcs'!$B$2*('P calcs'!$B$9)-'P calcs'!$B$6-'P calcs'!$B$8)+0.1324/0.836)</f>
        <v>4.3220080226451287</v>
      </c>
      <c r="H31">
        <f t="shared" si="1"/>
        <v>9.9448324099058766E-2</v>
      </c>
      <c r="I31" t="s">
        <v>86</v>
      </c>
      <c r="K31">
        <v>58.860743942038688</v>
      </c>
      <c r="L31">
        <f t="shared" si="2"/>
        <v>0.02</v>
      </c>
      <c r="M31">
        <f t="shared" si="3"/>
        <v>2943.0371971019345</v>
      </c>
    </row>
    <row r="32" spans="1:13">
      <c r="A32" s="1" t="s">
        <v>36</v>
      </c>
      <c r="B32" s="1" t="s">
        <v>84</v>
      </c>
      <c r="C32" s="1">
        <f t="shared" si="0"/>
        <v>24</v>
      </c>
      <c r="D32" s="1">
        <v>265</v>
      </c>
      <c r="E32" s="1"/>
      <c r="F32" s="1"/>
      <c r="G32" s="19">
        <f>IF(D32="","",((D32+'P calcs'!$B$2)/'P calcs'!$B$2*('P calcs'!$B$9)-'P calcs'!$B$6-'P calcs'!$B$8)+0.1324/0.836)</f>
        <v>4.1999967459593117</v>
      </c>
      <c r="H32" s="1" t="str">
        <f t="shared" si="1"/>
        <v/>
      </c>
      <c r="I32" s="1" t="s">
        <v>87</v>
      </c>
      <c r="J32" s="1"/>
      <c r="L32" t="str">
        <f t="shared" si="2"/>
        <v/>
      </c>
      <c r="M32" t="str">
        <f t="shared" si="3"/>
        <v/>
      </c>
    </row>
    <row r="33" spans="1:13">
      <c r="A33" s="1" t="s">
        <v>37</v>
      </c>
      <c r="B33" s="1" t="s">
        <v>84</v>
      </c>
      <c r="C33" s="1">
        <f t="shared" si="0"/>
        <v>24</v>
      </c>
      <c r="D33" s="1">
        <v>264</v>
      </c>
      <c r="E33" s="1"/>
      <c r="F33" s="1"/>
      <c r="G33" s="19">
        <f>IF(D33="","",((D33+'P calcs'!$B$2)/'P calcs'!$B$2*('P calcs'!$B$9)-'P calcs'!$B$6-'P calcs'!$B$8)+0.1324/0.836)</f>
        <v>4.1847453363735854</v>
      </c>
      <c r="H33" s="1" t="str">
        <f t="shared" si="1"/>
        <v/>
      </c>
      <c r="I33" s="1" t="s">
        <v>87</v>
      </c>
      <c r="J33" s="1"/>
      <c r="L33" t="str">
        <f t="shared" si="2"/>
        <v/>
      </c>
      <c r="M33" t="str">
        <f t="shared" si="3"/>
        <v/>
      </c>
    </row>
    <row r="34" spans="1:13">
      <c r="A34" s="1" t="s">
        <v>38</v>
      </c>
      <c r="B34" s="1" t="s">
        <v>84</v>
      </c>
      <c r="C34" s="1">
        <f t="shared" si="0"/>
        <v>24</v>
      </c>
      <c r="D34" s="1">
        <v>294</v>
      </c>
      <c r="E34" s="1"/>
      <c r="F34" s="1"/>
      <c r="G34" s="19">
        <f>IF(D34="","",((D34+'P calcs'!$B$2)/'P calcs'!$B$2*('P calcs'!$B$9)-'P calcs'!$B$6-'P calcs'!$B$8)+0.1324/0.836)</f>
        <v>4.6422876239453981</v>
      </c>
      <c r="H34" s="1" t="str">
        <f t="shared" si="1"/>
        <v/>
      </c>
      <c r="I34" s="1" t="s">
        <v>87</v>
      </c>
      <c r="J34" s="1"/>
      <c r="L34" t="str">
        <f t="shared" si="2"/>
        <v/>
      </c>
      <c r="M34" t="str">
        <f t="shared" si="3"/>
        <v/>
      </c>
    </row>
    <row r="35" spans="1:13">
      <c r="A35" t="s">
        <v>39</v>
      </c>
      <c r="B35" t="s">
        <v>84</v>
      </c>
      <c r="C35" s="1">
        <f t="shared" si="0"/>
        <v>24</v>
      </c>
      <c r="D35">
        <v>295</v>
      </c>
      <c r="G35" s="11">
        <f>IF(D35="","",((D35+'P calcs'!$B$2)/'P calcs'!$B$2*('P calcs'!$B$9)-'P calcs'!$B$6-'P calcs'!$B$8)+0.1324/0.836)</f>
        <v>4.6575390335311253</v>
      </c>
      <c r="H35" t="str">
        <f t="shared" si="1"/>
        <v/>
      </c>
      <c r="L35" t="str">
        <f t="shared" si="2"/>
        <v/>
      </c>
      <c r="M35" t="str">
        <f t="shared" si="3"/>
        <v/>
      </c>
    </row>
    <row r="36" spans="1:13">
      <c r="A36" t="s">
        <v>40</v>
      </c>
      <c r="B36" t="s">
        <v>84</v>
      </c>
      <c r="C36" s="1">
        <f t="shared" si="0"/>
        <v>24</v>
      </c>
      <c r="D36">
        <v>294</v>
      </c>
      <c r="G36" s="11">
        <f>IF(D36="","",((D36+'P calcs'!$B$2)/'P calcs'!$B$2*('P calcs'!$B$9)-'P calcs'!$B$6-'P calcs'!$B$8)+0.1324/0.836)</f>
        <v>4.6422876239453981</v>
      </c>
      <c r="H36" t="str">
        <f t="shared" si="1"/>
        <v/>
      </c>
      <c r="L36" t="str">
        <f t="shared" si="2"/>
        <v/>
      </c>
      <c r="M36" t="str">
        <f t="shared" si="3"/>
        <v/>
      </c>
    </row>
    <row r="37" spans="1:13">
      <c r="A37" t="s">
        <v>41</v>
      </c>
      <c r="B37" t="s">
        <v>84</v>
      </c>
      <c r="C37" s="1">
        <f t="shared" si="0"/>
        <v>24</v>
      </c>
      <c r="D37">
        <v>320</v>
      </c>
      <c r="G37" s="11">
        <f>IF(D37="","",((D37+'P calcs'!$B$2)/'P calcs'!$B$2*('P calcs'!$B$9)-'P calcs'!$B$6-'P calcs'!$B$8)+0.1324/0.836)</f>
        <v>5.0388242731743027</v>
      </c>
      <c r="H37" t="str">
        <f t="shared" si="1"/>
        <v/>
      </c>
      <c r="L37" t="str">
        <f t="shared" si="2"/>
        <v/>
      </c>
      <c r="M37" t="str">
        <f t="shared" si="3"/>
        <v/>
      </c>
    </row>
    <row r="38" spans="1:13">
      <c r="A38" s="1" t="s">
        <v>42</v>
      </c>
      <c r="B38" s="1" t="s">
        <v>84</v>
      </c>
      <c r="C38" s="1">
        <f t="shared" si="0"/>
        <v>24</v>
      </c>
      <c r="D38" s="1">
        <v>264</v>
      </c>
      <c r="E38" s="1">
        <v>2070</v>
      </c>
      <c r="F38" s="1">
        <v>2.1960099999999998</v>
      </c>
      <c r="G38" s="19">
        <f>IF(D38="","",((D38+'P calcs'!$B$2)/'P calcs'!$B$2*('P calcs'!$B$9)-'P calcs'!$B$6-'P calcs'!$B$8)+0.1324/0.836)</f>
        <v>4.1847453363735854</v>
      </c>
      <c r="H38" s="1">
        <f t="shared" si="1"/>
        <v>9.1897426061297569E-2</v>
      </c>
      <c r="I38" s="1" t="s">
        <v>89</v>
      </c>
      <c r="J38" s="1"/>
      <c r="L38" t="str">
        <f t="shared" si="2"/>
        <v/>
      </c>
      <c r="M38" t="str">
        <f t="shared" si="3"/>
        <v/>
      </c>
    </row>
    <row r="39" spans="1:13">
      <c r="A39" s="1" t="s">
        <v>43</v>
      </c>
      <c r="B39" s="1" t="s">
        <v>84</v>
      </c>
      <c r="C39" s="1">
        <f t="shared" si="0"/>
        <v>24</v>
      </c>
      <c r="D39" s="1">
        <v>260</v>
      </c>
      <c r="E39" s="1">
        <v>2020</v>
      </c>
      <c r="F39" s="1">
        <v>2.1498500000000003</v>
      </c>
      <c r="G39" s="19">
        <f>IF(D39="","",((D39+'P calcs'!$B$2)/'P calcs'!$B$2*('P calcs'!$B$9)-'P calcs'!$B$6-'P calcs'!$B$8)+0.1324/0.836)</f>
        <v>4.1237396980306764</v>
      </c>
      <c r="H39" s="1">
        <f t="shared" si="1"/>
        <v>8.8654217898112508E-2</v>
      </c>
      <c r="I39" s="1" t="s">
        <v>89</v>
      </c>
      <c r="J39" s="1"/>
      <c r="L39" t="str">
        <f t="shared" si="2"/>
        <v/>
      </c>
      <c r="M39" t="str">
        <f t="shared" si="3"/>
        <v/>
      </c>
    </row>
    <row r="40" spans="1:13">
      <c r="A40" s="1" t="s">
        <v>44</v>
      </c>
      <c r="B40" s="1" t="s">
        <v>84</v>
      </c>
      <c r="C40" s="1">
        <f t="shared" si="0"/>
        <v>24</v>
      </c>
      <c r="D40" s="1">
        <v>240</v>
      </c>
      <c r="E40" s="1">
        <v>1740</v>
      </c>
      <c r="F40" s="1">
        <v>1.6061650000000003</v>
      </c>
      <c r="G40" s="19">
        <f>IF(D40="","",((D40+'P calcs'!$B$2)/'P calcs'!$B$2*('P calcs'!$B$9)-'P calcs'!$B$6-'P calcs'!$B$8)+0.1324/0.836)</f>
        <v>3.8187115063161352</v>
      </c>
      <c r="H40" s="1">
        <f t="shared" si="1"/>
        <v>6.1334807665422569E-2</v>
      </c>
      <c r="I40" s="1" t="s">
        <v>89</v>
      </c>
      <c r="J40" s="1"/>
      <c r="L40" t="str">
        <f t="shared" si="2"/>
        <v/>
      </c>
      <c r="M40" t="str">
        <f t="shared" si="3"/>
        <v/>
      </c>
    </row>
    <row r="41" spans="1:13">
      <c r="A41" t="s">
        <v>45</v>
      </c>
      <c r="B41" t="s">
        <v>84</v>
      </c>
      <c r="C41" s="1">
        <f t="shared" si="0"/>
        <v>24</v>
      </c>
      <c r="D41" s="2">
        <v>213</v>
      </c>
      <c r="E41" s="2">
        <v>1460</v>
      </c>
      <c r="F41" s="2">
        <v>1.0105299999999999</v>
      </c>
      <c r="G41" s="21">
        <f>IF(D41="","",((D41+'P calcs'!$B$2)/'P calcs'!$B$2*('P calcs'!$B$9)-'P calcs'!$B$6-'P calcs'!$B$8)+0.1324/0.836)</f>
        <v>3.4069234475015029</v>
      </c>
      <c r="H41" s="2">
        <f t="shared" si="1"/>
        <v>3.4427983514036933E-2</v>
      </c>
      <c r="I41" s="2" t="s">
        <v>86</v>
      </c>
      <c r="J41" s="2"/>
      <c r="K41">
        <v>61.409620253236639</v>
      </c>
      <c r="L41">
        <f t="shared" si="2"/>
        <v>0.02</v>
      </c>
      <c r="M41">
        <f t="shared" si="3"/>
        <v>3070.4810126618318</v>
      </c>
    </row>
    <row r="42" spans="1:13">
      <c r="A42" t="s">
        <v>46</v>
      </c>
      <c r="B42" t="s">
        <v>84</v>
      </c>
      <c r="C42" s="1">
        <f t="shared" si="0"/>
        <v>24</v>
      </c>
      <c r="D42" s="2">
        <v>265</v>
      </c>
      <c r="E42" s="2">
        <v>1800</v>
      </c>
      <c r="F42" s="2">
        <v>1.6978750000000002</v>
      </c>
      <c r="G42" s="21">
        <f>IF(D42="","",((D42+'P calcs'!$B$2)/'P calcs'!$B$2*('P calcs'!$B$9)-'P calcs'!$B$6-'P calcs'!$B$8)+0.1324/0.836)</f>
        <v>4.1999967459593117</v>
      </c>
      <c r="H42" s="2">
        <f t="shared" si="1"/>
        <v>7.1310694750456677E-2</v>
      </c>
      <c r="I42" s="2" t="s">
        <v>86</v>
      </c>
      <c r="J42" s="2"/>
      <c r="K42">
        <v>61.272587115389683</v>
      </c>
      <c r="L42">
        <f t="shared" si="2"/>
        <v>0.02</v>
      </c>
      <c r="M42">
        <f t="shared" si="3"/>
        <v>3063.6293557694839</v>
      </c>
    </row>
    <row r="43" spans="1:13">
      <c r="A43" t="s">
        <v>47</v>
      </c>
      <c r="B43" t="s">
        <v>84</v>
      </c>
      <c r="C43" s="1">
        <f t="shared" si="0"/>
        <v>24</v>
      </c>
      <c r="D43" s="2">
        <v>28</v>
      </c>
      <c r="E43" s="2">
        <v>2220</v>
      </c>
      <c r="F43" s="2">
        <v>2.5214599999999998</v>
      </c>
      <c r="G43" s="21">
        <f>IF(D43="","",((D43+'P calcs'!$B$2)/'P calcs'!$B$2*('P calcs'!$B$9)-'P calcs'!$B$6-'P calcs'!$B$8)+0.1324/0.836)</f>
        <v>0.58541267414198594</v>
      </c>
      <c r="H43" s="2">
        <f t="shared" si="1"/>
        <v>1.4760946413420517E-2</v>
      </c>
      <c r="I43" s="2" t="s">
        <v>86</v>
      </c>
      <c r="J43" s="2"/>
      <c r="K43">
        <v>60.263504990328144</v>
      </c>
      <c r="L43">
        <f t="shared" si="2"/>
        <v>0.02</v>
      </c>
      <c r="M43">
        <f t="shared" si="3"/>
        <v>3013.1752495164073</v>
      </c>
    </row>
    <row r="44" spans="1:13">
      <c r="A44" s="1" t="s">
        <v>48</v>
      </c>
      <c r="B44" s="1" t="s">
        <v>84</v>
      </c>
      <c r="C44" s="1">
        <f t="shared" si="0"/>
        <v>24</v>
      </c>
      <c r="D44" s="1">
        <v>298</v>
      </c>
      <c r="E44" s="1">
        <v>1740</v>
      </c>
      <c r="F44" s="1">
        <v>1.5652250000000001</v>
      </c>
      <c r="G44" s="19">
        <f>IF(D44="","",((D44+'P calcs'!$B$2)/'P calcs'!$B$2*('P calcs'!$B$9)-'P calcs'!$B$6-'P calcs'!$B$8)+0.1324/0.836)</f>
        <v>4.703293262288307</v>
      </c>
      <c r="H44" s="1">
        <f t="shared" si="1"/>
        <v>7.3617121964652157E-2</v>
      </c>
      <c r="I44" s="1" t="s">
        <v>89</v>
      </c>
      <c r="J44" s="1"/>
      <c r="L44" t="str">
        <f t="shared" si="2"/>
        <v/>
      </c>
      <c r="M44" t="str">
        <f t="shared" si="3"/>
        <v/>
      </c>
    </row>
    <row r="45" spans="1:13">
      <c r="A45" s="1" t="s">
        <v>49</v>
      </c>
      <c r="B45" s="1" t="s">
        <v>84</v>
      </c>
      <c r="C45" s="1">
        <f t="shared" si="0"/>
        <v>24</v>
      </c>
      <c r="D45" s="1">
        <v>320</v>
      </c>
      <c r="E45" s="1">
        <v>1940</v>
      </c>
      <c r="F45" s="1">
        <v>1.9585400000000002</v>
      </c>
      <c r="G45" s="19">
        <f>IF(D45="","",((D45+'P calcs'!$B$2)/'P calcs'!$B$2*('P calcs'!$B$9)-'P calcs'!$B$6-'P calcs'!$B$8)+0.1324/0.836)</f>
        <v>5.0388242731743027</v>
      </c>
      <c r="H45" s="1">
        <f t="shared" si="1"/>
        <v>9.8687388919827992E-2</v>
      </c>
      <c r="I45" s="1" t="s">
        <v>89</v>
      </c>
      <c r="J45" s="1"/>
      <c r="L45" t="str">
        <f t="shared" si="2"/>
        <v/>
      </c>
      <c r="M45" t="str">
        <f t="shared" si="3"/>
        <v/>
      </c>
    </row>
    <row r="46" spans="1:13">
      <c r="A46" s="1" t="s">
        <v>50</v>
      </c>
      <c r="B46" s="1" t="s">
        <v>84</v>
      </c>
      <c r="C46" s="1">
        <f t="shared" si="0"/>
        <v>24</v>
      </c>
      <c r="D46" s="1">
        <v>283</v>
      </c>
      <c r="E46" s="1">
        <v>2100</v>
      </c>
      <c r="F46" s="1">
        <v>2.2694200000000002</v>
      </c>
      <c r="G46" s="19">
        <f>IF(D46="","",((D46+'P calcs'!$B$2)/'P calcs'!$B$2*('P calcs'!$B$9)-'P calcs'!$B$6-'P calcs'!$B$8)+0.1324/0.836)</f>
        <v>4.4745221185024002</v>
      </c>
      <c r="H46" s="1">
        <f t="shared" si="1"/>
        <v>0.10154569986171719</v>
      </c>
      <c r="I46" s="1" t="s">
        <v>89</v>
      </c>
      <c r="J46" s="1"/>
      <c r="L46" t="str">
        <f t="shared" si="2"/>
        <v/>
      </c>
      <c r="M46" t="str">
        <f t="shared" si="3"/>
        <v/>
      </c>
    </row>
    <row r="47" spans="1:13">
      <c r="A47" t="s">
        <v>51</v>
      </c>
      <c r="B47" t="s">
        <v>84</v>
      </c>
      <c r="C47" s="1">
        <f t="shared" si="0"/>
        <v>24</v>
      </c>
      <c r="D47" s="2">
        <v>241</v>
      </c>
      <c r="E47" s="2">
        <v>2060</v>
      </c>
      <c r="F47" s="2">
        <v>2.21332</v>
      </c>
      <c r="G47" s="21">
        <f>IF(D47="","",((D47+'P calcs'!$B$2)/'P calcs'!$B$2*('P calcs'!$B$9)-'P calcs'!$B$6-'P calcs'!$B$8)+0.1324/0.836)</f>
        <v>3.833962915901862</v>
      </c>
      <c r="H47" s="2">
        <f t="shared" si="1"/>
        <v>8.485786801023909E-2</v>
      </c>
      <c r="I47" s="2" t="s">
        <v>86</v>
      </c>
      <c r="J47" s="2"/>
      <c r="K47">
        <v>59.571109842350232</v>
      </c>
      <c r="L47">
        <f t="shared" si="2"/>
        <v>0.02</v>
      </c>
      <c r="M47">
        <f t="shared" si="3"/>
        <v>2978.5554921175117</v>
      </c>
    </row>
    <row r="48" spans="1:13">
      <c r="A48" t="s">
        <v>52</v>
      </c>
      <c r="B48" t="s">
        <v>84</v>
      </c>
      <c r="C48" s="1">
        <f t="shared" si="0"/>
        <v>24</v>
      </c>
      <c r="D48" s="2">
        <v>235</v>
      </c>
      <c r="E48" s="2">
        <v>1930</v>
      </c>
      <c r="F48" s="2">
        <v>1.9434100000000001</v>
      </c>
      <c r="G48" s="21">
        <f>IF(D48="","",((D48+'P calcs'!$B$2)/'P calcs'!$B$2*('P calcs'!$B$9)-'P calcs'!$B$6-'P calcs'!$B$8)+0.1324/0.836)</f>
        <v>3.7424544583874995</v>
      </c>
      <c r="H48" s="2">
        <f t="shared" si="1"/>
        <v>7.27312341897485E-2</v>
      </c>
      <c r="I48" s="2" t="s">
        <v>86</v>
      </c>
      <c r="J48" s="2"/>
      <c r="K48">
        <v>60.934023867728165</v>
      </c>
      <c r="L48">
        <f t="shared" si="2"/>
        <v>0.02</v>
      </c>
      <c r="M48">
        <f t="shared" si="3"/>
        <v>3046.7011933864082</v>
      </c>
    </row>
    <row r="49" spans="1:13">
      <c r="A49" t="s">
        <v>53</v>
      </c>
      <c r="B49" t="s">
        <v>84</v>
      </c>
      <c r="C49" s="1">
        <f t="shared" si="0"/>
        <v>24</v>
      </c>
      <c r="D49" s="2">
        <v>193</v>
      </c>
      <c r="E49" s="2">
        <v>1540</v>
      </c>
      <c r="F49" s="2">
        <v>1.1791850000000001</v>
      </c>
      <c r="G49" s="21">
        <f>IF(D49="","",((D49+'P calcs'!$B$2)/'P calcs'!$B$2*('P calcs'!$B$9)-'P calcs'!$B$6-'P calcs'!$B$8)+0.1324/0.836)</f>
        <v>3.1018952557869603</v>
      </c>
      <c r="H49" s="2">
        <f t="shared" si="1"/>
        <v>3.6577083571951469E-2</v>
      </c>
      <c r="I49" s="2" t="s">
        <v>86</v>
      </c>
      <c r="J49" s="2"/>
      <c r="K49">
        <v>63.045844503239444</v>
      </c>
      <c r="L49">
        <f t="shared" si="2"/>
        <v>0.02</v>
      </c>
      <c r="M49">
        <f t="shared" si="3"/>
        <v>3152.2922251619721</v>
      </c>
    </row>
    <row r="50" spans="1:13">
      <c r="A50" s="1" t="s">
        <v>54</v>
      </c>
      <c r="B50" s="1" t="s">
        <v>84</v>
      </c>
      <c r="C50" s="1">
        <f t="shared" si="0"/>
        <v>24</v>
      </c>
      <c r="D50" s="1">
        <v>250</v>
      </c>
      <c r="E50" s="1"/>
      <c r="F50" s="1"/>
      <c r="G50" s="19">
        <f>IF(D50="","",((D50+'P calcs'!$B$2)/'P calcs'!$B$2*('P calcs'!$B$9)-'P calcs'!$B$6-'P calcs'!$B$8)+0.1324/0.836)</f>
        <v>3.9712256021734058</v>
      </c>
      <c r="H50" s="1" t="str">
        <f t="shared" si="1"/>
        <v/>
      </c>
      <c r="I50" s="1" t="s">
        <v>87</v>
      </c>
      <c r="J50" s="1"/>
      <c r="L50" t="str">
        <f t="shared" si="2"/>
        <v/>
      </c>
      <c r="M50" t="str">
        <f t="shared" si="3"/>
        <v/>
      </c>
    </row>
    <row r="51" spans="1:13">
      <c r="A51" s="1" t="s">
        <v>55</v>
      </c>
      <c r="B51" s="1" t="s">
        <v>84</v>
      </c>
      <c r="C51" s="1">
        <f t="shared" si="0"/>
        <v>24</v>
      </c>
      <c r="D51" s="1">
        <v>232</v>
      </c>
      <c r="E51" s="1"/>
      <c r="F51" s="1"/>
      <c r="G51" s="19">
        <f>IF(D51="","",((D51+'P calcs'!$B$2)/'P calcs'!$B$2*('P calcs'!$B$9)-'P calcs'!$B$6-'P calcs'!$B$8)+0.1324/0.836)</f>
        <v>3.6967002296303177</v>
      </c>
      <c r="H51" s="1" t="str">
        <f t="shared" si="1"/>
        <v/>
      </c>
      <c r="I51" s="1" t="s">
        <v>87</v>
      </c>
      <c r="J51" s="1"/>
      <c r="L51" t="str">
        <f t="shared" si="2"/>
        <v/>
      </c>
      <c r="M51" t="str">
        <f t="shared" si="3"/>
        <v/>
      </c>
    </row>
    <row r="52" spans="1:13">
      <c r="A52" s="1" t="s">
        <v>56</v>
      </c>
      <c r="B52" s="1" t="s">
        <v>84</v>
      </c>
      <c r="C52" s="1">
        <f t="shared" si="0"/>
        <v>24</v>
      </c>
      <c r="D52" s="1">
        <v>262</v>
      </c>
      <c r="E52" s="1"/>
      <c r="F52" s="1"/>
      <c r="G52" s="19">
        <f>IF(D52="","",((D52+'P calcs'!$B$2)/'P calcs'!$B$2*('P calcs'!$B$9)-'P calcs'!$B$6-'P calcs'!$B$8)+0.1324/0.836)</f>
        <v>4.1542425172021309</v>
      </c>
      <c r="H52" s="1" t="str">
        <f t="shared" si="1"/>
        <v/>
      </c>
      <c r="I52" s="1" t="s">
        <v>87</v>
      </c>
      <c r="J52" s="1"/>
      <c r="L52" t="str">
        <f t="shared" si="2"/>
        <v/>
      </c>
      <c r="M52" t="str">
        <f t="shared" si="3"/>
        <v/>
      </c>
    </row>
    <row r="53" spans="1:13">
      <c r="A53" t="s">
        <v>57</v>
      </c>
      <c r="B53" t="s">
        <v>84</v>
      </c>
      <c r="C53" s="1">
        <f t="shared" si="0"/>
        <v>24</v>
      </c>
      <c r="D53" s="2">
        <v>262</v>
      </c>
      <c r="E53" s="2"/>
      <c r="G53" s="11">
        <f>IF(D53="","",((D53+'P calcs'!$B$2)/'P calcs'!$B$2*('P calcs'!$B$9)-'P calcs'!$B$6-'P calcs'!$B$8)+0.1324/0.836)</f>
        <v>4.1542425172021309</v>
      </c>
      <c r="H53" t="str">
        <f t="shared" si="1"/>
        <v/>
      </c>
      <c r="L53" t="str">
        <f t="shared" si="2"/>
        <v/>
      </c>
      <c r="M53" t="str">
        <f t="shared" si="3"/>
        <v/>
      </c>
    </row>
    <row r="54" spans="1:13">
      <c r="A54" t="s">
        <v>58</v>
      </c>
      <c r="B54" t="s">
        <v>84</v>
      </c>
      <c r="C54" s="1">
        <f t="shared" si="0"/>
        <v>24</v>
      </c>
      <c r="D54" s="2">
        <v>282</v>
      </c>
      <c r="E54" s="2"/>
      <c r="G54" s="11">
        <f>IF(D54="","",((D54+'P calcs'!$B$2)/'P calcs'!$B$2*('P calcs'!$B$9)-'P calcs'!$B$6-'P calcs'!$B$8)+0.1324/0.836)</f>
        <v>4.459270708916673</v>
      </c>
      <c r="H54" t="str">
        <f t="shared" si="1"/>
        <v/>
      </c>
      <c r="L54" t="str">
        <f t="shared" si="2"/>
        <v/>
      </c>
      <c r="M54" t="str">
        <f t="shared" si="3"/>
        <v/>
      </c>
    </row>
    <row r="55" spans="1:13">
      <c r="A55" t="s">
        <v>59</v>
      </c>
      <c r="B55" t="s">
        <v>84</v>
      </c>
      <c r="C55" s="1">
        <f t="shared" si="0"/>
        <v>24</v>
      </c>
      <c r="D55" s="2">
        <v>263</v>
      </c>
      <c r="E55" s="2"/>
      <c r="G55" s="11">
        <f>IF(D55="","",((D55+'P calcs'!$B$2)/'P calcs'!$B$2*('P calcs'!$B$9)-'P calcs'!$B$6-'P calcs'!$B$8)+0.1324/0.836)</f>
        <v>4.1694939267878572</v>
      </c>
      <c r="H55" t="str">
        <f t="shared" si="1"/>
        <v/>
      </c>
      <c r="L55" t="str">
        <f t="shared" si="2"/>
        <v/>
      </c>
      <c r="M55" t="str">
        <f t="shared" si="3"/>
        <v/>
      </c>
    </row>
    <row r="56" spans="1:13">
      <c r="A56" s="1" t="s">
        <v>60</v>
      </c>
      <c r="B56" s="1" t="s">
        <v>84</v>
      </c>
      <c r="C56" s="1">
        <f t="shared" si="0"/>
        <v>24</v>
      </c>
      <c r="D56" s="1">
        <v>240</v>
      </c>
      <c r="E56" s="1">
        <v>2100</v>
      </c>
      <c r="F56" s="1">
        <v>2.3271000000000002</v>
      </c>
      <c r="G56" s="19">
        <f>IF(D56="","",((D56+'P calcs'!$B$2)/'P calcs'!$B$2*('P calcs'!$B$9)-'P calcs'!$B$6-'P calcs'!$B$8)+0.1324/0.836)</f>
        <v>3.8187115063161352</v>
      </c>
      <c r="H56" s="1">
        <f t="shared" si="1"/>
        <v>8.8865235463482795E-2</v>
      </c>
      <c r="I56" s="1"/>
      <c r="J56" s="1"/>
      <c r="L56" t="str">
        <f t="shared" si="2"/>
        <v/>
      </c>
      <c r="M56" t="str">
        <f t="shared" si="3"/>
        <v/>
      </c>
    </row>
    <row r="57" spans="1:13">
      <c r="A57" s="1" t="s">
        <v>61</v>
      </c>
      <c r="B57" s="1" t="s">
        <v>84</v>
      </c>
      <c r="C57" s="1">
        <f t="shared" si="0"/>
        <v>24</v>
      </c>
      <c r="D57" s="1">
        <v>258</v>
      </c>
      <c r="E57" s="1">
        <v>1970</v>
      </c>
      <c r="F57" s="1">
        <v>2.0232350000000001</v>
      </c>
      <c r="G57" s="19">
        <f>IF(D57="","",((D57+'P calcs'!$B$2)/'P calcs'!$B$2*('P calcs'!$B$9)-'P calcs'!$B$6-'P calcs'!$B$8)+0.1324/0.836)</f>
        <v>4.0932368788592219</v>
      </c>
      <c r="H57" s="1">
        <f t="shared" si="1"/>
        <v>8.2815801165987371E-2</v>
      </c>
      <c r="I57" s="1"/>
      <c r="J57" s="1"/>
      <c r="L57" t="str">
        <f t="shared" si="2"/>
        <v/>
      </c>
      <c r="M57" t="str">
        <f t="shared" si="3"/>
        <v/>
      </c>
    </row>
    <row r="58" spans="1:13">
      <c r="A58" s="1" t="s">
        <v>62</v>
      </c>
      <c r="B58" s="1" t="s">
        <v>84</v>
      </c>
      <c r="C58" s="1">
        <f t="shared" si="0"/>
        <v>24</v>
      </c>
      <c r="D58" s="1">
        <v>230</v>
      </c>
      <c r="E58" s="1">
        <v>1410</v>
      </c>
      <c r="F58" s="1">
        <v>0.92210999999999999</v>
      </c>
      <c r="G58" s="19">
        <f>IF(D58="","",((D58+'P calcs'!$B$2)/'P calcs'!$B$2*('P calcs'!$B$9)-'P calcs'!$B$6-'P calcs'!$B$8)+0.1324/0.836)</f>
        <v>3.6661974104588637</v>
      </c>
      <c r="H58" s="1">
        <f t="shared" si="1"/>
        <v>3.380637294158223E-2</v>
      </c>
      <c r="I58" s="1"/>
      <c r="J58" s="1"/>
      <c r="L58" t="str">
        <f t="shared" si="2"/>
        <v/>
      </c>
      <c r="M58" t="str">
        <f t="shared" si="3"/>
        <v/>
      </c>
    </row>
    <row r="59" spans="1:13">
      <c r="A59" t="s">
        <v>63</v>
      </c>
      <c r="B59" t="s">
        <v>84</v>
      </c>
      <c r="C59" s="1">
        <f t="shared" si="0"/>
        <v>24</v>
      </c>
      <c r="D59" s="2">
        <v>256</v>
      </c>
      <c r="E59" s="2">
        <v>1180</v>
      </c>
      <c r="F59" s="2">
        <v>0.50550000000000006</v>
      </c>
      <c r="G59" s="11">
        <f>IF(D59="","",((D59+'P calcs'!$B$2)/'P calcs'!$B$2*('P calcs'!$B$9)-'P calcs'!$B$6-'P calcs'!$B$8)+0.1324/0.836)</f>
        <v>4.0627340596877684</v>
      </c>
      <c r="H59">
        <f t="shared" si="1"/>
        <v>2.0537120671721674E-2</v>
      </c>
      <c r="I59" t="s">
        <v>86</v>
      </c>
      <c r="K59" s="14">
        <v>65.007121502510046</v>
      </c>
      <c r="L59" s="14">
        <f t="shared" si="2"/>
        <v>0.02</v>
      </c>
      <c r="M59" s="14">
        <f t="shared" si="3"/>
        <v>3250.3560751255022</v>
      </c>
    </row>
    <row r="60" spans="1:13">
      <c r="A60" t="s">
        <v>64</v>
      </c>
      <c r="B60" t="s">
        <v>84</v>
      </c>
      <c r="C60" s="1">
        <f t="shared" si="0"/>
        <v>24</v>
      </c>
      <c r="D60" s="2">
        <v>256</v>
      </c>
      <c r="E60" s="2">
        <v>1940</v>
      </c>
      <c r="F60" s="2">
        <v>2.0373950000000001</v>
      </c>
      <c r="G60" s="11">
        <f>IF(D60="","",((D60+'P calcs'!$B$2)/'P calcs'!$B$2*('P calcs'!$B$9)-'P calcs'!$B$6-'P calcs'!$B$8)+0.1324/0.836)</f>
        <v>4.0627340596877684</v>
      </c>
      <c r="H60">
        <f t="shared" si="1"/>
        <v>8.2773940595375614E-2</v>
      </c>
      <c r="I60" t="s">
        <v>86</v>
      </c>
      <c r="K60">
        <v>61.893166359157576</v>
      </c>
      <c r="L60">
        <f t="shared" si="2"/>
        <v>0.02</v>
      </c>
      <c r="M60">
        <f t="shared" si="3"/>
        <v>3094.6583179578788</v>
      </c>
    </row>
    <row r="61" spans="1:13">
      <c r="A61" t="s">
        <v>65</v>
      </c>
      <c r="B61" t="s">
        <v>84</v>
      </c>
      <c r="C61" s="1">
        <f t="shared" si="0"/>
        <v>24</v>
      </c>
      <c r="D61" s="2">
        <v>266</v>
      </c>
      <c r="E61" s="2">
        <v>2070</v>
      </c>
      <c r="F61" s="2">
        <v>2.2678750000000001</v>
      </c>
      <c r="G61" s="11">
        <f>IF(D61="","",((D61+'P calcs'!$B$2)/'P calcs'!$B$2*('P calcs'!$B$9)-'P calcs'!$B$6-'P calcs'!$B$8)+0.1324/0.836)</f>
        <v>4.215248155545039</v>
      </c>
      <c r="H61">
        <f t="shared" si="1"/>
        <v>9.559655910756705E-2</v>
      </c>
      <c r="I61" t="s">
        <v>86</v>
      </c>
      <c r="K61">
        <v>61.013243704004942</v>
      </c>
      <c r="L61">
        <f t="shared" si="2"/>
        <v>0.02</v>
      </c>
      <c r="M61">
        <f t="shared" si="3"/>
        <v>3050.6621852002472</v>
      </c>
    </row>
    <row r="62" spans="1:13">
      <c r="A62" s="1" t="s">
        <v>66</v>
      </c>
      <c r="B62" s="1" t="s">
        <v>84</v>
      </c>
      <c r="C62" s="1">
        <f t="shared" si="0"/>
        <v>24</v>
      </c>
      <c r="D62" s="1">
        <v>246</v>
      </c>
      <c r="E62" s="1"/>
      <c r="F62" s="1"/>
      <c r="G62" s="19">
        <f>IF(D62="","",((D62+'P calcs'!$B$2)/'P calcs'!$B$2*('P calcs'!$B$9)-'P calcs'!$B$6-'P calcs'!$B$8)+0.1324/0.836)</f>
        <v>3.9102199638304973</v>
      </c>
      <c r="H62" s="1" t="str">
        <f t="shared" si="1"/>
        <v/>
      </c>
      <c r="I62" s="1" t="s">
        <v>87</v>
      </c>
      <c r="J62" s="1"/>
      <c r="L62" t="str">
        <f t="shared" si="2"/>
        <v/>
      </c>
      <c r="M62" t="str">
        <f t="shared" si="3"/>
        <v/>
      </c>
    </row>
    <row r="63" spans="1:13">
      <c r="A63" s="1" t="s">
        <v>67</v>
      </c>
      <c r="B63" s="1" t="s">
        <v>84</v>
      </c>
      <c r="C63" s="1">
        <f t="shared" si="0"/>
        <v>24</v>
      </c>
      <c r="D63" s="1">
        <v>296</v>
      </c>
      <c r="E63" s="1"/>
      <c r="F63" s="1"/>
      <c r="G63" s="19">
        <f>IF(D63="","",((D63+'P calcs'!$B$2)/'P calcs'!$B$2*('P calcs'!$B$9)-'P calcs'!$B$6-'P calcs'!$B$8)+0.1324/0.836)</f>
        <v>4.6727904431168525</v>
      </c>
      <c r="H63" s="1" t="str">
        <f t="shared" si="1"/>
        <v/>
      </c>
      <c r="I63" s="1" t="s">
        <v>87</v>
      </c>
      <c r="J63" s="1"/>
      <c r="L63" t="str">
        <f t="shared" si="2"/>
        <v/>
      </c>
      <c r="M63" t="str">
        <f t="shared" si="3"/>
        <v/>
      </c>
    </row>
    <row r="64" spans="1:13">
      <c r="A64" s="1" t="s">
        <v>68</v>
      </c>
      <c r="B64" s="1" t="s">
        <v>84</v>
      </c>
      <c r="C64" s="1">
        <f t="shared" si="0"/>
        <v>24</v>
      </c>
      <c r="D64" s="1">
        <v>275</v>
      </c>
      <c r="E64" s="1"/>
      <c r="F64" s="1"/>
      <c r="G64" s="19">
        <f>IF(D64="","",((D64+'P calcs'!$B$2)/'P calcs'!$B$2*('P calcs'!$B$9)-'P calcs'!$B$6-'P calcs'!$B$8)+0.1324/0.836)</f>
        <v>4.3525108418165832</v>
      </c>
      <c r="H64" s="1" t="str">
        <f t="shared" si="1"/>
        <v/>
      </c>
      <c r="I64" s="1" t="s">
        <v>87</v>
      </c>
      <c r="J64" s="1"/>
      <c r="L64" t="str">
        <f t="shared" si="2"/>
        <v/>
      </c>
      <c r="M64" t="str">
        <f t="shared" si="3"/>
        <v/>
      </c>
    </row>
    <row r="65" spans="1:13">
      <c r="A65" t="s">
        <v>69</v>
      </c>
      <c r="B65" t="s">
        <v>84</v>
      </c>
      <c r="C65" s="1">
        <f t="shared" si="0"/>
        <v>24</v>
      </c>
      <c r="D65" s="2">
        <v>261</v>
      </c>
      <c r="G65" s="11">
        <f>IF(D65="","",((D65+'P calcs'!$B$2)/'P calcs'!$B$2*('P calcs'!$B$9)-'P calcs'!$B$6-'P calcs'!$B$8)+0.1324/0.836)</f>
        <v>4.1389911076164037</v>
      </c>
      <c r="H65" t="str">
        <f t="shared" si="1"/>
        <v/>
      </c>
      <c r="L65" t="str">
        <f t="shared" si="2"/>
        <v/>
      </c>
      <c r="M65" t="str">
        <f t="shared" si="3"/>
        <v/>
      </c>
    </row>
    <row r="66" spans="1:13">
      <c r="A66" t="s">
        <v>70</v>
      </c>
      <c r="B66" t="s">
        <v>84</v>
      </c>
      <c r="C66" s="1">
        <f t="shared" si="0"/>
        <v>24</v>
      </c>
      <c r="D66" s="2">
        <v>252</v>
      </c>
      <c r="G66" s="11">
        <f>IF(D66="","",((D66+'P calcs'!$B$2)/'P calcs'!$B$2*('P calcs'!$B$9)-'P calcs'!$B$6-'P calcs'!$B$8)+0.1324/0.836)</f>
        <v>4.0017284213448603</v>
      </c>
      <c r="H66" t="str">
        <f t="shared" si="1"/>
        <v/>
      </c>
      <c r="L66" t="str">
        <f t="shared" si="2"/>
        <v/>
      </c>
      <c r="M66" t="str">
        <f t="shared" si="3"/>
        <v/>
      </c>
    </row>
    <row r="67" spans="1:13">
      <c r="A67" t="s">
        <v>71</v>
      </c>
      <c r="B67" t="s">
        <v>84</v>
      </c>
      <c r="C67" s="1">
        <f t="shared" ref="C67:C79" si="4">1*24</f>
        <v>24</v>
      </c>
      <c r="D67" s="2">
        <v>235</v>
      </c>
      <c r="G67" s="11">
        <f>IF(D67="","",((D67+'P calcs'!$B$2)/'P calcs'!$B$2*('P calcs'!$B$9)-'P calcs'!$B$6-'P calcs'!$B$8)+0.1324/0.836)</f>
        <v>3.7424544583874995</v>
      </c>
      <c r="H67" t="str">
        <f t="shared" ref="H67:H79" si="5">IF(F67="","", G67*F67/100)</f>
        <v/>
      </c>
      <c r="L67" t="str">
        <f t="shared" ref="L67:L79" si="6">IF(I67="VFA", 1/50, "")</f>
        <v/>
      </c>
      <c r="M67" t="str">
        <f t="shared" ref="M67:M79" si="7">IF(K67=0, "", K67/L67)</f>
        <v/>
      </c>
    </row>
    <row r="68" spans="1:13">
      <c r="A68" s="1" t="s">
        <v>72</v>
      </c>
      <c r="B68" s="1" t="s">
        <v>84</v>
      </c>
      <c r="C68" s="1">
        <f t="shared" si="4"/>
        <v>24</v>
      </c>
      <c r="D68" s="1">
        <v>250</v>
      </c>
      <c r="E68" s="1">
        <v>1000</v>
      </c>
      <c r="F68" s="1">
        <v>0.13780500000000007</v>
      </c>
      <c r="G68" s="19">
        <f>IF(D68="","",((D68+'P calcs'!$B$2)/'P calcs'!$B$2*('P calcs'!$B$9)-'P calcs'!$B$6-'P calcs'!$B$8)+0.1324/0.836)</f>
        <v>3.9712256021734058</v>
      </c>
      <c r="H68" s="1">
        <f t="shared" si="5"/>
        <v>5.472547441075064E-3</v>
      </c>
      <c r="I68" s="1"/>
      <c r="J68" s="1"/>
      <c r="L68" t="str">
        <f t="shared" si="6"/>
        <v/>
      </c>
      <c r="M68" t="str">
        <f t="shared" si="7"/>
        <v/>
      </c>
    </row>
    <row r="69" spans="1:13">
      <c r="A69" s="1" t="s">
        <v>73</v>
      </c>
      <c r="B69" s="1" t="s">
        <v>84</v>
      </c>
      <c r="C69" s="1">
        <f t="shared" si="4"/>
        <v>24</v>
      </c>
      <c r="D69" s="1">
        <v>247</v>
      </c>
      <c r="E69" s="1">
        <v>1020</v>
      </c>
      <c r="F69" s="1">
        <v>0.19433000000000006</v>
      </c>
      <c r="G69" s="19">
        <f>IF(D69="","",((D69+'P calcs'!$B$2)/'P calcs'!$B$2*('P calcs'!$B$9)-'P calcs'!$B$6-'P calcs'!$B$8)+0.1324/0.836)</f>
        <v>3.9254713734162245</v>
      </c>
      <c r="H69" s="1">
        <f t="shared" si="5"/>
        <v>7.6283685199597514E-3</v>
      </c>
      <c r="I69" s="1"/>
      <c r="J69" s="1"/>
      <c r="L69" t="str">
        <f t="shared" si="6"/>
        <v/>
      </c>
      <c r="M69" t="str">
        <f t="shared" si="7"/>
        <v/>
      </c>
    </row>
    <row r="70" spans="1:13">
      <c r="A70" s="1" t="s">
        <v>74</v>
      </c>
      <c r="B70" s="1" t="s">
        <v>84</v>
      </c>
      <c r="C70" s="1">
        <f t="shared" si="4"/>
        <v>24</v>
      </c>
      <c r="D70" s="1">
        <v>184</v>
      </c>
      <c r="E70" s="1">
        <v>1050</v>
      </c>
      <c r="F70" s="1">
        <v>0.257465</v>
      </c>
      <c r="G70" s="19">
        <f>IF(D70="","",((D70+'P calcs'!$B$2)/'P calcs'!$B$2*('P calcs'!$B$9)-'P calcs'!$B$6-'P calcs'!$B$8)+0.1324/0.836)</f>
        <v>2.9646325695154165</v>
      </c>
      <c r="H70" s="1">
        <f t="shared" si="5"/>
        <v>7.6328912451028678E-3</v>
      </c>
      <c r="I70" s="1"/>
      <c r="J70" s="1"/>
      <c r="L70" t="str">
        <f t="shared" si="6"/>
        <v/>
      </c>
      <c r="M70" t="str">
        <f t="shared" si="7"/>
        <v/>
      </c>
    </row>
    <row r="71" spans="1:13">
      <c r="A71" t="s">
        <v>75</v>
      </c>
      <c r="B71" t="s">
        <v>84</v>
      </c>
      <c r="C71" s="1">
        <f t="shared" si="4"/>
        <v>24</v>
      </c>
      <c r="D71" s="2">
        <v>240</v>
      </c>
      <c r="E71" s="2">
        <v>1230</v>
      </c>
      <c r="F71">
        <v>0.59979500000000008</v>
      </c>
      <c r="G71" s="11">
        <f>IF(D71="","",((D71+'P calcs'!$B$2)/'P calcs'!$B$2*('P calcs'!$B$9)-'P calcs'!$B$6-'P calcs'!$B$8)+0.1324/0.836)</f>
        <v>3.8187115063161352</v>
      </c>
      <c r="H71">
        <f t="shared" si="5"/>
        <v>2.2904440679308868E-2</v>
      </c>
      <c r="I71" t="s">
        <v>86</v>
      </c>
      <c r="K71">
        <v>70.006618801653943</v>
      </c>
      <c r="L71">
        <f t="shared" si="6"/>
        <v>0.02</v>
      </c>
      <c r="M71">
        <f t="shared" si="7"/>
        <v>3500.330940082697</v>
      </c>
    </row>
    <row r="72" spans="1:13">
      <c r="A72" t="s">
        <v>76</v>
      </c>
      <c r="B72" t="s">
        <v>84</v>
      </c>
      <c r="C72" s="1">
        <f t="shared" si="4"/>
        <v>24</v>
      </c>
      <c r="D72" s="2">
        <v>250</v>
      </c>
      <c r="E72" s="2">
        <v>1280</v>
      </c>
      <c r="F72">
        <v>0.67935499999999993</v>
      </c>
      <c r="G72" s="11">
        <f>IF(D72="","",((D72+'P calcs'!$B$2)/'P calcs'!$B$2*('P calcs'!$B$9)-'P calcs'!$B$6-'P calcs'!$B$8)+0.1324/0.836)</f>
        <v>3.9712256021734058</v>
      </c>
      <c r="H72">
        <f t="shared" si="5"/>
        <v>2.6978719689645138E-2</v>
      </c>
      <c r="I72" t="s">
        <v>86</v>
      </c>
      <c r="K72">
        <v>70.739983864959541</v>
      </c>
      <c r="L72">
        <f t="shared" si="6"/>
        <v>0.02</v>
      </c>
      <c r="M72">
        <f t="shared" si="7"/>
        <v>3536.999193247977</v>
      </c>
    </row>
    <row r="73" spans="1:13">
      <c r="A73" t="s">
        <v>77</v>
      </c>
      <c r="B73" t="s">
        <v>84</v>
      </c>
      <c r="C73" s="1">
        <f t="shared" si="4"/>
        <v>24</v>
      </c>
      <c r="D73" s="2">
        <v>248</v>
      </c>
      <c r="E73" s="2">
        <v>1275</v>
      </c>
      <c r="F73">
        <v>0.70269500000000007</v>
      </c>
      <c r="G73" s="11">
        <f>IF(D73="","",((D73+'P calcs'!$B$2)/'P calcs'!$B$2*('P calcs'!$B$9)-'P calcs'!$B$6-'P calcs'!$B$8)+0.1324/0.836)</f>
        <v>3.9407227830019518</v>
      </c>
      <c r="H73">
        <f t="shared" si="5"/>
        <v>2.7691261960015569E-2</v>
      </c>
      <c r="I73" t="s">
        <v>86</v>
      </c>
      <c r="K73" s="14">
        <v>2.1616460724272102</v>
      </c>
      <c r="L73" s="14">
        <f t="shared" si="6"/>
        <v>0.02</v>
      </c>
      <c r="M73" s="14">
        <f t="shared" si="7"/>
        <v>108.08230362136051</v>
      </c>
    </row>
    <row r="74" spans="1:13">
      <c r="A74" s="1" t="s">
        <v>78</v>
      </c>
      <c r="B74" s="1" t="s">
        <v>84</v>
      </c>
      <c r="C74" s="1">
        <f t="shared" si="4"/>
        <v>24</v>
      </c>
      <c r="D74" s="1">
        <v>213</v>
      </c>
      <c r="E74" s="1">
        <v>1090</v>
      </c>
      <c r="F74" s="1">
        <v>0.32203500000000013</v>
      </c>
      <c r="G74" s="19">
        <f>IF(D74="","",((D74+'P calcs'!$B$2)/'P calcs'!$B$2*('P calcs'!$B$9)-'P calcs'!$B$6-'P calcs'!$B$8)+0.1324/0.836)</f>
        <v>3.4069234475015029</v>
      </c>
      <c r="H74" s="1">
        <f t="shared" si="5"/>
        <v>1.0971485924161467E-2</v>
      </c>
      <c r="I74" s="1" t="s">
        <v>89</v>
      </c>
      <c r="J74" s="1"/>
      <c r="L74" t="str">
        <f t="shared" si="6"/>
        <v/>
      </c>
      <c r="M74" t="str">
        <f t="shared" si="7"/>
        <v/>
      </c>
    </row>
    <row r="75" spans="1:13">
      <c r="A75" s="1" t="s">
        <v>79</v>
      </c>
      <c r="B75" s="1" t="s">
        <v>84</v>
      </c>
      <c r="C75" s="1">
        <f t="shared" si="4"/>
        <v>24</v>
      </c>
      <c r="D75" s="1">
        <v>230</v>
      </c>
      <c r="E75" s="1">
        <v>980</v>
      </c>
      <c r="F75" s="1">
        <v>0.13239499999999998</v>
      </c>
      <c r="G75" s="19">
        <f>IF(D75="","",((D75+'P calcs'!$B$2)/'P calcs'!$B$2*('P calcs'!$B$9)-'P calcs'!$B$6-'P calcs'!$B$8)+0.1324/0.836)</f>
        <v>3.6661974104588637</v>
      </c>
      <c r="H75" s="1">
        <f t="shared" si="5"/>
        <v>4.8538620615770122E-3</v>
      </c>
      <c r="I75" s="1" t="s">
        <v>89</v>
      </c>
      <c r="J75" s="1"/>
      <c r="L75" t="str">
        <f t="shared" si="6"/>
        <v/>
      </c>
      <c r="M75" t="str">
        <f t="shared" si="7"/>
        <v/>
      </c>
    </row>
    <row r="76" spans="1:13">
      <c r="A76" s="1" t="s">
        <v>80</v>
      </c>
      <c r="B76" s="1" t="s">
        <v>84</v>
      </c>
      <c r="C76" s="1">
        <f t="shared" si="4"/>
        <v>24</v>
      </c>
      <c r="D76" s="1">
        <v>215</v>
      </c>
      <c r="E76" s="1">
        <v>1240</v>
      </c>
      <c r="F76" s="1">
        <v>0.63088500000000014</v>
      </c>
      <c r="G76" s="19">
        <f>IF(D76="","",((D76+'P calcs'!$B$2)/'P calcs'!$B$2*('P calcs'!$B$9)-'P calcs'!$B$6-'P calcs'!$B$8)+0.1324/0.836)</f>
        <v>3.4374262666729569</v>
      </c>
      <c r="H76" s="1">
        <f t="shared" si="5"/>
        <v>2.168620670249969E-2</v>
      </c>
      <c r="I76" s="1" t="s">
        <v>89</v>
      </c>
      <c r="J76" s="1"/>
      <c r="L76" t="str">
        <f t="shared" si="6"/>
        <v/>
      </c>
      <c r="M76" t="str">
        <f t="shared" si="7"/>
        <v/>
      </c>
    </row>
    <row r="77" spans="1:13">
      <c r="A77" t="s">
        <v>81</v>
      </c>
      <c r="B77" t="s">
        <v>84</v>
      </c>
      <c r="C77" s="1">
        <f t="shared" si="4"/>
        <v>24</v>
      </c>
      <c r="D77" s="2">
        <v>216</v>
      </c>
      <c r="E77" s="2">
        <v>1220</v>
      </c>
      <c r="F77">
        <v>0.58690500000000001</v>
      </c>
      <c r="G77" s="11">
        <f>IF(D77="","",((D77+'P calcs'!$B$2)/'P calcs'!$B$2*('P calcs'!$B$9)-'P calcs'!$B$6-'P calcs'!$B$8)+0.1324/0.836)</f>
        <v>3.4526776762586842</v>
      </c>
      <c r="H77">
        <f t="shared" si="5"/>
        <v>2.026393791584603E-2</v>
      </c>
      <c r="I77" s="2" t="s">
        <v>89</v>
      </c>
      <c r="J77" s="2"/>
      <c r="L77" t="str">
        <f t="shared" si="6"/>
        <v/>
      </c>
      <c r="M77" t="str">
        <f t="shared" si="7"/>
        <v/>
      </c>
    </row>
    <row r="78" spans="1:13">
      <c r="A78" t="s">
        <v>82</v>
      </c>
      <c r="B78" t="s">
        <v>84</v>
      </c>
      <c r="C78" s="1">
        <f t="shared" si="4"/>
        <v>24</v>
      </c>
      <c r="D78" s="2">
        <v>240</v>
      </c>
      <c r="E78" s="2">
        <v>1080</v>
      </c>
      <c r="F78">
        <v>0.32383500000000004</v>
      </c>
      <c r="G78" s="11">
        <f>IF(D78="","",((D78+'P calcs'!$B$2)/'P calcs'!$B$2*('P calcs'!$B$9)-'P calcs'!$B$6-'P calcs'!$B$8)+0.1324/0.836)</f>
        <v>3.8187115063161352</v>
      </c>
      <c r="H78">
        <f t="shared" si="5"/>
        <v>1.2366324406478857E-2</v>
      </c>
      <c r="I78" s="2" t="s">
        <v>89</v>
      </c>
      <c r="J78" s="2"/>
      <c r="L78" t="str">
        <f t="shared" si="6"/>
        <v/>
      </c>
      <c r="M78" t="str">
        <f t="shared" si="7"/>
        <v/>
      </c>
    </row>
    <row r="79" spans="1:13">
      <c r="A79" t="s">
        <v>83</v>
      </c>
      <c r="B79" t="s">
        <v>84</v>
      </c>
      <c r="C79" s="1">
        <f t="shared" si="4"/>
        <v>24</v>
      </c>
      <c r="D79" s="2">
        <v>224</v>
      </c>
      <c r="E79" s="2">
        <v>1070</v>
      </c>
      <c r="F79">
        <v>0.300645</v>
      </c>
      <c r="G79" s="11">
        <f>IF(D79="","",((D79+'P calcs'!$B$2)/'P calcs'!$B$2*('P calcs'!$B$9)-'P calcs'!$B$6-'P calcs'!$B$8)+0.1324/0.836)</f>
        <v>3.5746889529445012</v>
      </c>
      <c r="H79">
        <f t="shared" si="5"/>
        <v>1.0747123602579995E-2</v>
      </c>
      <c r="I79" s="2" t="s">
        <v>89</v>
      </c>
      <c r="J79" s="2"/>
      <c r="L79" t="str">
        <f t="shared" si="6"/>
        <v/>
      </c>
      <c r="M79" t="str">
        <f t="shared" si="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AB20-F8B7-8844-A8E9-43C88260FDB7}">
  <dimension ref="A1:N79"/>
  <sheetViews>
    <sheetView topLeftCell="A54" workbookViewId="0">
      <selection activeCell="H2" sqref="H2"/>
    </sheetView>
  </sheetViews>
  <sheetFormatPr baseColWidth="10" defaultRowHeight="16"/>
  <cols>
    <col min="10" max="10" width="34" bestFit="1" customWidth="1"/>
    <col min="11" max="11" width="14" bestFit="1" customWidth="1"/>
    <col min="12" max="12" width="11.83203125" bestFit="1" customWidth="1"/>
    <col min="13" max="13" width="12" bestFit="1" customWidth="1"/>
  </cols>
  <sheetData>
    <row r="1" spans="1:13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3">
      <c r="A2" s="1" t="s">
        <v>6</v>
      </c>
      <c r="B2" s="1" t="s">
        <v>91</v>
      </c>
      <c r="C2" s="1">
        <f>3*24</f>
        <v>72</v>
      </c>
      <c r="D2" s="1">
        <v>50</v>
      </c>
      <c r="E2" s="1">
        <v>1620</v>
      </c>
      <c r="F2" s="1">
        <v>1.17242</v>
      </c>
      <c r="G2" s="3">
        <f>IF(D2="","",((D2+'P calcs'!$B$2)/'P calcs'!$B$2*('P calcs'!$B$9)-'P calcs'!$B$6-'P calcs'!$B$8)+0.1324/0.836)</f>
        <v>0.92094368502798263</v>
      </c>
      <c r="H2" s="3">
        <f>IF(F2="","", ('72h'!F2/100*(18+'72h'!G2)) - ('24h'!F2/100*18))</f>
        <v>0.17950322795200507</v>
      </c>
      <c r="I2" s="1"/>
      <c r="L2" t="str">
        <f>IF(I2="VFA", 1/50, "")</f>
        <v/>
      </c>
      <c r="M2" t="str">
        <f>IF(K2=0, "", K2/L2)</f>
        <v/>
      </c>
    </row>
    <row r="3" spans="1:13">
      <c r="A3" s="1" t="s">
        <v>7</v>
      </c>
      <c r="B3" s="1" t="s">
        <v>91</v>
      </c>
      <c r="C3" s="1">
        <f t="shared" ref="C3:C66" si="0">3*24</f>
        <v>72</v>
      </c>
      <c r="D3" s="1">
        <v>63</v>
      </c>
      <c r="E3" s="1">
        <v>1270</v>
      </c>
      <c r="F3" s="1">
        <v>0.48112500000000008</v>
      </c>
      <c r="G3" s="3">
        <f>IF(D3="","",((D3+'P calcs'!$B$2)/'P calcs'!$B$2*('P calcs'!$B$9)-'P calcs'!$B$6-'P calcs'!$B$8)+0.1324/0.836)</f>
        <v>1.1192120096424349</v>
      </c>
      <c r="H3" s="3">
        <f>IF(F3="","", ('72h'!F3/100*(18+'72h'!G3)) - ('24h'!F3/100*18))</f>
        <v>-5.1102791218607821E-2</v>
      </c>
      <c r="I3" s="1"/>
      <c r="L3" t="str">
        <f t="shared" ref="L3:L66" si="1">IF(I3="VFA", 1/50, "")</f>
        <v/>
      </c>
      <c r="M3" t="str">
        <f t="shared" ref="M3:M66" si="2">IF(K3=0, "", K3/L3)</f>
        <v/>
      </c>
    </row>
    <row r="4" spans="1:13">
      <c r="A4" s="1" t="s">
        <v>8</v>
      </c>
      <c r="B4" s="1" t="s">
        <v>91</v>
      </c>
      <c r="C4" s="1">
        <f t="shared" si="0"/>
        <v>72</v>
      </c>
      <c r="D4" s="1">
        <v>58</v>
      </c>
      <c r="E4" s="1">
        <v>1200</v>
      </c>
      <c r="F4" s="1">
        <v>0.38640000000000002</v>
      </c>
      <c r="G4" s="3">
        <f>IF(D4="","",((D4+'P calcs'!$B$2)/'P calcs'!$B$2*('P calcs'!$B$9)-'P calcs'!$B$6-'P calcs'!$B$8)+0.1324/0.836)</f>
        <v>1.0429549617137994</v>
      </c>
      <c r="H4" s="3">
        <f>IF(F4="","", ('72h'!F4/100*(18+'72h'!G4)) - ('24h'!F4/100*18))</f>
        <v>-5.2586322027937879E-2</v>
      </c>
      <c r="I4" s="1"/>
      <c r="L4" t="str">
        <f t="shared" si="1"/>
        <v/>
      </c>
      <c r="M4" t="str">
        <f t="shared" si="2"/>
        <v/>
      </c>
    </row>
    <row r="5" spans="1:13">
      <c r="A5" s="2" t="s">
        <v>9</v>
      </c>
      <c r="B5" s="2" t="s">
        <v>91</v>
      </c>
      <c r="C5" s="2">
        <f t="shared" si="0"/>
        <v>72</v>
      </c>
      <c r="D5" s="2">
        <v>49</v>
      </c>
      <c r="E5" s="2">
        <v>1200</v>
      </c>
      <c r="F5" s="2">
        <v>0.39368000000000009</v>
      </c>
      <c r="G5" s="12">
        <f>IF(D5="","",((D5+'P calcs'!$B$2)/'P calcs'!$B$2*('P calcs'!$B$9)-'P calcs'!$B$6-'P calcs'!$B$8)+0.1324/0.836)</f>
        <v>0.90569227544225539</v>
      </c>
      <c r="H5" s="12">
        <f>IF(F5="","", ('72h'!F5/100*(18+'72h'!G5)) - ('24h'!F5/100*18))</f>
        <v>7.4427929349961092E-2</v>
      </c>
      <c r="I5" s="2" t="s">
        <v>86</v>
      </c>
      <c r="K5">
        <v>1.1676772796178698</v>
      </c>
      <c r="L5">
        <f t="shared" si="1"/>
        <v>0.02</v>
      </c>
      <c r="M5">
        <f t="shared" si="2"/>
        <v>58.383863980893487</v>
      </c>
    </row>
    <row r="6" spans="1:13">
      <c r="A6" s="2" t="s">
        <v>10</v>
      </c>
      <c r="B6" s="2" t="s">
        <v>91</v>
      </c>
      <c r="C6" s="2">
        <f t="shared" si="0"/>
        <v>72</v>
      </c>
      <c r="D6" s="2">
        <v>53</v>
      </c>
      <c r="E6" s="2">
        <v>1500</v>
      </c>
      <c r="F6" s="2">
        <v>0.98937000000000008</v>
      </c>
      <c r="G6" s="12">
        <f>IF(D6="","",((D6+'P calcs'!$B$2)/'P calcs'!$B$2*('P calcs'!$B$9)-'P calcs'!$B$6-'P calcs'!$B$8)+0.1324/0.836)</f>
        <v>0.9666979137851639</v>
      </c>
      <c r="H6" s="12">
        <f>IF(F6="","", ('72h'!F6/100*(18+'72h'!G6)) - ('24h'!F6/100*18))</f>
        <v>0.18765081914961629</v>
      </c>
      <c r="I6" s="2" t="s">
        <v>86</v>
      </c>
      <c r="K6">
        <v>0.48739705314815934</v>
      </c>
      <c r="L6">
        <f t="shared" si="1"/>
        <v>0.02</v>
      </c>
      <c r="M6">
        <f t="shared" si="2"/>
        <v>24.369852657407968</v>
      </c>
    </row>
    <row r="7" spans="1:13">
      <c r="A7" s="2" t="s">
        <v>11</v>
      </c>
      <c r="B7" s="2" t="s">
        <v>91</v>
      </c>
      <c r="C7" s="2">
        <f t="shared" si="0"/>
        <v>72</v>
      </c>
      <c r="D7" s="2">
        <v>47</v>
      </c>
      <c r="E7" s="2">
        <v>1265</v>
      </c>
      <c r="F7" s="2">
        <v>0.52952000000000021</v>
      </c>
      <c r="G7" s="12">
        <f>IF(D7="","",((D7+'P calcs'!$B$2)/'P calcs'!$B$2*('P calcs'!$B$9)-'P calcs'!$B$6-'P calcs'!$B$8)+0.1324/0.836)</f>
        <v>0.87518945627080136</v>
      </c>
      <c r="H7" s="12">
        <f>IF(F7="","", ('72h'!F7/100*(18+'72h'!G7)) - ('24h'!F7/100*18))</f>
        <v>9.994790320884521E-2</v>
      </c>
      <c r="I7" s="2" t="s">
        <v>86</v>
      </c>
      <c r="K7">
        <v>0.55938959761812113</v>
      </c>
      <c r="L7">
        <f t="shared" si="1"/>
        <v>0.02</v>
      </c>
      <c r="M7">
        <f t="shared" si="2"/>
        <v>27.969479880906057</v>
      </c>
    </row>
    <row r="8" spans="1:13">
      <c r="A8" s="1" t="s">
        <v>12</v>
      </c>
      <c r="B8" s="1" t="s">
        <v>91</v>
      </c>
      <c r="C8" s="1">
        <f t="shared" si="0"/>
        <v>72</v>
      </c>
      <c r="D8" s="1">
        <v>50</v>
      </c>
      <c r="E8" s="1">
        <v>1450</v>
      </c>
      <c r="F8" s="1">
        <v>0.87944500000000003</v>
      </c>
      <c r="G8" s="3">
        <f>IF(D8="","",((D8+'P calcs'!$B$2)/'P calcs'!$B$2*('P calcs'!$B$9)-'P calcs'!$B$6-'P calcs'!$B$8)+0.1324/0.836)</f>
        <v>0.92094368502798263</v>
      </c>
      <c r="H8" s="3">
        <f>IF(F8="","", ('72h'!F8/100*(18+'72h'!G8)) - ('24h'!F8/100*18))</f>
        <v>0.10901799319079436</v>
      </c>
      <c r="I8" s="1"/>
      <c r="L8" t="str">
        <f t="shared" si="1"/>
        <v/>
      </c>
      <c r="M8" t="str">
        <f t="shared" si="2"/>
        <v/>
      </c>
    </row>
    <row r="9" spans="1:13">
      <c r="A9" s="1" t="s">
        <v>13</v>
      </c>
      <c r="B9" s="1" t="s">
        <v>91</v>
      </c>
      <c r="C9" s="1">
        <f t="shared" si="0"/>
        <v>72</v>
      </c>
      <c r="D9" s="1">
        <v>50</v>
      </c>
      <c r="E9" s="1">
        <v>1605</v>
      </c>
      <c r="F9" s="1">
        <v>1.2254750000000001</v>
      </c>
      <c r="G9" s="3">
        <f>IF(D9="","",((D9+'P calcs'!$B$2)/'P calcs'!$B$2*('P calcs'!$B$9)-'P calcs'!$B$6-'P calcs'!$B$8)+0.1324/0.836)</f>
        <v>0.92094368502798263</v>
      </c>
      <c r="H9" s="3">
        <f>IF(F9="","", ('72h'!F9/100*(18+'72h'!G9)) - ('24h'!F9/100*18))</f>
        <v>0.14681423462409671</v>
      </c>
      <c r="I9" s="1"/>
      <c r="L9" t="str">
        <f t="shared" si="1"/>
        <v/>
      </c>
      <c r="M9" t="str">
        <f t="shared" si="2"/>
        <v/>
      </c>
    </row>
    <row r="10" spans="1:13">
      <c r="A10" s="1" t="s">
        <v>14</v>
      </c>
      <c r="B10" s="1" t="s">
        <v>91</v>
      </c>
      <c r="C10" s="1">
        <f t="shared" si="0"/>
        <v>72</v>
      </c>
      <c r="D10" s="1">
        <v>54</v>
      </c>
      <c r="E10" s="1">
        <v>2070</v>
      </c>
      <c r="F10" s="1">
        <v>2.1598200000000003</v>
      </c>
      <c r="G10" s="3">
        <f>IF(D10="","",((D10+'P calcs'!$B$2)/'P calcs'!$B$2*('P calcs'!$B$9)-'P calcs'!$B$6-'P calcs'!$B$8)+0.1324/0.836)</f>
        <v>0.98194932337089114</v>
      </c>
      <c r="H10" s="3">
        <f>IF(F10="","", ('72h'!F10/100*(18+'72h'!G10)) - ('24h'!F10/100*18))</f>
        <v>0.25665103787602922</v>
      </c>
      <c r="I10" s="1"/>
      <c r="L10" t="str">
        <f t="shared" si="1"/>
        <v/>
      </c>
      <c r="M10" t="str">
        <f t="shared" si="2"/>
        <v/>
      </c>
    </row>
    <row r="11" spans="1:13">
      <c r="A11" s="2" t="s">
        <v>15</v>
      </c>
      <c r="B11" s="2" t="s">
        <v>91</v>
      </c>
      <c r="C11" s="2">
        <f t="shared" si="0"/>
        <v>72</v>
      </c>
      <c r="D11" s="2">
        <v>50</v>
      </c>
      <c r="E11" s="2">
        <v>1440</v>
      </c>
      <c r="F11" s="2">
        <v>0.93030999999999997</v>
      </c>
      <c r="G11" s="12">
        <f>IF(D11="","",((D11+'P calcs'!$B$2)/'P calcs'!$B$2*('P calcs'!$B$9)-'P calcs'!$B$6-'P calcs'!$B$8)+0.1324/0.836)</f>
        <v>0.92094368502798263</v>
      </c>
      <c r="H11" s="12">
        <f>IF(F11="","", ('72h'!F11/100*(18+'72h'!G11)) - ('24h'!F11/100*18))</f>
        <v>0.17602343119618383</v>
      </c>
      <c r="I11" s="2"/>
      <c r="L11" t="str">
        <f t="shared" si="1"/>
        <v/>
      </c>
      <c r="M11" t="str">
        <f t="shared" si="2"/>
        <v/>
      </c>
    </row>
    <row r="12" spans="1:13">
      <c r="A12" s="2" t="s">
        <v>16</v>
      </c>
      <c r="B12" s="2" t="s">
        <v>91</v>
      </c>
      <c r="C12" s="2">
        <f t="shared" si="0"/>
        <v>72</v>
      </c>
      <c r="D12" s="2">
        <v>53</v>
      </c>
      <c r="E12" s="2">
        <v>1630</v>
      </c>
      <c r="F12" s="2">
        <v>1.3007</v>
      </c>
      <c r="G12" s="12">
        <f>IF(D12="","",((D12+'P calcs'!$B$2)/'P calcs'!$B$2*('P calcs'!$B$9)-'P calcs'!$B$6-'P calcs'!$B$8)+0.1324/0.836)</f>
        <v>0.9666979137851639</v>
      </c>
      <c r="H12" s="12">
        <f>IF(F12="","", ('72h'!F12/100*(18+'72h'!G12)) - ('24h'!F12/100*18))</f>
        <v>0.24669983976460363</v>
      </c>
      <c r="I12" s="2"/>
      <c r="L12" t="str">
        <f t="shared" si="1"/>
        <v/>
      </c>
      <c r="M12" t="str">
        <f t="shared" si="2"/>
        <v/>
      </c>
    </row>
    <row r="13" spans="1:13">
      <c r="A13" s="2" t="s">
        <v>17</v>
      </c>
      <c r="B13" s="2" t="s">
        <v>91</v>
      </c>
      <c r="C13" s="2">
        <f t="shared" si="0"/>
        <v>72</v>
      </c>
      <c r="D13" s="2">
        <v>56</v>
      </c>
      <c r="E13" s="2">
        <v>1820</v>
      </c>
      <c r="F13" s="2">
        <v>1.6495250000000001</v>
      </c>
      <c r="G13" s="12">
        <f>IF(D13="","",((D13+'P calcs'!$B$2)/'P calcs'!$B$2*('P calcs'!$B$9)-'P calcs'!$B$6-'P calcs'!$B$8)+0.1324/0.836)</f>
        <v>1.0124521425423454</v>
      </c>
      <c r="H13" s="12">
        <f>IF(F13="","", ('72h'!F13/100*(18+'72h'!G13)) - ('24h'!F13/100*18))</f>
        <v>0.31361515120427164</v>
      </c>
      <c r="I13" s="2"/>
      <c r="L13" t="str">
        <f t="shared" si="1"/>
        <v/>
      </c>
      <c r="M13" t="str">
        <f t="shared" si="2"/>
        <v/>
      </c>
    </row>
    <row r="14" spans="1:13">
      <c r="A14" s="1" t="s">
        <v>18</v>
      </c>
      <c r="B14" s="1" t="s">
        <v>91</v>
      </c>
      <c r="C14" s="1">
        <f t="shared" si="0"/>
        <v>72</v>
      </c>
      <c r="D14" s="1">
        <v>164</v>
      </c>
      <c r="E14" s="1">
        <v>3840</v>
      </c>
      <c r="F14" s="1">
        <v>13.593720000000003</v>
      </c>
      <c r="G14" s="3">
        <f>IF(D14="","",((D14+'P calcs'!$B$2)/'P calcs'!$B$2*('P calcs'!$B$9)-'P calcs'!$B$6-'P calcs'!$B$8)+0.1324/0.836)</f>
        <v>2.6596043778008744</v>
      </c>
      <c r="H14" s="3">
        <f>IF(F14="","", ('72h'!F14/100*(18+'72h'!G14)) - ('24h'!F14/100*18))</f>
        <v>2.5395067722259936</v>
      </c>
      <c r="I14" s="1"/>
      <c r="L14" t="str">
        <f t="shared" si="1"/>
        <v/>
      </c>
      <c r="M14" t="str">
        <f t="shared" si="2"/>
        <v/>
      </c>
    </row>
    <row r="15" spans="1:13">
      <c r="A15" s="1" t="s">
        <v>19</v>
      </c>
      <c r="B15" s="1" t="s">
        <v>91</v>
      </c>
      <c r="C15" s="1">
        <f t="shared" si="0"/>
        <v>72</v>
      </c>
      <c r="D15" s="1">
        <v>170</v>
      </c>
      <c r="E15" s="1">
        <v>4160</v>
      </c>
      <c r="F15" s="1">
        <v>16.359340000000003</v>
      </c>
      <c r="G15" s="3">
        <f>IF(D15="","",((D15+'P calcs'!$B$2)/'P calcs'!$B$2*('P calcs'!$B$9)-'P calcs'!$B$6-'P calcs'!$B$8)+0.1324/0.836)</f>
        <v>2.7511128353152365</v>
      </c>
      <c r="H15" s="3">
        <f>IF(F15="","", ('72h'!F15/100*(18+'72h'!G15)) - ('24h'!F15/100*18))</f>
        <v>3.0632454025128601</v>
      </c>
      <c r="I15" s="1"/>
      <c r="L15" t="str">
        <f t="shared" si="1"/>
        <v/>
      </c>
      <c r="M15" t="str">
        <f t="shared" si="2"/>
        <v/>
      </c>
    </row>
    <row r="16" spans="1:13">
      <c r="A16" s="1" t="s">
        <v>20</v>
      </c>
      <c r="B16" s="1" t="s">
        <v>91</v>
      </c>
      <c r="C16" s="1">
        <f t="shared" si="0"/>
        <v>72</v>
      </c>
      <c r="D16" s="1">
        <v>178</v>
      </c>
      <c r="E16" s="1">
        <v>4220</v>
      </c>
      <c r="F16" s="1">
        <v>16.9116</v>
      </c>
      <c r="G16" s="3">
        <f>IF(D16="","",((D16+'P calcs'!$B$2)/'P calcs'!$B$2*('P calcs'!$B$9)-'P calcs'!$B$6-'P calcs'!$B$8)+0.1324/0.836)</f>
        <v>2.8731241120010536</v>
      </c>
      <c r="H16" s="3">
        <f>IF(F16="","", ('72h'!F16/100*(18+'72h'!G16)) - ('24h'!F16/100*18))</f>
        <v>3.1797388573251699</v>
      </c>
      <c r="I16" s="1"/>
      <c r="L16" t="str">
        <f t="shared" si="1"/>
        <v/>
      </c>
      <c r="M16" t="str">
        <f t="shared" si="2"/>
        <v/>
      </c>
    </row>
    <row r="17" spans="1:13">
      <c r="A17" s="2" t="s">
        <v>21</v>
      </c>
      <c r="B17" s="2" t="s">
        <v>91</v>
      </c>
      <c r="C17" s="2">
        <f t="shared" si="0"/>
        <v>72</v>
      </c>
      <c r="D17" s="2">
        <v>141</v>
      </c>
      <c r="E17" s="2">
        <v>3700</v>
      </c>
      <c r="F17" s="2">
        <v>12.339740000000001</v>
      </c>
      <c r="G17" s="12">
        <f>IF(D17="","",((D17+'P calcs'!$B$2)/'P calcs'!$B$2*('P calcs'!$B$9)-'P calcs'!$B$6-'P calcs'!$B$8)+0.1324/0.836)</f>
        <v>2.3088219573291506</v>
      </c>
      <c r="H17" s="12">
        <f>IF(F17="","", ('72h'!F17/100*(18+'72h'!G17)) - ('24h'!F17/100*18))</f>
        <v>2.1891751265973283</v>
      </c>
      <c r="I17" s="2" t="s">
        <v>86</v>
      </c>
      <c r="J17" s="2"/>
      <c r="K17">
        <v>54.37871215239889</v>
      </c>
      <c r="L17">
        <f t="shared" si="1"/>
        <v>0.02</v>
      </c>
      <c r="M17">
        <f t="shared" si="2"/>
        <v>2718.9356076199447</v>
      </c>
    </row>
    <row r="18" spans="1:13">
      <c r="A18" s="2" t="s">
        <v>22</v>
      </c>
      <c r="B18" s="2" t="s">
        <v>91</v>
      </c>
      <c r="C18" s="2">
        <f t="shared" si="0"/>
        <v>72</v>
      </c>
      <c r="D18" s="2">
        <v>191</v>
      </c>
      <c r="E18" s="2">
        <v>4450</v>
      </c>
      <c r="F18" s="2">
        <v>18.908300000000004</v>
      </c>
      <c r="G18" s="12">
        <f>IF(D18="","",((D18+'P calcs'!$B$2)/'P calcs'!$B$2*('P calcs'!$B$9)-'P calcs'!$B$6-'P calcs'!$B$8)+0.1324/0.836)</f>
        <v>3.0713924366155063</v>
      </c>
      <c r="H18" s="12">
        <f>IF(F18="","", ('72h'!F18/100*(18+'72h'!G18)) - ('24h'!F18/100*18))</f>
        <v>3.6673613960925708</v>
      </c>
      <c r="I18" s="2" t="s">
        <v>86</v>
      </c>
      <c r="J18" s="2"/>
      <c r="K18">
        <v>46.736158736697966</v>
      </c>
      <c r="L18">
        <f t="shared" si="1"/>
        <v>0.02</v>
      </c>
      <c r="M18">
        <f t="shared" si="2"/>
        <v>2336.8079368348981</v>
      </c>
    </row>
    <row r="19" spans="1:13">
      <c r="A19" s="2" t="s">
        <v>23</v>
      </c>
      <c r="B19" s="2" t="s">
        <v>91</v>
      </c>
      <c r="C19" s="2">
        <f t="shared" si="0"/>
        <v>72</v>
      </c>
      <c r="D19" s="2">
        <v>185</v>
      </c>
      <c r="E19" s="2">
        <v>4640</v>
      </c>
      <c r="F19" s="2">
        <v>20.633760000000002</v>
      </c>
      <c r="G19" s="12">
        <f>IF(D19="","",((D19+'P calcs'!$B$2)/'P calcs'!$B$2*('P calcs'!$B$9)-'P calcs'!$B$6-'P calcs'!$B$8)+0.1324/0.836)</f>
        <v>2.9798839791011438</v>
      </c>
      <c r="H19" s="12">
        <f>IF(F19="","", ('72h'!F19/100*(18+'72h'!G19)) - ('24h'!F19/100*18))</f>
        <v>4.0120582085261809</v>
      </c>
      <c r="I19" s="2" t="s">
        <v>86</v>
      </c>
      <c r="J19" s="2"/>
      <c r="K19">
        <v>50.834344740682482</v>
      </c>
      <c r="L19">
        <f t="shared" si="1"/>
        <v>0.02</v>
      </c>
      <c r="M19">
        <f t="shared" si="2"/>
        <v>2541.7172370341241</v>
      </c>
    </row>
    <row r="20" spans="1:13">
      <c r="A20" s="1" t="s">
        <v>24</v>
      </c>
      <c r="B20" s="1" t="s">
        <v>91</v>
      </c>
      <c r="C20" s="1">
        <f t="shared" si="0"/>
        <v>72</v>
      </c>
      <c r="D20" s="1"/>
      <c r="E20" s="1"/>
      <c r="F20" s="1"/>
      <c r="G20" s="3" t="str">
        <f>IF(D20="","",((D20+'P calcs'!$B$2)/'P calcs'!$B$2*('P calcs'!$B$9)-'P calcs'!$B$6-'P calcs'!$B$8)+0.1324/0.836)</f>
        <v/>
      </c>
      <c r="H20" s="3" t="str">
        <f>IF(F20="","", ('72h'!F20/100*(18+'72h'!G20)) - ('24h'!F20/100*18))</f>
        <v/>
      </c>
      <c r="I20" s="1"/>
      <c r="L20" t="str">
        <f t="shared" si="1"/>
        <v/>
      </c>
      <c r="M20" t="str">
        <f t="shared" si="2"/>
        <v/>
      </c>
    </row>
    <row r="21" spans="1:13">
      <c r="A21" s="1" t="s">
        <v>25</v>
      </c>
      <c r="B21" s="1" t="s">
        <v>91</v>
      </c>
      <c r="C21" s="1">
        <f t="shared" si="0"/>
        <v>72</v>
      </c>
      <c r="D21" s="1"/>
      <c r="E21" s="1"/>
      <c r="F21" s="1"/>
      <c r="G21" s="3" t="str">
        <f>IF(D21="","",((D21+'P calcs'!$B$2)/'P calcs'!$B$2*('P calcs'!$B$9)-'P calcs'!$B$6-'P calcs'!$B$8)+0.1324/0.836)</f>
        <v/>
      </c>
      <c r="H21" s="3" t="str">
        <f>IF(F21="","", ('72h'!F21/100*(18+'72h'!G21)) - ('24h'!F21/100*18))</f>
        <v/>
      </c>
      <c r="I21" s="1"/>
      <c r="L21" t="str">
        <f t="shared" si="1"/>
        <v/>
      </c>
      <c r="M21" t="str">
        <f t="shared" si="2"/>
        <v/>
      </c>
    </row>
    <row r="22" spans="1:13">
      <c r="A22" s="1" t="s">
        <v>26</v>
      </c>
      <c r="B22" s="1" t="s">
        <v>91</v>
      </c>
      <c r="C22" s="1">
        <f t="shared" si="0"/>
        <v>72</v>
      </c>
      <c r="D22" s="1"/>
      <c r="E22" s="1"/>
      <c r="F22" s="1"/>
      <c r="G22" s="3" t="str">
        <f>IF(D22="","",((D22+'P calcs'!$B$2)/'P calcs'!$B$2*('P calcs'!$B$9)-'P calcs'!$B$6-'P calcs'!$B$8)+0.1324/0.836)</f>
        <v/>
      </c>
      <c r="H22" s="3" t="str">
        <f>IF(F22="","", ('72h'!F22/100*(18+'72h'!G22)) - ('24h'!F22/100*18))</f>
        <v/>
      </c>
      <c r="I22" s="1"/>
      <c r="L22" t="str">
        <f t="shared" si="1"/>
        <v/>
      </c>
      <c r="M22" t="str">
        <f t="shared" si="2"/>
        <v/>
      </c>
    </row>
    <row r="23" spans="1:13">
      <c r="A23" s="2" t="s">
        <v>27</v>
      </c>
      <c r="B23" s="2" t="s">
        <v>91</v>
      </c>
      <c r="C23" s="2">
        <f t="shared" si="0"/>
        <v>72</v>
      </c>
      <c r="D23" s="2">
        <v>202</v>
      </c>
      <c r="E23" s="2">
        <v>4450</v>
      </c>
      <c r="F23" s="2">
        <v>19.019039999999997</v>
      </c>
      <c r="G23" s="12">
        <f>IF(D23="","",((D23+'P calcs'!$B$2)/'P calcs'!$B$2*('P calcs'!$B$9)-'P calcs'!$B$6-'P calcs'!$B$8)+0.1324/0.836)</f>
        <v>3.2391579420585046</v>
      </c>
      <c r="H23" s="12">
        <f>IF(F23="","", ('72h'!F23/100*(18+'72h'!G23)) - ('24h'!F23/100*18))</f>
        <v>4.0394839446632833</v>
      </c>
      <c r="I23" s="2"/>
      <c r="J23" s="2"/>
      <c r="K23" s="2"/>
      <c r="L23" t="str">
        <f t="shared" si="1"/>
        <v/>
      </c>
      <c r="M23" t="str">
        <f t="shared" si="2"/>
        <v/>
      </c>
    </row>
    <row r="24" spans="1:13">
      <c r="A24" s="2" t="s">
        <v>28</v>
      </c>
      <c r="B24" s="2" t="s">
        <v>91</v>
      </c>
      <c r="C24" s="2">
        <f t="shared" si="0"/>
        <v>72</v>
      </c>
      <c r="D24" s="2">
        <v>163</v>
      </c>
      <c r="E24" s="2">
        <v>3980</v>
      </c>
      <c r="F24" s="2">
        <v>14.4947</v>
      </c>
      <c r="G24" s="12">
        <f>IF(D24="","",((D24+'P calcs'!$B$2)/'P calcs'!$B$2*('P calcs'!$B$9)-'P calcs'!$B$6-'P calcs'!$B$8)+0.1324/0.836)</f>
        <v>2.6443529682151472</v>
      </c>
      <c r="H24" s="12">
        <f>IF(F24="","", ('72h'!F24/100*(18+'72h'!G24)) - ('24h'!F24/100*18))</f>
        <v>2.9923370296838812</v>
      </c>
      <c r="I24" s="2"/>
      <c r="J24" s="2"/>
      <c r="K24" s="2"/>
      <c r="L24" t="str">
        <f t="shared" si="1"/>
        <v/>
      </c>
      <c r="M24" t="str">
        <f t="shared" si="2"/>
        <v/>
      </c>
    </row>
    <row r="25" spans="1:13">
      <c r="A25" s="2" t="s">
        <v>29</v>
      </c>
      <c r="B25" s="2" t="s">
        <v>91</v>
      </c>
      <c r="C25" s="2">
        <f t="shared" si="0"/>
        <v>72</v>
      </c>
      <c r="D25" s="2">
        <v>118</v>
      </c>
      <c r="E25" s="2">
        <v>3400</v>
      </c>
      <c r="F25" s="2">
        <v>9.1842200000000016</v>
      </c>
      <c r="G25" s="12">
        <f>IF(D25="","",((D25+'P calcs'!$B$2)/'P calcs'!$B$2*('P calcs'!$B$9)-'P calcs'!$B$6-'P calcs'!$B$8)+0.1324/0.836)</f>
        <v>1.9580395368574264</v>
      </c>
      <c r="H25" s="12">
        <f>IF(F25="","", ('72h'!F25/100*(18+'72h'!G25)) - ('24h'!F25/100*18))</f>
        <v>1.8329902587519675</v>
      </c>
      <c r="I25" s="2"/>
      <c r="J25" s="2"/>
      <c r="K25" s="2"/>
      <c r="L25" t="str">
        <f t="shared" si="1"/>
        <v/>
      </c>
      <c r="M25" t="str">
        <f t="shared" si="2"/>
        <v/>
      </c>
    </row>
    <row r="26" spans="1:13">
      <c r="A26" s="1" t="s">
        <v>30</v>
      </c>
      <c r="B26" s="1" t="s">
        <v>91</v>
      </c>
      <c r="C26" s="1">
        <f t="shared" si="0"/>
        <v>72</v>
      </c>
      <c r="D26" s="1">
        <v>190</v>
      </c>
      <c r="E26" s="1">
        <v>4670</v>
      </c>
      <c r="F26" s="1">
        <v>15.535900000000003</v>
      </c>
      <c r="G26" s="3">
        <f>IF(D26="","",((D26+'P calcs'!$B$2)/'P calcs'!$B$2*('P calcs'!$B$9)-'P calcs'!$B$6-'P calcs'!$B$8)+0.1324/0.836)</f>
        <v>3.0561410270297791</v>
      </c>
      <c r="H26" s="3">
        <f>IF(F26="","", ('72h'!F26/100*(18+'72h'!G26)) - ('24h'!F26/100*18))</f>
        <v>2.8662907138183198</v>
      </c>
      <c r="I26" s="1"/>
      <c r="L26" t="str">
        <f t="shared" si="1"/>
        <v/>
      </c>
      <c r="M26" t="str">
        <f t="shared" si="2"/>
        <v/>
      </c>
    </row>
    <row r="27" spans="1:13">
      <c r="A27" s="1" t="s">
        <v>31</v>
      </c>
      <c r="B27" s="1" t="s">
        <v>91</v>
      </c>
      <c r="C27" s="1">
        <f t="shared" si="0"/>
        <v>72</v>
      </c>
      <c r="D27" s="1">
        <v>132</v>
      </c>
      <c r="E27" s="1">
        <v>3280</v>
      </c>
      <c r="F27" s="1">
        <v>8.0469200000000018</v>
      </c>
      <c r="G27" s="3">
        <f>IF(D27="","",((D27+'P calcs'!$B$2)/'P calcs'!$B$2*('P calcs'!$B$9)-'P calcs'!$B$6-'P calcs'!$B$8)+0.1324/0.836)</f>
        <v>2.1715592710576064</v>
      </c>
      <c r="H27" s="3">
        <f>IF(F27="","", ('72h'!F27/100*(18+'72h'!G27)) - ('24h'!F27/100*18))</f>
        <v>1.3920503372945892</v>
      </c>
      <c r="I27" s="1"/>
      <c r="L27" t="str">
        <f t="shared" si="1"/>
        <v/>
      </c>
      <c r="M27" t="str">
        <f t="shared" si="2"/>
        <v/>
      </c>
    </row>
    <row r="28" spans="1:13">
      <c r="A28" s="1" t="s">
        <v>32</v>
      </c>
      <c r="B28" s="1" t="s">
        <v>91</v>
      </c>
      <c r="C28" s="1">
        <f t="shared" si="0"/>
        <v>72</v>
      </c>
      <c r="D28" s="1">
        <v>103</v>
      </c>
      <c r="E28" s="1">
        <v>2750</v>
      </c>
      <c r="F28" s="1">
        <v>3.8355200000000007</v>
      </c>
      <c r="G28" s="3">
        <f>IF(D28="","",((D28+'P calcs'!$B$2)/'P calcs'!$B$2*('P calcs'!$B$9)-'P calcs'!$B$6-'P calcs'!$B$8)+0.1324/0.836)</f>
        <v>1.7292683930715198</v>
      </c>
      <c r="H28" s="3">
        <f>IF(F28="","", ('72h'!F28/100*(18+'72h'!G28)) - ('24h'!F28/100*18))</f>
        <v>0.57646983506993688</v>
      </c>
      <c r="I28" s="1"/>
      <c r="L28" t="str">
        <f t="shared" si="1"/>
        <v/>
      </c>
      <c r="M28" t="str">
        <f t="shared" si="2"/>
        <v/>
      </c>
    </row>
    <row r="29" spans="1:13">
      <c r="A29" s="2" t="s">
        <v>33</v>
      </c>
      <c r="B29" s="2" t="s">
        <v>91</v>
      </c>
      <c r="C29" s="2">
        <f t="shared" si="0"/>
        <v>72</v>
      </c>
      <c r="D29" s="2">
        <v>180</v>
      </c>
      <c r="E29" s="2">
        <v>4200</v>
      </c>
      <c r="F29" s="2">
        <v>16.132539999999999</v>
      </c>
      <c r="G29" s="12">
        <f>IF(D29="","",((D29+'P calcs'!$B$2)/'P calcs'!$B$2*('P calcs'!$B$9)-'P calcs'!$B$6-'P calcs'!$B$8)+0.1324/0.836)</f>
        <v>2.903626931172508</v>
      </c>
      <c r="H29" s="12">
        <f>IF(F29="","", ('72h'!F29/100*(18+'72h'!G29)) - ('24h'!F29/100*18))</f>
        <v>2.9854722761221768</v>
      </c>
      <c r="I29" s="2" t="s">
        <v>86</v>
      </c>
      <c r="J29" s="2"/>
      <c r="K29">
        <v>50.019469319518116</v>
      </c>
      <c r="L29">
        <f t="shared" si="1"/>
        <v>0.02</v>
      </c>
      <c r="M29">
        <f t="shared" si="2"/>
        <v>2500.9734659759056</v>
      </c>
    </row>
    <row r="30" spans="1:13">
      <c r="A30" s="2" t="s">
        <v>34</v>
      </c>
      <c r="B30" s="2" t="s">
        <v>91</v>
      </c>
      <c r="C30" s="2">
        <f t="shared" si="0"/>
        <v>72</v>
      </c>
      <c r="D30" s="2">
        <v>177</v>
      </c>
      <c r="E30" s="2">
        <v>4540</v>
      </c>
      <c r="F30" s="2">
        <v>19.286960000000001</v>
      </c>
      <c r="G30" s="12">
        <f>IF(D30="","",((D30+'P calcs'!$B$2)/'P calcs'!$B$2*('P calcs'!$B$9)-'P calcs'!$B$6-'P calcs'!$B$8)+0.1324/0.836)</f>
        <v>2.8578727024153268</v>
      </c>
      <c r="H30" s="12">
        <f>IF(F30="","", ('72h'!F30/100*(18+'72h'!G30)) - ('24h'!F30/100*18))</f>
        <v>3.629452364965764</v>
      </c>
      <c r="I30" s="2" t="s">
        <v>86</v>
      </c>
      <c r="J30" s="2"/>
      <c r="K30">
        <v>52.616603162561425</v>
      </c>
      <c r="L30">
        <f t="shared" si="1"/>
        <v>0.02</v>
      </c>
      <c r="M30">
        <f t="shared" si="2"/>
        <v>2630.8301581280712</v>
      </c>
    </row>
    <row r="31" spans="1:13">
      <c r="A31" s="2" t="s">
        <v>35</v>
      </c>
      <c r="B31" s="2" t="s">
        <v>91</v>
      </c>
      <c r="C31" s="2">
        <f t="shared" si="0"/>
        <v>72</v>
      </c>
      <c r="D31" s="2">
        <v>193</v>
      </c>
      <c r="E31" s="2">
        <v>4450</v>
      </c>
      <c r="F31" s="2">
        <v>18.167960000000001</v>
      </c>
      <c r="G31" s="12">
        <f>IF(D31="","",((D31+'P calcs'!$B$2)/'P calcs'!$B$2*('P calcs'!$B$9)-'P calcs'!$B$6-'P calcs'!$B$8)+0.1324/0.836)</f>
        <v>3.1018952557869603</v>
      </c>
      <c r="H31" s="12">
        <f>IF(F31="","", ('72h'!F31/100*(18+'72h'!G31)) - ('24h'!F31/100*18))</f>
        <v>3.4196083893132725</v>
      </c>
      <c r="I31" s="2" t="s">
        <v>86</v>
      </c>
      <c r="J31" s="2"/>
      <c r="K31">
        <v>51.105798390196952</v>
      </c>
      <c r="L31">
        <f t="shared" si="1"/>
        <v>0.02</v>
      </c>
      <c r="M31">
        <f t="shared" si="2"/>
        <v>2555.2899195098476</v>
      </c>
    </row>
    <row r="32" spans="1:13">
      <c r="A32" s="1" t="s">
        <v>36</v>
      </c>
      <c r="B32" s="1" t="s">
        <v>91</v>
      </c>
      <c r="C32" s="1">
        <f t="shared" si="0"/>
        <v>72</v>
      </c>
      <c r="D32" s="1"/>
      <c r="E32" s="1"/>
      <c r="F32" s="1"/>
      <c r="G32" s="3" t="str">
        <f>IF(D32="","",((D32+'P calcs'!$B$2)/'P calcs'!$B$2*('P calcs'!$B$9)-'P calcs'!$B$6-'P calcs'!$B$8)+0.1324/0.836)</f>
        <v/>
      </c>
      <c r="H32" s="3" t="str">
        <f>IF(F32="","", ('72h'!F32/100*(18+'72h'!G32)) - ('24h'!F32/100*18))</f>
        <v/>
      </c>
      <c r="I32" s="1"/>
      <c r="L32" t="str">
        <f t="shared" si="1"/>
        <v/>
      </c>
      <c r="M32" t="str">
        <f t="shared" si="2"/>
        <v/>
      </c>
    </row>
    <row r="33" spans="1:14">
      <c r="A33" s="1" t="s">
        <v>37</v>
      </c>
      <c r="B33" s="1" t="s">
        <v>91</v>
      </c>
      <c r="C33" s="1">
        <f t="shared" si="0"/>
        <v>72</v>
      </c>
      <c r="D33" s="1"/>
      <c r="E33" s="1"/>
      <c r="F33" s="1"/>
      <c r="G33" s="3" t="str">
        <f>IF(D33="","",((D33+'P calcs'!$B$2)/'P calcs'!$B$2*('P calcs'!$B$9)-'P calcs'!$B$6-'P calcs'!$B$8)+0.1324/0.836)</f>
        <v/>
      </c>
      <c r="H33" s="3" t="str">
        <f>IF(F33="","", ('72h'!F33/100*(18+'72h'!G33)) - ('24h'!F33/100*18))</f>
        <v/>
      </c>
      <c r="I33" s="1"/>
      <c r="L33" t="str">
        <f t="shared" si="1"/>
        <v/>
      </c>
      <c r="M33" t="str">
        <f t="shared" si="2"/>
        <v/>
      </c>
    </row>
    <row r="34" spans="1:14">
      <c r="A34" s="1" t="s">
        <v>38</v>
      </c>
      <c r="B34" s="1" t="s">
        <v>91</v>
      </c>
      <c r="C34" s="1">
        <f t="shared" si="0"/>
        <v>72</v>
      </c>
      <c r="D34" s="1"/>
      <c r="E34" s="1"/>
      <c r="F34" s="1"/>
      <c r="G34" s="3" t="str">
        <f>IF(D34="","",((D34+'P calcs'!$B$2)/'P calcs'!$B$2*('P calcs'!$B$9)-'P calcs'!$B$6-'P calcs'!$B$8)+0.1324/0.836)</f>
        <v/>
      </c>
      <c r="H34" s="3" t="str">
        <f>IF(F34="","", ('72h'!F34/100*(18+'72h'!G34)) - ('24h'!F34/100*18))</f>
        <v/>
      </c>
      <c r="I34" s="1"/>
      <c r="L34" t="str">
        <f t="shared" si="1"/>
        <v/>
      </c>
      <c r="M34" t="str">
        <f t="shared" si="2"/>
        <v/>
      </c>
    </row>
    <row r="35" spans="1:14">
      <c r="A35" s="2" t="s">
        <v>39</v>
      </c>
      <c r="B35" s="2" t="s">
        <v>91</v>
      </c>
      <c r="C35" s="2">
        <f t="shared" si="0"/>
        <v>72</v>
      </c>
      <c r="D35" s="2">
        <v>209</v>
      </c>
      <c r="E35" s="2">
        <v>3920</v>
      </c>
      <c r="F35" s="2">
        <v>13.58986</v>
      </c>
      <c r="G35" s="12">
        <f>IF(D35="","",((D35+'P calcs'!$B$2)/'P calcs'!$B$2*('P calcs'!$B$9)-'P calcs'!$B$6-'P calcs'!$B$8)+0.1324/0.836)</f>
        <v>3.3459178091585939</v>
      </c>
      <c r="H35" s="12">
        <f>IF(F35="","", ('72h'!F35/100*(18+'72h'!G35)) - ('24h'!F35/100*18))</f>
        <v>2.9008803459797199</v>
      </c>
      <c r="I35" s="2"/>
      <c r="J35" s="2"/>
      <c r="K35" s="2"/>
      <c r="L35" t="str">
        <f t="shared" si="1"/>
        <v/>
      </c>
      <c r="M35" t="str">
        <f t="shared" si="2"/>
        <v/>
      </c>
    </row>
    <row r="36" spans="1:14">
      <c r="A36" s="2" t="s">
        <v>40</v>
      </c>
      <c r="B36" s="2" t="s">
        <v>91</v>
      </c>
      <c r="C36" s="2">
        <f t="shared" si="0"/>
        <v>72</v>
      </c>
      <c r="D36" s="2">
        <v>183</v>
      </c>
      <c r="E36" s="2">
        <v>4260</v>
      </c>
      <c r="F36" s="2">
        <v>16.647680000000001</v>
      </c>
      <c r="G36" s="12">
        <f>IF(D36="","",((D36+'P calcs'!$B$2)/'P calcs'!$B$2*('P calcs'!$B$9)-'P calcs'!$B$6-'P calcs'!$B$8)+0.1324/0.836)</f>
        <v>2.9493811599296893</v>
      </c>
      <c r="H36" s="12">
        <f>IF(F36="","", ('72h'!F36/100*(18+'72h'!G36)) - ('24h'!F36/100*18))</f>
        <v>3.4875859374853833</v>
      </c>
      <c r="I36" s="2"/>
      <c r="J36" s="2"/>
      <c r="K36" s="2"/>
      <c r="L36" t="str">
        <f t="shared" si="1"/>
        <v/>
      </c>
      <c r="M36" t="str">
        <f t="shared" si="2"/>
        <v/>
      </c>
    </row>
    <row r="37" spans="1:14">
      <c r="A37" s="2" t="s">
        <v>41</v>
      </c>
      <c r="B37" s="2" t="s">
        <v>91</v>
      </c>
      <c r="C37" s="2">
        <f t="shared" si="0"/>
        <v>72</v>
      </c>
      <c r="D37" s="2">
        <v>203</v>
      </c>
      <c r="E37" s="2">
        <v>4800</v>
      </c>
      <c r="F37" s="2">
        <v>21.470620000000004</v>
      </c>
      <c r="G37" s="12">
        <f>IF(D37="","",((D37+'P calcs'!$B$2)/'P calcs'!$B$2*('P calcs'!$B$9)-'P calcs'!$B$6-'P calcs'!$B$8)+0.1324/0.836)</f>
        <v>3.2544093516442318</v>
      </c>
      <c r="H37" s="12">
        <f>IF(F37="","", ('72h'!F37/100*(18+'72h'!G37)) - ('24h'!F37/100*18))</f>
        <v>4.5634534651359973</v>
      </c>
      <c r="I37" s="2"/>
      <c r="J37" s="2"/>
      <c r="K37" s="2"/>
      <c r="L37" t="str">
        <f t="shared" si="1"/>
        <v/>
      </c>
      <c r="M37" t="str">
        <f t="shared" si="2"/>
        <v/>
      </c>
    </row>
    <row r="38" spans="1:14">
      <c r="A38" s="1" t="s">
        <v>42</v>
      </c>
      <c r="B38" s="1" t="s">
        <v>91</v>
      </c>
      <c r="C38" s="1">
        <f t="shared" si="0"/>
        <v>72</v>
      </c>
      <c r="D38" s="1">
        <v>197</v>
      </c>
      <c r="E38" s="1">
        <v>4750</v>
      </c>
      <c r="F38" s="1">
        <v>20.919240000000002</v>
      </c>
      <c r="G38" s="3">
        <f>IF(D38="","",((D38+'P calcs'!$B$2)/'P calcs'!$B$2*('P calcs'!$B$9)-'P calcs'!$B$6-'P calcs'!$B$8)+0.1324/0.836)</f>
        <v>3.1629008941298689</v>
      </c>
      <c r="H38" s="3">
        <f>IF(F38="","", ('72h'!F38/100*(18+'72h'!G38)) - ('24h'!F38/100*18))</f>
        <v>4.0318362290051732</v>
      </c>
      <c r="I38" s="1" t="s">
        <v>89</v>
      </c>
      <c r="L38" t="str">
        <f t="shared" si="1"/>
        <v/>
      </c>
      <c r="M38" t="str">
        <f t="shared" si="2"/>
        <v/>
      </c>
    </row>
    <row r="39" spans="1:14">
      <c r="A39" s="1" t="s">
        <v>43</v>
      </c>
      <c r="B39" s="1" t="s">
        <v>91</v>
      </c>
      <c r="C39" s="1">
        <f t="shared" si="0"/>
        <v>72</v>
      </c>
      <c r="D39" s="1">
        <v>194</v>
      </c>
      <c r="E39" s="1"/>
      <c r="F39" s="1">
        <v>19.683140000000002</v>
      </c>
      <c r="G39" s="3">
        <f>IF(D39="","",((D39+'P calcs'!$B$2)/'P calcs'!$B$2*('P calcs'!$B$9)-'P calcs'!$B$6-'P calcs'!$B$8)+0.1324/0.836)</f>
        <v>3.1171466653726876</v>
      </c>
      <c r="H39" s="3">
        <f>IF(F39="","", ('72h'!F39/100*(18+'72h'!G39)) - ('24h'!F39/100*18))</f>
        <v>3.7695445421506379</v>
      </c>
      <c r="I39" s="1" t="s">
        <v>89</v>
      </c>
      <c r="L39" t="str">
        <f t="shared" si="1"/>
        <v/>
      </c>
      <c r="M39" t="str">
        <f t="shared" si="2"/>
        <v/>
      </c>
    </row>
    <row r="40" spans="1:14">
      <c r="A40" s="1" t="s">
        <v>44</v>
      </c>
      <c r="B40" s="1" t="s">
        <v>91</v>
      </c>
      <c r="C40" s="1">
        <f t="shared" si="0"/>
        <v>72</v>
      </c>
      <c r="D40" s="1">
        <v>174</v>
      </c>
      <c r="E40" s="1"/>
      <c r="F40" s="1">
        <v>14.347620000000001</v>
      </c>
      <c r="G40" s="3">
        <f>IF(D40="","",((D40+'P calcs'!$B$2)/'P calcs'!$B$2*('P calcs'!$B$9)-'P calcs'!$B$6-'P calcs'!$B$8)+0.1324/0.836)</f>
        <v>2.812118473658145</v>
      </c>
      <c r="H40" s="3">
        <f>IF(F40="","", ('72h'!F40/100*(18+'72h'!G40)) - ('24h'!F40/100*18))</f>
        <v>2.6969339725502706</v>
      </c>
      <c r="I40" s="1" t="s">
        <v>89</v>
      </c>
      <c r="L40" t="str">
        <f t="shared" si="1"/>
        <v/>
      </c>
      <c r="M40" t="str">
        <f t="shared" si="2"/>
        <v/>
      </c>
    </row>
    <row r="41" spans="1:14">
      <c r="A41" s="2" t="s">
        <v>45</v>
      </c>
      <c r="B41" s="2" t="s">
        <v>91</v>
      </c>
      <c r="C41" s="2">
        <f t="shared" si="0"/>
        <v>72</v>
      </c>
      <c r="D41" s="2">
        <v>111</v>
      </c>
      <c r="E41" s="2">
        <v>3080</v>
      </c>
      <c r="F41" s="2">
        <v>6.5251600000000014</v>
      </c>
      <c r="G41" s="4">
        <f>IF(D41="","",((D41+'P calcs'!$B$2)/'P calcs'!$B$2*('P calcs'!$B$9)-'P calcs'!$B$6-'P calcs'!$B$8)+0.1324/0.836)</f>
        <v>1.8512796697573366</v>
      </c>
      <c r="H41" s="4">
        <f>IF(F41="","", ('72h'!F41/100*(18+'72h'!G41)) - ('24h'!F41/100*18))</f>
        <v>1.1134323604991383</v>
      </c>
      <c r="I41" s="2" t="s">
        <v>86</v>
      </c>
      <c r="J41" s="2"/>
      <c r="K41">
        <v>59.640138647057178</v>
      </c>
      <c r="L41">
        <f t="shared" si="1"/>
        <v>0.02</v>
      </c>
      <c r="M41">
        <f t="shared" si="2"/>
        <v>2982.0069323528587</v>
      </c>
      <c r="N41" s="2"/>
    </row>
    <row r="42" spans="1:14">
      <c r="A42" s="2" t="s">
        <v>46</v>
      </c>
      <c r="B42" s="2" t="s">
        <v>91</v>
      </c>
      <c r="C42" s="2">
        <f t="shared" si="0"/>
        <v>72</v>
      </c>
      <c r="D42" s="2">
        <v>165</v>
      </c>
      <c r="E42" s="2">
        <v>3950</v>
      </c>
      <c r="F42" s="2">
        <v>13.76394</v>
      </c>
      <c r="G42" s="4">
        <f>IF(D42="","",((D42+'P calcs'!$B$2)/'P calcs'!$B$2*('P calcs'!$B$9)-'P calcs'!$B$6-'P calcs'!$B$8)+0.1324/0.836)</f>
        <v>2.6748557873866012</v>
      </c>
      <c r="H42" s="4">
        <f>IF(F42="","", ('72h'!F42/100*(18+'72h'!G42)) - ('24h'!F42/100*18))</f>
        <v>2.5400572456624193</v>
      </c>
      <c r="I42" s="2" t="s">
        <v>86</v>
      </c>
      <c r="J42" s="2"/>
      <c r="K42">
        <v>55.213397006307417</v>
      </c>
      <c r="L42">
        <f t="shared" si="1"/>
        <v>0.02</v>
      </c>
      <c r="M42">
        <f t="shared" si="2"/>
        <v>2760.6698503153707</v>
      </c>
      <c r="N42" s="2"/>
    </row>
    <row r="43" spans="1:14">
      <c r="A43" s="2" t="s">
        <v>47</v>
      </c>
      <c r="B43" s="2" t="s">
        <v>91</v>
      </c>
      <c r="C43" s="2">
        <f t="shared" si="0"/>
        <v>72</v>
      </c>
      <c r="D43" s="2">
        <v>201</v>
      </c>
      <c r="E43" s="2">
        <v>4680</v>
      </c>
      <c r="F43" s="2">
        <v>20.660540000000005</v>
      </c>
      <c r="G43" s="4">
        <f>IF(D43="","",((D43+'P calcs'!$B$2)/'P calcs'!$B$2*('P calcs'!$B$9)-'P calcs'!$B$6-'P calcs'!$B$8)+0.1324/0.836)</f>
        <v>3.2239065324727774</v>
      </c>
      <c r="H43" s="4">
        <f>IF(F43="","", ('72h'!F43/100*(18+'72h'!G43)) - ('24h'!F43/100*18))</f>
        <v>3.9311108987041528</v>
      </c>
      <c r="I43" s="2" t="s">
        <v>86</v>
      </c>
      <c r="J43" s="2"/>
      <c r="K43">
        <v>50.207703667337277</v>
      </c>
      <c r="L43">
        <f t="shared" si="1"/>
        <v>0.02</v>
      </c>
      <c r="M43">
        <f t="shared" si="2"/>
        <v>2510.3851833668637</v>
      </c>
      <c r="N43" s="2"/>
    </row>
    <row r="44" spans="1:14">
      <c r="A44" s="1" t="s">
        <v>48</v>
      </c>
      <c r="B44" s="1" t="s">
        <v>91</v>
      </c>
      <c r="C44" s="1">
        <f t="shared" si="0"/>
        <v>72</v>
      </c>
      <c r="D44" s="1">
        <v>168</v>
      </c>
      <c r="E44" s="1">
        <v>4200</v>
      </c>
      <c r="F44" s="1">
        <v>16.54618</v>
      </c>
      <c r="G44" s="3">
        <f>IF(D44="","",((D44+'P calcs'!$B$2)/'P calcs'!$B$2*('P calcs'!$B$9)-'P calcs'!$B$6-'P calcs'!$B$8)+0.1324/0.836)</f>
        <v>2.7206100161437825</v>
      </c>
      <c r="H44" s="3">
        <f>IF(F44="","", ('72h'!F44/100*(18+'72h'!G44)) - ('24h'!F44/100*18))</f>
        <v>3.146728930369179</v>
      </c>
      <c r="I44" s="1" t="s">
        <v>89</v>
      </c>
      <c r="L44" t="str">
        <f t="shared" si="1"/>
        <v/>
      </c>
      <c r="M44" t="str">
        <f t="shared" si="2"/>
        <v/>
      </c>
    </row>
    <row r="45" spans="1:14">
      <c r="A45" s="1" t="s">
        <v>49</v>
      </c>
      <c r="B45" s="1" t="s">
        <v>91</v>
      </c>
      <c r="C45" s="1">
        <f t="shared" si="0"/>
        <v>72</v>
      </c>
      <c r="D45" s="1">
        <v>188</v>
      </c>
      <c r="E45" s="1">
        <v>4560</v>
      </c>
      <c r="F45" s="1">
        <v>19.222020000000001</v>
      </c>
      <c r="G45" s="3">
        <f>IF(D45="","",((D45+'P calcs'!$B$2)/'P calcs'!$B$2*('P calcs'!$B$9)-'P calcs'!$B$6-'P calcs'!$B$8)+0.1324/0.836)</f>
        <v>3.0256382078583246</v>
      </c>
      <c r="H45" s="3">
        <f>IF(F45="","", ('72h'!F45/100*(18+'72h'!G45)) - ('24h'!F45/100*18))</f>
        <v>3.6890151814421688</v>
      </c>
      <c r="I45" s="1" t="s">
        <v>89</v>
      </c>
      <c r="L45" t="str">
        <f t="shared" si="1"/>
        <v/>
      </c>
      <c r="M45" t="str">
        <f t="shared" si="2"/>
        <v/>
      </c>
    </row>
    <row r="46" spans="1:14">
      <c r="A46" s="1" t="s">
        <v>50</v>
      </c>
      <c r="B46" s="1" t="s">
        <v>91</v>
      </c>
      <c r="C46" s="1">
        <f t="shared" si="0"/>
        <v>72</v>
      </c>
      <c r="D46" s="1">
        <v>197</v>
      </c>
      <c r="E46" s="1">
        <v>4840</v>
      </c>
      <c r="F46" s="1">
        <v>21.66892</v>
      </c>
      <c r="G46" s="3">
        <f>IF(D46="","",((D46+'P calcs'!$B$2)/'P calcs'!$B$2*('P calcs'!$B$9)-'P calcs'!$B$6-'P calcs'!$B$8)+0.1324/0.836)</f>
        <v>3.1629008941298689</v>
      </c>
      <c r="H46" s="3">
        <f>IF(F46="","", ('72h'!F46/100*(18+'72h'!G46)) - ('24h'!F46/100*18))</f>
        <v>4.177276464428286</v>
      </c>
      <c r="I46" s="1" t="s">
        <v>89</v>
      </c>
      <c r="L46" t="str">
        <f t="shared" si="1"/>
        <v/>
      </c>
      <c r="M46" t="str">
        <f t="shared" si="2"/>
        <v/>
      </c>
    </row>
    <row r="47" spans="1:14">
      <c r="A47" s="2" t="s">
        <v>51</v>
      </c>
      <c r="B47" s="2" t="s">
        <v>91</v>
      </c>
      <c r="C47" s="2">
        <f t="shared" si="0"/>
        <v>72</v>
      </c>
      <c r="D47" s="2">
        <v>193</v>
      </c>
      <c r="E47" s="2">
        <v>4550</v>
      </c>
      <c r="F47" s="2">
        <v>19.19144</v>
      </c>
      <c r="G47" s="4">
        <f>IF(D47="","",((D47+'P calcs'!$B$2)/'P calcs'!$B$2*('P calcs'!$B$9)-'P calcs'!$B$6-'P calcs'!$B$8)+0.1324/0.836)</f>
        <v>3.1018952557869603</v>
      </c>
      <c r="H47" s="4">
        <f>IF(F47="","", ('72h'!F47/100*(18+'72h'!G47)) - ('24h'!F47/100*18))</f>
        <v>3.6513599668772017</v>
      </c>
      <c r="I47" s="2" t="s">
        <v>86</v>
      </c>
      <c r="J47" s="2"/>
      <c r="K47">
        <v>51.71713949516252</v>
      </c>
      <c r="L47">
        <f t="shared" si="1"/>
        <v>0.02</v>
      </c>
      <c r="M47">
        <f t="shared" si="2"/>
        <v>2585.8569747581259</v>
      </c>
    </row>
    <row r="48" spans="1:14">
      <c r="A48" s="2" t="s">
        <v>52</v>
      </c>
      <c r="B48" s="2" t="s">
        <v>91</v>
      </c>
      <c r="C48" s="2">
        <f t="shared" si="0"/>
        <v>72</v>
      </c>
      <c r="D48" s="2">
        <v>183</v>
      </c>
      <c r="E48" s="2">
        <v>4250</v>
      </c>
      <c r="F48" s="2">
        <v>16.594140000000003</v>
      </c>
      <c r="G48" s="4">
        <f>IF(D48="","",((D48+'P calcs'!$B$2)/'P calcs'!$B$2*('P calcs'!$B$9)-'P calcs'!$B$6-'P calcs'!$B$8)+0.1324/0.836)</f>
        <v>2.9493811599296893</v>
      </c>
      <c r="H48" s="4">
        <f>IF(F48="","", ('72h'!F48/100*(18+'72h'!G48)) - ('24h'!F48/100*18))</f>
        <v>3.1265558388123567</v>
      </c>
      <c r="I48" s="2" t="s">
        <v>86</v>
      </c>
      <c r="J48" s="2"/>
      <c r="K48">
        <v>53.921082045549078</v>
      </c>
      <c r="L48">
        <f t="shared" si="1"/>
        <v>0.02</v>
      </c>
      <c r="M48">
        <f t="shared" si="2"/>
        <v>2696.0541022774537</v>
      </c>
    </row>
    <row r="49" spans="1:14">
      <c r="A49" s="2" t="s">
        <v>53</v>
      </c>
      <c r="B49" s="2" t="s">
        <v>91</v>
      </c>
      <c r="C49" s="2">
        <f t="shared" si="0"/>
        <v>72</v>
      </c>
      <c r="D49" s="2">
        <v>141</v>
      </c>
      <c r="E49" s="2">
        <v>3480</v>
      </c>
      <c r="F49" s="2">
        <v>9.670320000000002</v>
      </c>
      <c r="G49" s="4">
        <f>IF(D49="","",((D49+'P calcs'!$B$2)/'P calcs'!$B$2*('P calcs'!$B$9)-'P calcs'!$B$6-'P calcs'!$B$8)+0.1324/0.836)</f>
        <v>2.3088219573291506</v>
      </c>
      <c r="H49" s="4">
        <f>IF(F49="","", ('72h'!F49/100*(18+'72h'!G49)) - ('24h'!F49/100*18))</f>
        <v>1.7516747715039926</v>
      </c>
      <c r="I49" s="2" t="s">
        <v>86</v>
      </c>
      <c r="J49" s="2"/>
      <c r="K49">
        <v>56.980279407332326</v>
      </c>
      <c r="L49">
        <f t="shared" si="1"/>
        <v>0.02</v>
      </c>
      <c r="M49">
        <f t="shared" si="2"/>
        <v>2849.0139703666164</v>
      </c>
    </row>
    <row r="50" spans="1:14">
      <c r="A50" s="1" t="s">
        <v>54</v>
      </c>
      <c r="B50" s="1" t="s">
        <v>91</v>
      </c>
      <c r="C50" s="1">
        <f t="shared" si="0"/>
        <v>72</v>
      </c>
      <c r="D50" s="1"/>
      <c r="E50" s="1"/>
      <c r="F50" s="1"/>
      <c r="G50" s="3" t="str">
        <f>IF(D50="","",((D50+'P calcs'!$B$2)/'P calcs'!$B$2*('P calcs'!$B$9)-'P calcs'!$B$6-'P calcs'!$B$8)+0.1324/0.836)</f>
        <v/>
      </c>
      <c r="H50" s="3" t="str">
        <f>IF(F50="","", ('72h'!F50/100*(18+'72h'!G50)) - ('24h'!F50/100*18))</f>
        <v/>
      </c>
      <c r="I50" s="1"/>
      <c r="L50" t="str">
        <f t="shared" si="1"/>
        <v/>
      </c>
      <c r="M50" t="str">
        <f t="shared" si="2"/>
        <v/>
      </c>
    </row>
    <row r="51" spans="1:14">
      <c r="A51" s="1" t="s">
        <v>55</v>
      </c>
      <c r="B51" s="1" t="s">
        <v>91</v>
      </c>
      <c r="C51" s="1">
        <f t="shared" si="0"/>
        <v>72</v>
      </c>
      <c r="D51" s="1"/>
      <c r="E51" s="1"/>
      <c r="F51" s="1"/>
      <c r="G51" s="3" t="str">
        <f>IF(D51="","",((D51+'P calcs'!$B$2)/'P calcs'!$B$2*('P calcs'!$B$9)-'P calcs'!$B$6-'P calcs'!$B$8)+0.1324/0.836)</f>
        <v/>
      </c>
      <c r="H51" s="3" t="str">
        <f>IF(F51="","", ('72h'!F51/100*(18+'72h'!G51)) - ('24h'!F51/100*18))</f>
        <v/>
      </c>
      <c r="I51" s="1"/>
      <c r="L51" t="str">
        <f t="shared" si="1"/>
        <v/>
      </c>
      <c r="M51" t="str">
        <f t="shared" si="2"/>
        <v/>
      </c>
    </row>
    <row r="52" spans="1:14">
      <c r="A52" s="1" t="s">
        <v>56</v>
      </c>
      <c r="B52" s="1" t="s">
        <v>91</v>
      </c>
      <c r="C52" s="1">
        <f t="shared" si="0"/>
        <v>72</v>
      </c>
      <c r="D52" s="1"/>
      <c r="E52" s="1"/>
      <c r="F52" s="1"/>
      <c r="G52" s="3" t="str">
        <f>IF(D52="","",((D52+'P calcs'!$B$2)/'P calcs'!$B$2*('P calcs'!$B$9)-'P calcs'!$B$6-'P calcs'!$B$8)+0.1324/0.836)</f>
        <v/>
      </c>
      <c r="H52" s="3" t="str">
        <f>IF(F52="","", ('72h'!F52/100*(18+'72h'!G52)) - ('24h'!F52/100*18))</f>
        <v/>
      </c>
      <c r="I52" s="1"/>
      <c r="L52" t="str">
        <f t="shared" si="1"/>
        <v/>
      </c>
      <c r="M52" t="str">
        <f t="shared" si="2"/>
        <v/>
      </c>
    </row>
    <row r="53" spans="1:14">
      <c r="A53" s="2" t="s">
        <v>57</v>
      </c>
      <c r="B53" s="2" t="s">
        <v>91</v>
      </c>
      <c r="C53" s="2">
        <f t="shared" si="0"/>
        <v>72</v>
      </c>
      <c r="D53" s="2">
        <v>195</v>
      </c>
      <c r="E53" s="2">
        <v>4270</v>
      </c>
      <c r="F53" s="2">
        <v>16.404319999999998</v>
      </c>
      <c r="G53" s="12">
        <f>IF(D53="","",((D53+'P calcs'!$B$2)/'P calcs'!$B$2*('P calcs'!$B$9)-'P calcs'!$B$6-'P calcs'!$B$8)+0.1324/0.836)</f>
        <v>3.1323980749584148</v>
      </c>
      <c r="H53" s="12">
        <f>IF(F53="","", ('72h'!F53/100*(18+'72h'!G53)) - ('24h'!F53/100*18))</f>
        <v>3.466626203890018</v>
      </c>
      <c r="I53" s="2"/>
      <c r="J53" s="2"/>
      <c r="K53" s="2"/>
      <c r="L53" t="str">
        <f t="shared" si="1"/>
        <v/>
      </c>
      <c r="M53" t="str">
        <f t="shared" si="2"/>
        <v/>
      </c>
    </row>
    <row r="54" spans="1:14">
      <c r="A54" s="2" t="s">
        <v>58</v>
      </c>
      <c r="B54" s="2" t="s">
        <v>91</v>
      </c>
      <c r="C54" s="2">
        <f t="shared" si="0"/>
        <v>72</v>
      </c>
      <c r="D54" s="2">
        <v>200</v>
      </c>
      <c r="E54" s="2">
        <v>4400</v>
      </c>
      <c r="F54" s="2">
        <v>18.1736</v>
      </c>
      <c r="G54" s="12">
        <f>IF(D54="","",((D54+'P calcs'!$B$2)/'P calcs'!$B$2*('P calcs'!$B$9)-'P calcs'!$B$6-'P calcs'!$B$8)+0.1324/0.836)</f>
        <v>3.2086551228870506</v>
      </c>
      <c r="H54" s="12">
        <f>IF(F54="","", ('72h'!F54/100*(18+'72h'!G54)) - ('24h'!F54/100*18))</f>
        <v>3.8543761474130016</v>
      </c>
      <c r="I54" s="2"/>
      <c r="J54" s="2"/>
      <c r="K54" s="2"/>
      <c r="L54" t="str">
        <f t="shared" si="1"/>
        <v/>
      </c>
      <c r="M54" t="str">
        <f t="shared" si="2"/>
        <v/>
      </c>
    </row>
    <row r="55" spans="1:14">
      <c r="A55" s="2" t="s">
        <v>59</v>
      </c>
      <c r="B55" s="2" t="s">
        <v>91</v>
      </c>
      <c r="C55" s="2">
        <f t="shared" si="0"/>
        <v>72</v>
      </c>
      <c r="D55" s="2">
        <v>149</v>
      </c>
      <c r="E55" s="2">
        <v>3600</v>
      </c>
      <c r="F55" s="2">
        <v>10.689839999999998</v>
      </c>
      <c r="G55" s="12">
        <f>IF(D55="","",((D55+'P calcs'!$B$2)/'P calcs'!$B$2*('P calcs'!$B$9)-'P calcs'!$B$6-'P calcs'!$B$8)+0.1324/0.836)</f>
        <v>2.4308332340149672</v>
      </c>
      <c r="H55" s="12">
        <f>IF(F55="","", ('72h'!F55/100*(18+'72h'!G55)) - ('24h'!F55/100*18))</f>
        <v>2.1840233833830256</v>
      </c>
      <c r="I55" s="2"/>
      <c r="J55" s="2"/>
      <c r="K55" s="2"/>
      <c r="L55" t="str">
        <f t="shared" si="1"/>
        <v/>
      </c>
      <c r="M55" t="str">
        <f t="shared" si="2"/>
        <v/>
      </c>
    </row>
    <row r="56" spans="1:14">
      <c r="A56" s="1" t="s">
        <v>60</v>
      </c>
      <c r="B56" s="1" t="s">
        <v>91</v>
      </c>
      <c r="C56" s="1">
        <f t="shared" si="0"/>
        <v>72</v>
      </c>
      <c r="D56" s="1">
        <v>200</v>
      </c>
      <c r="E56" s="1">
        <v>4600</v>
      </c>
      <c r="F56" s="1">
        <v>19.953279999999999</v>
      </c>
      <c r="G56" s="3">
        <f>IF(D56="","",((D56+'P calcs'!$B$2)/'P calcs'!$B$2*('P calcs'!$B$9)-'P calcs'!$B$6-'P calcs'!$B$8)+0.1324/0.836)</f>
        <v>3.2086551228870506</v>
      </c>
      <c r="H56" s="3">
        <f>IF(F56="","", ('72h'!F56/100*(18+'72h'!G56)) - ('24h'!F56/100*18))</f>
        <v>3.8129443409039969</v>
      </c>
      <c r="I56" s="1"/>
      <c r="L56" t="str">
        <f t="shared" si="1"/>
        <v/>
      </c>
      <c r="M56" t="str">
        <f t="shared" si="2"/>
        <v/>
      </c>
    </row>
    <row r="57" spans="1:14">
      <c r="A57" s="1" t="s">
        <v>61</v>
      </c>
      <c r="B57" s="1" t="s">
        <v>91</v>
      </c>
      <c r="C57" s="1">
        <f t="shared" si="0"/>
        <v>72</v>
      </c>
      <c r="D57" s="1">
        <v>189</v>
      </c>
      <c r="E57" s="1">
        <v>4150</v>
      </c>
      <c r="F57" s="1">
        <v>15.453280000000001</v>
      </c>
      <c r="G57" s="3">
        <f>IF(D57="","",((D57+'P calcs'!$B$2)/'P calcs'!$B$2*('P calcs'!$B$9)-'P calcs'!$B$6-'P calcs'!$B$8)+0.1324/0.836)</f>
        <v>3.0408896174440518</v>
      </c>
      <c r="H57" s="3">
        <f>IF(F57="","", ('72h'!F57/100*(18+'72h'!G57)) - ('24h'!F57/100*18))</f>
        <v>2.8873252870745585</v>
      </c>
      <c r="I57" s="1"/>
      <c r="L57" t="str">
        <f t="shared" si="1"/>
        <v/>
      </c>
      <c r="M57" t="str">
        <f t="shared" si="2"/>
        <v/>
      </c>
    </row>
    <row r="58" spans="1:14">
      <c r="A58" s="1" t="s">
        <v>62</v>
      </c>
      <c r="B58" s="1" t="s">
        <v>91</v>
      </c>
      <c r="C58" s="1">
        <f t="shared" si="0"/>
        <v>72</v>
      </c>
      <c r="D58" s="1">
        <v>107</v>
      </c>
      <c r="E58" s="1">
        <v>2980</v>
      </c>
      <c r="F58" s="1">
        <v>5.7507399999999986</v>
      </c>
      <c r="G58" s="3">
        <f>IF(D58="","",((D58+'P calcs'!$B$2)/'P calcs'!$B$2*('P calcs'!$B$9)-'P calcs'!$B$6-'P calcs'!$B$8)+0.1324/0.836)</f>
        <v>1.7902740314144281</v>
      </c>
      <c r="H58" s="3">
        <f>IF(F58="","", ('72h'!F58/100*(18+'72h'!G58)) - ('24h'!F58/100*18))</f>
        <v>0.97210740483416169</v>
      </c>
      <c r="I58" s="1"/>
      <c r="L58" t="str">
        <f t="shared" si="1"/>
        <v/>
      </c>
      <c r="M58" t="str">
        <f t="shared" si="2"/>
        <v/>
      </c>
    </row>
    <row r="59" spans="1:14">
      <c r="A59" s="2" t="s">
        <v>63</v>
      </c>
      <c r="B59" s="2" t="s">
        <v>91</v>
      </c>
      <c r="C59" s="2">
        <f t="shared" si="0"/>
        <v>72</v>
      </c>
      <c r="D59" s="2">
        <v>62</v>
      </c>
      <c r="E59" s="2">
        <v>2100</v>
      </c>
      <c r="F59" s="2">
        <v>2.225155</v>
      </c>
      <c r="G59" s="12">
        <f>IF(D59="","",((D59+'P calcs'!$B$2)/'P calcs'!$B$2*('P calcs'!$B$9)-'P calcs'!$B$6-'P calcs'!$B$8)+0.1324/0.836)</f>
        <v>1.1039606000567079</v>
      </c>
      <c r="H59" s="12">
        <f>IF(F59="","", ('72h'!F59/100*(18+'72h'!G59)) - ('24h'!F59/100*18))</f>
        <v>0.33410273449019184</v>
      </c>
      <c r="I59" s="2" t="s">
        <v>86</v>
      </c>
      <c r="J59" s="2" t="s">
        <v>95</v>
      </c>
      <c r="K59" s="14">
        <v>61.758848742014258</v>
      </c>
      <c r="L59" s="14">
        <f t="shared" si="1"/>
        <v>0.02</v>
      </c>
      <c r="M59" s="14">
        <f t="shared" si="2"/>
        <v>3087.9424371007131</v>
      </c>
      <c r="N59" s="2"/>
    </row>
    <row r="60" spans="1:14">
      <c r="A60" s="2" t="s">
        <v>64</v>
      </c>
      <c r="B60" s="2" t="s">
        <v>91</v>
      </c>
      <c r="C60" s="2">
        <f t="shared" si="0"/>
        <v>72</v>
      </c>
      <c r="D60" s="2">
        <v>168</v>
      </c>
      <c r="E60" s="2">
        <v>4240</v>
      </c>
      <c r="F60" s="2">
        <v>16.237880000000004</v>
      </c>
      <c r="G60" s="12">
        <f>IF(D60="","",((D60+'P calcs'!$B$2)/'P calcs'!$B$2*('P calcs'!$B$9)-'P calcs'!$B$6-'P calcs'!$B$8)+0.1324/0.836)</f>
        <v>2.7206100161437825</v>
      </c>
      <c r="H60" s="12">
        <f>IF(F60="","", ('72h'!F60/100*(18+'72h'!G60)) - ('24h'!F60/100*18))</f>
        <v>2.9978566896894092</v>
      </c>
      <c r="I60" s="2" t="s">
        <v>86</v>
      </c>
      <c r="J60" s="2"/>
      <c r="K60">
        <v>54.058701234816425</v>
      </c>
      <c r="L60">
        <f t="shared" si="1"/>
        <v>0.02</v>
      </c>
      <c r="M60">
        <f t="shared" si="2"/>
        <v>2702.9350617408213</v>
      </c>
      <c r="N60" s="2"/>
    </row>
    <row r="61" spans="1:14">
      <c r="A61" s="2" t="s">
        <v>65</v>
      </c>
      <c r="B61" s="2" t="s">
        <v>91</v>
      </c>
      <c r="C61" s="2">
        <f t="shared" si="0"/>
        <v>72</v>
      </c>
      <c r="D61" s="2">
        <v>200</v>
      </c>
      <c r="E61" s="2">
        <v>4470</v>
      </c>
      <c r="F61" s="2">
        <v>18.436400000000006</v>
      </c>
      <c r="G61" s="12">
        <f>IF(D61="","",((D61+'P calcs'!$B$2)/'P calcs'!$B$2*('P calcs'!$B$9)-'P calcs'!$B$6-'P calcs'!$B$8)+0.1324/0.836)</f>
        <v>3.2086551228870506</v>
      </c>
      <c r="H61" s="12">
        <f>IF(F61="","", ('72h'!F61/100*(18+'72h'!G61)) - ('24h'!F61/100*18))</f>
        <v>3.5018949930759495</v>
      </c>
      <c r="I61" s="2" t="s">
        <v>86</v>
      </c>
      <c r="J61" s="2"/>
      <c r="K61">
        <v>51.751586792391521</v>
      </c>
      <c r="L61">
        <f t="shared" si="1"/>
        <v>0.02</v>
      </c>
      <c r="M61">
        <f t="shared" si="2"/>
        <v>2587.5793396195759</v>
      </c>
      <c r="N61" s="2"/>
    </row>
    <row r="62" spans="1:14">
      <c r="A62" s="1" t="s">
        <v>66</v>
      </c>
      <c r="B62" s="1" t="s">
        <v>91</v>
      </c>
      <c r="C62" s="1">
        <f t="shared" si="0"/>
        <v>72</v>
      </c>
      <c r="D62" s="1"/>
      <c r="E62" s="1"/>
      <c r="F62" s="1"/>
      <c r="G62" s="3" t="str">
        <f>IF(D62="","",((D62+'P calcs'!$B$2)/'P calcs'!$B$2*('P calcs'!$B$9)-'P calcs'!$B$6-'P calcs'!$B$8)+0.1324/0.836)</f>
        <v/>
      </c>
      <c r="H62" s="3" t="str">
        <f>IF(F62="","", ('72h'!F62/100*(18+'72h'!G62)) - ('24h'!F62/100*18))</f>
        <v/>
      </c>
      <c r="I62" s="1"/>
      <c r="L62" t="str">
        <f t="shared" si="1"/>
        <v/>
      </c>
      <c r="M62" t="str">
        <f t="shared" si="2"/>
        <v/>
      </c>
    </row>
    <row r="63" spans="1:14">
      <c r="A63" s="1" t="s">
        <v>67</v>
      </c>
      <c r="B63" s="1" t="s">
        <v>91</v>
      </c>
      <c r="C63" s="1">
        <f t="shared" si="0"/>
        <v>72</v>
      </c>
      <c r="D63" s="1"/>
      <c r="E63" s="1"/>
      <c r="F63" s="1"/>
      <c r="G63" s="3" t="str">
        <f>IF(D63="","",((D63+'P calcs'!$B$2)/'P calcs'!$B$2*('P calcs'!$B$9)-'P calcs'!$B$6-'P calcs'!$B$8)+0.1324/0.836)</f>
        <v/>
      </c>
      <c r="H63" s="3" t="str">
        <f>IF(F63="","", ('72h'!F63/100*(18+'72h'!G63)) - ('24h'!F63/100*18))</f>
        <v/>
      </c>
      <c r="I63" s="1"/>
      <c r="L63" t="str">
        <f t="shared" si="1"/>
        <v/>
      </c>
      <c r="M63" t="str">
        <f t="shared" si="2"/>
        <v/>
      </c>
    </row>
    <row r="64" spans="1:14">
      <c r="A64" s="1" t="s">
        <v>68</v>
      </c>
      <c r="B64" s="1" t="s">
        <v>91</v>
      </c>
      <c r="C64" s="1">
        <f t="shared" si="0"/>
        <v>72</v>
      </c>
      <c r="D64" s="1"/>
      <c r="E64" s="1"/>
      <c r="F64" s="1"/>
      <c r="G64" s="3" t="str">
        <f>IF(D64="","",((D64+'P calcs'!$B$2)/'P calcs'!$B$2*('P calcs'!$B$9)-'P calcs'!$B$6-'P calcs'!$B$8)+0.1324/0.836)</f>
        <v/>
      </c>
      <c r="H64" s="3" t="str">
        <f>IF(F64="","", ('72h'!F64/100*(18+'72h'!G64)) - ('24h'!F64/100*18))</f>
        <v/>
      </c>
      <c r="I64" s="1"/>
      <c r="L64" t="str">
        <f t="shared" si="1"/>
        <v/>
      </c>
      <c r="M64" t="str">
        <f t="shared" si="2"/>
        <v/>
      </c>
    </row>
    <row r="65" spans="1:13">
      <c r="A65" s="2" t="s">
        <v>69</v>
      </c>
      <c r="B65" s="2" t="s">
        <v>91</v>
      </c>
      <c r="C65" s="2">
        <f t="shared" si="0"/>
        <v>72</v>
      </c>
      <c r="D65" s="2">
        <v>197</v>
      </c>
      <c r="E65" s="2">
        <v>4740</v>
      </c>
      <c r="F65" s="2">
        <v>20.616780000000006</v>
      </c>
      <c r="G65" s="12">
        <f>IF(D65="","",((D65+'P calcs'!$B$2)/'P calcs'!$B$2*('P calcs'!$B$9)-'P calcs'!$B$6-'P calcs'!$B$8)+0.1324/0.836)</f>
        <v>3.1629008941298689</v>
      </c>
      <c r="H65" s="12">
        <f>IF(F65="","", ('72h'!F65/100*(18+'72h'!G65)) - ('24h'!F65/100*18))</f>
        <v>4.3631087189607891</v>
      </c>
      <c r="I65" s="2"/>
      <c r="J65" s="2"/>
      <c r="K65" s="2"/>
      <c r="L65" t="str">
        <f t="shared" si="1"/>
        <v/>
      </c>
      <c r="M65" t="str">
        <f t="shared" si="2"/>
        <v/>
      </c>
    </row>
    <row r="66" spans="1:13">
      <c r="A66" s="2" t="s">
        <v>70</v>
      </c>
      <c r="B66" s="2" t="s">
        <v>91</v>
      </c>
      <c r="C66" s="2">
        <f t="shared" si="0"/>
        <v>72</v>
      </c>
      <c r="D66" s="2">
        <v>190</v>
      </c>
      <c r="E66" s="2">
        <v>4350</v>
      </c>
      <c r="F66" s="2">
        <v>17.253100000000003</v>
      </c>
      <c r="G66" s="12">
        <f>IF(D66="","",((D66+'P calcs'!$B$2)/'P calcs'!$B$2*('P calcs'!$B$9)-'P calcs'!$B$6-'P calcs'!$B$8)+0.1324/0.836)</f>
        <v>3.0561410270297791</v>
      </c>
      <c r="H66" s="12">
        <f>IF(F66="","", ('72h'!F66/100*(18+'72h'!G66)) - ('24h'!F66/100*18))</f>
        <v>3.6328370675344757</v>
      </c>
      <c r="I66" s="2"/>
      <c r="J66" s="2"/>
      <c r="K66" s="2"/>
      <c r="L66" t="str">
        <f t="shared" si="1"/>
        <v/>
      </c>
      <c r="M66" t="str">
        <f t="shared" si="2"/>
        <v/>
      </c>
    </row>
    <row r="67" spans="1:13">
      <c r="A67" s="2" t="s">
        <v>71</v>
      </c>
      <c r="B67" s="2" t="s">
        <v>91</v>
      </c>
      <c r="C67" s="2">
        <f t="shared" ref="C67:C79" si="3">3*24</f>
        <v>72</v>
      </c>
      <c r="D67" s="2">
        <v>110</v>
      </c>
      <c r="E67" s="2">
        <v>2000</v>
      </c>
      <c r="F67" s="2">
        <v>1.9705249999999999</v>
      </c>
      <c r="G67" s="12">
        <f>IF(D67="","",((D67+'P calcs'!$B$2)/'P calcs'!$B$2*('P calcs'!$B$9)-'P calcs'!$B$6-'P calcs'!$B$8)+0.1324/0.836)</f>
        <v>1.8360282601716096</v>
      </c>
      <c r="H67" s="12">
        <f>IF(F67="","", ('72h'!F67/100*(18+'72h'!G67)) - ('24h'!F67/100*18))</f>
        <v>0.39087389587374655</v>
      </c>
      <c r="I67" s="2"/>
      <c r="J67" s="2"/>
      <c r="K67" s="2"/>
      <c r="L67" t="str">
        <f t="shared" ref="L67:L79" si="4">IF(I67="VFA", 1/50, "")</f>
        <v/>
      </c>
      <c r="M67" t="str">
        <f t="shared" ref="M67:M79" si="5">IF(K67=0, "", K67/L67)</f>
        <v/>
      </c>
    </row>
    <row r="68" spans="1:13">
      <c r="A68" s="1" t="s">
        <v>72</v>
      </c>
      <c r="B68" s="1" t="s">
        <v>91</v>
      </c>
      <c r="C68" s="1">
        <f t="shared" si="3"/>
        <v>72</v>
      </c>
      <c r="D68" s="1">
        <v>33</v>
      </c>
      <c r="E68" s="1">
        <v>1070</v>
      </c>
      <c r="F68" s="1">
        <v>0.28593500000000011</v>
      </c>
      <c r="G68" s="3">
        <f>IF(D68="","",((D68+'P calcs'!$B$2)/'P calcs'!$B$2*('P calcs'!$B$9)-'P calcs'!$B$6-'P calcs'!$B$8)+0.1324/0.836)</f>
        <v>0.66166972207062158</v>
      </c>
      <c r="H68" s="3">
        <f>IF(F68="","", ('72h'!F68/100*(18+'72h'!G68)) - ('24h'!F68/100*18))</f>
        <v>2.8555345319802632E-2</v>
      </c>
      <c r="I68" s="1"/>
      <c r="L68" t="str">
        <f t="shared" si="4"/>
        <v/>
      </c>
      <c r="M68" t="str">
        <f t="shared" si="5"/>
        <v/>
      </c>
    </row>
    <row r="69" spans="1:13">
      <c r="A69" s="1" t="s">
        <v>73</v>
      </c>
      <c r="B69" s="1" t="s">
        <v>91</v>
      </c>
      <c r="C69" s="1">
        <f t="shared" si="3"/>
        <v>72</v>
      </c>
      <c r="D69" s="1">
        <v>55</v>
      </c>
      <c r="E69" s="1">
        <v>1250</v>
      </c>
      <c r="F69" s="1">
        <v>0.61853500000000006</v>
      </c>
      <c r="G69" s="3">
        <f>IF(D69="","",((D69+'P calcs'!$B$2)/'P calcs'!$B$2*('P calcs'!$B$9)-'P calcs'!$B$6-'P calcs'!$B$8)+0.1324/0.836)</f>
        <v>0.99720073295661815</v>
      </c>
      <c r="H69" s="3">
        <f>IF(F69="","", ('72h'!F69/100*(18+'72h'!G69)) - ('24h'!F69/100*18))</f>
        <v>8.2524935553593221E-2</v>
      </c>
      <c r="I69" s="1"/>
      <c r="L69" t="str">
        <f t="shared" si="4"/>
        <v/>
      </c>
      <c r="M69" t="str">
        <f t="shared" si="5"/>
        <v/>
      </c>
    </row>
    <row r="70" spans="1:13">
      <c r="A70" s="1" t="s">
        <v>74</v>
      </c>
      <c r="B70" s="1" t="s">
        <v>91</v>
      </c>
      <c r="C70" s="1">
        <f t="shared" si="3"/>
        <v>72</v>
      </c>
      <c r="D70" s="1">
        <v>29</v>
      </c>
      <c r="E70" s="1">
        <v>1400</v>
      </c>
      <c r="F70" s="1">
        <v>0.82432000000000016</v>
      </c>
      <c r="G70" s="3">
        <f>IF(D70="","",((D70+'P calcs'!$B$2)/'P calcs'!$B$2*('P calcs'!$B$9)-'P calcs'!$B$6-'P calcs'!$B$8)+0.1324/0.836)</f>
        <v>0.60066408372771307</v>
      </c>
      <c r="H70" s="3">
        <f>IF(F70="","", ('72h'!F70/100*(18+'72h'!G70)) - ('24h'!F70/100*18))</f>
        <v>0.1069852941749843</v>
      </c>
      <c r="I70" s="1"/>
      <c r="L70" t="str">
        <f t="shared" si="4"/>
        <v/>
      </c>
      <c r="M70" t="str">
        <f t="shared" si="5"/>
        <v/>
      </c>
    </row>
    <row r="71" spans="1:13">
      <c r="A71" s="2" t="s">
        <v>75</v>
      </c>
      <c r="B71" s="2" t="s">
        <v>91</v>
      </c>
      <c r="C71" s="2">
        <f t="shared" si="3"/>
        <v>72</v>
      </c>
      <c r="D71" s="2">
        <v>64</v>
      </c>
      <c r="E71" s="2">
        <v>2150</v>
      </c>
      <c r="F71" s="2">
        <v>2.3429450000000003</v>
      </c>
      <c r="G71" s="12">
        <f>IF(D71="","",((D71+'P calcs'!$B$2)/'P calcs'!$B$2*('P calcs'!$B$9)-'P calcs'!$B$6-'P calcs'!$B$8)+0.1324/0.836)</f>
        <v>1.1344634192281624</v>
      </c>
      <c r="H71" s="12">
        <f>IF(F71="","", ('72h'!F71/100*(18+'72h'!G71)) - ('24h'!F71/100*18))</f>
        <v>0.34034685395763531</v>
      </c>
      <c r="I71" s="2"/>
      <c r="J71" s="2" t="s">
        <v>94</v>
      </c>
      <c r="K71" s="2"/>
      <c r="L71" t="str">
        <f t="shared" si="4"/>
        <v/>
      </c>
      <c r="M71" t="str">
        <f t="shared" si="5"/>
        <v/>
      </c>
    </row>
    <row r="72" spans="1:13">
      <c r="A72" s="2" t="s">
        <v>76</v>
      </c>
      <c r="B72" s="2" t="s">
        <v>91</v>
      </c>
      <c r="C72" s="2">
        <f t="shared" si="3"/>
        <v>72</v>
      </c>
      <c r="D72" s="2">
        <v>75</v>
      </c>
      <c r="E72" s="2">
        <v>2380</v>
      </c>
      <c r="F72" s="2">
        <v>2.7848000000000002</v>
      </c>
      <c r="G72" s="12">
        <f>IF(D72="","",((D72+'P calcs'!$B$2)/'P calcs'!$B$2*('P calcs'!$B$9)-'P calcs'!$B$6-'P calcs'!$B$8)+0.1324/0.836)</f>
        <v>1.3022289246711602</v>
      </c>
      <c r="H72" s="12">
        <f>IF(F72="","", ('72h'!F72/100*(18+'72h'!G72)) - ('24h'!F72/100*18))</f>
        <v>0.4152445710942424</v>
      </c>
      <c r="I72" s="2"/>
      <c r="J72" s="2" t="s">
        <v>94</v>
      </c>
      <c r="K72" s="2"/>
      <c r="L72" t="str">
        <f t="shared" si="4"/>
        <v/>
      </c>
      <c r="M72" t="str">
        <f t="shared" si="5"/>
        <v/>
      </c>
    </row>
    <row r="73" spans="1:13">
      <c r="A73" s="2" t="s">
        <v>77</v>
      </c>
      <c r="B73" s="2" t="s">
        <v>91</v>
      </c>
      <c r="C73" s="2">
        <f t="shared" si="3"/>
        <v>72</v>
      </c>
      <c r="D73" s="2">
        <v>45</v>
      </c>
      <c r="E73" s="2">
        <v>1460</v>
      </c>
      <c r="F73" s="2">
        <v>0.96228500000000006</v>
      </c>
      <c r="G73" s="12">
        <f>IF(D73="","",((D73+'P calcs'!$B$2)/'P calcs'!$B$2*('P calcs'!$B$9)-'P calcs'!$B$6-'P calcs'!$B$8)+0.1324/0.836)</f>
        <v>0.8446866370993471</v>
      </c>
      <c r="H73" s="12">
        <f>IF(F73="","", ('72h'!F73/100*(18+'72h'!G73)) - ('24h'!F73/100*18))</f>
        <v>5.485449280581145E-2</v>
      </c>
      <c r="I73" s="2"/>
      <c r="J73" s="2" t="s">
        <v>94</v>
      </c>
      <c r="K73" s="2"/>
      <c r="L73" t="str">
        <f t="shared" si="4"/>
        <v/>
      </c>
      <c r="M73" t="str">
        <f t="shared" si="5"/>
        <v/>
      </c>
    </row>
    <row r="74" spans="1:13">
      <c r="A74" s="1" t="s">
        <v>78</v>
      </c>
      <c r="B74" s="1" t="s">
        <v>91</v>
      </c>
      <c r="C74" s="1">
        <f t="shared" si="3"/>
        <v>72</v>
      </c>
      <c r="D74" s="1">
        <v>57</v>
      </c>
      <c r="E74" s="1">
        <v>1420</v>
      </c>
      <c r="F74" s="1">
        <v>0.91246500000000008</v>
      </c>
      <c r="G74" s="3">
        <f>IF(D74="","",((D74+'P calcs'!$B$2)/'P calcs'!$B$2*('P calcs'!$B$9)-'P calcs'!$B$6-'P calcs'!$B$8)+0.1324/0.836)</f>
        <v>1.0277035521280724</v>
      </c>
      <c r="H74" s="3">
        <f>IF(F74="","", ('72h'!F74/100*(18+'72h'!G74)) - ('24h'!F74/100*18))</f>
        <v>0.11565483521692543</v>
      </c>
      <c r="I74" s="1"/>
      <c r="J74" t="s">
        <v>94</v>
      </c>
      <c r="L74" t="str">
        <f t="shared" si="4"/>
        <v/>
      </c>
      <c r="M74" t="str">
        <f t="shared" si="5"/>
        <v/>
      </c>
    </row>
    <row r="75" spans="1:13">
      <c r="A75" s="1" t="s">
        <v>79</v>
      </c>
      <c r="B75" s="1" t="s">
        <v>91</v>
      </c>
      <c r="C75" s="1">
        <f t="shared" si="3"/>
        <v>72</v>
      </c>
      <c r="D75" s="1">
        <v>77</v>
      </c>
      <c r="E75" s="1">
        <v>2390</v>
      </c>
      <c r="F75" s="1">
        <v>2.7283050000000002</v>
      </c>
      <c r="G75" s="3">
        <f>IF(D75="","",((D75+'P calcs'!$B$2)/'P calcs'!$B$2*('P calcs'!$B$9)-'P calcs'!$B$6-'P calcs'!$B$8)+0.1324/0.836)</f>
        <v>1.3327317438426145</v>
      </c>
      <c r="H75" s="3">
        <f>IF(F75="","", ('72h'!F75/100*(18+'72h'!G75)) - ('24h'!F75/100*18))</f>
        <v>0.50362478680384537</v>
      </c>
      <c r="I75" s="1"/>
      <c r="J75" t="s">
        <v>94</v>
      </c>
      <c r="L75" t="str">
        <f t="shared" si="4"/>
        <v/>
      </c>
      <c r="M75" t="str">
        <f t="shared" si="5"/>
        <v/>
      </c>
    </row>
    <row r="76" spans="1:13">
      <c r="A76" s="1" t="s">
        <v>80</v>
      </c>
      <c r="B76" s="1" t="s">
        <v>91</v>
      </c>
      <c r="C76" s="1">
        <f t="shared" si="3"/>
        <v>72</v>
      </c>
      <c r="D76" s="1">
        <v>80</v>
      </c>
      <c r="E76" s="1">
        <v>2050</v>
      </c>
      <c r="F76" s="1">
        <v>2.05254</v>
      </c>
      <c r="G76" s="3">
        <f>IF(D76="","",((D76+'P calcs'!$B$2)/'P calcs'!$B$2*('P calcs'!$B$9)-'P calcs'!$B$6-'P calcs'!$B$8)+0.1324/0.836)</f>
        <v>1.378485972599796</v>
      </c>
      <c r="H76" s="3">
        <f>IF(F76="","", ('72h'!F76/100*(18+'72h'!G76)) - ('24h'!F76/100*18))</f>
        <v>0.28419187598199985</v>
      </c>
      <c r="I76" s="1"/>
      <c r="J76" t="s">
        <v>94</v>
      </c>
      <c r="L76" t="str">
        <f t="shared" si="4"/>
        <v/>
      </c>
      <c r="M76" t="str">
        <f t="shared" si="5"/>
        <v/>
      </c>
    </row>
    <row r="77" spans="1:13">
      <c r="A77" s="2" t="s">
        <v>81</v>
      </c>
      <c r="B77" s="2" t="s">
        <v>91</v>
      </c>
      <c r="C77" s="2">
        <f t="shared" si="3"/>
        <v>72</v>
      </c>
      <c r="D77" s="2">
        <v>74</v>
      </c>
      <c r="E77" s="2">
        <v>2250</v>
      </c>
      <c r="F77" s="2">
        <v>2.4501300000000001</v>
      </c>
      <c r="G77" s="12">
        <f>IF(D77="","",((D77+'P calcs'!$B$2)/'P calcs'!$B$2*('P calcs'!$B$9)-'P calcs'!$B$6-'P calcs'!$B$8)+0.1324/0.836)</f>
        <v>1.2869775150854335</v>
      </c>
      <c r="H77" s="12">
        <f>IF(F77="","", ('72h'!F77/100*(18+'72h'!G77)) - ('24h'!F77/100*18))</f>
        <v>0.36691312219036271</v>
      </c>
      <c r="I77" s="2"/>
      <c r="J77" s="2" t="s">
        <v>94</v>
      </c>
      <c r="L77" t="str">
        <f t="shared" si="4"/>
        <v/>
      </c>
      <c r="M77" t="str">
        <f t="shared" si="5"/>
        <v/>
      </c>
    </row>
    <row r="78" spans="1:13">
      <c r="A78" s="2" t="s">
        <v>82</v>
      </c>
      <c r="B78" s="2" t="s">
        <v>91</v>
      </c>
      <c r="C78" s="2">
        <f t="shared" si="3"/>
        <v>72</v>
      </c>
      <c r="D78" s="2">
        <v>73</v>
      </c>
      <c r="E78" s="2">
        <v>2150</v>
      </c>
      <c r="F78" s="2">
        <v>2.2907950000000001</v>
      </c>
      <c r="G78" s="12">
        <f>IF(D78="","",((D78+'P calcs'!$B$2)/'P calcs'!$B$2*('P calcs'!$B$9)-'P calcs'!$B$6-'P calcs'!$B$8)+0.1324/0.836)</f>
        <v>1.2717261054997062</v>
      </c>
      <c r="H78" s="12">
        <f>IF(F78="","", ('72h'!F78/100*(18+'72h'!G78)) - ('24h'!F78/100*18))</f>
        <v>0.38318543803848198</v>
      </c>
      <c r="I78" s="2"/>
      <c r="J78" s="2" t="s">
        <v>94</v>
      </c>
      <c r="L78" t="str">
        <f t="shared" si="4"/>
        <v/>
      </c>
      <c r="M78" t="str">
        <f t="shared" si="5"/>
        <v/>
      </c>
    </row>
    <row r="79" spans="1:13">
      <c r="A79" s="2" t="s">
        <v>83</v>
      </c>
      <c r="B79" s="2" t="s">
        <v>91</v>
      </c>
      <c r="C79" s="2">
        <f t="shared" si="3"/>
        <v>72</v>
      </c>
      <c r="D79" s="2">
        <v>32</v>
      </c>
      <c r="E79" s="2">
        <v>1480</v>
      </c>
      <c r="F79" s="2">
        <v>0.92535999999999996</v>
      </c>
      <c r="G79" s="12">
        <f>IF(D79="","",((D79+'P calcs'!$B$2)/'P calcs'!$B$2*('P calcs'!$B$9)-'P calcs'!$B$6-'P calcs'!$B$8)+0.1324/0.836)</f>
        <v>0.64641831248489445</v>
      </c>
      <c r="H79" s="12">
        <f>IF(F79="","", ('72h'!F79/100*(18+'72h'!G79)) - ('24h'!F79/100*18))</f>
        <v>0.11843039649641018</v>
      </c>
      <c r="I79" s="2"/>
      <c r="J79" s="2" t="s">
        <v>94</v>
      </c>
      <c r="L79" t="str">
        <f t="shared" si="4"/>
        <v/>
      </c>
      <c r="M79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BD11-45C1-624C-9FB9-F56C706DD20D}">
  <dimension ref="A1:N80"/>
  <sheetViews>
    <sheetView zoomScale="150" zoomScaleNormal="150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RowHeight="16"/>
  <cols>
    <col min="10" max="10" width="34" bestFit="1" customWidth="1"/>
    <col min="11" max="11" width="14" bestFit="1" customWidth="1"/>
    <col min="12" max="12" width="11.83203125" bestFit="1" customWidth="1"/>
  </cols>
  <sheetData>
    <row r="1" spans="1:13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3">
      <c r="A2" s="1" t="s">
        <v>6</v>
      </c>
      <c r="B2" s="1" t="s">
        <v>111</v>
      </c>
      <c r="C2" s="1">
        <f>(14-8)*24</f>
        <v>144</v>
      </c>
      <c r="D2" s="1">
        <v>22</v>
      </c>
      <c r="E2" s="1">
        <v>2060</v>
      </c>
      <c r="F2" s="6">
        <v>1.9765200000000003</v>
      </c>
      <c r="G2" s="18">
        <f>IF(D2="","",((D2+'P calcs'!$B$2)/'P calcs'!$B$2*('P calcs'!$B$9)-'P calcs'!$B$6-'P calcs'!$B$8)+0.1324/0.836)</f>
        <v>0.49390421662762329</v>
      </c>
      <c r="H2" s="18">
        <f>IF(F2="","", (F2/100*(18+G2)) - ('72h'!F2/100*18))</f>
        <v>0.15450011562248836</v>
      </c>
      <c r="I2" s="1"/>
      <c r="L2" t="str">
        <f>IF(I2="VFA", 1/50, "")</f>
        <v/>
      </c>
      <c r="M2" t="str">
        <f>IF(K2=0, "", K2/L2)</f>
        <v/>
      </c>
    </row>
    <row r="3" spans="1:13">
      <c r="A3" s="1" t="s">
        <v>7</v>
      </c>
      <c r="B3" s="1" t="s">
        <v>111</v>
      </c>
      <c r="C3" s="1">
        <f t="shared" ref="C3:C66" si="0">(14-8)*24</f>
        <v>144</v>
      </c>
      <c r="D3" s="1">
        <v>24</v>
      </c>
      <c r="E3" s="1">
        <v>1942</v>
      </c>
      <c r="F3" s="6">
        <v>1.7194799999999999</v>
      </c>
      <c r="G3" s="18">
        <f>IF(D3="","",((D3+'P calcs'!$B$2)/'P calcs'!$B$2*('P calcs'!$B$9)-'P calcs'!$B$6-'P calcs'!$B$8)+0.1324/0.836)</f>
        <v>0.52440703579907755</v>
      </c>
      <c r="H3" s="18">
        <f>IF(F3="","", (F3/100*(18+G3)) - ('72h'!F3/100*18))</f>
        <v>0.23192097409915796</v>
      </c>
      <c r="I3" s="1"/>
      <c r="L3" t="str">
        <f t="shared" ref="L3:L4" si="1">IF(I3="VFA", 1/50, "")</f>
        <v/>
      </c>
      <c r="M3" t="str">
        <f t="shared" ref="M3:M66" si="2">IF(K3=0, "", K3/L3)</f>
        <v/>
      </c>
    </row>
    <row r="4" spans="1:13">
      <c r="A4" s="1" t="s">
        <v>8</v>
      </c>
      <c r="B4" s="1" t="s">
        <v>111</v>
      </c>
      <c r="C4" s="1">
        <f t="shared" si="0"/>
        <v>144</v>
      </c>
      <c r="D4" s="1">
        <v>30</v>
      </c>
      <c r="E4" s="1">
        <v>1997</v>
      </c>
      <c r="F4" s="6">
        <v>1.7898000000000001</v>
      </c>
      <c r="G4" s="18">
        <f>IF(D4="","",((D4+'P calcs'!$B$2)/'P calcs'!$B$2*('P calcs'!$B$9)-'P calcs'!$B$6-'P calcs'!$B$8)+0.1324/0.836)</f>
        <v>0.61591549331344009</v>
      </c>
      <c r="H4" s="18">
        <f>IF(F4="","", (F4/100*(18+G4)) - ('72h'!F4/100*18))</f>
        <v>0.263635655499324</v>
      </c>
      <c r="I4" s="1"/>
      <c r="L4" t="str">
        <f t="shared" si="1"/>
        <v/>
      </c>
      <c r="M4" t="str">
        <f t="shared" si="2"/>
        <v/>
      </c>
    </row>
    <row r="5" spans="1:13">
      <c r="A5" s="2" t="s">
        <v>9</v>
      </c>
      <c r="B5" s="2" t="s">
        <v>111</v>
      </c>
      <c r="C5" s="2">
        <f t="shared" si="0"/>
        <v>144</v>
      </c>
      <c r="D5" s="2">
        <v>32</v>
      </c>
      <c r="E5" s="2">
        <v>1700</v>
      </c>
      <c r="F5" s="5">
        <v>1.23709</v>
      </c>
      <c r="G5" s="20">
        <f>IF(D5="","",((D5+'P calcs'!$B$2)/'P calcs'!$B$2*('P calcs'!$B$9)-'P calcs'!$B$6-'P calcs'!$B$8)+0.1324/0.836)</f>
        <v>0.64641831248489445</v>
      </c>
      <c r="H5" s="20">
        <f>IF(F5="","", (F5/100*(18+G5)) - ('72h'!F5/100*18))</f>
        <v>0.15981057630191936</v>
      </c>
      <c r="I5" s="2" t="s">
        <v>86</v>
      </c>
      <c r="J5" s="2"/>
      <c r="K5">
        <v>5.1947388601103199</v>
      </c>
      <c r="L5">
        <f>IF(I5="VFA", 300/(1470+300), "")</f>
        <v>0.16949152542372881</v>
      </c>
      <c r="M5">
        <f t="shared" si="2"/>
        <v>30.648959274650888</v>
      </c>
    </row>
    <row r="6" spans="1:13">
      <c r="A6" s="2" t="s">
        <v>10</v>
      </c>
      <c r="B6" s="2" t="s">
        <v>111</v>
      </c>
      <c r="C6" s="2">
        <f t="shared" si="0"/>
        <v>144</v>
      </c>
      <c r="D6" s="2">
        <v>27</v>
      </c>
      <c r="E6" s="2">
        <v>1820</v>
      </c>
      <c r="F6" s="5">
        <v>1.5830650000000002</v>
      </c>
      <c r="G6" s="20">
        <f>IF(D6="","",((D6+'P calcs'!$B$2)/'P calcs'!$B$2*('P calcs'!$B$9)-'P calcs'!$B$6-'P calcs'!$B$8)+0.1324/0.836)</f>
        <v>0.57016126455625882</v>
      </c>
      <c r="H6" s="20">
        <f>IF(F6="","", (F6/100*(18+G6)) - ('72h'!F6/100*18))</f>
        <v>0.11589112342274757</v>
      </c>
      <c r="I6" s="2" t="s">
        <v>86</v>
      </c>
      <c r="J6" s="2"/>
      <c r="K6">
        <v>2.21941688539009</v>
      </c>
      <c r="L6">
        <f t="shared" ref="L6:L7" si="3">IF(I6="VFA", 300/(1470+300), "")</f>
        <v>0.16949152542372881</v>
      </c>
      <c r="M6">
        <f t="shared" si="2"/>
        <v>13.094559623801532</v>
      </c>
    </row>
    <row r="7" spans="1:13">
      <c r="A7" s="2" t="s">
        <v>11</v>
      </c>
      <c r="B7" s="2" t="s">
        <v>111</v>
      </c>
      <c r="C7" s="2">
        <f t="shared" si="0"/>
        <v>144</v>
      </c>
      <c r="D7" s="2">
        <v>26</v>
      </c>
      <c r="E7" s="2"/>
      <c r="F7" s="5"/>
      <c r="G7" s="20">
        <f>IF(D7="","",((D7+'P calcs'!$B$2)/'P calcs'!$B$2*('P calcs'!$B$9)-'P calcs'!$B$6-'P calcs'!$B$8)+0.1324/0.836)</f>
        <v>0.5549098549705318</v>
      </c>
      <c r="H7" s="20" t="str">
        <f>IF(F7="","", (F7/100*(18+G7)) - ('72h'!F7/100*18))</f>
        <v/>
      </c>
      <c r="I7" s="2" t="s">
        <v>86</v>
      </c>
      <c r="J7" s="2"/>
      <c r="K7">
        <v>2.0498864024472461</v>
      </c>
      <c r="L7">
        <f t="shared" si="3"/>
        <v>0.16949152542372881</v>
      </c>
      <c r="M7">
        <f t="shared" si="2"/>
        <v>12.094329774438753</v>
      </c>
    </row>
    <row r="8" spans="1:13">
      <c r="A8" s="1" t="s">
        <v>12</v>
      </c>
      <c r="B8" s="1" t="s">
        <v>111</v>
      </c>
      <c r="C8" s="1">
        <f t="shared" si="0"/>
        <v>144</v>
      </c>
      <c r="D8" s="1">
        <v>30</v>
      </c>
      <c r="E8" s="1"/>
      <c r="F8" s="6"/>
      <c r="G8" s="18">
        <f>IF(D8="","",((D8+'P calcs'!$B$2)/'P calcs'!$B$2*('P calcs'!$B$9)-'P calcs'!$B$6-'P calcs'!$B$8)+0.1324/0.836)</f>
        <v>0.61591549331344009</v>
      </c>
      <c r="H8" s="18" t="str">
        <f>IF(F8="","", (F8/100*(18+G8)) - ('72h'!F8/100*18))</f>
        <v/>
      </c>
      <c r="I8" s="1"/>
      <c r="L8" t="str">
        <f>IF(K8="","", 1/50)</f>
        <v/>
      </c>
      <c r="M8" t="str">
        <f t="shared" si="2"/>
        <v/>
      </c>
    </row>
    <row r="9" spans="1:13">
      <c r="A9" s="1" t="s">
        <v>13</v>
      </c>
      <c r="B9" s="1" t="s">
        <v>111</v>
      </c>
      <c r="C9" s="1">
        <f t="shared" si="0"/>
        <v>144</v>
      </c>
      <c r="D9" s="1">
        <v>29</v>
      </c>
      <c r="E9" s="1"/>
      <c r="F9" s="6"/>
      <c r="G9" s="18">
        <f>IF(D9="","",((D9+'P calcs'!$B$2)/'P calcs'!$B$2*('P calcs'!$B$9)-'P calcs'!$B$6-'P calcs'!$B$8)+0.1324/0.836)</f>
        <v>0.60066408372771307</v>
      </c>
      <c r="H9" s="18" t="str">
        <f>IF(F9="","", (F9/100*(18+G9)) - ('72h'!F9/100*18))</f>
        <v/>
      </c>
      <c r="I9" s="1"/>
      <c r="L9" t="str">
        <f t="shared" ref="L9:L72" si="4">IF(K9="","", 1/50)</f>
        <v/>
      </c>
      <c r="M9" t="str">
        <f t="shared" si="2"/>
        <v/>
      </c>
    </row>
    <row r="10" spans="1:13">
      <c r="A10" s="1" t="s">
        <v>14</v>
      </c>
      <c r="B10" s="1" t="s">
        <v>111</v>
      </c>
      <c r="C10" s="1">
        <f t="shared" si="0"/>
        <v>144</v>
      </c>
      <c r="D10" s="1">
        <v>25</v>
      </c>
      <c r="E10" s="1"/>
      <c r="F10" s="6"/>
      <c r="G10" s="18">
        <f>IF(D10="","",((D10+'P calcs'!$B$2)/'P calcs'!$B$2*('P calcs'!$B$9)-'P calcs'!$B$6-'P calcs'!$B$8)+0.1324/0.836)</f>
        <v>0.53965844538480456</v>
      </c>
      <c r="H10" s="18" t="str">
        <f>IF(F10="","", (F10/100*(18+G10)) - ('72h'!F10/100*18))</f>
        <v/>
      </c>
      <c r="I10" s="1"/>
      <c r="L10" t="str">
        <f t="shared" si="4"/>
        <v/>
      </c>
      <c r="M10" t="str">
        <f t="shared" si="2"/>
        <v/>
      </c>
    </row>
    <row r="11" spans="1:13">
      <c r="A11" s="2" t="s">
        <v>15</v>
      </c>
      <c r="B11" s="2" t="s">
        <v>111</v>
      </c>
      <c r="C11" s="2">
        <f t="shared" si="0"/>
        <v>144</v>
      </c>
      <c r="D11" s="2">
        <v>22</v>
      </c>
      <c r="E11" s="2"/>
      <c r="F11" s="5"/>
      <c r="G11" s="20">
        <f>IF(D11="","",((D11+'P calcs'!$B$2)/'P calcs'!$B$2*('P calcs'!$B$9)-'P calcs'!$B$6-'P calcs'!$B$8)+0.1324/0.836)</f>
        <v>0.49390421662762329</v>
      </c>
      <c r="H11" s="20" t="str">
        <f>IF(F11="","", (F11/100*(18+G11)) - ('72h'!F11/100*18))</f>
        <v/>
      </c>
      <c r="I11" s="2"/>
      <c r="J11" s="2"/>
      <c r="L11" t="str">
        <f t="shared" si="4"/>
        <v/>
      </c>
      <c r="M11" t="str">
        <f t="shared" si="2"/>
        <v/>
      </c>
    </row>
    <row r="12" spans="1:13">
      <c r="A12" s="2" t="s">
        <v>16</v>
      </c>
      <c r="B12" s="2" t="s">
        <v>111</v>
      </c>
      <c r="C12" s="2">
        <f t="shared" si="0"/>
        <v>144</v>
      </c>
      <c r="D12" s="2">
        <v>21</v>
      </c>
      <c r="E12" s="2"/>
      <c r="F12" s="5"/>
      <c r="G12" s="20">
        <f>IF(D12="","",((D12+'P calcs'!$B$2)/'P calcs'!$B$2*('P calcs'!$B$9)-'P calcs'!$B$6-'P calcs'!$B$8)+0.1324/0.836)</f>
        <v>0.47865280704189617</v>
      </c>
      <c r="H12" s="20" t="str">
        <f>IF(F12="","", (F12/100*(18+G12)) - ('72h'!F12/100*18))</f>
        <v/>
      </c>
      <c r="I12" s="2"/>
      <c r="J12" s="2"/>
      <c r="L12" t="str">
        <f t="shared" si="4"/>
        <v/>
      </c>
      <c r="M12" t="str">
        <f t="shared" si="2"/>
        <v/>
      </c>
    </row>
    <row r="13" spans="1:13">
      <c r="A13" s="2" t="s">
        <v>17</v>
      </c>
      <c r="B13" s="2" t="s">
        <v>111</v>
      </c>
      <c r="C13" s="2">
        <f t="shared" si="0"/>
        <v>144</v>
      </c>
      <c r="D13" s="2">
        <v>27</v>
      </c>
      <c r="E13" s="2"/>
      <c r="F13" s="5"/>
      <c r="G13" s="20">
        <f>IF(D13="","",((D13+'P calcs'!$B$2)/'P calcs'!$B$2*('P calcs'!$B$9)-'P calcs'!$B$6-'P calcs'!$B$8)+0.1324/0.836)</f>
        <v>0.57016126455625882</v>
      </c>
      <c r="H13" s="20" t="str">
        <f>IF(F13="","", (F13/100*(18+G13)) - ('72h'!F13/100*18))</f>
        <v/>
      </c>
      <c r="I13" s="2"/>
      <c r="J13" s="2"/>
      <c r="L13" t="str">
        <f t="shared" si="4"/>
        <v/>
      </c>
      <c r="M13" t="str">
        <f t="shared" si="2"/>
        <v/>
      </c>
    </row>
    <row r="14" spans="1:13">
      <c r="A14" s="1" t="s">
        <v>18</v>
      </c>
      <c r="B14" s="1" t="s">
        <v>111</v>
      </c>
      <c r="C14" s="1">
        <f t="shared" si="0"/>
        <v>144</v>
      </c>
      <c r="D14" s="1">
        <v>229</v>
      </c>
      <c r="E14" s="1">
        <v>5750</v>
      </c>
      <c r="F14" s="6">
        <v>32.279660000000007</v>
      </c>
      <c r="G14" s="18">
        <f>IF(D14="","",((D14+'P calcs'!$B$2)/'P calcs'!$B$2*('P calcs'!$B$9)-'P calcs'!$B$6-'P calcs'!$B$8)+0.1324/0.836)</f>
        <v>3.6509460008731365</v>
      </c>
      <c r="H14" s="18">
        <f>IF(F14="","", (F14/100*(18+G14)) - ('72h'!F14/100*18))</f>
        <v>4.5419821558654458</v>
      </c>
      <c r="I14" s="1"/>
      <c r="L14" t="str">
        <f t="shared" si="4"/>
        <v/>
      </c>
      <c r="M14" t="str">
        <f t="shared" si="2"/>
        <v/>
      </c>
    </row>
    <row r="15" spans="1:13">
      <c r="A15" s="1" t="s">
        <v>19</v>
      </c>
      <c r="B15" s="1" t="s">
        <v>111</v>
      </c>
      <c r="C15" s="1">
        <f t="shared" si="0"/>
        <v>144</v>
      </c>
      <c r="D15" s="1">
        <v>185</v>
      </c>
      <c r="E15" s="1">
        <v>5940</v>
      </c>
      <c r="F15" s="6">
        <v>33.727600000000002</v>
      </c>
      <c r="G15" s="18">
        <f>IF(D15="","",((D15+'P calcs'!$B$2)/'P calcs'!$B$2*('P calcs'!$B$9)-'P calcs'!$B$6-'P calcs'!$B$8)+0.1324/0.836)</f>
        <v>2.9798839791011438</v>
      </c>
      <c r="H15" s="18">
        <f>IF(F15="","", (F15/100*(18+G15)) - ('72h'!F15/100*18))</f>
        <v>4.1313301489353167</v>
      </c>
      <c r="I15" s="1"/>
      <c r="L15" t="str">
        <f t="shared" si="4"/>
        <v/>
      </c>
      <c r="M15" t="str">
        <f t="shared" si="2"/>
        <v/>
      </c>
    </row>
    <row r="16" spans="1:13">
      <c r="A16" s="1" t="s">
        <v>20</v>
      </c>
      <c r="B16" s="1" t="s">
        <v>111</v>
      </c>
      <c r="C16" s="1">
        <f t="shared" si="0"/>
        <v>144</v>
      </c>
      <c r="D16" s="1">
        <v>240</v>
      </c>
      <c r="E16" s="1">
        <v>5960</v>
      </c>
      <c r="F16" s="6">
        <v>33.763339999999999</v>
      </c>
      <c r="G16" s="18">
        <f>IF(D16="","",((D16+'P calcs'!$B$2)/'P calcs'!$B$2*('P calcs'!$B$9)-'P calcs'!$B$6-'P calcs'!$B$8)+0.1324/0.836)</f>
        <v>3.8187115063161352</v>
      </c>
      <c r="H16" s="18">
        <f>IF(F16="","", (F16/100*(18+G16)) - ('72h'!F16/100*18))</f>
        <v>4.3226377494966375</v>
      </c>
      <c r="I16" s="1"/>
      <c r="L16" t="str">
        <f t="shared" si="4"/>
        <v/>
      </c>
      <c r="M16" t="str">
        <f t="shared" si="2"/>
        <v/>
      </c>
    </row>
    <row r="17" spans="1:13">
      <c r="A17" s="2" t="s">
        <v>21</v>
      </c>
      <c r="B17" s="2" t="s">
        <v>111</v>
      </c>
      <c r="C17" s="2">
        <f t="shared" si="0"/>
        <v>144</v>
      </c>
      <c r="D17" s="2">
        <v>195</v>
      </c>
      <c r="E17" s="2">
        <v>5750</v>
      </c>
      <c r="F17" s="5">
        <v>29.614280000000008</v>
      </c>
      <c r="G17" s="20">
        <f>IF(D17="","",((D17+'P calcs'!$B$2)/'P calcs'!$B$2*('P calcs'!$B$9)-'P calcs'!$B$6-'P calcs'!$B$8)+0.1324/0.836)</f>
        <v>3.1323980749584148</v>
      </c>
      <c r="H17" s="20">
        <f>IF(F17="","", (F17/100*(18+G17)) - ('72h'!F17/100*18))</f>
        <v>4.0370543366327976</v>
      </c>
      <c r="I17" s="2" t="s">
        <v>86</v>
      </c>
      <c r="J17" s="2"/>
      <c r="K17">
        <v>37.25739272099397</v>
      </c>
      <c r="L17">
        <f t="shared" si="4"/>
        <v>0.02</v>
      </c>
      <c r="M17">
        <f t="shared" si="2"/>
        <v>1862.8696360496986</v>
      </c>
    </row>
    <row r="18" spans="1:13">
      <c r="A18" s="2" t="s">
        <v>22</v>
      </c>
      <c r="B18" s="2" t="s">
        <v>111</v>
      </c>
      <c r="C18" s="2">
        <f t="shared" si="0"/>
        <v>144</v>
      </c>
      <c r="D18" s="2">
        <v>260</v>
      </c>
      <c r="E18" s="2">
        <v>6280</v>
      </c>
      <c r="F18" s="5">
        <v>36.408120000000004</v>
      </c>
      <c r="G18" s="20">
        <f>IF(D18="","",((D18+'P calcs'!$B$2)/'P calcs'!$B$2*('P calcs'!$B$9)-'P calcs'!$B$6-'P calcs'!$B$8)+0.1324/0.836)</f>
        <v>4.1237396980306764</v>
      </c>
      <c r="H18" s="20">
        <f>IF(F18="","", (F18/100*(18+G18)) - ('72h'!F18/100*18))</f>
        <v>4.6513436977466469</v>
      </c>
      <c r="I18" s="2" t="s">
        <v>86</v>
      </c>
      <c r="J18" s="2"/>
      <c r="K18">
        <v>35.096661893745747</v>
      </c>
      <c r="L18">
        <f t="shared" si="4"/>
        <v>0.02</v>
      </c>
      <c r="M18">
        <f t="shared" si="2"/>
        <v>1754.8330946872873</v>
      </c>
    </row>
    <row r="19" spans="1:13">
      <c r="A19" s="2" t="s">
        <v>23</v>
      </c>
      <c r="B19" s="2" t="s">
        <v>111</v>
      </c>
      <c r="C19" s="2">
        <f t="shared" si="0"/>
        <v>144</v>
      </c>
      <c r="D19" s="2">
        <v>240</v>
      </c>
      <c r="E19" s="2">
        <v>6300</v>
      </c>
      <c r="F19" s="5">
        <v>36.864139999999999</v>
      </c>
      <c r="G19" s="20">
        <f>IF(D19="","",((D19+'P calcs'!$B$2)/'P calcs'!$B$2*('P calcs'!$B$9)-'P calcs'!$B$6-'P calcs'!$B$8)+0.1324/0.836)</f>
        <v>3.8187115063161352</v>
      </c>
      <c r="H19" s="20">
        <f>IF(F19="","", (F19/100*(18+G19)) - ('72h'!F19/100*18))</f>
        <v>4.3292035558844892</v>
      </c>
      <c r="I19" s="2" t="s">
        <v>86</v>
      </c>
      <c r="J19" s="2"/>
      <c r="K19">
        <v>35.236072676972455</v>
      </c>
      <c r="L19">
        <f t="shared" si="4"/>
        <v>0.02</v>
      </c>
      <c r="M19">
        <f t="shared" si="2"/>
        <v>1761.8036338486227</v>
      </c>
    </row>
    <row r="20" spans="1:13">
      <c r="A20" s="1" t="s">
        <v>24</v>
      </c>
      <c r="B20" s="1" t="s">
        <v>111</v>
      </c>
      <c r="C20" s="1">
        <f t="shared" si="0"/>
        <v>144</v>
      </c>
      <c r="D20" s="1"/>
      <c r="E20" s="1"/>
      <c r="F20" s="6"/>
      <c r="G20" s="18" t="str">
        <f>IF(D20="","",((D20+'P calcs'!$B$2)/'P calcs'!$B$2*('P calcs'!$B$9)-'P calcs'!$B$6-'P calcs'!$B$8)+0.1324/0.836)</f>
        <v/>
      </c>
      <c r="H20" s="18" t="str">
        <f>IF(F20="","", (F20/100*(18+G20)) - ('72h'!F20/100*18))</f>
        <v/>
      </c>
      <c r="I20" s="1"/>
      <c r="L20" t="str">
        <f t="shared" si="4"/>
        <v/>
      </c>
      <c r="M20" t="str">
        <f t="shared" si="2"/>
        <v/>
      </c>
    </row>
    <row r="21" spans="1:13">
      <c r="A21" s="1" t="s">
        <v>25</v>
      </c>
      <c r="B21" s="1" t="s">
        <v>111</v>
      </c>
      <c r="C21" s="1">
        <f t="shared" si="0"/>
        <v>144</v>
      </c>
      <c r="D21" s="1"/>
      <c r="E21" s="1"/>
      <c r="F21" s="6"/>
      <c r="G21" s="18" t="str">
        <f>IF(D21="","",((D21+'P calcs'!$B$2)/'P calcs'!$B$2*('P calcs'!$B$9)-'P calcs'!$B$6-'P calcs'!$B$8)+0.1324/0.836)</f>
        <v/>
      </c>
      <c r="H21" s="18" t="str">
        <f>IF(F21="","", (F21/100*(18+G21)) - ('72h'!F21/100*18))</f>
        <v/>
      </c>
      <c r="I21" s="1"/>
      <c r="L21" t="str">
        <f t="shared" si="4"/>
        <v/>
      </c>
      <c r="M21" t="str">
        <f t="shared" si="2"/>
        <v/>
      </c>
    </row>
    <row r="22" spans="1:13">
      <c r="A22" s="1" t="s">
        <v>26</v>
      </c>
      <c r="B22" s="1" t="s">
        <v>111</v>
      </c>
      <c r="C22" s="1">
        <f t="shared" si="0"/>
        <v>144</v>
      </c>
      <c r="D22" s="1"/>
      <c r="E22" s="1"/>
      <c r="F22" s="6"/>
      <c r="G22" s="18" t="str">
        <f>IF(D22="","",((D22+'P calcs'!$B$2)/'P calcs'!$B$2*('P calcs'!$B$9)-'P calcs'!$B$6-'P calcs'!$B$8)+0.1324/0.836)</f>
        <v/>
      </c>
      <c r="H22" s="18" t="str">
        <f>IF(F22="","", (F22/100*(18+G22)) - ('72h'!F22/100*18))</f>
        <v/>
      </c>
      <c r="I22" s="1"/>
      <c r="L22" t="str">
        <f t="shared" si="4"/>
        <v/>
      </c>
      <c r="M22" t="str">
        <f t="shared" si="2"/>
        <v/>
      </c>
    </row>
    <row r="23" spans="1:13">
      <c r="A23" s="2" t="s">
        <v>27</v>
      </c>
      <c r="B23" s="2" t="s">
        <v>111</v>
      </c>
      <c r="C23" s="2">
        <f t="shared" si="0"/>
        <v>144</v>
      </c>
      <c r="D23" s="2">
        <v>258</v>
      </c>
      <c r="E23" s="2">
        <v>6300</v>
      </c>
      <c r="F23" s="5">
        <v>36.846060000000001</v>
      </c>
      <c r="G23" s="20">
        <f>IF(D23="","",((D23+'P calcs'!$B$2)/'P calcs'!$B$2*('P calcs'!$B$9)-'P calcs'!$B$6-'P calcs'!$B$8)+0.1324/0.836)</f>
        <v>4.0932368788592219</v>
      </c>
      <c r="H23" s="20">
        <f>IF(F23="","", (F23/100*(18+G23)) - ('72h'!F23/100*18))</f>
        <v>4.7170601163265973</v>
      </c>
      <c r="I23" s="2" t="s">
        <v>96</v>
      </c>
      <c r="J23" s="2"/>
      <c r="K23">
        <v>34.669850101198591</v>
      </c>
      <c r="L23">
        <f t="shared" si="4"/>
        <v>0.02</v>
      </c>
      <c r="M23">
        <f t="shared" si="2"/>
        <v>1733.4925050599295</v>
      </c>
    </row>
    <row r="24" spans="1:13">
      <c r="A24" s="2" t="s">
        <v>28</v>
      </c>
      <c r="B24" s="2" t="s">
        <v>111</v>
      </c>
      <c r="C24" s="2">
        <f t="shared" si="0"/>
        <v>144</v>
      </c>
      <c r="D24" s="2">
        <v>230</v>
      </c>
      <c r="E24" s="2">
        <v>5550</v>
      </c>
      <c r="F24" s="5">
        <v>29.131840000000004</v>
      </c>
      <c r="G24" s="20">
        <f>IF(D24="","",((D24+'P calcs'!$B$2)/'P calcs'!$B$2*('P calcs'!$B$9)-'P calcs'!$B$6-'P calcs'!$B$8)+0.1324/0.836)</f>
        <v>3.6661974104588637</v>
      </c>
      <c r="H24" s="20">
        <f>IF(F24="","", (F24/100*(18+G24)) - ('72h'!F24/100*18))</f>
        <v>3.7027159636990201</v>
      </c>
      <c r="I24" s="2" t="s">
        <v>96</v>
      </c>
      <c r="J24" s="2"/>
      <c r="K24">
        <v>37.354963746493176</v>
      </c>
      <c r="L24">
        <f t="shared" si="4"/>
        <v>0.02</v>
      </c>
      <c r="M24">
        <f t="shared" si="2"/>
        <v>1867.7481873246588</v>
      </c>
    </row>
    <row r="25" spans="1:13">
      <c r="A25" s="2" t="s">
        <v>29</v>
      </c>
      <c r="B25" s="2" t="s">
        <v>111</v>
      </c>
      <c r="C25" s="2">
        <f t="shared" si="0"/>
        <v>144</v>
      </c>
      <c r="D25" s="2">
        <v>197</v>
      </c>
      <c r="E25" s="2">
        <v>5150</v>
      </c>
      <c r="F25" s="5">
        <v>25.573660000000004</v>
      </c>
      <c r="G25" s="20">
        <f>IF(D25="","",((D25+'P calcs'!$B$2)/'P calcs'!$B$2*('P calcs'!$B$9)-'P calcs'!$B$6-'P calcs'!$B$8)+0.1324/0.836)</f>
        <v>3.1629008941298689</v>
      </c>
      <c r="H25" s="20">
        <f>IF(F25="","", (F25/100*(18+G25)) - ('72h'!F25/100*18))</f>
        <v>3.7589687208017333</v>
      </c>
      <c r="I25" s="2" t="s">
        <v>96</v>
      </c>
      <c r="J25" s="2"/>
      <c r="K25">
        <v>44.796583303749024</v>
      </c>
      <c r="L25">
        <f t="shared" si="4"/>
        <v>0.02</v>
      </c>
      <c r="M25">
        <f t="shared" si="2"/>
        <v>2239.8291651874511</v>
      </c>
    </row>
    <row r="26" spans="1:13">
      <c r="A26" s="1" t="s">
        <v>30</v>
      </c>
      <c r="B26" s="1" t="s">
        <v>111</v>
      </c>
      <c r="C26" s="1">
        <f t="shared" si="0"/>
        <v>144</v>
      </c>
      <c r="D26" s="1">
        <v>225</v>
      </c>
      <c r="E26" s="1">
        <v>6150</v>
      </c>
      <c r="F26" s="6">
        <v>35.546019999999999</v>
      </c>
      <c r="G26" s="18">
        <f>IF(D26="","",((D26+'P calcs'!$B$2)/'P calcs'!$B$2*('P calcs'!$B$9)-'P calcs'!$B$6-'P calcs'!$B$8)+0.1324/0.836)</f>
        <v>3.5899403625302284</v>
      </c>
      <c r="H26" s="18">
        <f>IF(F26="","", (F26/100*(18+G26)) - ('72h'!F26/100*18))</f>
        <v>4.8779025192530678</v>
      </c>
      <c r="I26" s="1"/>
      <c r="L26" t="str">
        <f t="shared" si="4"/>
        <v/>
      </c>
      <c r="M26" t="str">
        <f t="shared" si="2"/>
        <v/>
      </c>
    </row>
    <row r="27" spans="1:13">
      <c r="A27" s="1" t="s">
        <v>31</v>
      </c>
      <c r="B27" s="1" t="s">
        <v>111</v>
      </c>
      <c r="C27" s="1">
        <f t="shared" si="0"/>
        <v>144</v>
      </c>
      <c r="D27" s="1">
        <v>134</v>
      </c>
      <c r="E27" s="1">
        <v>4760</v>
      </c>
      <c r="F27" s="6">
        <v>21.590220000000002</v>
      </c>
      <c r="G27" s="18">
        <f>IF(D27="","",((D27+'P calcs'!$B$2)/'P calcs'!$B$2*('P calcs'!$B$9)-'P calcs'!$B$6-'P calcs'!$B$8)+0.1324/0.836)</f>
        <v>2.2020620902290604</v>
      </c>
      <c r="H27" s="18">
        <f>IF(F27="","", (F27/100*(18+G27)) - ('72h'!F27/100*18))</f>
        <v>2.9132240498170523</v>
      </c>
      <c r="I27" s="1"/>
      <c r="L27" t="str">
        <f t="shared" si="4"/>
        <v/>
      </c>
      <c r="M27" t="str">
        <f t="shared" si="2"/>
        <v/>
      </c>
    </row>
    <row r="28" spans="1:13">
      <c r="A28" s="1" t="s">
        <v>32</v>
      </c>
      <c r="B28" s="1" t="s">
        <v>111</v>
      </c>
      <c r="C28" s="1">
        <f t="shared" si="0"/>
        <v>144</v>
      </c>
      <c r="D28" s="1">
        <v>94</v>
      </c>
      <c r="E28" s="1">
        <v>4000</v>
      </c>
      <c r="F28" s="6">
        <v>14.53336</v>
      </c>
      <c r="G28" s="18">
        <f>IF(D28="","",((D28+'P calcs'!$B$2)/'P calcs'!$B$2*('P calcs'!$B$9)-'P calcs'!$B$6-'P calcs'!$B$8)+0.1324/0.836)</f>
        <v>1.5920057067999758</v>
      </c>
      <c r="H28" s="18">
        <f>IF(F28="","", (F28/100*(18+G28)) - ('72h'!F28/100*18))</f>
        <v>2.1569831205897851</v>
      </c>
      <c r="I28" s="1"/>
      <c r="L28" t="str">
        <f t="shared" si="4"/>
        <v/>
      </c>
      <c r="M28" t="str">
        <f t="shared" si="2"/>
        <v/>
      </c>
    </row>
    <row r="29" spans="1:13">
      <c r="A29" s="2" t="s">
        <v>33</v>
      </c>
      <c r="B29" s="2" t="s">
        <v>111</v>
      </c>
      <c r="C29" s="2">
        <f t="shared" si="0"/>
        <v>144</v>
      </c>
      <c r="D29" s="2">
        <v>187</v>
      </c>
      <c r="E29" s="2">
        <v>5920</v>
      </c>
      <c r="F29" s="5">
        <v>33.151140000000005</v>
      </c>
      <c r="G29" s="20">
        <f>IF(D29="","",((D29+'P calcs'!$B$2)/'P calcs'!$B$2*('P calcs'!$B$9)-'P calcs'!$B$6-'P calcs'!$B$8)+0.1324/0.836)</f>
        <v>3.0103867982725974</v>
      </c>
      <c r="H29" s="20">
        <f>IF(F29="","", (F29/100*(18+G29)) - ('72h'!F29/100*18))</f>
        <v>4.0613255420368688</v>
      </c>
      <c r="I29" s="2" t="s">
        <v>86</v>
      </c>
      <c r="J29" s="2"/>
      <c r="K29">
        <v>40.518923484669941</v>
      </c>
      <c r="L29">
        <f t="shared" si="4"/>
        <v>0.02</v>
      </c>
      <c r="M29">
        <f t="shared" si="2"/>
        <v>2025.946174233497</v>
      </c>
    </row>
    <row r="30" spans="1:13">
      <c r="A30" s="2" t="s">
        <v>34</v>
      </c>
      <c r="B30" s="2" t="s">
        <v>111</v>
      </c>
      <c r="C30" s="2">
        <f t="shared" si="0"/>
        <v>144</v>
      </c>
      <c r="D30" s="2">
        <v>202</v>
      </c>
      <c r="E30" s="2">
        <v>5990</v>
      </c>
      <c r="F30" s="5">
        <v>33.749760000000002</v>
      </c>
      <c r="G30" s="20">
        <f>IF(D30="","",((D30+'P calcs'!$B$2)/'P calcs'!$B$2*('P calcs'!$B$9)-'P calcs'!$B$6-'P calcs'!$B$8)+0.1324/0.836)</f>
        <v>3.2391579420585046</v>
      </c>
      <c r="H30" s="20">
        <f>IF(F30="","", (F30/100*(18+G30)) - ('72h'!F30/100*18))</f>
        <v>3.6965120314656845</v>
      </c>
      <c r="I30" s="2" t="s">
        <v>86</v>
      </c>
      <c r="J30" s="2"/>
      <c r="K30">
        <v>39.161867940567063</v>
      </c>
      <c r="L30">
        <f t="shared" si="4"/>
        <v>0.02</v>
      </c>
      <c r="M30">
        <f t="shared" si="2"/>
        <v>1958.0933970283531</v>
      </c>
    </row>
    <row r="31" spans="1:13">
      <c r="A31" s="2" t="s">
        <v>35</v>
      </c>
      <c r="B31" s="2" t="s">
        <v>111</v>
      </c>
      <c r="C31" s="2">
        <f t="shared" si="0"/>
        <v>144</v>
      </c>
      <c r="D31" s="2">
        <v>223</v>
      </c>
      <c r="E31" s="2">
        <v>6145</v>
      </c>
      <c r="F31" s="5">
        <v>35.262860000000003</v>
      </c>
      <c r="G31" s="20">
        <f>IF(D31="","",((D31+'P calcs'!$B$2)/'P calcs'!$B$2*('P calcs'!$B$9)-'P calcs'!$B$6-'P calcs'!$B$8)+0.1324/0.836)</f>
        <v>3.5594375433587739</v>
      </c>
      <c r="H31" s="20">
        <f>IF(F31="","", (F31/100*(18+G31)) - ('72h'!F31/100*18))</f>
        <v>4.3322414777020448</v>
      </c>
      <c r="I31" s="2" t="s">
        <v>86</v>
      </c>
      <c r="J31" s="2"/>
      <c r="K31">
        <v>37.950551396576934</v>
      </c>
      <c r="L31">
        <f t="shared" si="4"/>
        <v>0.02</v>
      </c>
      <c r="M31">
        <f t="shared" si="2"/>
        <v>1897.5275698288467</v>
      </c>
    </row>
    <row r="32" spans="1:13">
      <c r="A32" s="1" t="s">
        <v>36</v>
      </c>
      <c r="B32" s="1" t="s">
        <v>111</v>
      </c>
      <c r="C32" s="1">
        <f t="shared" si="0"/>
        <v>144</v>
      </c>
      <c r="D32" s="1"/>
      <c r="E32" s="1"/>
      <c r="F32" s="6"/>
      <c r="G32" s="18" t="str">
        <f>IF(D32="","",((D32+'P calcs'!$B$2)/'P calcs'!$B$2*('P calcs'!$B$9)-'P calcs'!$B$6-'P calcs'!$B$8)+0.1324/0.836)</f>
        <v/>
      </c>
      <c r="H32" s="18" t="str">
        <f>IF(F32="","", (F32/100*(18+G32)) - ('72h'!F32/100*18))</f>
        <v/>
      </c>
      <c r="I32" s="1"/>
      <c r="L32" t="str">
        <f t="shared" si="4"/>
        <v/>
      </c>
      <c r="M32" t="str">
        <f t="shared" si="2"/>
        <v/>
      </c>
    </row>
    <row r="33" spans="1:14">
      <c r="A33" s="1" t="s">
        <v>37</v>
      </c>
      <c r="B33" s="1" t="s">
        <v>111</v>
      </c>
      <c r="C33" s="1">
        <f t="shared" si="0"/>
        <v>144</v>
      </c>
      <c r="D33" s="1"/>
      <c r="E33" s="1"/>
      <c r="F33" s="6"/>
      <c r="G33" s="18" t="str">
        <f>IF(D33="","",((D33+'P calcs'!$B$2)/'P calcs'!$B$2*('P calcs'!$B$9)-'P calcs'!$B$6-'P calcs'!$B$8)+0.1324/0.836)</f>
        <v/>
      </c>
      <c r="H33" s="18" t="str">
        <f>IF(F33="","", (F33/100*(18+G33)) - ('72h'!F33/100*18))</f>
        <v/>
      </c>
      <c r="I33" s="1"/>
      <c r="L33" t="str">
        <f t="shared" si="4"/>
        <v/>
      </c>
      <c r="M33" t="str">
        <f t="shared" si="2"/>
        <v/>
      </c>
    </row>
    <row r="34" spans="1:14">
      <c r="A34" s="1" t="s">
        <v>38</v>
      </c>
      <c r="B34" s="1" t="s">
        <v>111</v>
      </c>
      <c r="C34" s="1">
        <f t="shared" si="0"/>
        <v>144</v>
      </c>
      <c r="D34" s="1"/>
      <c r="E34" s="1"/>
      <c r="F34" s="6"/>
      <c r="G34" s="18" t="str">
        <f>IF(D34="","",((D34+'P calcs'!$B$2)/'P calcs'!$B$2*('P calcs'!$B$9)-'P calcs'!$B$6-'P calcs'!$B$8)+0.1324/0.836)</f>
        <v/>
      </c>
      <c r="H34" s="18" t="str">
        <f>IF(F34="","", (F34/100*(18+G34)) - ('72h'!F34/100*18))</f>
        <v/>
      </c>
      <c r="I34" s="1"/>
      <c r="L34" t="str">
        <f t="shared" si="4"/>
        <v/>
      </c>
      <c r="M34" t="str">
        <f t="shared" si="2"/>
        <v/>
      </c>
    </row>
    <row r="35" spans="1:14">
      <c r="A35" s="2" t="s">
        <v>39</v>
      </c>
      <c r="B35" s="2" t="s">
        <v>111</v>
      </c>
      <c r="C35" s="2">
        <f t="shared" si="0"/>
        <v>144</v>
      </c>
      <c r="D35" s="2">
        <v>224</v>
      </c>
      <c r="E35" s="2">
        <v>6250</v>
      </c>
      <c r="F35" s="7">
        <v>36.075760000000002</v>
      </c>
      <c r="G35" s="20">
        <f>IF(D35="","",((D35+'P calcs'!$B$2)/'P calcs'!$B$2*('P calcs'!$B$9)-'P calcs'!$B$6-'P calcs'!$B$8)+0.1324/0.836)</f>
        <v>3.5746889529445012</v>
      </c>
      <c r="H35" s="20">
        <f>IF(F35="","", (F35/100*(18+G35)) - ('72h'!F35/100*18))</f>
        <v>5.337058207410772</v>
      </c>
      <c r="I35" s="2" t="s">
        <v>96</v>
      </c>
      <c r="J35" s="2"/>
      <c r="K35">
        <v>37.386299159872664</v>
      </c>
      <c r="L35">
        <f t="shared" si="4"/>
        <v>0.02</v>
      </c>
      <c r="M35">
        <f t="shared" si="2"/>
        <v>1869.3149579936332</v>
      </c>
    </row>
    <row r="36" spans="1:14">
      <c r="A36" s="2" t="s">
        <v>40</v>
      </c>
      <c r="B36" s="2" t="s">
        <v>111</v>
      </c>
      <c r="C36" s="2">
        <f t="shared" si="0"/>
        <v>144</v>
      </c>
      <c r="D36" s="2">
        <v>190</v>
      </c>
      <c r="E36" s="2">
        <v>5750</v>
      </c>
      <c r="F36" s="7">
        <v>30.690380000000005</v>
      </c>
      <c r="G36" s="20">
        <f>IF(D36="","",((D36+'P calcs'!$B$2)/'P calcs'!$B$2*('P calcs'!$B$9)-'P calcs'!$B$6-'P calcs'!$B$8)+0.1324/0.836)</f>
        <v>3.0561410270297791</v>
      </c>
      <c r="H36" s="20">
        <f>IF(F36="","", (F36/100*(18+G36)) - ('72h'!F36/100*18))</f>
        <v>3.4656272945313429</v>
      </c>
      <c r="I36" s="2" t="s">
        <v>96</v>
      </c>
      <c r="J36" s="2"/>
      <c r="K36">
        <v>41.393460752593192</v>
      </c>
      <c r="L36">
        <f t="shared" si="4"/>
        <v>0.02</v>
      </c>
      <c r="M36">
        <f t="shared" si="2"/>
        <v>2069.6730376296596</v>
      </c>
    </row>
    <row r="37" spans="1:14">
      <c r="A37" s="2" t="s">
        <v>41</v>
      </c>
      <c r="B37" s="2" t="s">
        <v>111</v>
      </c>
      <c r="C37" s="2">
        <f t="shared" si="0"/>
        <v>144</v>
      </c>
      <c r="D37" s="2">
        <v>215</v>
      </c>
      <c r="E37" s="2">
        <v>6240</v>
      </c>
      <c r="F37" s="7">
        <v>36.150380000000006</v>
      </c>
      <c r="G37" s="20">
        <f>IF(D37="","",((D37+'P calcs'!$B$2)/'P calcs'!$B$2*('P calcs'!$B$9)-'P calcs'!$B$6-'P calcs'!$B$8)+0.1324/0.836)</f>
        <v>3.4374262666729569</v>
      </c>
      <c r="H37" s="20">
        <f>IF(F37="","", (F37/100*(18+G37)) - ('72h'!F37/100*18))</f>
        <v>3.8849994576220883</v>
      </c>
      <c r="I37" s="2" t="s">
        <v>96</v>
      </c>
      <c r="J37" s="2"/>
      <c r="K37">
        <v>37.73684189459766</v>
      </c>
      <c r="L37">
        <f t="shared" si="4"/>
        <v>0.02</v>
      </c>
      <c r="M37">
        <f t="shared" si="2"/>
        <v>1886.842094729883</v>
      </c>
    </row>
    <row r="38" spans="1:14">
      <c r="A38" s="1" t="s">
        <v>42</v>
      </c>
      <c r="B38" s="1" t="s">
        <v>111</v>
      </c>
      <c r="C38" s="1">
        <f t="shared" si="0"/>
        <v>144</v>
      </c>
      <c r="D38" s="1">
        <v>218</v>
      </c>
      <c r="E38" s="1">
        <v>6650</v>
      </c>
      <c r="F38" s="6">
        <v>40.73442</v>
      </c>
      <c r="G38" s="18">
        <f>IF(D38="","",((D38+'P calcs'!$B$2)/'P calcs'!$B$2*('P calcs'!$B$9)-'P calcs'!$B$6-'P calcs'!$B$8)+0.1324/0.836)</f>
        <v>3.4831804954301382</v>
      </c>
      <c r="H38" s="18">
        <f>IF(F38="","", (F38/100*(18+G38)) - ('72h'!F38/100*18))</f>
        <v>4.9855857723665924</v>
      </c>
      <c r="I38" s="1" t="s">
        <v>89</v>
      </c>
      <c r="L38" t="str">
        <f t="shared" si="4"/>
        <v/>
      </c>
      <c r="M38" t="str">
        <f t="shared" si="2"/>
        <v/>
      </c>
    </row>
    <row r="39" spans="1:14">
      <c r="A39" s="1" t="s">
        <v>43</v>
      </c>
      <c r="B39" s="1" t="s">
        <v>111</v>
      </c>
      <c r="C39" s="1">
        <f t="shared" si="0"/>
        <v>144</v>
      </c>
      <c r="D39" s="1">
        <v>238</v>
      </c>
      <c r="E39" s="1">
        <v>6100</v>
      </c>
      <c r="F39" s="6">
        <v>34.261980000000001</v>
      </c>
      <c r="G39" s="18">
        <f>IF(D39="","",((D39+'P calcs'!$B$2)/'P calcs'!$B$2*('P calcs'!$B$9)-'P calcs'!$B$6-'P calcs'!$B$8)+0.1324/0.836)</f>
        <v>3.7882086871446807</v>
      </c>
      <c r="H39" s="18">
        <f>IF(F39="","", (F39/100*(18+G39)) - ('72h'!F39/100*18))</f>
        <v>3.9221065027477735</v>
      </c>
      <c r="I39" s="1" t="s">
        <v>89</v>
      </c>
      <c r="L39" t="str">
        <f t="shared" si="4"/>
        <v/>
      </c>
      <c r="M39" t="str">
        <f t="shared" si="2"/>
        <v/>
      </c>
    </row>
    <row r="40" spans="1:14">
      <c r="A40" s="1" t="s">
        <v>44</v>
      </c>
      <c r="B40" s="1" t="s">
        <v>111</v>
      </c>
      <c r="C40" s="1">
        <f t="shared" si="0"/>
        <v>144</v>
      </c>
      <c r="D40" s="1">
        <v>221</v>
      </c>
      <c r="E40" s="1">
        <v>5800</v>
      </c>
      <c r="F40" s="6">
        <v>32.104600000000005</v>
      </c>
      <c r="G40" s="18">
        <f>IF(D40="","",((D40+'P calcs'!$B$2)/'P calcs'!$B$2*('P calcs'!$B$9)-'P calcs'!$B$6-'P calcs'!$B$8)+0.1324/0.836)</f>
        <v>3.5289347241873199</v>
      </c>
      <c r="H40" s="18">
        <f>IF(F40="","", (F40/100*(18+G40)) - ('72h'!F40/100*18))</f>
        <v>4.3292067774614438</v>
      </c>
      <c r="I40" s="1" t="s">
        <v>89</v>
      </c>
      <c r="L40" t="str">
        <f t="shared" si="4"/>
        <v/>
      </c>
      <c r="M40" t="str">
        <f t="shared" si="2"/>
        <v/>
      </c>
    </row>
    <row r="41" spans="1:14">
      <c r="A41" s="2" t="s">
        <v>45</v>
      </c>
      <c r="B41" s="2" t="s">
        <v>111</v>
      </c>
      <c r="C41" s="2">
        <f t="shared" si="0"/>
        <v>144</v>
      </c>
      <c r="D41" s="2">
        <v>156</v>
      </c>
      <c r="E41" s="2">
        <v>4750</v>
      </c>
      <c r="F41" s="5">
        <v>21.625780000000006</v>
      </c>
      <c r="G41" s="20">
        <f>IF(D41="","",((D41+'P calcs'!$B$2)/'P calcs'!$B$2*('P calcs'!$B$9)-'P calcs'!$B$6-'P calcs'!$B$8)+0.1324/0.836)</f>
        <v>2.537593101115057</v>
      </c>
      <c r="H41" s="20">
        <f>IF(F41="","", (F41/100*(18+G41)) - ('72h'!F41/100*18))</f>
        <v>3.2668859013423206</v>
      </c>
      <c r="I41" s="2" t="s">
        <v>86</v>
      </c>
      <c r="J41" s="2"/>
      <c r="K41">
        <v>47.892741898344056</v>
      </c>
      <c r="L41">
        <f t="shared" si="4"/>
        <v>0.02</v>
      </c>
      <c r="M41">
        <f t="shared" si="2"/>
        <v>2394.6370949172028</v>
      </c>
      <c r="N41" s="2"/>
    </row>
    <row r="42" spans="1:14">
      <c r="A42" s="2" t="s">
        <v>46</v>
      </c>
      <c r="B42" s="2" t="s">
        <v>111</v>
      </c>
      <c r="C42" s="2">
        <f t="shared" si="0"/>
        <v>144</v>
      </c>
      <c r="D42" s="2">
        <v>206</v>
      </c>
      <c r="E42" s="2">
        <v>5570</v>
      </c>
      <c r="F42" s="5">
        <v>29.217620000000004</v>
      </c>
      <c r="G42" s="20">
        <f>IF(D42="","",((D42+'P calcs'!$B$2)/'P calcs'!$B$2*('P calcs'!$B$9)-'P calcs'!$B$6-'P calcs'!$B$8)+0.1324/0.836)</f>
        <v>3.3001635804014131</v>
      </c>
      <c r="H42" s="20">
        <f>IF(F42="","", (F42/100*(18+G42)) - ('72h'!F42/100*18))</f>
        <v>3.7458916543000802</v>
      </c>
      <c r="I42" s="2" t="s">
        <v>86</v>
      </c>
      <c r="J42" s="2"/>
      <c r="K42">
        <v>41.110917434563852</v>
      </c>
      <c r="L42">
        <f t="shared" si="4"/>
        <v>0.02</v>
      </c>
      <c r="M42">
        <f t="shared" si="2"/>
        <v>2055.5458717281927</v>
      </c>
      <c r="N42" s="2"/>
    </row>
    <row r="43" spans="1:14">
      <c r="A43" s="2" t="s">
        <v>47</v>
      </c>
      <c r="B43" s="2" t="s">
        <v>111</v>
      </c>
      <c r="C43" s="2">
        <f t="shared" si="0"/>
        <v>144</v>
      </c>
      <c r="D43" s="2">
        <v>257</v>
      </c>
      <c r="E43" s="2">
        <v>6310</v>
      </c>
      <c r="F43" s="5">
        <v>37.046860000000002</v>
      </c>
      <c r="G43" s="20">
        <f>IF(D43="","",((D43+'P calcs'!$B$2)/'P calcs'!$B$2*('P calcs'!$B$9)-'P calcs'!$B$6-'P calcs'!$B$8)+0.1324/0.836)</f>
        <v>4.0779854692734947</v>
      </c>
      <c r="H43" s="20">
        <f>IF(F43="","", (F43/100*(18+G43)) - ('72h'!F43/100*18))</f>
        <v>4.4603031676220937</v>
      </c>
      <c r="I43" s="2" t="s">
        <v>86</v>
      </c>
      <c r="J43" s="2"/>
      <c r="K43">
        <v>34.897831136690399</v>
      </c>
      <c r="L43">
        <f t="shared" si="4"/>
        <v>0.02</v>
      </c>
      <c r="M43">
        <f t="shared" si="2"/>
        <v>1744.8915568345199</v>
      </c>
      <c r="N43" s="2"/>
    </row>
    <row r="44" spans="1:14">
      <c r="A44" s="1" t="s">
        <v>48</v>
      </c>
      <c r="B44" s="1" t="s">
        <v>111</v>
      </c>
      <c r="C44" s="1">
        <f t="shared" si="0"/>
        <v>144</v>
      </c>
      <c r="D44" s="1">
        <v>233</v>
      </c>
      <c r="E44" s="1">
        <v>6200</v>
      </c>
      <c r="F44" s="6">
        <v>35.520880000000005</v>
      </c>
      <c r="G44" s="18">
        <f>IF(D44="","",((D44+'P calcs'!$B$2)/'P calcs'!$B$2*('P calcs'!$B$9)-'P calcs'!$B$6-'P calcs'!$B$8)+0.1324/0.836)</f>
        <v>3.711951639216045</v>
      </c>
      <c r="H44" s="18">
        <f>IF(F44="","", (F44/100*(18+G44)) - ('72h'!F44/100*18))</f>
        <v>4.7339638874239656</v>
      </c>
      <c r="I44" s="1" t="s">
        <v>89</v>
      </c>
      <c r="L44" t="str">
        <f t="shared" si="4"/>
        <v/>
      </c>
      <c r="M44" t="str">
        <f t="shared" si="2"/>
        <v/>
      </c>
    </row>
    <row r="45" spans="1:14">
      <c r="A45" s="1" t="s">
        <v>49</v>
      </c>
      <c r="B45" s="1" t="s">
        <v>111</v>
      </c>
      <c r="C45" s="1">
        <f t="shared" si="0"/>
        <v>144</v>
      </c>
      <c r="D45" s="1">
        <v>245</v>
      </c>
      <c r="E45" s="1">
        <v>6350</v>
      </c>
      <c r="F45" s="6">
        <v>37.370620000000002</v>
      </c>
      <c r="G45" s="18">
        <f>IF(D45="","",((D45+'P calcs'!$B$2)/'P calcs'!$B$2*('P calcs'!$B$9)-'P calcs'!$B$6-'P calcs'!$B$8)+0.1324/0.836)</f>
        <v>3.8949685542447701</v>
      </c>
      <c r="H45" s="18">
        <f>IF(F45="","", (F45/100*(18+G45)) - ('72h'!F45/100*18))</f>
        <v>4.7223218975263084</v>
      </c>
      <c r="I45" s="1" t="s">
        <v>89</v>
      </c>
      <c r="L45" t="str">
        <f t="shared" si="4"/>
        <v/>
      </c>
      <c r="M45" t="str">
        <f t="shared" si="2"/>
        <v/>
      </c>
    </row>
    <row r="46" spans="1:14">
      <c r="A46" s="1" t="s">
        <v>50</v>
      </c>
      <c r="B46" s="1" t="s">
        <v>111</v>
      </c>
      <c r="C46" s="1">
        <f t="shared" si="0"/>
        <v>144</v>
      </c>
      <c r="D46" s="1">
        <v>240</v>
      </c>
      <c r="E46" s="1">
        <v>6250</v>
      </c>
      <c r="F46" s="6">
        <v>36.475160000000002</v>
      </c>
      <c r="G46" s="18">
        <f>IF(D46="","",((D46+'P calcs'!$B$2)/'P calcs'!$B$2*('P calcs'!$B$9)-'P calcs'!$B$6-'P calcs'!$B$8)+0.1324/0.836)</f>
        <v>3.8187115063161352</v>
      </c>
      <c r="H46" s="18">
        <f>IF(F46="","", (F46/100*(18+G46)) - ('72h'!F46/100*18))</f>
        <v>4.0580043318672203</v>
      </c>
      <c r="I46" s="1" t="s">
        <v>89</v>
      </c>
      <c r="L46" t="str">
        <f t="shared" si="4"/>
        <v/>
      </c>
      <c r="M46" t="str">
        <f t="shared" si="2"/>
        <v/>
      </c>
    </row>
    <row r="47" spans="1:14">
      <c r="A47" s="2" t="s">
        <v>51</v>
      </c>
      <c r="B47" s="2" t="s">
        <v>111</v>
      </c>
      <c r="C47" s="2">
        <f t="shared" si="0"/>
        <v>144</v>
      </c>
      <c r="D47" s="2">
        <v>222</v>
      </c>
      <c r="E47" s="2">
        <v>6050</v>
      </c>
      <c r="F47" s="5">
        <v>34.448460000000004</v>
      </c>
      <c r="G47" s="20">
        <f>IF(D47="","",((D47+'P calcs'!$B$2)/'P calcs'!$B$2*('P calcs'!$B$9)-'P calcs'!$B$6-'P calcs'!$B$8)+0.1324/0.836)</f>
        <v>3.5441861337730471</v>
      </c>
      <c r="H47" s="20">
        <f>IF(F47="","", (F47/100*(18+G47)) - ('72h'!F47/100*18))</f>
        <v>3.967181142618355</v>
      </c>
      <c r="I47" s="2" t="s">
        <v>86</v>
      </c>
      <c r="J47" s="2"/>
      <c r="K47">
        <v>36.590244999543707</v>
      </c>
      <c r="L47">
        <f t="shared" si="4"/>
        <v>0.02</v>
      </c>
      <c r="M47">
        <f t="shared" si="2"/>
        <v>1829.5122499771853</v>
      </c>
    </row>
    <row r="48" spans="1:14">
      <c r="A48" s="2" t="s">
        <v>52</v>
      </c>
      <c r="B48" s="2" t="s">
        <v>111</v>
      </c>
      <c r="C48" s="2">
        <f t="shared" si="0"/>
        <v>144</v>
      </c>
      <c r="D48" s="2">
        <v>216</v>
      </c>
      <c r="E48" s="2">
        <v>5900</v>
      </c>
      <c r="F48" s="5">
        <v>32.668060000000004</v>
      </c>
      <c r="G48" s="20">
        <f>IF(D48="","",((D48+'P calcs'!$B$2)/'P calcs'!$B$2*('P calcs'!$B$9)-'P calcs'!$B$6-'P calcs'!$B$8)+0.1324/0.836)</f>
        <v>3.4526776762586842</v>
      </c>
      <c r="H48" s="20">
        <f>IF(F48="","", (F48/100*(18+G48)) - ('72h'!F48/100*18))</f>
        <v>4.0212284148867932</v>
      </c>
      <c r="I48" s="2" t="s">
        <v>86</v>
      </c>
      <c r="J48" s="2"/>
      <c r="K48">
        <v>38.980600876853352</v>
      </c>
      <c r="L48">
        <f t="shared" si="4"/>
        <v>0.02</v>
      </c>
      <c r="M48">
        <f t="shared" si="2"/>
        <v>1949.0300438426675</v>
      </c>
    </row>
    <row r="49" spans="1:14">
      <c r="A49" s="2" t="s">
        <v>53</v>
      </c>
      <c r="B49" s="2" t="s">
        <v>111</v>
      </c>
      <c r="C49" s="2">
        <f t="shared" si="0"/>
        <v>144</v>
      </c>
      <c r="D49" s="2">
        <v>179</v>
      </c>
      <c r="E49" s="2">
        <v>5100</v>
      </c>
      <c r="F49" s="5">
        <v>24.73856</v>
      </c>
      <c r="G49" s="20">
        <f>IF(D49="","",((D49+'P calcs'!$B$2)/'P calcs'!$B$2*('P calcs'!$B$9)-'P calcs'!$B$6-'P calcs'!$B$8)+0.1324/0.836)</f>
        <v>2.8883755215867808</v>
      </c>
      <c r="H49" s="20">
        <f>IF(F49="","", (F49/100*(18+G49)) - ('72h'!F49/100*18))</f>
        <v>3.4268257114330583</v>
      </c>
      <c r="I49" s="2" t="s">
        <v>86</v>
      </c>
      <c r="J49" s="2"/>
      <c r="K49">
        <v>45.17973370433451</v>
      </c>
      <c r="L49">
        <f t="shared" si="4"/>
        <v>0.02</v>
      </c>
      <c r="M49">
        <f t="shared" si="2"/>
        <v>2258.9866852167256</v>
      </c>
    </row>
    <row r="50" spans="1:14">
      <c r="A50" s="1" t="s">
        <v>54</v>
      </c>
      <c r="B50" s="1" t="s">
        <v>111</v>
      </c>
      <c r="C50" s="1">
        <f t="shared" si="0"/>
        <v>144</v>
      </c>
      <c r="D50" s="1"/>
      <c r="E50" s="1"/>
      <c r="F50" s="1"/>
      <c r="G50" s="18" t="str">
        <f>IF(D50="","",((D50+'P calcs'!$B$2)/'P calcs'!$B$2*('P calcs'!$B$9)-'P calcs'!$B$6-'P calcs'!$B$8)+0.1324/0.836)</f>
        <v/>
      </c>
      <c r="H50" s="18" t="str">
        <f>IF(F50="","", (F50/100*(18+G50)) - ('72h'!F50/100*18))</f>
        <v/>
      </c>
      <c r="I50" s="1"/>
      <c r="L50" t="str">
        <f t="shared" si="4"/>
        <v/>
      </c>
      <c r="M50" t="str">
        <f t="shared" si="2"/>
        <v/>
      </c>
    </row>
    <row r="51" spans="1:14">
      <c r="A51" s="1" t="s">
        <v>55</v>
      </c>
      <c r="B51" s="1" t="s">
        <v>111</v>
      </c>
      <c r="C51" s="1">
        <f t="shared" si="0"/>
        <v>144</v>
      </c>
      <c r="D51" s="1"/>
      <c r="E51" s="1"/>
      <c r="F51" s="1"/>
      <c r="G51" s="18" t="str">
        <f>IF(D51="","",((D51+'P calcs'!$B$2)/'P calcs'!$B$2*('P calcs'!$B$9)-'P calcs'!$B$6-'P calcs'!$B$8)+0.1324/0.836)</f>
        <v/>
      </c>
      <c r="H51" s="18" t="str">
        <f>IF(F51="","", (F51/100*(18+G51)) - ('72h'!F51/100*18))</f>
        <v/>
      </c>
      <c r="I51" s="1"/>
      <c r="L51" t="str">
        <f t="shared" si="4"/>
        <v/>
      </c>
      <c r="M51" t="str">
        <f t="shared" si="2"/>
        <v/>
      </c>
    </row>
    <row r="52" spans="1:14">
      <c r="A52" s="1" t="s">
        <v>56</v>
      </c>
      <c r="B52" s="1" t="s">
        <v>111</v>
      </c>
      <c r="C52" s="1">
        <f t="shared" si="0"/>
        <v>144</v>
      </c>
      <c r="D52" s="1"/>
      <c r="E52" s="1"/>
      <c r="F52" s="1"/>
      <c r="G52" s="18" t="str">
        <f>IF(D52="","",((D52+'P calcs'!$B$2)/'P calcs'!$B$2*('P calcs'!$B$9)-'P calcs'!$B$6-'P calcs'!$B$8)+0.1324/0.836)</f>
        <v/>
      </c>
      <c r="H52" s="18" t="str">
        <f>IF(F52="","", (F52/100*(18+G52)) - ('72h'!F52/100*18))</f>
        <v/>
      </c>
      <c r="I52" s="1"/>
      <c r="L52" t="str">
        <f t="shared" si="4"/>
        <v/>
      </c>
      <c r="M52" t="str">
        <f t="shared" si="2"/>
        <v/>
      </c>
    </row>
    <row r="53" spans="1:14">
      <c r="A53" s="2" t="s">
        <v>57</v>
      </c>
      <c r="B53" s="2" t="s">
        <v>111</v>
      </c>
      <c r="C53" s="2">
        <f t="shared" si="0"/>
        <v>144</v>
      </c>
      <c r="D53" s="2">
        <v>246</v>
      </c>
      <c r="E53" s="2">
        <v>6480</v>
      </c>
      <c r="F53" s="4">
        <v>38.360240000000005</v>
      </c>
      <c r="G53" s="20">
        <f>IF(D53="","",((D53+'P calcs'!$B$2)/'P calcs'!$B$2*('P calcs'!$B$9)-'P calcs'!$B$6-'P calcs'!$B$8)+0.1324/0.836)</f>
        <v>3.9102199638304973</v>
      </c>
      <c r="H53" s="20">
        <f>IF(F53="","", (F53/100*(18+G53)) - ('72h'!F53/100*18))</f>
        <v>5.4520353626532945</v>
      </c>
      <c r="I53" s="2" t="s">
        <v>96</v>
      </c>
      <c r="J53" s="2"/>
      <c r="K53">
        <v>38.536977176521525</v>
      </c>
      <c r="L53">
        <f t="shared" si="4"/>
        <v>0.02</v>
      </c>
      <c r="M53">
        <f t="shared" si="2"/>
        <v>1926.8488588260761</v>
      </c>
    </row>
    <row r="54" spans="1:14">
      <c r="A54" s="2" t="s">
        <v>58</v>
      </c>
      <c r="B54" s="2" t="s">
        <v>111</v>
      </c>
      <c r="C54" s="2">
        <f t="shared" si="0"/>
        <v>144</v>
      </c>
      <c r="D54" s="2">
        <v>250</v>
      </c>
      <c r="E54" s="2">
        <v>6620</v>
      </c>
      <c r="F54" s="4">
        <v>39.939440000000005</v>
      </c>
      <c r="G54" s="20">
        <f>IF(D54="","",((D54+'P calcs'!$B$2)/'P calcs'!$B$2*('P calcs'!$B$9)-'P calcs'!$B$6-'P calcs'!$B$8)+0.1324/0.836)</f>
        <v>3.9712256021734058</v>
      </c>
      <c r="H54" s="20">
        <f>IF(F54="","", (F54/100*(18+G54)) - ('72h'!F54/100*18))</f>
        <v>5.5039364666446868</v>
      </c>
      <c r="I54" s="2" t="s">
        <v>96</v>
      </c>
      <c r="J54" s="2"/>
      <c r="K54">
        <v>43.354377718596211</v>
      </c>
      <c r="L54">
        <f t="shared" si="4"/>
        <v>0.02</v>
      </c>
      <c r="M54">
        <f t="shared" si="2"/>
        <v>2167.7188859298103</v>
      </c>
    </row>
    <row r="55" spans="1:14">
      <c r="A55" s="2" t="s">
        <v>59</v>
      </c>
      <c r="B55" s="2" t="s">
        <v>111</v>
      </c>
      <c r="C55" s="2">
        <f t="shared" si="0"/>
        <v>144</v>
      </c>
      <c r="D55" s="2">
        <v>210</v>
      </c>
      <c r="E55" s="2">
        <v>5560</v>
      </c>
      <c r="F55" s="4">
        <v>28.913620000000002</v>
      </c>
      <c r="G55" s="20">
        <f>IF(D55="","",((D55+'P calcs'!$B$2)/'P calcs'!$B$2*('P calcs'!$B$9)-'P calcs'!$B$6-'P calcs'!$B$8)+0.1324/0.836)</f>
        <v>3.3611692187443212</v>
      </c>
      <c r="H55" s="20">
        <f>IF(F55="","", (F55/100*(18+G55)) - ('72h'!F55/100*18))</f>
        <v>4.2521160954647028</v>
      </c>
      <c r="I55" s="2" t="s">
        <v>96</v>
      </c>
      <c r="J55" s="2"/>
      <c r="K55">
        <v>36.370727747602459</v>
      </c>
      <c r="L55">
        <f t="shared" si="4"/>
        <v>0.02</v>
      </c>
      <c r="M55">
        <f t="shared" si="2"/>
        <v>1818.536387380123</v>
      </c>
    </row>
    <row r="56" spans="1:14">
      <c r="A56" s="1" t="s">
        <v>60</v>
      </c>
      <c r="B56" s="1" t="s">
        <v>111</v>
      </c>
      <c r="C56" s="1">
        <f t="shared" si="0"/>
        <v>144</v>
      </c>
      <c r="D56" s="1"/>
      <c r="E56" s="1"/>
      <c r="F56" s="1"/>
      <c r="G56" s="18" t="str">
        <f>IF(D56="","",((D56+'P calcs'!$B$2)/'P calcs'!$B$2*('P calcs'!$B$9)-'P calcs'!$B$6-'P calcs'!$B$8)+0.1324/0.836)</f>
        <v/>
      </c>
      <c r="H56" s="18" t="str">
        <f>IF(F56="","", (F56/100*(18+G56)) - ('72h'!F56/100*18))</f>
        <v/>
      </c>
      <c r="I56" s="1"/>
      <c r="L56" t="str">
        <f t="shared" si="4"/>
        <v/>
      </c>
      <c r="M56" t="str">
        <f t="shared" si="2"/>
        <v/>
      </c>
    </row>
    <row r="57" spans="1:14">
      <c r="A57" s="1" t="s">
        <v>61</v>
      </c>
      <c r="B57" s="1" t="s">
        <v>111</v>
      </c>
      <c r="C57" s="1">
        <f t="shared" si="0"/>
        <v>144</v>
      </c>
      <c r="D57" s="1"/>
      <c r="E57" s="1"/>
      <c r="F57" s="1"/>
      <c r="G57" s="18" t="str">
        <f>IF(D57="","",((D57+'P calcs'!$B$2)/'P calcs'!$B$2*('P calcs'!$B$9)-'P calcs'!$B$6-'P calcs'!$B$8)+0.1324/0.836)</f>
        <v/>
      </c>
      <c r="H57" s="18" t="str">
        <f>IF(F57="","", (F57/100*(18+G57)) - ('72h'!F57/100*18))</f>
        <v/>
      </c>
      <c r="I57" s="1"/>
      <c r="L57" t="str">
        <f t="shared" si="4"/>
        <v/>
      </c>
      <c r="M57" t="str">
        <f t="shared" si="2"/>
        <v/>
      </c>
    </row>
    <row r="58" spans="1:14">
      <c r="A58" s="1" t="s">
        <v>62</v>
      </c>
      <c r="B58" s="1" t="s">
        <v>111</v>
      </c>
      <c r="C58" s="1">
        <f t="shared" si="0"/>
        <v>144</v>
      </c>
      <c r="D58" s="1"/>
      <c r="E58" s="1"/>
      <c r="F58" s="1"/>
      <c r="G58" s="18" t="str">
        <f>IF(D58="","",((D58+'P calcs'!$B$2)/'P calcs'!$B$2*('P calcs'!$B$9)-'P calcs'!$B$6-'P calcs'!$B$8)+0.1324/0.836)</f>
        <v/>
      </c>
      <c r="H58" s="18" t="str">
        <f>IF(F58="","", (F58/100*(18+G58)) - ('72h'!F58/100*18))</f>
        <v/>
      </c>
      <c r="I58" s="1"/>
      <c r="L58" t="str">
        <f t="shared" si="4"/>
        <v/>
      </c>
      <c r="M58" t="str">
        <f t="shared" si="2"/>
        <v/>
      </c>
    </row>
    <row r="59" spans="1:14">
      <c r="A59" s="2" t="s">
        <v>63</v>
      </c>
      <c r="B59" s="2" t="s">
        <v>111</v>
      </c>
      <c r="C59" s="2">
        <f t="shared" si="0"/>
        <v>144</v>
      </c>
      <c r="D59" s="2"/>
      <c r="E59" s="2"/>
      <c r="F59" s="2"/>
      <c r="G59" s="20" t="str">
        <f>IF(D59="","",((D59+'P calcs'!$B$2)/'P calcs'!$B$2*('P calcs'!$B$9)-'P calcs'!$B$6-'P calcs'!$B$8)+0.1324/0.836)</f>
        <v/>
      </c>
      <c r="H59" s="20" t="str">
        <f>IF(F59="","", (F59/100*(18+G59)) - ('72h'!F59/100*18))</f>
        <v/>
      </c>
      <c r="I59" s="2" t="s">
        <v>86</v>
      </c>
      <c r="J59" s="2"/>
      <c r="K59" s="14">
        <v>54.130182743710982</v>
      </c>
      <c r="L59" s="14">
        <f t="shared" si="4"/>
        <v>0.02</v>
      </c>
      <c r="M59" s="14">
        <f t="shared" si="2"/>
        <v>2706.5091371855492</v>
      </c>
      <c r="N59" s="2"/>
    </row>
    <row r="60" spans="1:14">
      <c r="A60" s="2" t="s">
        <v>64</v>
      </c>
      <c r="B60" s="2" t="s">
        <v>111</v>
      </c>
      <c r="C60" s="2">
        <f t="shared" si="0"/>
        <v>144</v>
      </c>
      <c r="D60" s="2"/>
      <c r="E60" s="2"/>
      <c r="F60" s="2"/>
      <c r="G60" s="20" t="str">
        <f>IF(D60="","",((D60+'P calcs'!$B$2)/'P calcs'!$B$2*('P calcs'!$B$9)-'P calcs'!$B$6-'P calcs'!$B$8)+0.1324/0.836)</f>
        <v/>
      </c>
      <c r="H60" s="20" t="str">
        <f>IF(F60="","", (F60/100*(18+G60)) - ('72h'!F60/100*18))</f>
        <v/>
      </c>
      <c r="I60" s="2" t="s">
        <v>86</v>
      </c>
      <c r="J60" s="2"/>
      <c r="K60">
        <v>43.43823072302591</v>
      </c>
      <c r="L60">
        <f t="shared" si="4"/>
        <v>0.02</v>
      </c>
      <c r="M60">
        <f t="shared" si="2"/>
        <v>2171.9115361512954</v>
      </c>
      <c r="N60" s="2"/>
    </row>
    <row r="61" spans="1:14">
      <c r="A61" s="2" t="s">
        <v>65</v>
      </c>
      <c r="B61" s="2" t="s">
        <v>111</v>
      </c>
      <c r="C61" s="2">
        <f t="shared" si="0"/>
        <v>144</v>
      </c>
      <c r="D61" s="2"/>
      <c r="E61" s="2"/>
      <c r="F61" s="2"/>
      <c r="G61" s="20" t="str">
        <f>IF(D61="","",((D61+'P calcs'!$B$2)/'P calcs'!$B$2*('P calcs'!$B$9)-'P calcs'!$B$6-'P calcs'!$B$8)+0.1324/0.836)</f>
        <v/>
      </c>
      <c r="H61" s="20" t="str">
        <f>IF(F61="","", (F61/100*(18+G61)) - ('72h'!F61/100*18))</f>
        <v/>
      </c>
      <c r="I61" s="2" t="s">
        <v>86</v>
      </c>
      <c r="J61" s="2"/>
      <c r="K61">
        <v>39.919452986105199</v>
      </c>
      <c r="L61">
        <f t="shared" si="4"/>
        <v>0.02</v>
      </c>
      <c r="M61">
        <f t="shared" si="2"/>
        <v>1995.9726493052599</v>
      </c>
      <c r="N61" s="2"/>
    </row>
    <row r="62" spans="1:14">
      <c r="A62" s="1" t="s">
        <v>66</v>
      </c>
      <c r="B62" s="1" t="s">
        <v>111</v>
      </c>
      <c r="C62" s="1">
        <f t="shared" si="0"/>
        <v>144</v>
      </c>
      <c r="D62" s="1"/>
      <c r="E62" s="1"/>
      <c r="F62" s="1"/>
      <c r="G62" s="18" t="str">
        <f>IF(D62="","",((D62+'P calcs'!$B$2)/'P calcs'!$B$2*('P calcs'!$B$9)-'P calcs'!$B$6-'P calcs'!$B$8)+0.1324/0.836)</f>
        <v/>
      </c>
      <c r="H62" s="18" t="str">
        <f>IF(F62="","", (F62/100*(18+G62)) - ('72h'!F62/100*18))</f>
        <v/>
      </c>
      <c r="I62" s="1"/>
      <c r="L62" t="str">
        <f t="shared" si="4"/>
        <v/>
      </c>
      <c r="M62" t="str">
        <f t="shared" si="2"/>
        <v/>
      </c>
    </row>
    <row r="63" spans="1:14">
      <c r="A63" s="1" t="s">
        <v>67</v>
      </c>
      <c r="B63" s="1" t="s">
        <v>111</v>
      </c>
      <c r="C63" s="1">
        <f t="shared" si="0"/>
        <v>144</v>
      </c>
      <c r="D63" s="1"/>
      <c r="E63" s="1"/>
      <c r="F63" s="1"/>
      <c r="G63" s="18" t="str">
        <f>IF(D63="","",((D63+'P calcs'!$B$2)/'P calcs'!$B$2*('P calcs'!$B$9)-'P calcs'!$B$6-'P calcs'!$B$8)+0.1324/0.836)</f>
        <v/>
      </c>
      <c r="H63" s="18" t="str">
        <f>IF(F63="","", (F63/100*(18+G63)) - ('72h'!F63/100*18))</f>
        <v/>
      </c>
      <c r="I63" s="1"/>
      <c r="L63" t="str">
        <f t="shared" si="4"/>
        <v/>
      </c>
      <c r="M63" t="str">
        <f t="shared" si="2"/>
        <v/>
      </c>
    </row>
    <row r="64" spans="1:14">
      <c r="A64" s="1" t="s">
        <v>68</v>
      </c>
      <c r="B64" s="1" t="s">
        <v>111</v>
      </c>
      <c r="C64" s="1">
        <f t="shared" si="0"/>
        <v>144</v>
      </c>
      <c r="D64" s="1"/>
      <c r="E64" s="1"/>
      <c r="F64" s="1"/>
      <c r="G64" s="18" t="str">
        <f>IF(D64="","",((D64+'P calcs'!$B$2)/'P calcs'!$B$2*('P calcs'!$B$9)-'P calcs'!$B$6-'P calcs'!$B$8)+0.1324/0.836)</f>
        <v/>
      </c>
      <c r="H64" s="18" t="str">
        <f>IF(F64="","", (F64/100*(18+G64)) - ('72h'!F64/100*18))</f>
        <v/>
      </c>
      <c r="I64" s="1"/>
      <c r="L64" t="str">
        <f t="shared" si="4"/>
        <v/>
      </c>
      <c r="M64" t="str">
        <f t="shared" si="2"/>
        <v/>
      </c>
    </row>
    <row r="65" spans="1:13">
      <c r="A65" s="2" t="s">
        <v>69</v>
      </c>
      <c r="B65" s="2" t="s">
        <v>111</v>
      </c>
      <c r="C65" s="2">
        <f t="shared" si="0"/>
        <v>144</v>
      </c>
      <c r="D65" s="2">
        <v>240</v>
      </c>
      <c r="E65" s="2">
        <v>5560</v>
      </c>
      <c r="F65" s="4">
        <v>34.245719999999999</v>
      </c>
      <c r="G65" s="20">
        <f>IF(D65="","",((D65+'P calcs'!$B$2)/'P calcs'!$B$2*('P calcs'!$B$9)-'P calcs'!$B$6-'P calcs'!$B$8)+0.1324/0.836)</f>
        <v>3.8187115063161352</v>
      </c>
      <c r="H65" s="20">
        <f>IF(F65="","", (F65/100*(18+G65)) - ('72h'!F65/100*18))</f>
        <v>3.7609544500608041</v>
      </c>
      <c r="I65" s="2" t="s">
        <v>96</v>
      </c>
      <c r="J65" s="2"/>
      <c r="K65">
        <v>37.644991874573094</v>
      </c>
      <c r="L65">
        <f t="shared" si="4"/>
        <v>0.02</v>
      </c>
      <c r="M65">
        <f t="shared" si="2"/>
        <v>1882.2495937286546</v>
      </c>
    </row>
    <row r="66" spans="1:13">
      <c r="A66" s="2" t="s">
        <v>70</v>
      </c>
      <c r="B66" s="2" t="s">
        <v>111</v>
      </c>
      <c r="C66" s="2">
        <f t="shared" si="0"/>
        <v>144</v>
      </c>
      <c r="D66" s="2">
        <v>210</v>
      </c>
      <c r="E66" s="2">
        <v>6140</v>
      </c>
      <c r="F66" s="4">
        <v>34.913820000000001</v>
      </c>
      <c r="G66" s="20">
        <f>IF(D66="","",((D66+'P calcs'!$B$2)/'P calcs'!$B$2*('P calcs'!$B$9)-'P calcs'!$B$6-'P calcs'!$B$8)+0.1324/0.836)</f>
        <v>3.3611692187443212</v>
      </c>
      <c r="H66" s="20">
        <f>IF(F66="","", (F66/100*(18+G66)) - ('72h'!F66/100*18))</f>
        <v>4.3524421709277981</v>
      </c>
      <c r="I66" s="2" t="s">
        <v>96</v>
      </c>
      <c r="J66" s="2"/>
      <c r="K66">
        <v>38.587867275761617</v>
      </c>
      <c r="L66">
        <f t="shared" si="4"/>
        <v>0.02</v>
      </c>
      <c r="M66">
        <f t="shared" si="2"/>
        <v>1929.3933637880809</v>
      </c>
    </row>
    <row r="67" spans="1:13">
      <c r="A67" s="2" t="s">
        <v>71</v>
      </c>
      <c r="B67" s="2" t="s">
        <v>111</v>
      </c>
      <c r="C67" s="2">
        <f t="shared" ref="C67:C79" si="5">(14-8)*24</f>
        <v>144</v>
      </c>
      <c r="D67" s="2">
        <v>124</v>
      </c>
      <c r="E67" s="2">
        <v>3200</v>
      </c>
      <c r="F67" s="13">
        <v>7.0479199999999995</v>
      </c>
      <c r="G67" s="20">
        <f>IF(D67="","",((D67+'P calcs'!$B$2)/'P calcs'!$B$2*('P calcs'!$B$9)-'P calcs'!$B$6-'P calcs'!$B$8)+0.1324/0.836)</f>
        <v>2.0495479943717889</v>
      </c>
      <c r="H67" s="20">
        <f>IF(F67="","", (F67/100*(18+G67)) - ('72h'!F67/100*18))</f>
        <v>1.058381603004928</v>
      </c>
      <c r="I67" s="2" t="s">
        <v>96</v>
      </c>
      <c r="J67" s="2"/>
      <c r="K67" s="14">
        <v>55.258166750195464</v>
      </c>
      <c r="L67" s="14">
        <f t="shared" si="4"/>
        <v>0.02</v>
      </c>
      <c r="M67" s="14">
        <f t="shared" ref="M67:M79" si="6">IF(K67=0, "", K67/L67)</f>
        <v>2762.908337509773</v>
      </c>
    </row>
    <row r="68" spans="1:13">
      <c r="A68" s="1" t="s">
        <v>72</v>
      </c>
      <c r="B68" s="1" t="s">
        <v>111</v>
      </c>
      <c r="C68" s="1">
        <f t="shared" si="5"/>
        <v>144</v>
      </c>
      <c r="D68" s="1">
        <v>29</v>
      </c>
      <c r="E68" s="1">
        <v>1315</v>
      </c>
      <c r="F68" s="1">
        <v>0.64874000000000009</v>
      </c>
      <c r="G68" s="18">
        <f>IF(D68="","",((D68+'P calcs'!$B$2)/'P calcs'!$B$2*('P calcs'!$B$9)-'P calcs'!$B$6-'P calcs'!$B$8)+0.1324/0.836)</f>
        <v>0.60066408372771307</v>
      </c>
      <c r="H68" s="18">
        <f>IF(F68="","", (F68/100*(18+G68)) - ('72h'!F68/100*18))</f>
        <v>6.9201648176775182E-2</v>
      </c>
      <c r="I68" s="1"/>
      <c r="J68" t="s">
        <v>97</v>
      </c>
      <c r="L68" t="str">
        <f t="shared" si="4"/>
        <v/>
      </c>
      <c r="M68" t="str">
        <f t="shared" si="6"/>
        <v/>
      </c>
    </row>
    <row r="69" spans="1:13">
      <c r="A69" s="1" t="s">
        <v>73</v>
      </c>
      <c r="B69" s="1" t="s">
        <v>111</v>
      </c>
      <c r="C69" s="1">
        <f t="shared" si="5"/>
        <v>144</v>
      </c>
      <c r="D69" s="1">
        <v>39</v>
      </c>
      <c r="E69" s="1">
        <v>1720</v>
      </c>
      <c r="F69" s="1">
        <v>1.496175</v>
      </c>
      <c r="G69" s="18">
        <f>IF(D69="","",((D69+'P calcs'!$B$2)/'P calcs'!$B$2*('P calcs'!$B$9)-'P calcs'!$B$6-'P calcs'!$B$8)+0.1324/0.836)</f>
        <v>0.75317817958498434</v>
      </c>
      <c r="H69" s="18">
        <f>IF(F69="","", (F69/100*(18+G69)) - ('72h'!F69/100*18))</f>
        <v>0.16924406362840566</v>
      </c>
      <c r="I69" s="1"/>
      <c r="L69" t="str">
        <f t="shared" si="4"/>
        <v/>
      </c>
      <c r="M69" t="str">
        <f t="shared" si="6"/>
        <v/>
      </c>
    </row>
    <row r="70" spans="1:13">
      <c r="A70" s="1" t="s">
        <v>74</v>
      </c>
      <c r="B70" s="1" t="s">
        <v>111</v>
      </c>
      <c r="C70" s="1">
        <f t="shared" si="5"/>
        <v>144</v>
      </c>
      <c r="D70" s="1">
        <v>33</v>
      </c>
      <c r="E70" s="1">
        <v>1932</v>
      </c>
      <c r="F70" s="1">
        <v>1.8750650000000002</v>
      </c>
      <c r="G70" s="18">
        <f>IF(D70="","",((D70+'P calcs'!$B$2)/'P calcs'!$B$2*('P calcs'!$B$9)-'P calcs'!$B$6-'P calcs'!$B$8)+0.1324/0.836)</f>
        <v>0.66166972207062158</v>
      </c>
      <c r="H70" s="18">
        <f>IF(F70="","", (F70/100*(18+G70)) - ('72h'!F70/100*18))</f>
        <v>0.20154083737414344</v>
      </c>
      <c r="I70" s="1"/>
      <c r="L70" t="str">
        <f t="shared" si="4"/>
        <v/>
      </c>
      <c r="M70" t="str">
        <f t="shared" si="6"/>
        <v/>
      </c>
    </row>
    <row r="71" spans="1:13">
      <c r="A71" s="2" t="s">
        <v>75</v>
      </c>
      <c r="B71" s="2" t="s">
        <v>111</v>
      </c>
      <c r="C71" s="2">
        <f t="shared" si="5"/>
        <v>144</v>
      </c>
      <c r="D71" s="2">
        <v>88</v>
      </c>
      <c r="E71" s="2">
        <v>3522</v>
      </c>
      <c r="F71" s="2">
        <v>10.449020000000003</v>
      </c>
      <c r="G71" s="20">
        <f>IF(D71="","",((D71+'P calcs'!$B$2)/'P calcs'!$B$2*('P calcs'!$B$9)-'P calcs'!$B$6-'P calcs'!$B$8)+0.1324/0.836)</f>
        <v>1.5004972492856128</v>
      </c>
      <c r="H71" s="20">
        <f>IF(F71="","", (F71/100*(18+G71)) - ('72h'!F71/100*18))</f>
        <v>1.6158807576773042</v>
      </c>
      <c r="I71" s="2" t="s">
        <v>86</v>
      </c>
      <c r="J71" s="2"/>
      <c r="K71">
        <v>57.940359997749567</v>
      </c>
      <c r="L71">
        <f t="shared" si="4"/>
        <v>0.02</v>
      </c>
      <c r="M71">
        <f t="shared" si="6"/>
        <v>2897.0179998874783</v>
      </c>
    </row>
    <row r="72" spans="1:13">
      <c r="A72" s="2" t="s">
        <v>76</v>
      </c>
      <c r="B72" s="2" t="s">
        <v>111</v>
      </c>
      <c r="C72" s="2">
        <f t="shared" si="5"/>
        <v>144</v>
      </c>
      <c r="D72" s="2">
        <v>94</v>
      </c>
      <c r="E72" s="2">
        <v>3600</v>
      </c>
      <c r="F72" s="2">
        <v>11.450999999999999</v>
      </c>
      <c r="G72" s="20">
        <f>IF(D72="","",((D72+'P calcs'!$B$2)/'P calcs'!$B$2*('P calcs'!$B$9)-'P calcs'!$B$6-'P calcs'!$B$8)+0.1324/0.836)</f>
        <v>1.5920057067999758</v>
      </c>
      <c r="H72" s="20">
        <f>IF(F72="","", (F72/100*(18+G72)) - ('72h'!F72/100*18))</f>
        <v>1.7422165734856652</v>
      </c>
      <c r="I72" s="2" t="s">
        <v>86</v>
      </c>
      <c r="J72" s="2"/>
      <c r="K72">
        <v>60.051853001707059</v>
      </c>
      <c r="L72">
        <f t="shared" si="4"/>
        <v>0.02</v>
      </c>
      <c r="M72">
        <f t="shared" si="6"/>
        <v>3002.5926500853529</v>
      </c>
    </row>
    <row r="73" spans="1:13">
      <c r="A73" s="2" t="s">
        <v>77</v>
      </c>
      <c r="B73" s="2" t="s">
        <v>111</v>
      </c>
      <c r="C73" s="2">
        <f t="shared" si="5"/>
        <v>144</v>
      </c>
      <c r="D73" s="2">
        <v>50</v>
      </c>
      <c r="E73" s="2">
        <v>2300</v>
      </c>
      <c r="F73" s="2">
        <v>2.6716450000000003</v>
      </c>
      <c r="G73" s="20">
        <f>IF(D73="","",((D73+'P calcs'!$B$2)/'P calcs'!$B$2*('P calcs'!$B$9)-'P calcs'!$B$6-'P calcs'!$B$8)+0.1324/0.836)</f>
        <v>0.92094368502798263</v>
      </c>
      <c r="H73" s="20">
        <f>IF(F73="","", (F73/100*(18+G73)) - ('72h'!F73/100*18))</f>
        <v>0.33228914591386588</v>
      </c>
      <c r="I73" s="2" t="s">
        <v>86</v>
      </c>
      <c r="J73" s="2"/>
      <c r="K73">
        <v>63.706340423727923</v>
      </c>
      <c r="L73">
        <f t="shared" ref="L73:L79" si="7">IF(K73="","", 1/50)</f>
        <v>0.02</v>
      </c>
      <c r="M73">
        <f t="shared" si="6"/>
        <v>3185.3170211863962</v>
      </c>
    </row>
    <row r="74" spans="1:13">
      <c r="A74" s="1" t="s">
        <v>78</v>
      </c>
      <c r="B74" s="1" t="s">
        <v>111</v>
      </c>
      <c r="C74" s="1">
        <f t="shared" si="5"/>
        <v>144</v>
      </c>
      <c r="D74" s="1">
        <v>49</v>
      </c>
      <c r="E74" s="1">
        <v>2260</v>
      </c>
      <c r="F74" s="1">
        <v>2.5724150000000003</v>
      </c>
      <c r="G74" s="18">
        <f>IF(D74="","",((D74+'P calcs'!$B$2)/'P calcs'!$B$2*('P calcs'!$B$9)-'P calcs'!$B$6-'P calcs'!$B$8)+0.1324/0.836)</f>
        <v>0.90569227544225539</v>
      </c>
      <c r="H74" s="18">
        <f>IF(F74="","", (F74/100*(18+G74)) - ('72h'!F74/100*18))</f>
        <v>0.32208916394731801</v>
      </c>
      <c r="I74" s="1" t="s">
        <v>89</v>
      </c>
      <c r="L74" t="str">
        <f t="shared" si="7"/>
        <v/>
      </c>
      <c r="M74" t="str">
        <f t="shared" si="6"/>
        <v/>
      </c>
    </row>
    <row r="75" spans="1:13">
      <c r="A75" s="1" t="s">
        <v>79</v>
      </c>
      <c r="B75" s="1" t="s">
        <v>111</v>
      </c>
      <c r="C75" s="1">
        <f t="shared" si="5"/>
        <v>144</v>
      </c>
      <c r="D75" s="1">
        <v>105</v>
      </c>
      <c r="E75" s="1">
        <v>3815</v>
      </c>
      <c r="F75" s="1">
        <v>13.391020000000003</v>
      </c>
      <c r="G75" s="18">
        <f>IF(D75="","",((D75+'P calcs'!$B$2)/'P calcs'!$B$2*('P calcs'!$B$9)-'P calcs'!$B$6-'P calcs'!$B$8)+0.1324/0.836)</f>
        <v>1.7597712122429738</v>
      </c>
      <c r="H75" s="18">
        <f>IF(F75="","", (F75/100*(18+G75)) - ('72h'!F75/100*18))</f>
        <v>2.1549400149856996</v>
      </c>
      <c r="I75" s="1" t="s">
        <v>89</v>
      </c>
      <c r="L75" t="str">
        <f t="shared" si="7"/>
        <v/>
      </c>
      <c r="M75" t="str">
        <f t="shared" si="6"/>
        <v/>
      </c>
    </row>
    <row r="76" spans="1:13">
      <c r="A76" s="1" t="s">
        <v>80</v>
      </c>
      <c r="B76" s="1" t="s">
        <v>111</v>
      </c>
      <c r="C76" s="1">
        <f t="shared" si="5"/>
        <v>144</v>
      </c>
      <c r="D76" s="1">
        <v>95</v>
      </c>
      <c r="E76" s="1">
        <v>3300</v>
      </c>
      <c r="F76" s="1">
        <v>8.6937200000000008</v>
      </c>
      <c r="G76" s="18">
        <f>IF(D76="","",((D76+'P calcs'!$B$2)/'P calcs'!$B$2*('P calcs'!$B$9)-'P calcs'!$B$6-'P calcs'!$B$8)+0.1324/0.836)</f>
        <v>1.6072571163857026</v>
      </c>
      <c r="H76" s="18">
        <f>IF(F76="","", (F76/100*(18+G76)) - ('72h'!F76/100*18))</f>
        <v>1.3351428333786473</v>
      </c>
      <c r="I76" s="1" t="s">
        <v>89</v>
      </c>
      <c r="L76" t="str">
        <f t="shared" si="7"/>
        <v/>
      </c>
      <c r="M76" t="str">
        <f t="shared" si="6"/>
        <v/>
      </c>
    </row>
    <row r="77" spans="1:13">
      <c r="A77" s="2" t="s">
        <v>81</v>
      </c>
      <c r="B77" s="2" t="s">
        <v>111</v>
      </c>
      <c r="C77" s="2">
        <f t="shared" si="5"/>
        <v>144</v>
      </c>
      <c r="D77" s="2">
        <v>97</v>
      </c>
      <c r="E77" s="2">
        <v>3700</v>
      </c>
      <c r="F77" s="2">
        <v>12.281699999999999</v>
      </c>
      <c r="G77" s="20">
        <f>IF(D77="","",((D77+'P calcs'!$B$2)/'P calcs'!$B$2*('P calcs'!$B$9)-'P calcs'!$B$6-'P calcs'!$B$8)+0.1324/0.836)</f>
        <v>1.6377599355571568</v>
      </c>
      <c r="H77" s="20">
        <f>IF(F77="","", (F77/100*(18+G77)) - ('72h'!F77/100*18))</f>
        <v>1.9708273620053232</v>
      </c>
      <c r="I77" s="2" t="s">
        <v>89</v>
      </c>
      <c r="J77" s="2"/>
      <c r="L77" t="str">
        <f t="shared" si="7"/>
        <v/>
      </c>
      <c r="M77" t="str">
        <f t="shared" si="6"/>
        <v/>
      </c>
    </row>
    <row r="78" spans="1:13">
      <c r="A78" s="2" t="s">
        <v>82</v>
      </c>
      <c r="B78" s="2" t="s">
        <v>111</v>
      </c>
      <c r="C78" s="2">
        <f t="shared" si="5"/>
        <v>144</v>
      </c>
      <c r="D78" s="2">
        <v>96</v>
      </c>
      <c r="E78" s="2">
        <v>3650</v>
      </c>
      <c r="F78" s="2">
        <v>11.8558</v>
      </c>
      <c r="G78" s="20">
        <f>IF(D78="","",((D78+'P calcs'!$B$2)/'P calcs'!$B$2*('P calcs'!$B$9)-'P calcs'!$B$6-'P calcs'!$B$8)+0.1324/0.836)</f>
        <v>1.6225085259714298</v>
      </c>
      <c r="H78" s="20">
        <f>IF(F78="","", (F78/100*(18+G78)) - ('72h'!F78/100*18))</f>
        <v>1.9140622658221209</v>
      </c>
      <c r="I78" s="2" t="s">
        <v>89</v>
      </c>
      <c r="J78" s="2"/>
      <c r="L78" t="str">
        <f t="shared" si="7"/>
        <v/>
      </c>
      <c r="M78" t="str">
        <f t="shared" si="6"/>
        <v/>
      </c>
    </row>
    <row r="79" spans="1:13">
      <c r="A79" s="2" t="s">
        <v>83</v>
      </c>
      <c r="B79" s="2" t="s">
        <v>111</v>
      </c>
      <c r="C79" s="2">
        <f t="shared" si="5"/>
        <v>144</v>
      </c>
      <c r="D79" s="2">
        <v>45</v>
      </c>
      <c r="E79" s="2">
        <v>2400</v>
      </c>
      <c r="F79" s="2">
        <v>2.8019450000000004</v>
      </c>
      <c r="G79" s="20">
        <f>IF(D79="","",((D79+'P calcs'!$B$2)/'P calcs'!$B$2*('P calcs'!$B$9)-'P calcs'!$B$6-'P calcs'!$B$8)+0.1324/0.836)</f>
        <v>0.8446866370993471</v>
      </c>
      <c r="H79" s="20">
        <f>IF(F79="","", (F79/100*(18+G79)) - ('72h'!F79/100*18))</f>
        <v>0.36145295499387342</v>
      </c>
      <c r="I79" s="2" t="s">
        <v>89</v>
      </c>
      <c r="J79" s="2"/>
      <c r="L79" t="str">
        <f t="shared" si="7"/>
        <v/>
      </c>
      <c r="M79" t="str">
        <f t="shared" si="6"/>
        <v/>
      </c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7E08-925D-6948-B961-C050C1D9510F}">
  <dimension ref="A1:N91"/>
  <sheetViews>
    <sheetView tabSelected="1" workbookViewId="0">
      <selection activeCell="F49" sqref="F48:F49"/>
    </sheetView>
  </sheetViews>
  <sheetFormatPr baseColWidth="10" defaultRowHeight="16"/>
  <cols>
    <col min="10" max="10" width="34" bestFit="1" customWidth="1"/>
    <col min="11" max="11" width="14" bestFit="1" customWidth="1"/>
    <col min="12" max="12" width="11.83203125" bestFit="1" customWidth="1"/>
    <col min="13" max="13" width="11" customWidth="1"/>
  </cols>
  <sheetData>
    <row r="1" spans="1:13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3">
      <c r="A2" s="1" t="s">
        <v>6</v>
      </c>
      <c r="B2" s="1" t="s">
        <v>110</v>
      </c>
      <c r="C2" s="1">
        <f>(18-8)*24</f>
        <v>240</v>
      </c>
      <c r="D2" s="1">
        <v>5</v>
      </c>
      <c r="E2" s="1">
        <v>2035</v>
      </c>
      <c r="F2" s="3">
        <v>1.953535</v>
      </c>
      <c r="G2" s="19">
        <f>IF(D2="","",((D2+'P calcs'!$B$2)/'P calcs'!$B$2*('P calcs'!$B$9)-'P calcs'!$B$6-'P calcs'!$B$8)+0.1324/0.836)</f>
        <v>0.23463025367026236</v>
      </c>
      <c r="H2" s="19">
        <f>IF(F2="","", (F2/100*(18+G2)) - ('144h'!F2/100*18))</f>
        <v>4.462841260372552E-4</v>
      </c>
      <c r="I2" s="1"/>
      <c r="J2" s="1"/>
      <c r="L2" t="str">
        <f>IF(I2="VFA", 1/50, "")</f>
        <v/>
      </c>
      <c r="M2" t="str">
        <f>IF(K2=0, "", K2/L2)</f>
        <v/>
      </c>
    </row>
    <row r="3" spans="1:13">
      <c r="A3" s="1" t="s">
        <v>7</v>
      </c>
      <c r="B3" s="1" t="s">
        <v>110</v>
      </c>
      <c r="C3" s="1">
        <f t="shared" ref="C3:C66" si="0">(18-8)*24</f>
        <v>240</v>
      </c>
      <c r="D3" s="1">
        <v>6</v>
      </c>
      <c r="E3" s="1">
        <v>1921</v>
      </c>
      <c r="F3" s="3">
        <v>1.6590950000000002</v>
      </c>
      <c r="G3" s="19">
        <f>IF(D3="","",((D3+'P calcs'!$B$2)/'P calcs'!$B$2*('P calcs'!$B$9)-'P calcs'!$B$6-'P calcs'!$B$8)+0.1324/0.836)</f>
        <v>0.24988166325598948</v>
      </c>
      <c r="H3" s="19">
        <f>IF(F3="","", (F3/100*(18+G3)) - ('144h'!F3/100*18))</f>
        <v>-6.7235258190029845E-3</v>
      </c>
      <c r="I3" s="1"/>
      <c r="J3" s="1"/>
      <c r="L3" t="str">
        <f t="shared" ref="L3:L4" si="1">IF(I3="VFA", 1/50, "")</f>
        <v/>
      </c>
      <c r="M3" t="str">
        <f t="shared" ref="M3:M66" si="2">IF(K3=0, "", K3/L3)</f>
        <v/>
      </c>
    </row>
    <row r="4" spans="1:13">
      <c r="A4" s="1" t="s">
        <v>8</v>
      </c>
      <c r="B4" s="1" t="s">
        <v>110</v>
      </c>
      <c r="C4" s="1">
        <f t="shared" si="0"/>
        <v>240</v>
      </c>
      <c r="D4" s="1">
        <v>9</v>
      </c>
      <c r="E4" s="1">
        <v>1988</v>
      </c>
      <c r="F4" s="3">
        <v>1.8777699999999999</v>
      </c>
      <c r="G4" s="19">
        <f>IF(D4="","",((D4+'P calcs'!$B$2)/'P calcs'!$B$2*('P calcs'!$B$9)-'P calcs'!$B$6-'P calcs'!$B$8)+0.1324/0.836)</f>
        <v>0.29563589201317086</v>
      </c>
      <c r="H4" s="19">
        <f>IF(F4="","", (F4/100*(18+G4)) - ('144h'!F4/100*18))</f>
        <v>2.1385962089455646E-2</v>
      </c>
      <c r="I4" s="1"/>
      <c r="J4" s="1"/>
      <c r="L4" t="str">
        <f t="shared" si="1"/>
        <v/>
      </c>
      <c r="M4" t="str">
        <f t="shared" si="2"/>
        <v/>
      </c>
    </row>
    <row r="5" spans="1:13">
      <c r="A5" s="2" t="s">
        <v>9</v>
      </c>
      <c r="B5" s="2" t="s">
        <v>110</v>
      </c>
      <c r="C5" s="2">
        <f>(18-8)*24</f>
        <v>240</v>
      </c>
      <c r="D5" s="2">
        <v>8</v>
      </c>
      <c r="E5" s="2">
        <v>1858</v>
      </c>
      <c r="F5" s="4">
        <v>1.6419000000000001</v>
      </c>
      <c r="G5" s="21">
        <f>IF(D5="","",((D5+'P calcs'!$B$2)/'P calcs'!$B$2*('P calcs'!$B$9)-'P calcs'!$B$6-'P calcs'!$B$8)+0.1324/0.836)</f>
        <v>0.28038448242744374</v>
      </c>
      <c r="H5" s="21">
        <f>IF(F5="","", (F5/100*(18+G5)) - ('144h'!F5/100*18))</f>
        <v>7.7469432816976241E-2</v>
      </c>
      <c r="I5" s="2" t="s">
        <v>86</v>
      </c>
      <c r="J5" s="2"/>
      <c r="K5">
        <v>11.378893955047543</v>
      </c>
      <c r="L5">
        <f>IF(I5="VFA", 1/2, "")</f>
        <v>0.5</v>
      </c>
      <c r="M5">
        <f t="shared" si="2"/>
        <v>22.757787910095086</v>
      </c>
    </row>
    <row r="6" spans="1:13">
      <c r="A6" s="2" t="s">
        <v>10</v>
      </c>
      <c r="B6" s="2" t="s">
        <v>110</v>
      </c>
      <c r="C6" s="2">
        <f t="shared" si="0"/>
        <v>240</v>
      </c>
      <c r="D6" s="2">
        <v>2</v>
      </c>
      <c r="E6" s="2">
        <v>1946</v>
      </c>
      <c r="F6" s="4">
        <v>1.715605</v>
      </c>
      <c r="G6" s="21">
        <f>IF(D6="","",((D6+'P calcs'!$B$2)/'P calcs'!$B$2*('P calcs'!$B$9)-'P calcs'!$B$6-'P calcs'!$B$8)+0.1324/0.836)</f>
        <v>0.188876024913081</v>
      </c>
      <c r="H6" s="21">
        <f>IF(F6="","", (F6/100*(18+G6)) - ('144h'!F6/100*18))</f>
        <v>2.7097566527210015E-2</v>
      </c>
      <c r="I6" s="2" t="s">
        <v>86</v>
      </c>
      <c r="J6" s="2"/>
      <c r="K6">
        <v>6.4424504130577169</v>
      </c>
      <c r="L6">
        <f t="shared" ref="L6:L7" si="3">IF(I6="VFA", 1/2, "")</f>
        <v>0.5</v>
      </c>
      <c r="M6">
        <f t="shared" si="2"/>
        <v>12.884900826115434</v>
      </c>
    </row>
    <row r="7" spans="1:13">
      <c r="A7" s="2" t="s">
        <v>11</v>
      </c>
      <c r="B7" s="2" t="s">
        <v>110</v>
      </c>
      <c r="C7" s="2">
        <f t="shared" si="0"/>
        <v>240</v>
      </c>
      <c r="D7" s="2">
        <v>4</v>
      </c>
      <c r="E7" s="2">
        <v>1871</v>
      </c>
      <c r="F7" s="4">
        <v>1.5549650000000002</v>
      </c>
      <c r="G7" s="21">
        <f>IF(D7="","",((D7+'P calcs'!$B$2)/'P calcs'!$B$2*('P calcs'!$B$9)-'P calcs'!$B$6-'P calcs'!$B$8)+0.1324/0.836)</f>
        <v>0.21937884408453523</v>
      </c>
      <c r="H7" s="21">
        <f>IF(F7="","", (F7/100*(18+G7)) - ('144h'!F7/100*18))</f>
        <v>0.28330496424291912</v>
      </c>
      <c r="I7" s="2" t="s">
        <v>86</v>
      </c>
      <c r="J7" s="2"/>
      <c r="K7">
        <v>5.7967507168730892</v>
      </c>
      <c r="L7">
        <f t="shared" si="3"/>
        <v>0.5</v>
      </c>
      <c r="M7">
        <f t="shared" si="2"/>
        <v>11.593501433746178</v>
      </c>
    </row>
    <row r="8" spans="1:13">
      <c r="A8" s="1" t="s">
        <v>12</v>
      </c>
      <c r="B8" s="1" t="s">
        <v>110</v>
      </c>
      <c r="C8" s="1">
        <f t="shared" si="0"/>
        <v>240</v>
      </c>
      <c r="D8" s="1">
        <v>5</v>
      </c>
      <c r="E8" s="1">
        <v>1761</v>
      </c>
      <c r="F8" s="8">
        <v>1.5051049999999999</v>
      </c>
      <c r="G8" s="19">
        <f>IF(D8="","",((D8+'P calcs'!$B$2)/'P calcs'!$B$2*('P calcs'!$B$9)-'P calcs'!$B$6-'P calcs'!$B$8)+0.1324/0.836)</f>
        <v>0.23463025367026236</v>
      </c>
      <c r="H8" s="19">
        <f>IF(F8="","", (F8/100*(18+G8)) - ('144h'!F8/100*18))</f>
        <v>0.27445033167950378</v>
      </c>
      <c r="I8" s="1"/>
      <c r="J8" s="1"/>
      <c r="L8" t="str">
        <f>IF(K8="", "", 1/30)</f>
        <v/>
      </c>
      <c r="M8" t="str">
        <f t="shared" si="2"/>
        <v/>
      </c>
    </row>
    <row r="9" spans="1:13">
      <c r="A9" s="1" t="s">
        <v>13</v>
      </c>
      <c r="B9" s="1" t="s">
        <v>110</v>
      </c>
      <c r="C9" s="1">
        <f t="shared" si="0"/>
        <v>240</v>
      </c>
      <c r="D9" s="1">
        <v>6</v>
      </c>
      <c r="E9" s="1">
        <v>1809</v>
      </c>
      <c r="F9" s="8">
        <v>1.466</v>
      </c>
      <c r="G9" s="19">
        <f>IF(D9="","",((D9+'P calcs'!$B$2)/'P calcs'!$B$2*('P calcs'!$B$9)-'P calcs'!$B$6-'P calcs'!$B$8)+0.1324/0.836)</f>
        <v>0.24988166325598948</v>
      </c>
      <c r="H9" s="19">
        <f>IF(F9="","", (F9/100*(18+G9)) - ('144h'!F9/100*18))</f>
        <v>0.26754326518333282</v>
      </c>
      <c r="I9" s="1"/>
      <c r="J9" s="1"/>
      <c r="L9" t="str">
        <f t="shared" ref="L9:L72" si="4">IF(K9="", "", 1/30)</f>
        <v/>
      </c>
      <c r="M9" t="str">
        <f t="shared" si="2"/>
        <v/>
      </c>
    </row>
    <row r="10" spans="1:13">
      <c r="A10" s="1" t="s">
        <v>14</v>
      </c>
      <c r="B10" s="1" t="s">
        <v>110</v>
      </c>
      <c r="C10" s="1">
        <f t="shared" si="0"/>
        <v>240</v>
      </c>
      <c r="D10" s="1">
        <v>4</v>
      </c>
      <c r="E10" s="1">
        <v>1605</v>
      </c>
      <c r="F10" s="8">
        <v>1.13324</v>
      </c>
      <c r="G10" s="19">
        <f>IF(D10="","",((D10+'P calcs'!$B$2)/'P calcs'!$B$2*('P calcs'!$B$9)-'P calcs'!$B$6-'P calcs'!$B$8)+0.1324/0.836)</f>
        <v>0.21937884408453523</v>
      </c>
      <c r="H10" s="19">
        <f>IF(F10="","", (F10/100*(18+G10)) - ('144h'!F10/100*18))</f>
        <v>0.20646928881270357</v>
      </c>
      <c r="I10" s="1"/>
      <c r="J10" s="1"/>
      <c r="L10" t="str">
        <f t="shared" si="4"/>
        <v/>
      </c>
      <c r="M10" t="str">
        <f t="shared" si="2"/>
        <v/>
      </c>
    </row>
    <row r="11" spans="1:13">
      <c r="A11" s="2" t="s">
        <v>15</v>
      </c>
      <c r="B11" s="2" t="s">
        <v>110</v>
      </c>
      <c r="C11" s="2">
        <f t="shared" si="0"/>
        <v>240</v>
      </c>
      <c r="D11" s="2">
        <v>2</v>
      </c>
      <c r="E11" s="2">
        <v>1620</v>
      </c>
      <c r="F11" s="4">
        <v>1.1591</v>
      </c>
      <c r="G11" s="21">
        <f>IF(D11="","",((D11+'P calcs'!$B$2)/'P calcs'!$B$2*('P calcs'!$B$9)-'P calcs'!$B$6-'P calcs'!$B$8)+0.1324/0.836)</f>
        <v>0.188876024913081</v>
      </c>
      <c r="H11" s="21">
        <f>IF(F11="","", (F11/100*(18+G11)) - ('144h'!F11/100*18))</f>
        <v>0.21082726200476753</v>
      </c>
      <c r="I11" s="2"/>
      <c r="J11" s="2"/>
      <c r="L11" t="str">
        <f t="shared" si="4"/>
        <v/>
      </c>
      <c r="M11" t="str">
        <f t="shared" si="2"/>
        <v/>
      </c>
    </row>
    <row r="12" spans="1:13">
      <c r="A12" s="2" t="s">
        <v>16</v>
      </c>
      <c r="B12" s="2" t="s">
        <v>110</v>
      </c>
      <c r="C12" s="2">
        <f t="shared" si="0"/>
        <v>240</v>
      </c>
      <c r="D12" s="2">
        <v>1</v>
      </c>
      <c r="E12" s="2">
        <v>1685</v>
      </c>
      <c r="F12" s="4">
        <v>1.23264</v>
      </c>
      <c r="G12" s="21">
        <f>IF(D12="","",((D12+'P calcs'!$B$2)/'P calcs'!$B$2*('P calcs'!$B$9)-'P calcs'!$B$6-'P calcs'!$B$8)+0.1324/0.836)</f>
        <v>0.17362461532735388</v>
      </c>
      <c r="H12" s="21">
        <f>IF(F12="","", (F12/100*(18+G12)) - ('144h'!F12/100*18))</f>
        <v>0.22401536645837111</v>
      </c>
      <c r="I12" s="2"/>
      <c r="J12" s="2"/>
      <c r="L12" t="str">
        <f t="shared" si="4"/>
        <v/>
      </c>
      <c r="M12" t="str">
        <f t="shared" si="2"/>
        <v/>
      </c>
    </row>
    <row r="13" spans="1:13">
      <c r="A13" s="2" t="s">
        <v>17</v>
      </c>
      <c r="B13" s="2" t="s">
        <v>110</v>
      </c>
      <c r="C13" s="2">
        <f t="shared" si="0"/>
        <v>240</v>
      </c>
      <c r="D13" s="2">
        <v>6</v>
      </c>
      <c r="E13" s="2">
        <v>1810</v>
      </c>
      <c r="F13" s="4">
        <v>1.513185</v>
      </c>
      <c r="G13" s="21">
        <f>IF(D13="","",((D13+'P calcs'!$B$2)/'P calcs'!$B$2*('P calcs'!$B$9)-'P calcs'!$B$6-'P calcs'!$B$8)+0.1324/0.836)</f>
        <v>0.24988166325598948</v>
      </c>
      <c r="H13" s="21">
        <f>IF(F13="","", (F13/100*(18+G13)) - ('144h'!F13/100*18))</f>
        <v>0.27615447184614017</v>
      </c>
      <c r="I13" s="2"/>
      <c r="J13" s="2"/>
      <c r="L13" t="str">
        <f t="shared" si="4"/>
        <v/>
      </c>
      <c r="M13" t="str">
        <f t="shared" si="2"/>
        <v/>
      </c>
    </row>
    <row r="14" spans="1:13">
      <c r="A14" s="1" t="s">
        <v>18</v>
      </c>
      <c r="B14" s="1" t="s">
        <v>110</v>
      </c>
      <c r="C14" s="1">
        <f t="shared" si="0"/>
        <v>240</v>
      </c>
      <c r="D14" s="1">
        <v>275</v>
      </c>
      <c r="E14" s="1">
        <v>7280</v>
      </c>
      <c r="F14" s="1">
        <v>49.665320000000001</v>
      </c>
      <c r="G14" s="19">
        <f>IF(D14="","",((D14+'P calcs'!$B$2)/'P calcs'!$B$2*('P calcs'!$B$9)-'P calcs'!$B$6-'P calcs'!$B$8)+0.1324/0.836)</f>
        <v>4.3525108418165832</v>
      </c>
      <c r="H14" s="19">
        <f>IF(F14="","", (F14/100*(18+G14)) - ('144h'!F14/100*18))</f>
        <v>5.2911072376228985</v>
      </c>
      <c r="I14" s="1"/>
      <c r="J14" s="1"/>
      <c r="L14" t="str">
        <f t="shared" si="4"/>
        <v/>
      </c>
      <c r="M14" t="str">
        <f t="shared" si="2"/>
        <v/>
      </c>
    </row>
    <row r="15" spans="1:13">
      <c r="A15" s="1" t="s">
        <v>19</v>
      </c>
      <c r="B15" s="1" t="s">
        <v>110</v>
      </c>
      <c r="C15" s="1">
        <f t="shared" si="0"/>
        <v>240</v>
      </c>
      <c r="D15" s="1">
        <v>290</v>
      </c>
      <c r="E15" s="1">
        <v>7390</v>
      </c>
      <c r="F15" s="1">
        <v>47.166860000000007</v>
      </c>
      <c r="G15" s="19">
        <f>IF(D15="","",((D15+'P calcs'!$B$2)/'P calcs'!$B$2*('P calcs'!$B$9)-'P calcs'!$B$6-'P calcs'!$B$8)+0.1324/0.836)</f>
        <v>4.58128198560249</v>
      </c>
      <c r="H15" s="19">
        <f>IF(F15="","", (F15/100*(18+G15)) - ('144h'!F15/100*18))</f>
        <v>4.5799136603543484</v>
      </c>
      <c r="I15" s="1"/>
      <c r="J15" s="1"/>
      <c r="L15" t="str">
        <f t="shared" si="4"/>
        <v/>
      </c>
      <c r="M15" t="str">
        <f t="shared" si="2"/>
        <v/>
      </c>
    </row>
    <row r="16" spans="1:13">
      <c r="A16" s="1" t="s">
        <v>20</v>
      </c>
      <c r="B16" s="1" t="s">
        <v>110</v>
      </c>
      <c r="C16" s="1">
        <f t="shared" si="0"/>
        <v>240</v>
      </c>
      <c r="D16" s="1">
        <v>295</v>
      </c>
      <c r="E16" s="1">
        <v>7300</v>
      </c>
      <c r="F16" s="1">
        <v>48.173960000000001</v>
      </c>
      <c r="G16" s="19">
        <f>IF(D16="","",((D16+'P calcs'!$B$2)/'P calcs'!$B$2*('P calcs'!$B$9)-'P calcs'!$B$6-'P calcs'!$B$8)+0.1324/0.836)</f>
        <v>4.6575390335311253</v>
      </c>
      <c r="H16" s="19">
        <f>IF(F16="","", (F16/100*(18+G16)) - ('144h'!F16/100*18))</f>
        <v>4.8376325909976705</v>
      </c>
      <c r="I16" s="1"/>
      <c r="J16" s="1"/>
      <c r="L16" t="str">
        <f t="shared" si="4"/>
        <v/>
      </c>
      <c r="M16" t="str">
        <f t="shared" si="2"/>
        <v/>
      </c>
    </row>
    <row r="17" spans="1:13">
      <c r="A17" s="2" t="s">
        <v>21</v>
      </c>
      <c r="B17" s="2" t="s">
        <v>110</v>
      </c>
      <c r="C17" s="2">
        <f t="shared" si="0"/>
        <v>240</v>
      </c>
      <c r="D17" s="2">
        <v>263</v>
      </c>
      <c r="E17" s="2">
        <v>6680</v>
      </c>
      <c r="F17" s="4">
        <v>39.307120000000005</v>
      </c>
      <c r="G17" s="21">
        <f>IF(D17="","",((D17+'P calcs'!$B$2)/'P calcs'!$B$2*('P calcs'!$B$9)-'P calcs'!$B$6-'P calcs'!$B$8)+0.1324/0.836)</f>
        <v>4.1694939267878572</v>
      </c>
      <c r="H17" s="21">
        <f>IF(F17="","", (F17/100*(18+G17)) - ('144h'!F17/100*18))</f>
        <v>3.3836191811952157</v>
      </c>
      <c r="I17" s="2" t="s">
        <v>88</v>
      </c>
      <c r="J17" s="2"/>
      <c r="K17">
        <v>40.229308677932664</v>
      </c>
      <c r="L17">
        <f t="shared" si="4"/>
        <v>3.3333333333333333E-2</v>
      </c>
      <c r="M17">
        <f t="shared" si="2"/>
        <v>1206.87926033798</v>
      </c>
    </row>
    <row r="18" spans="1:13">
      <c r="A18" s="2" t="s">
        <v>22</v>
      </c>
      <c r="B18" s="2" t="s">
        <v>110</v>
      </c>
      <c r="C18" s="2">
        <f t="shared" si="0"/>
        <v>240</v>
      </c>
      <c r="D18" s="2">
        <v>221</v>
      </c>
      <c r="E18" s="2">
        <v>7585</v>
      </c>
      <c r="F18" s="4">
        <v>49.433019999999999</v>
      </c>
      <c r="G18" s="21">
        <f>IF(D18="","",((D18+'P calcs'!$B$2)/'P calcs'!$B$2*('P calcs'!$B$9)-'P calcs'!$B$6-'P calcs'!$B$8)+0.1324/0.836)</f>
        <v>3.5289347241873199</v>
      </c>
      <c r="H18" s="21">
        <f>IF(F18="","", (F18/100*(18+G18)) - ('144h'!F18/100*18))</f>
        <v>4.0889410079944613</v>
      </c>
      <c r="I18" s="2" t="s">
        <v>88</v>
      </c>
      <c r="J18" s="2"/>
      <c r="K18">
        <v>31.561180535197533</v>
      </c>
      <c r="L18">
        <f t="shared" si="4"/>
        <v>3.3333333333333333E-2</v>
      </c>
      <c r="M18">
        <f t="shared" si="2"/>
        <v>946.83541605592598</v>
      </c>
    </row>
    <row r="19" spans="1:13">
      <c r="A19" s="2" t="s">
        <v>23</v>
      </c>
      <c r="B19" s="2" t="s">
        <v>110</v>
      </c>
      <c r="C19" s="2">
        <f t="shared" si="0"/>
        <v>240</v>
      </c>
      <c r="D19" s="2">
        <v>278</v>
      </c>
      <c r="E19" s="2">
        <v>7550</v>
      </c>
      <c r="F19" s="4">
        <v>48.871879999999997</v>
      </c>
      <c r="G19" s="21">
        <f>IF(D19="","",((D19+'P calcs'!$B$2)/'P calcs'!$B$2*('P calcs'!$B$9)-'P calcs'!$B$6-'P calcs'!$B$8)+0.1324/0.836)</f>
        <v>4.398265070573764</v>
      </c>
      <c r="H19" s="21">
        <f>IF(F19="","", (F19/100*(18+G19)) - ('144h'!F19/100*18))</f>
        <v>4.3109080273727249</v>
      </c>
      <c r="I19" s="2" t="s">
        <v>88</v>
      </c>
      <c r="J19" s="2"/>
      <c r="K19">
        <v>32.845323782227659</v>
      </c>
      <c r="L19">
        <f t="shared" si="4"/>
        <v>3.3333333333333333E-2</v>
      </c>
      <c r="M19">
        <f t="shared" si="2"/>
        <v>985.35971346682982</v>
      </c>
    </row>
    <row r="20" spans="1:13">
      <c r="A20" s="1" t="s">
        <v>24</v>
      </c>
      <c r="B20" s="1" t="s">
        <v>110</v>
      </c>
      <c r="C20" s="1">
        <f t="shared" si="0"/>
        <v>240</v>
      </c>
      <c r="D20" s="1"/>
      <c r="E20" s="1"/>
      <c r="F20" s="1"/>
      <c r="G20" s="19" t="str">
        <f>IF(D20="","",((D20+'P calcs'!$B$2)/'P calcs'!$B$2*('P calcs'!$B$9)-'P calcs'!$B$6-'P calcs'!$B$8)+0.1324/0.836)</f>
        <v/>
      </c>
      <c r="H20" s="19" t="str">
        <f>IF(F20="","", (F20/100*(18+G20)) - ('144h'!F20/100*18))</f>
        <v/>
      </c>
      <c r="I20" s="1"/>
      <c r="J20" s="1"/>
      <c r="L20" t="str">
        <f t="shared" si="4"/>
        <v/>
      </c>
      <c r="M20" t="str">
        <f t="shared" si="2"/>
        <v/>
      </c>
    </row>
    <row r="21" spans="1:13">
      <c r="A21" s="1" t="s">
        <v>25</v>
      </c>
      <c r="B21" s="1" t="s">
        <v>110</v>
      </c>
      <c r="C21" s="1">
        <f t="shared" si="0"/>
        <v>240</v>
      </c>
      <c r="D21" s="1"/>
      <c r="E21" s="1"/>
      <c r="F21" s="1"/>
      <c r="G21" s="19" t="str">
        <f>IF(D21="","",((D21+'P calcs'!$B$2)/'P calcs'!$B$2*('P calcs'!$B$9)-'P calcs'!$B$6-'P calcs'!$B$8)+0.1324/0.836)</f>
        <v/>
      </c>
      <c r="H21" s="19" t="str">
        <f>IF(F21="","", (F21/100*(18+G21)) - ('144h'!F21/100*18))</f>
        <v/>
      </c>
      <c r="I21" s="1"/>
      <c r="J21" s="1"/>
      <c r="L21" t="str">
        <f t="shared" si="4"/>
        <v/>
      </c>
      <c r="M21" t="str">
        <f t="shared" si="2"/>
        <v/>
      </c>
    </row>
    <row r="22" spans="1:13">
      <c r="A22" s="1" t="s">
        <v>26</v>
      </c>
      <c r="B22" s="1" t="s">
        <v>110</v>
      </c>
      <c r="C22" s="1">
        <f t="shared" si="0"/>
        <v>240</v>
      </c>
      <c r="D22" s="1"/>
      <c r="E22" s="1"/>
      <c r="F22" s="1"/>
      <c r="G22" s="19" t="str">
        <f>IF(D22="","",((D22+'P calcs'!$B$2)/'P calcs'!$B$2*('P calcs'!$B$9)-'P calcs'!$B$6-'P calcs'!$B$8)+0.1324/0.836)</f>
        <v/>
      </c>
      <c r="H22" s="19" t="str">
        <f>IF(F22="","", (F22/100*(18+G22)) - ('144h'!F22/100*18))</f>
        <v/>
      </c>
      <c r="I22" s="1"/>
      <c r="J22" s="1"/>
      <c r="L22" t="str">
        <f t="shared" si="4"/>
        <v/>
      </c>
      <c r="M22" t="str">
        <f t="shared" si="2"/>
        <v/>
      </c>
    </row>
    <row r="23" spans="1:13">
      <c r="A23" s="2" t="s">
        <v>27</v>
      </c>
      <c r="B23" s="2" t="s">
        <v>110</v>
      </c>
      <c r="C23" s="2">
        <f t="shared" si="0"/>
        <v>240</v>
      </c>
      <c r="D23" s="2"/>
      <c r="E23" s="2"/>
      <c r="F23" s="2"/>
      <c r="G23" s="21" t="str">
        <f>IF(D23="","",((D23+'P calcs'!$B$2)/'P calcs'!$B$2*('P calcs'!$B$9)-'P calcs'!$B$6-'P calcs'!$B$8)+0.1324/0.836)</f>
        <v/>
      </c>
      <c r="H23" s="21" t="str">
        <f>IF(F23="","", (F23/100*(18+G23)) - ('144h'!F23/100*18))</f>
        <v/>
      </c>
      <c r="I23" s="2"/>
      <c r="J23" s="2"/>
      <c r="K23" s="2"/>
      <c r="L23" t="str">
        <f t="shared" si="4"/>
        <v/>
      </c>
      <c r="M23" t="str">
        <f t="shared" si="2"/>
        <v/>
      </c>
    </row>
    <row r="24" spans="1:13">
      <c r="A24" s="2" t="s">
        <v>28</v>
      </c>
      <c r="B24" s="2" t="s">
        <v>110</v>
      </c>
      <c r="C24" s="2">
        <f t="shared" si="0"/>
        <v>240</v>
      </c>
      <c r="D24" s="2"/>
      <c r="E24" s="2"/>
      <c r="F24" s="2"/>
      <c r="G24" s="21" t="str">
        <f>IF(D24="","",((D24+'P calcs'!$B$2)/'P calcs'!$B$2*('P calcs'!$B$9)-'P calcs'!$B$6-'P calcs'!$B$8)+0.1324/0.836)</f>
        <v/>
      </c>
      <c r="H24" s="21" t="str">
        <f>IF(F24="","", (F24/100*(18+G24)) - ('144h'!F24/100*18))</f>
        <v/>
      </c>
      <c r="I24" s="2"/>
      <c r="J24" s="2"/>
      <c r="K24" s="2"/>
      <c r="L24" t="str">
        <f t="shared" si="4"/>
        <v/>
      </c>
      <c r="M24" t="str">
        <f t="shared" si="2"/>
        <v/>
      </c>
    </row>
    <row r="25" spans="1:13">
      <c r="A25" s="2" t="s">
        <v>29</v>
      </c>
      <c r="B25" s="2" t="s">
        <v>110</v>
      </c>
      <c r="C25" s="2">
        <f t="shared" si="0"/>
        <v>240</v>
      </c>
      <c r="D25" s="2"/>
      <c r="E25" s="2"/>
      <c r="F25" s="2"/>
      <c r="G25" s="21" t="str">
        <f>IF(D25="","",((D25+'P calcs'!$B$2)/'P calcs'!$B$2*('P calcs'!$B$9)-'P calcs'!$B$6-'P calcs'!$B$8)+0.1324/0.836)</f>
        <v/>
      </c>
      <c r="H25" s="21" t="str">
        <f>IF(F25="","", (F25/100*(18+G25)) - ('144h'!F25/100*18))</f>
        <v/>
      </c>
      <c r="I25" s="2"/>
      <c r="J25" s="2"/>
      <c r="K25" s="2"/>
      <c r="L25" t="str">
        <f t="shared" si="4"/>
        <v/>
      </c>
      <c r="M25" t="str">
        <f t="shared" si="2"/>
        <v/>
      </c>
    </row>
    <row r="26" spans="1:13">
      <c r="A26" s="1" t="s">
        <v>30</v>
      </c>
      <c r="B26" s="1" t="s">
        <v>110</v>
      </c>
      <c r="C26" s="1">
        <f t="shared" si="0"/>
        <v>240</v>
      </c>
      <c r="D26" s="1">
        <v>267</v>
      </c>
      <c r="E26" s="1">
        <v>7405</v>
      </c>
      <c r="F26" s="1">
        <v>47.560240000000007</v>
      </c>
      <c r="G26" s="19">
        <f>IF(D26="","",((D26+'P calcs'!$B$2)/'P calcs'!$B$2*('P calcs'!$B$9)-'P calcs'!$B$6-'P calcs'!$B$8)+0.1324/0.836)</f>
        <v>4.2304995651307662</v>
      </c>
      <c r="H26" s="19">
        <f>IF(F26="","", (F26/100*(18+G26)) - ('144h'!F26/100*18))</f>
        <v>4.1745953463751517</v>
      </c>
      <c r="I26" s="1"/>
      <c r="J26" s="1"/>
      <c r="L26" t="str">
        <f t="shared" si="4"/>
        <v/>
      </c>
      <c r="M26" t="str">
        <f t="shared" si="2"/>
        <v/>
      </c>
    </row>
    <row r="27" spans="1:13">
      <c r="A27" s="1" t="s">
        <v>31</v>
      </c>
      <c r="B27" s="1" t="s">
        <v>110</v>
      </c>
      <c r="C27" s="1">
        <f t="shared" si="0"/>
        <v>240</v>
      </c>
      <c r="D27" s="1">
        <v>278</v>
      </c>
      <c r="E27" s="1">
        <v>5869</v>
      </c>
      <c r="F27" s="1">
        <v>30.583600000000004</v>
      </c>
      <c r="G27" s="19">
        <f>IF(D27="","",((D27+'P calcs'!$B$2)/'P calcs'!$B$2*('P calcs'!$B$9)-'P calcs'!$B$6-'P calcs'!$B$8)+0.1324/0.836)</f>
        <v>4.398265070573764</v>
      </c>
      <c r="H27" s="19">
        <f>IF(F27="","", (F27/100*(18+G27)) - ('144h'!F27/100*18))</f>
        <v>2.9639561961239989</v>
      </c>
      <c r="I27" s="1"/>
      <c r="J27" s="1"/>
      <c r="L27" t="str">
        <f t="shared" si="4"/>
        <v/>
      </c>
      <c r="M27" t="str">
        <f t="shared" si="2"/>
        <v/>
      </c>
    </row>
    <row r="28" spans="1:13">
      <c r="A28" s="1" t="s">
        <v>32</v>
      </c>
      <c r="B28" s="1" t="s">
        <v>110</v>
      </c>
      <c r="C28" s="1">
        <f t="shared" si="0"/>
        <v>240</v>
      </c>
      <c r="D28" s="1">
        <v>82</v>
      </c>
      <c r="E28" s="1">
        <v>5071</v>
      </c>
      <c r="F28" s="1">
        <v>24.077780000000004</v>
      </c>
      <c r="G28" s="19">
        <f>IF(D28="","",((D28+'P calcs'!$B$2)/'P calcs'!$B$2*('P calcs'!$B$9)-'P calcs'!$B$6-'P calcs'!$B$8)+0.1324/0.836)</f>
        <v>1.4089887917712502</v>
      </c>
      <c r="H28" s="19">
        <f>IF(F28="","", (F28/100*(18+G28)) - ('144h'!F28/100*18))</f>
        <v>2.0572488215073403</v>
      </c>
      <c r="I28" s="1"/>
      <c r="J28" s="1"/>
      <c r="L28" t="str">
        <f t="shared" si="4"/>
        <v/>
      </c>
      <c r="M28" t="str">
        <f t="shared" si="2"/>
        <v/>
      </c>
    </row>
    <row r="29" spans="1:13">
      <c r="A29" s="2" t="s">
        <v>33</v>
      </c>
      <c r="B29" s="2" t="s">
        <v>110</v>
      </c>
      <c r="C29" s="2">
        <f t="shared" si="0"/>
        <v>240</v>
      </c>
      <c r="D29" s="2">
        <v>157</v>
      </c>
      <c r="E29" s="2">
        <v>7108</v>
      </c>
      <c r="F29" s="2">
        <v>44.199020000000004</v>
      </c>
      <c r="G29" s="21">
        <f>IF(D29="","",((D29+'P calcs'!$B$2)/'P calcs'!$B$2*('P calcs'!$B$9)-'P calcs'!$B$6-'P calcs'!$B$8)+0.1324/0.836)</f>
        <v>2.5528445107007842</v>
      </c>
      <c r="H29" s="21">
        <f>IF(F29="","", (F29/100*(18+G29)) - ('144h'!F29/100*18))</f>
        <v>3.1169506558535405</v>
      </c>
      <c r="I29" s="2"/>
      <c r="J29" s="2"/>
      <c r="K29">
        <v>49.150391226552109</v>
      </c>
      <c r="L29">
        <f t="shared" si="4"/>
        <v>3.3333333333333333E-2</v>
      </c>
      <c r="M29">
        <f t="shared" si="2"/>
        <v>1474.5117367965634</v>
      </c>
    </row>
    <row r="30" spans="1:13">
      <c r="A30" s="2" t="s">
        <v>34</v>
      </c>
      <c r="B30" s="2" t="s">
        <v>110</v>
      </c>
      <c r="C30" s="2">
        <f t="shared" si="0"/>
        <v>240</v>
      </c>
      <c r="D30" s="2">
        <v>164</v>
      </c>
      <c r="E30" s="2"/>
      <c r="F30" s="2">
        <v>42.69550000000001</v>
      </c>
      <c r="G30" s="21">
        <f>IF(D30="","",((D30+'P calcs'!$B$2)/'P calcs'!$B$2*('P calcs'!$B$9)-'P calcs'!$B$6-'P calcs'!$B$8)+0.1324/0.836)</f>
        <v>2.6596043778008744</v>
      </c>
      <c r="H30" s="21">
        <f>IF(F30="","", (F30/100*(18+G30)) - ('144h'!F30/100*18))</f>
        <v>2.7457645871239746</v>
      </c>
      <c r="I30" s="2"/>
      <c r="J30" s="2"/>
      <c r="K30">
        <v>49.205683436946337</v>
      </c>
      <c r="L30">
        <f t="shared" si="4"/>
        <v>3.3333333333333333E-2</v>
      </c>
      <c r="M30">
        <f t="shared" si="2"/>
        <v>1476.1705031083902</v>
      </c>
    </row>
    <row r="31" spans="1:13">
      <c r="A31" s="2" t="s">
        <v>35</v>
      </c>
      <c r="B31" s="2" t="s">
        <v>110</v>
      </c>
      <c r="C31" s="2">
        <f t="shared" si="0"/>
        <v>240</v>
      </c>
      <c r="D31" s="2">
        <v>181</v>
      </c>
      <c r="E31" s="2"/>
      <c r="F31" s="2">
        <v>45.040579999999999</v>
      </c>
      <c r="G31" s="21">
        <f>IF(D31="","",((D31+'P calcs'!$B$2)/'P calcs'!$B$2*('P calcs'!$B$9)-'P calcs'!$B$6-'P calcs'!$B$8)+0.1324/0.836)</f>
        <v>2.9188783407582353</v>
      </c>
      <c r="H31" s="21">
        <f>IF(F31="","", (F31/100*(18+G31)) - ('144h'!F31/100*18))</f>
        <v>3.074669334171884</v>
      </c>
      <c r="I31" s="2"/>
      <c r="J31" s="2"/>
      <c r="K31">
        <v>46.111492165541897</v>
      </c>
      <c r="L31">
        <f t="shared" si="4"/>
        <v>3.3333333333333333E-2</v>
      </c>
      <c r="M31">
        <f t="shared" si="2"/>
        <v>1383.3447649662569</v>
      </c>
    </row>
    <row r="32" spans="1:13">
      <c r="A32" s="1" t="s">
        <v>36</v>
      </c>
      <c r="B32" s="1" t="s">
        <v>110</v>
      </c>
      <c r="C32" s="1">
        <f t="shared" si="0"/>
        <v>240</v>
      </c>
      <c r="D32" s="1"/>
      <c r="E32" s="1"/>
      <c r="F32" s="1"/>
      <c r="G32" s="19" t="str">
        <f>IF(D32="","",((D32+'P calcs'!$B$2)/'P calcs'!$B$2*('P calcs'!$B$9)-'P calcs'!$B$6-'P calcs'!$B$8)+0.1324/0.836)</f>
        <v/>
      </c>
      <c r="H32" s="19" t="str">
        <f>IF(F32="","", (F32/100*(18+G32)) - ('144h'!F32/100*18))</f>
        <v/>
      </c>
      <c r="I32" s="1"/>
      <c r="J32" s="1"/>
      <c r="L32" t="str">
        <f t="shared" si="4"/>
        <v/>
      </c>
      <c r="M32" t="str">
        <f t="shared" si="2"/>
        <v/>
      </c>
    </row>
    <row r="33" spans="1:14">
      <c r="A33" s="1" t="s">
        <v>37</v>
      </c>
      <c r="B33" s="1" t="s">
        <v>110</v>
      </c>
      <c r="C33" s="1">
        <f t="shared" si="0"/>
        <v>240</v>
      </c>
      <c r="D33" s="1"/>
      <c r="E33" s="1"/>
      <c r="F33" s="1"/>
      <c r="G33" s="19" t="str">
        <f>IF(D33="","",((D33+'P calcs'!$B$2)/'P calcs'!$B$2*('P calcs'!$B$9)-'P calcs'!$B$6-'P calcs'!$B$8)+0.1324/0.836)</f>
        <v/>
      </c>
      <c r="H33" s="19" t="str">
        <f>IF(F33="","", (F33/100*(18+G33)) - ('144h'!F33/100*18))</f>
        <v/>
      </c>
      <c r="I33" s="1"/>
      <c r="J33" s="1"/>
      <c r="L33" t="str">
        <f t="shared" si="4"/>
        <v/>
      </c>
      <c r="M33" t="str">
        <f t="shared" si="2"/>
        <v/>
      </c>
    </row>
    <row r="34" spans="1:14">
      <c r="A34" s="1" t="s">
        <v>38</v>
      </c>
      <c r="B34" s="1" t="s">
        <v>110</v>
      </c>
      <c r="C34" s="1">
        <f t="shared" si="0"/>
        <v>240</v>
      </c>
      <c r="D34" s="1"/>
      <c r="E34" s="1"/>
      <c r="F34" s="1"/>
      <c r="G34" s="19" t="str">
        <f>IF(D34="","",((D34+'P calcs'!$B$2)/'P calcs'!$B$2*('P calcs'!$B$9)-'P calcs'!$B$6-'P calcs'!$B$8)+0.1324/0.836)</f>
        <v/>
      </c>
      <c r="H34" s="19" t="str">
        <f>IF(F34="","", (F34/100*(18+G34)) - ('144h'!F34/100*18))</f>
        <v/>
      </c>
      <c r="I34" s="1"/>
      <c r="J34" s="1"/>
      <c r="L34" t="str">
        <f t="shared" si="4"/>
        <v/>
      </c>
      <c r="M34" t="str">
        <f t="shared" si="2"/>
        <v/>
      </c>
    </row>
    <row r="35" spans="1:14">
      <c r="A35" s="2" t="s">
        <v>39</v>
      </c>
      <c r="B35" s="2" t="s">
        <v>110</v>
      </c>
      <c r="C35" s="2">
        <f t="shared" si="0"/>
        <v>240</v>
      </c>
      <c r="D35" s="2"/>
      <c r="E35" s="2"/>
      <c r="F35" s="2"/>
      <c r="G35" s="21" t="str">
        <f>IF(D35="","",((D35+'P calcs'!$B$2)/'P calcs'!$B$2*('P calcs'!$B$9)-'P calcs'!$B$6-'P calcs'!$B$8)+0.1324/0.836)</f>
        <v/>
      </c>
      <c r="H35" s="21" t="str">
        <f>IF(F35="","", (F35/100*(18+G35)) - ('144h'!F35/100*18))</f>
        <v/>
      </c>
      <c r="I35" s="2"/>
      <c r="J35" s="2"/>
      <c r="K35" s="2"/>
      <c r="L35" t="str">
        <f t="shared" si="4"/>
        <v/>
      </c>
      <c r="M35" t="str">
        <f t="shared" si="2"/>
        <v/>
      </c>
    </row>
    <row r="36" spans="1:14">
      <c r="A36" s="2" t="s">
        <v>40</v>
      </c>
      <c r="B36" s="2" t="s">
        <v>110</v>
      </c>
      <c r="C36" s="2">
        <f t="shared" si="0"/>
        <v>240</v>
      </c>
      <c r="D36" s="2"/>
      <c r="E36" s="2"/>
      <c r="F36" s="2"/>
      <c r="G36" s="21" t="str">
        <f>IF(D36="","",((D36+'P calcs'!$B$2)/'P calcs'!$B$2*('P calcs'!$B$9)-'P calcs'!$B$6-'P calcs'!$B$8)+0.1324/0.836)</f>
        <v/>
      </c>
      <c r="H36" s="21" t="str">
        <f>IF(F36="","", (F36/100*(18+G36)) - ('144h'!F36/100*18))</f>
        <v/>
      </c>
      <c r="I36" s="2"/>
      <c r="J36" s="2"/>
      <c r="K36" s="2"/>
      <c r="L36" t="str">
        <f t="shared" si="4"/>
        <v/>
      </c>
      <c r="M36" t="str">
        <f t="shared" si="2"/>
        <v/>
      </c>
    </row>
    <row r="37" spans="1:14">
      <c r="A37" s="2" t="s">
        <v>41</v>
      </c>
      <c r="B37" s="2" t="s">
        <v>110</v>
      </c>
      <c r="C37" s="2">
        <f t="shared" si="0"/>
        <v>240</v>
      </c>
      <c r="D37" s="2"/>
      <c r="E37" s="2"/>
      <c r="F37" s="2"/>
      <c r="G37" s="21" t="str">
        <f>IF(D37="","",((D37+'P calcs'!$B$2)/'P calcs'!$B$2*('P calcs'!$B$9)-'P calcs'!$B$6-'P calcs'!$B$8)+0.1324/0.836)</f>
        <v/>
      </c>
      <c r="H37" s="21" t="str">
        <f>IF(F37="","", (F37/100*(18+G37)) - ('144h'!F37/100*18))</f>
        <v/>
      </c>
      <c r="I37" s="2"/>
      <c r="J37" s="2"/>
      <c r="K37" s="2"/>
      <c r="L37" t="str">
        <f t="shared" si="4"/>
        <v/>
      </c>
      <c r="M37" t="str">
        <f t="shared" si="2"/>
        <v/>
      </c>
    </row>
    <row r="38" spans="1:14">
      <c r="A38" s="1" t="s">
        <v>42</v>
      </c>
      <c r="B38" s="1" t="s">
        <v>110</v>
      </c>
      <c r="C38" s="1">
        <f t="shared" si="0"/>
        <v>240</v>
      </c>
      <c r="D38" s="1">
        <v>256</v>
      </c>
      <c r="E38" s="1">
        <v>8000</v>
      </c>
      <c r="F38" s="1">
        <v>53.582000000000008</v>
      </c>
      <c r="G38" s="19">
        <f>IF(D38="","",((D38+'P calcs'!$B$2)/'P calcs'!$B$2*('P calcs'!$B$9)-'P calcs'!$B$6-'P calcs'!$B$8)+0.1324/0.836)</f>
        <v>4.0627340596877684</v>
      </c>
      <c r="H38" s="19">
        <f>IF(F38="","", (F38/100*(18+G38)) - ('144h'!F38/100*18))</f>
        <v>4.4894585638619029</v>
      </c>
      <c r="I38" s="1"/>
      <c r="J38" s="1"/>
      <c r="L38" t="str">
        <f t="shared" si="4"/>
        <v/>
      </c>
      <c r="M38" t="str">
        <f t="shared" si="2"/>
        <v/>
      </c>
    </row>
    <row r="39" spans="1:14">
      <c r="A39" s="1" t="s">
        <v>43</v>
      </c>
      <c r="B39" s="1" t="s">
        <v>110</v>
      </c>
      <c r="C39" s="1">
        <f t="shared" si="0"/>
        <v>240</v>
      </c>
      <c r="D39" s="1">
        <v>283</v>
      </c>
      <c r="E39" s="1">
        <v>7799</v>
      </c>
      <c r="F39" s="1">
        <v>51.054079999999999</v>
      </c>
      <c r="G39" s="19">
        <f>IF(D39="","",((D39+'P calcs'!$B$2)/'P calcs'!$B$2*('P calcs'!$B$9)-'P calcs'!$B$6-'P calcs'!$B$8)+0.1324/0.836)</f>
        <v>4.4745221185024002</v>
      </c>
      <c r="H39" s="19">
        <f>IF(F39="","", (F39/100*(18+G39)) - ('144h'!F39/100*18))</f>
        <v>5.3070041019979088</v>
      </c>
      <c r="I39" s="1"/>
      <c r="J39" s="1"/>
      <c r="L39" t="str">
        <f t="shared" si="4"/>
        <v/>
      </c>
      <c r="M39" t="str">
        <f t="shared" si="2"/>
        <v/>
      </c>
    </row>
    <row r="40" spans="1:14">
      <c r="A40" s="1" t="s">
        <v>44</v>
      </c>
      <c r="B40" s="1" t="s">
        <v>110</v>
      </c>
      <c r="C40" s="1">
        <f t="shared" si="0"/>
        <v>240</v>
      </c>
      <c r="D40" s="1">
        <v>280</v>
      </c>
      <c r="E40" s="1">
        <v>7490</v>
      </c>
      <c r="F40" s="1">
        <v>48.04984000000001</v>
      </c>
      <c r="G40" s="19">
        <f>IF(D40="","",((D40+'P calcs'!$B$2)/'P calcs'!$B$2*('P calcs'!$B$9)-'P calcs'!$B$6-'P calcs'!$B$8)+0.1324/0.836)</f>
        <v>4.4287678897452185</v>
      </c>
      <c r="H40" s="19">
        <f>IF(F40="","", (F40/100*(18+G40)) - ('144h'!F40/100*18))</f>
        <v>4.9981590849939543</v>
      </c>
      <c r="I40" s="1"/>
      <c r="J40" s="1"/>
      <c r="L40" t="str">
        <f t="shared" si="4"/>
        <v/>
      </c>
      <c r="M40" t="str">
        <f t="shared" si="2"/>
        <v/>
      </c>
    </row>
    <row r="41" spans="1:14">
      <c r="A41" s="2" t="s">
        <v>45</v>
      </c>
      <c r="B41" s="2" t="s">
        <v>110</v>
      </c>
      <c r="C41" s="2">
        <f t="shared" si="0"/>
        <v>240</v>
      </c>
      <c r="D41" s="2">
        <v>192</v>
      </c>
      <c r="E41" s="2">
        <v>6486</v>
      </c>
      <c r="F41" s="2">
        <v>37.013120000000001</v>
      </c>
      <c r="G41" s="21">
        <f>IF(D41="","",((D41+'P calcs'!$B$2)/'P calcs'!$B$2*('P calcs'!$B$9)-'P calcs'!$B$6-'P calcs'!$B$8)+0.1324/0.836)</f>
        <v>3.0866438462012331</v>
      </c>
      <c r="H41" s="21">
        <f>IF(F41="","", (F41/100*(18+G41)) - ('144h'!F41/100*18))</f>
        <v>3.9121843907670772</v>
      </c>
      <c r="I41" s="2"/>
      <c r="J41" s="2"/>
      <c r="K41">
        <v>57.52351337927675</v>
      </c>
      <c r="L41">
        <f t="shared" si="4"/>
        <v>3.3333333333333333E-2</v>
      </c>
      <c r="M41">
        <f t="shared" si="2"/>
        <v>1725.7054013783024</v>
      </c>
      <c r="N41" s="2"/>
    </row>
    <row r="42" spans="1:14">
      <c r="A42" s="2" t="s">
        <v>46</v>
      </c>
      <c r="B42" s="2" t="s">
        <v>110</v>
      </c>
      <c r="C42" s="2">
        <f t="shared" si="0"/>
        <v>240</v>
      </c>
      <c r="D42" s="2">
        <v>213</v>
      </c>
      <c r="E42" s="2">
        <v>7500</v>
      </c>
      <c r="F42" s="2">
        <v>43.199779999999997</v>
      </c>
      <c r="G42" s="21">
        <f>IF(D42="","",((D42+'P calcs'!$B$2)/'P calcs'!$B$2*('P calcs'!$B$9)-'P calcs'!$B$6-'P calcs'!$B$8)+0.1324/0.836)</f>
        <v>3.4069234475015029</v>
      </c>
      <c r="H42" s="21">
        <f>IF(F42="","", (F42/100*(18+G42)) - ('144h'!F42/100*18))</f>
        <v>3.9885722340890633</v>
      </c>
      <c r="I42" s="2"/>
      <c r="J42" s="2"/>
      <c r="K42">
        <v>49.082817680316559</v>
      </c>
      <c r="L42">
        <f t="shared" si="4"/>
        <v>3.3333333333333333E-2</v>
      </c>
      <c r="M42">
        <f t="shared" si="2"/>
        <v>1472.4845304094968</v>
      </c>
      <c r="N42" s="2"/>
    </row>
    <row r="43" spans="1:14">
      <c r="A43" s="2" t="s">
        <v>47</v>
      </c>
      <c r="B43" s="2" t="s">
        <v>110</v>
      </c>
      <c r="C43" s="2">
        <f t="shared" si="0"/>
        <v>240</v>
      </c>
      <c r="D43" s="2">
        <v>231</v>
      </c>
      <c r="E43" s="2"/>
      <c r="F43" s="2">
        <v>49.346940000000011</v>
      </c>
      <c r="G43" s="21">
        <f>IF(D43="","",((D43+'P calcs'!$B$2)/'P calcs'!$B$2*('P calcs'!$B$9)-'P calcs'!$B$6-'P calcs'!$B$8)+0.1324/0.836)</f>
        <v>3.681448820044591</v>
      </c>
      <c r="H43" s="21">
        <f>IF(F43="","", (F43/100*(18+G43)) - ('144h'!F43/100*18))</f>
        <v>4.0306967403581142</v>
      </c>
      <c r="I43" s="2"/>
      <c r="J43" s="2"/>
      <c r="K43">
        <v>33.47727045804551</v>
      </c>
      <c r="L43">
        <f t="shared" si="4"/>
        <v>3.3333333333333333E-2</v>
      </c>
      <c r="M43">
        <f t="shared" si="2"/>
        <v>1004.3181137413653</v>
      </c>
      <c r="N43" s="2"/>
    </row>
    <row r="44" spans="1:14">
      <c r="A44" s="1" t="s">
        <v>48</v>
      </c>
      <c r="B44" s="1" t="s">
        <v>110</v>
      </c>
      <c r="C44" s="1">
        <f t="shared" si="0"/>
        <v>240</v>
      </c>
      <c r="D44" s="1">
        <v>240</v>
      </c>
      <c r="E44" s="1"/>
      <c r="F44" s="1">
        <v>44.609079999999999</v>
      </c>
      <c r="G44" s="19">
        <f>IF(D44="","",((D44+'P calcs'!$B$2)/'P calcs'!$B$2*('P calcs'!$B$9)-'P calcs'!$B$6-'P calcs'!$B$8)+0.1324/0.836)</f>
        <v>3.8187115063161352</v>
      </c>
      <c r="H44" s="19">
        <f>IF(F44="","", (F44/100*(18+G44)) - ('144h'!F44/100*18))</f>
        <v>3.3393680708217683</v>
      </c>
      <c r="I44" s="1"/>
      <c r="J44" s="1"/>
      <c r="L44" t="str">
        <f t="shared" si="4"/>
        <v/>
      </c>
      <c r="M44" t="str">
        <f t="shared" si="2"/>
        <v/>
      </c>
    </row>
    <row r="45" spans="1:14">
      <c r="A45" s="1" t="s">
        <v>49</v>
      </c>
      <c r="B45" s="1" t="s">
        <v>110</v>
      </c>
      <c r="C45" s="1">
        <f t="shared" si="0"/>
        <v>240</v>
      </c>
      <c r="D45" s="1">
        <v>270</v>
      </c>
      <c r="E45" s="1"/>
      <c r="F45" s="1">
        <v>54.352279999999993</v>
      </c>
      <c r="G45" s="19">
        <f>IF(D45="","",((D45+'P calcs'!$B$2)/'P calcs'!$B$2*('P calcs'!$B$9)-'P calcs'!$B$6-'P calcs'!$B$8)+0.1324/0.836)</f>
        <v>4.2762537938879479</v>
      </c>
      <c r="H45" s="19">
        <f>IF(F45="","", (F45/100*(18+G45)) - ('144h'!F45/100*18))</f>
        <v>5.3809402355645988</v>
      </c>
      <c r="I45" s="1"/>
      <c r="J45" s="1"/>
      <c r="L45" t="str">
        <f t="shared" si="4"/>
        <v/>
      </c>
      <c r="M45" t="str">
        <f t="shared" si="2"/>
        <v/>
      </c>
    </row>
    <row r="46" spans="1:14">
      <c r="A46" s="1" t="s">
        <v>50</v>
      </c>
      <c r="B46" s="1" t="s">
        <v>110</v>
      </c>
      <c r="C46" s="1">
        <f t="shared" si="0"/>
        <v>240</v>
      </c>
      <c r="D46" s="1">
        <v>278</v>
      </c>
      <c r="E46" s="1"/>
      <c r="F46" s="1">
        <v>49.123460000000001</v>
      </c>
      <c r="G46" s="19">
        <f>IF(D46="","",((D46+'P calcs'!$B$2)/'P calcs'!$B$2*('P calcs'!$B$9)-'P calcs'!$B$6-'P calcs'!$B$8)+0.1324/0.836)</f>
        <v>4.398265070573764</v>
      </c>
      <c r="H46" s="19">
        <f>IF(F46="","", (F46/100*(18+G46)) - ('144h'!F46/100*18))</f>
        <v>4.4372739826372749</v>
      </c>
      <c r="I46" s="1"/>
      <c r="J46" s="1"/>
      <c r="L46" t="str">
        <f t="shared" si="4"/>
        <v/>
      </c>
      <c r="M46" t="str">
        <f t="shared" si="2"/>
        <v/>
      </c>
    </row>
    <row r="47" spans="1:14">
      <c r="A47" s="2" t="s">
        <v>51</v>
      </c>
      <c r="B47" s="2" t="s">
        <v>110</v>
      </c>
      <c r="C47" s="2">
        <f t="shared" si="0"/>
        <v>240</v>
      </c>
      <c r="D47" s="2">
        <v>266</v>
      </c>
      <c r="E47" s="2"/>
      <c r="F47" s="2">
        <v>48.018160000000002</v>
      </c>
      <c r="G47" s="21">
        <f>IF(D47="","",((D47+'P calcs'!$B$2)/'P calcs'!$B$2*('P calcs'!$B$9)-'P calcs'!$B$6-'P calcs'!$B$8)+0.1324/0.836)</f>
        <v>4.215248155545039</v>
      </c>
      <c r="H47" s="21">
        <f>IF(F47="","", (F47/100*(18+G47)) - ('144h'!F47/100*18))</f>
        <v>4.4666306037266663</v>
      </c>
      <c r="I47" s="2"/>
      <c r="J47" s="2"/>
      <c r="K47">
        <v>34.641724086497376</v>
      </c>
      <c r="L47">
        <f t="shared" si="4"/>
        <v>3.3333333333333333E-2</v>
      </c>
      <c r="M47">
        <f t="shared" si="2"/>
        <v>1039.2517225949214</v>
      </c>
    </row>
    <row r="48" spans="1:14">
      <c r="A48" s="2" t="s">
        <v>52</v>
      </c>
      <c r="B48" s="2" t="s">
        <v>110</v>
      </c>
      <c r="C48" s="2">
        <f t="shared" si="0"/>
        <v>240</v>
      </c>
      <c r="D48" s="2">
        <v>264</v>
      </c>
      <c r="E48" s="2"/>
      <c r="F48" s="22">
        <v>48.018160000000002</v>
      </c>
      <c r="G48" s="21">
        <f>IF(D48="","",((D48+'P calcs'!$B$2)/'P calcs'!$B$2*('P calcs'!$B$9)-'P calcs'!$B$6-'P calcs'!$B$8)+0.1324/0.836)</f>
        <v>4.1847453363735854</v>
      </c>
      <c r="H48" s="21">
        <f>IF(F48="","", (F48/100*(18+G48)) - ('144h'!F48/100*18))</f>
        <v>4.7724557112124071</v>
      </c>
      <c r="I48" s="2"/>
      <c r="J48" s="2"/>
      <c r="K48">
        <v>39.945636825232903</v>
      </c>
      <c r="L48">
        <f t="shared" si="4"/>
        <v>3.3333333333333333E-2</v>
      </c>
      <c r="M48">
        <f t="shared" si="2"/>
        <v>1198.3691047569871</v>
      </c>
    </row>
    <row r="49" spans="1:14">
      <c r="A49" s="2" t="s">
        <v>53</v>
      </c>
      <c r="B49" s="2" t="s">
        <v>110</v>
      </c>
      <c r="C49" s="2">
        <f t="shared" si="0"/>
        <v>240</v>
      </c>
      <c r="D49" s="2">
        <v>217</v>
      </c>
      <c r="E49" s="2"/>
      <c r="F49" s="22">
        <v>48.018160000000002</v>
      </c>
      <c r="G49" s="21">
        <f>IF(D49="","",((D49+'P calcs'!$B$2)/'P calcs'!$B$2*('P calcs'!$B$9)-'P calcs'!$B$6-'P calcs'!$B$8)+0.1324/0.836)</f>
        <v>3.4679290858444114</v>
      </c>
      <c r="H49" s="21">
        <f>IF(F49="","", (F49/100*(18+G49)) - ('144h'!F49/100*18))</f>
        <v>5.8555637371273077</v>
      </c>
      <c r="I49" s="2"/>
      <c r="J49" s="2"/>
      <c r="K49">
        <v>51.397589510638234</v>
      </c>
      <c r="L49">
        <f t="shared" si="4"/>
        <v>3.3333333333333333E-2</v>
      </c>
      <c r="M49">
        <f t="shared" si="2"/>
        <v>1541.927685319147</v>
      </c>
    </row>
    <row r="50" spans="1:14">
      <c r="A50" s="1" t="s">
        <v>54</v>
      </c>
      <c r="B50" s="1" t="s">
        <v>110</v>
      </c>
      <c r="C50" s="1">
        <f t="shared" si="0"/>
        <v>240</v>
      </c>
      <c r="D50" s="1"/>
      <c r="E50" s="1"/>
      <c r="F50" s="1"/>
      <c r="G50" s="19" t="str">
        <f>IF(D50="","",((D50+'P calcs'!$B$2)/'P calcs'!$B$2*('P calcs'!$B$9)-'P calcs'!$B$6-'P calcs'!$B$8)+0.1324/0.836)</f>
        <v/>
      </c>
      <c r="H50" s="19" t="str">
        <f>IF(F50="","", (F50/100*(18+G50)) - ('144h'!F50/100*18))</f>
        <v/>
      </c>
      <c r="I50" s="1"/>
      <c r="J50" s="1"/>
      <c r="L50" t="str">
        <f t="shared" si="4"/>
        <v/>
      </c>
      <c r="M50" t="str">
        <f t="shared" si="2"/>
        <v/>
      </c>
    </row>
    <row r="51" spans="1:14">
      <c r="A51" s="1" t="s">
        <v>55</v>
      </c>
      <c r="B51" s="1" t="s">
        <v>110</v>
      </c>
      <c r="C51" s="1">
        <f t="shared" si="0"/>
        <v>240</v>
      </c>
      <c r="D51" s="1"/>
      <c r="E51" s="1"/>
      <c r="F51" s="1"/>
      <c r="G51" s="19" t="str">
        <f>IF(D51="","",((D51+'P calcs'!$B$2)/'P calcs'!$B$2*('P calcs'!$B$9)-'P calcs'!$B$6-'P calcs'!$B$8)+0.1324/0.836)</f>
        <v/>
      </c>
      <c r="H51" s="19" t="str">
        <f>IF(F51="","", (F51/100*(18+G51)) - ('144h'!F51/100*18))</f>
        <v/>
      </c>
      <c r="I51" s="1"/>
      <c r="J51" s="1"/>
      <c r="L51" t="str">
        <f t="shared" si="4"/>
        <v/>
      </c>
      <c r="M51" t="str">
        <f t="shared" si="2"/>
        <v/>
      </c>
    </row>
    <row r="52" spans="1:14">
      <c r="A52" s="1" t="s">
        <v>56</v>
      </c>
      <c r="B52" s="1" t="s">
        <v>110</v>
      </c>
      <c r="C52" s="1">
        <f t="shared" si="0"/>
        <v>240</v>
      </c>
      <c r="D52" s="1"/>
      <c r="E52" s="1"/>
      <c r="F52" s="1"/>
      <c r="G52" s="19" t="str">
        <f>IF(D52="","",((D52+'P calcs'!$B$2)/'P calcs'!$B$2*('P calcs'!$B$9)-'P calcs'!$B$6-'P calcs'!$B$8)+0.1324/0.836)</f>
        <v/>
      </c>
      <c r="H52" s="19" t="str">
        <f>IF(F52="","", (F52/100*(18+G52)) - ('144h'!F52/100*18))</f>
        <v/>
      </c>
      <c r="I52" s="1"/>
      <c r="J52" s="1"/>
      <c r="L52" t="str">
        <f t="shared" si="4"/>
        <v/>
      </c>
      <c r="M52" t="str">
        <f t="shared" si="2"/>
        <v/>
      </c>
    </row>
    <row r="53" spans="1:14">
      <c r="A53" s="2" t="s">
        <v>57</v>
      </c>
      <c r="B53" s="2" t="s">
        <v>110</v>
      </c>
      <c r="C53" s="2">
        <f t="shared" si="0"/>
        <v>240</v>
      </c>
      <c r="D53" s="2"/>
      <c r="E53" s="2"/>
      <c r="F53" s="2"/>
      <c r="G53" s="21" t="str">
        <f>IF(D53="","",((D53+'P calcs'!$B$2)/'P calcs'!$B$2*('P calcs'!$B$9)-'P calcs'!$B$6-'P calcs'!$B$8)+0.1324/0.836)</f>
        <v/>
      </c>
      <c r="H53" s="21" t="str">
        <f>IF(F53="","", (F53/100*(18+G53)) - ('144h'!F53/100*18))</f>
        <v/>
      </c>
      <c r="I53" s="2"/>
      <c r="J53" s="2"/>
      <c r="K53" s="2"/>
      <c r="L53" t="str">
        <f t="shared" si="4"/>
        <v/>
      </c>
      <c r="M53" t="str">
        <f t="shared" si="2"/>
        <v/>
      </c>
    </row>
    <row r="54" spans="1:14">
      <c r="A54" s="2" t="s">
        <v>58</v>
      </c>
      <c r="B54" s="2" t="s">
        <v>110</v>
      </c>
      <c r="C54" s="2">
        <f t="shared" si="0"/>
        <v>240</v>
      </c>
      <c r="D54" s="2"/>
      <c r="E54" s="2"/>
      <c r="F54" s="2"/>
      <c r="G54" s="21" t="str">
        <f>IF(D54="","",((D54+'P calcs'!$B$2)/'P calcs'!$B$2*('P calcs'!$B$9)-'P calcs'!$B$6-'P calcs'!$B$8)+0.1324/0.836)</f>
        <v/>
      </c>
      <c r="H54" s="21" t="str">
        <f>IF(F54="","", (F54/100*(18+G54)) - ('144h'!F54/100*18))</f>
        <v/>
      </c>
      <c r="I54" s="2"/>
      <c r="J54" s="2"/>
      <c r="K54" s="2"/>
      <c r="L54" t="str">
        <f t="shared" si="4"/>
        <v/>
      </c>
      <c r="M54" t="str">
        <f t="shared" si="2"/>
        <v/>
      </c>
    </row>
    <row r="55" spans="1:14">
      <c r="A55" s="2" t="s">
        <v>59</v>
      </c>
      <c r="B55" s="2" t="s">
        <v>110</v>
      </c>
      <c r="C55" s="2">
        <f t="shared" si="0"/>
        <v>240</v>
      </c>
      <c r="D55" s="2"/>
      <c r="E55" s="2"/>
      <c r="F55" s="2"/>
      <c r="G55" s="21" t="str">
        <f>IF(D55="","",((D55+'P calcs'!$B$2)/'P calcs'!$B$2*('P calcs'!$B$9)-'P calcs'!$B$6-'P calcs'!$B$8)+0.1324/0.836)</f>
        <v/>
      </c>
      <c r="H55" s="21" t="str">
        <f>IF(F55="","", (F55/100*(18+G55)) - ('144h'!F55/100*18))</f>
        <v/>
      </c>
      <c r="I55" s="2"/>
      <c r="J55" s="2"/>
      <c r="K55" s="2"/>
      <c r="L55" t="str">
        <f t="shared" si="4"/>
        <v/>
      </c>
      <c r="M55" t="str">
        <f t="shared" si="2"/>
        <v/>
      </c>
    </row>
    <row r="56" spans="1:14">
      <c r="A56" s="1" t="s">
        <v>60</v>
      </c>
      <c r="B56" s="1" t="s">
        <v>110</v>
      </c>
      <c r="C56" s="1">
        <f t="shared" si="0"/>
        <v>240</v>
      </c>
      <c r="D56" s="1">
        <v>240</v>
      </c>
      <c r="E56" s="1">
        <v>7600</v>
      </c>
      <c r="F56" s="1">
        <v>50.100760000000001</v>
      </c>
      <c r="G56" s="19">
        <f>IF(D56="","",((D56+'P calcs'!$B$2)/'P calcs'!$B$2*('P calcs'!$B$9)-'P calcs'!$B$6-'P calcs'!$B$8)+0.1324/0.836)</f>
        <v>3.8187115063161352</v>
      </c>
      <c r="H56" s="19">
        <f>IF(F56="","", (F56/100*(18+G56)) - ('144h'!F56/100*18))</f>
        <v>10.931340286871832</v>
      </c>
      <c r="I56" s="1"/>
      <c r="J56" s="1"/>
      <c r="L56" t="str">
        <f t="shared" si="4"/>
        <v/>
      </c>
      <c r="M56" t="str">
        <f t="shared" si="2"/>
        <v/>
      </c>
    </row>
    <row r="57" spans="1:14">
      <c r="A57" s="1" t="s">
        <v>61</v>
      </c>
      <c r="B57" s="1" t="s">
        <v>110</v>
      </c>
      <c r="C57" s="1">
        <f t="shared" si="0"/>
        <v>240</v>
      </c>
      <c r="D57" s="1">
        <v>228</v>
      </c>
      <c r="E57" s="1">
        <v>7000</v>
      </c>
      <c r="F57" s="1">
        <v>45.84190000000001</v>
      </c>
      <c r="G57" s="19">
        <f>IF(D57="","",((D57+'P calcs'!$B$2)/'P calcs'!$B$2*('P calcs'!$B$9)-'P calcs'!$B$6-'P calcs'!$B$8)+0.1324/0.836)</f>
        <v>3.6356945912874092</v>
      </c>
      <c r="H57" s="19">
        <f>IF(F57="","", (F57/100*(18+G57)) - ('144h'!F57/100*18))</f>
        <v>9.918213478843386</v>
      </c>
      <c r="I57" s="1"/>
      <c r="J57" s="1"/>
      <c r="L57" t="str">
        <f t="shared" si="4"/>
        <v/>
      </c>
      <c r="M57" t="str">
        <f t="shared" si="2"/>
        <v/>
      </c>
    </row>
    <row r="58" spans="1:14">
      <c r="A58" s="1" t="s">
        <v>62</v>
      </c>
      <c r="B58" s="1" t="s">
        <v>110</v>
      </c>
      <c r="C58" s="1">
        <f t="shared" si="0"/>
        <v>240</v>
      </c>
      <c r="D58" s="1">
        <v>147</v>
      </c>
      <c r="E58" s="1">
        <v>5700</v>
      </c>
      <c r="F58" s="1">
        <v>30.812280000000001</v>
      </c>
      <c r="G58" s="19">
        <f>IF(D58="","",((D58+'P calcs'!$B$2)/'P calcs'!$B$2*('P calcs'!$B$9)-'P calcs'!$B$6-'P calcs'!$B$8)+0.1324/0.836)</f>
        <v>2.4003304148435132</v>
      </c>
      <c r="H58" s="19">
        <f>IF(F58="","", (F58/100*(18+G58)) - ('144h'!F58/100*18))</f>
        <v>6.2858069283467453</v>
      </c>
      <c r="I58" s="1"/>
      <c r="J58" s="1"/>
      <c r="L58" t="str">
        <f t="shared" si="4"/>
        <v/>
      </c>
      <c r="M58" t="str">
        <f t="shared" si="2"/>
        <v/>
      </c>
    </row>
    <row r="59" spans="1:14">
      <c r="A59" s="2" t="s">
        <v>63</v>
      </c>
      <c r="B59" s="2" t="s">
        <v>110</v>
      </c>
      <c r="C59" s="2">
        <f t="shared" si="0"/>
        <v>240</v>
      </c>
      <c r="D59" s="2">
        <v>69</v>
      </c>
      <c r="E59" s="2"/>
      <c r="F59" s="2"/>
      <c r="G59" s="21">
        <f>IF(D59="","",((D59+'P calcs'!$B$2)/'P calcs'!$B$2*('P calcs'!$B$9)-'P calcs'!$B$6-'P calcs'!$B$8)+0.1324/0.836)</f>
        <v>1.2107204671567977</v>
      </c>
      <c r="H59" s="21" t="str">
        <f>IF(F59="","", (F59/100*(18+G59)) - ('144h'!F59/100*18))</f>
        <v/>
      </c>
      <c r="I59" s="2"/>
      <c r="J59" s="2"/>
      <c r="K59" s="14">
        <v>81.857511183469413</v>
      </c>
      <c r="L59" s="14">
        <f t="shared" si="4"/>
        <v>3.3333333333333333E-2</v>
      </c>
      <c r="M59" s="14">
        <f t="shared" si="2"/>
        <v>2455.7253355040825</v>
      </c>
      <c r="N59" s="2"/>
    </row>
    <row r="60" spans="1:14">
      <c r="A60" s="2" t="s">
        <v>64</v>
      </c>
      <c r="B60" s="2" t="s">
        <v>110</v>
      </c>
      <c r="C60" s="2">
        <f t="shared" si="0"/>
        <v>240</v>
      </c>
      <c r="D60" s="2">
        <v>172</v>
      </c>
      <c r="E60" s="2"/>
      <c r="F60" s="2"/>
      <c r="G60" s="21">
        <f>IF(D60="","",((D60+'P calcs'!$B$2)/'P calcs'!$B$2*('P calcs'!$B$9)-'P calcs'!$B$6-'P calcs'!$B$8)+0.1324/0.836)</f>
        <v>2.781615654486691</v>
      </c>
      <c r="H60" s="21" t="str">
        <f>IF(F60="","", (F60/100*(18+G60)) - ('144h'!F60/100*18))</f>
        <v/>
      </c>
      <c r="I60" s="2"/>
      <c r="J60" s="2"/>
      <c r="K60">
        <v>56.197225843583411</v>
      </c>
      <c r="L60">
        <f t="shared" si="4"/>
        <v>3.3333333333333333E-2</v>
      </c>
      <c r="M60">
        <f t="shared" si="2"/>
        <v>1685.9167753075023</v>
      </c>
      <c r="N60" s="2"/>
    </row>
    <row r="61" spans="1:14">
      <c r="A61" s="2" t="s">
        <v>65</v>
      </c>
      <c r="B61" s="2" t="s">
        <v>110</v>
      </c>
      <c r="C61" s="2">
        <f t="shared" si="0"/>
        <v>240</v>
      </c>
      <c r="D61" s="2">
        <v>184</v>
      </c>
      <c r="E61" s="2"/>
      <c r="F61" s="2"/>
      <c r="G61" s="21">
        <f>IF(D61="","",((D61+'P calcs'!$B$2)/'P calcs'!$B$2*('P calcs'!$B$9)-'P calcs'!$B$6-'P calcs'!$B$8)+0.1324/0.836)</f>
        <v>2.9646325695154165</v>
      </c>
      <c r="H61" s="21" t="str">
        <f>IF(F61="","", (F61/100*(18+G61)) - ('144h'!F61/100*18))</f>
        <v/>
      </c>
      <c r="I61" s="2"/>
      <c r="J61" s="2"/>
      <c r="K61">
        <v>48.844405794850857</v>
      </c>
      <c r="L61">
        <f t="shared" si="4"/>
        <v>3.3333333333333333E-2</v>
      </c>
      <c r="M61">
        <f t="shared" si="2"/>
        <v>1465.3321738455256</v>
      </c>
      <c r="N61" s="2"/>
    </row>
    <row r="62" spans="1:14">
      <c r="A62" s="1" t="s">
        <v>66</v>
      </c>
      <c r="B62" s="1" t="s">
        <v>110</v>
      </c>
      <c r="C62" s="1">
        <f t="shared" si="0"/>
        <v>240</v>
      </c>
      <c r="D62" s="1"/>
      <c r="E62" s="1"/>
      <c r="F62" s="1"/>
      <c r="G62" s="19" t="str">
        <f>IF(D62="","",((D62+'P calcs'!$B$2)/'P calcs'!$B$2*('P calcs'!$B$9)-'P calcs'!$B$6-'P calcs'!$B$8)+0.1324/0.836)</f>
        <v/>
      </c>
      <c r="H62" s="19" t="str">
        <f>IF(F62="","", (F62/100*(18+G62)) - ('144h'!F62/100*18))</f>
        <v/>
      </c>
      <c r="I62" s="1"/>
      <c r="J62" s="1"/>
      <c r="L62" t="str">
        <f t="shared" si="4"/>
        <v/>
      </c>
      <c r="M62" t="str">
        <f t="shared" si="2"/>
        <v/>
      </c>
    </row>
    <row r="63" spans="1:14">
      <c r="A63" s="1" t="s">
        <v>67</v>
      </c>
      <c r="B63" s="1" t="s">
        <v>110</v>
      </c>
      <c r="C63" s="1">
        <f t="shared" si="0"/>
        <v>240</v>
      </c>
      <c r="D63" s="1"/>
      <c r="E63" s="1"/>
      <c r="F63" s="1"/>
      <c r="G63" s="19" t="str">
        <f>IF(D63="","",((D63+'P calcs'!$B$2)/'P calcs'!$B$2*('P calcs'!$B$9)-'P calcs'!$B$6-'P calcs'!$B$8)+0.1324/0.836)</f>
        <v/>
      </c>
      <c r="H63" s="19" t="str">
        <f>IF(F63="","", (F63/100*(18+G63)) - ('144h'!F63/100*18))</f>
        <v/>
      </c>
      <c r="I63" s="1"/>
      <c r="J63" s="1"/>
      <c r="L63" t="str">
        <f t="shared" si="4"/>
        <v/>
      </c>
      <c r="M63" t="str">
        <f t="shared" si="2"/>
        <v/>
      </c>
    </row>
    <row r="64" spans="1:14">
      <c r="A64" s="1" t="s">
        <v>68</v>
      </c>
      <c r="B64" s="1" t="s">
        <v>110</v>
      </c>
      <c r="C64" s="1">
        <f t="shared" si="0"/>
        <v>240</v>
      </c>
      <c r="D64" s="1"/>
      <c r="E64" s="1"/>
      <c r="F64" s="1"/>
      <c r="G64" s="19" t="str">
        <f>IF(D64="","",((D64+'P calcs'!$B$2)/'P calcs'!$B$2*('P calcs'!$B$9)-'P calcs'!$B$6-'P calcs'!$B$8)+0.1324/0.836)</f>
        <v/>
      </c>
      <c r="H64" s="19" t="str">
        <f>IF(F64="","", (F64/100*(18+G64)) - ('144h'!F64/100*18))</f>
        <v/>
      </c>
      <c r="I64" s="1"/>
      <c r="J64" s="1"/>
      <c r="L64" t="str">
        <f t="shared" si="4"/>
        <v/>
      </c>
      <c r="M64" t="str">
        <f t="shared" si="2"/>
        <v/>
      </c>
    </row>
    <row r="65" spans="1:13">
      <c r="A65" s="2" t="s">
        <v>69</v>
      </c>
      <c r="B65" s="2" t="s">
        <v>110</v>
      </c>
      <c r="C65" s="2">
        <f t="shared" si="0"/>
        <v>240</v>
      </c>
      <c r="D65" s="2"/>
      <c r="E65" s="2"/>
      <c r="F65" s="2"/>
      <c r="G65" s="21" t="str">
        <f>IF(D65="","",((D65+'P calcs'!$B$2)/'P calcs'!$B$2*('P calcs'!$B$9)-'P calcs'!$B$6-'P calcs'!$B$8)+0.1324/0.836)</f>
        <v/>
      </c>
      <c r="H65" s="21" t="str">
        <f>IF(F65="","", (F65/100*(18+G65)) - ('144h'!F65/100*18))</f>
        <v/>
      </c>
      <c r="I65" s="2"/>
      <c r="J65" s="2"/>
      <c r="K65" s="2"/>
      <c r="L65" t="str">
        <f t="shared" si="4"/>
        <v/>
      </c>
      <c r="M65" t="str">
        <f t="shared" si="2"/>
        <v/>
      </c>
    </row>
    <row r="66" spans="1:13">
      <c r="A66" s="2" t="s">
        <v>70</v>
      </c>
      <c r="B66" s="2" t="s">
        <v>110</v>
      </c>
      <c r="C66" s="2">
        <f t="shared" si="0"/>
        <v>240</v>
      </c>
      <c r="D66" s="2"/>
      <c r="E66" s="2"/>
      <c r="F66" s="2"/>
      <c r="G66" s="21" t="str">
        <f>IF(D66="","",((D66+'P calcs'!$B$2)/'P calcs'!$B$2*('P calcs'!$B$9)-'P calcs'!$B$6-'P calcs'!$B$8)+0.1324/0.836)</f>
        <v/>
      </c>
      <c r="H66" s="21" t="str">
        <f>IF(F66="","", (F66/100*(18+G66)) - ('144h'!F66/100*18))</f>
        <v/>
      </c>
      <c r="I66" s="2"/>
      <c r="J66" s="2"/>
      <c r="K66" s="2"/>
      <c r="L66" t="str">
        <f t="shared" si="4"/>
        <v/>
      </c>
      <c r="M66" t="str">
        <f t="shared" si="2"/>
        <v/>
      </c>
    </row>
    <row r="67" spans="1:13">
      <c r="A67" s="2" t="s">
        <v>71</v>
      </c>
      <c r="B67" s="2" t="s">
        <v>110</v>
      </c>
      <c r="C67" s="2">
        <f t="shared" ref="C67:C91" si="5">(18-8)*24</f>
        <v>240</v>
      </c>
      <c r="D67" s="2"/>
      <c r="E67" s="2"/>
      <c r="F67" s="2"/>
      <c r="G67" s="21" t="str">
        <f>IF(D67="","",((D67+'P calcs'!$B$2)/'P calcs'!$B$2*('P calcs'!$B$9)-'P calcs'!$B$6-'P calcs'!$B$8)+0.1324/0.836)</f>
        <v/>
      </c>
      <c r="H67" s="21" t="str">
        <f>IF(F67="","", (F67/100*(18+G67)) - ('144h'!F67/100*18))</f>
        <v/>
      </c>
      <c r="I67" s="2"/>
      <c r="J67" s="2"/>
      <c r="K67" s="2"/>
      <c r="L67" t="str">
        <f t="shared" si="4"/>
        <v/>
      </c>
      <c r="M67" t="str">
        <f t="shared" ref="M67:M79" si="6">IF(K67=0, "", K67/L67)</f>
        <v/>
      </c>
    </row>
    <row r="68" spans="1:13">
      <c r="A68" s="1" t="s">
        <v>72</v>
      </c>
      <c r="B68" s="1" t="s">
        <v>110</v>
      </c>
      <c r="C68" s="1">
        <f t="shared" si="5"/>
        <v>240</v>
      </c>
      <c r="D68" s="1">
        <v>30</v>
      </c>
      <c r="E68" s="1"/>
      <c r="F68" s="1">
        <v>1.182205</v>
      </c>
      <c r="G68" s="19">
        <f>IF(D68="","",((D68+'P calcs'!$B$2)/'P calcs'!$B$2*('P calcs'!$B$9)-'P calcs'!$B$6-'P calcs'!$B$8)+0.1324/0.836)</f>
        <v>0.61591549331344009</v>
      </c>
      <c r="H68" s="19">
        <f>IF(F68="","", (F68/100*(18+G68)) - ('144h'!F68/100*18))</f>
        <v>0.10330508375772612</v>
      </c>
      <c r="I68" s="1"/>
      <c r="J68" s="1" t="s">
        <v>97</v>
      </c>
      <c r="L68" t="str">
        <f t="shared" si="4"/>
        <v/>
      </c>
      <c r="M68" t="str">
        <f t="shared" si="6"/>
        <v/>
      </c>
    </row>
    <row r="69" spans="1:13">
      <c r="A69" s="1" t="s">
        <v>73</v>
      </c>
      <c r="B69" s="1" t="s">
        <v>110</v>
      </c>
      <c r="C69" s="1">
        <f t="shared" si="5"/>
        <v>240</v>
      </c>
      <c r="D69" s="1">
        <v>32</v>
      </c>
      <c r="E69" s="1"/>
      <c r="F69" s="1">
        <v>2.1911400000000003</v>
      </c>
      <c r="G69" s="19">
        <f>IF(D69="","",((D69+'P calcs'!$B$2)/'P calcs'!$B$2*('P calcs'!$B$9)-'P calcs'!$B$6-'P calcs'!$B$8)+0.1324/0.836)</f>
        <v>0.64641831248489445</v>
      </c>
      <c r="H69" s="19">
        <f>IF(F69="","", (F69/100*(18+G69)) - ('144h'!F69/100*18))</f>
        <v>0.13925763021218157</v>
      </c>
      <c r="I69" s="1"/>
      <c r="J69" s="1"/>
      <c r="L69" t="str">
        <f t="shared" si="4"/>
        <v/>
      </c>
      <c r="M69" t="str">
        <f t="shared" si="6"/>
        <v/>
      </c>
    </row>
    <row r="70" spans="1:13">
      <c r="A70" s="1" t="s">
        <v>74</v>
      </c>
      <c r="B70" s="1" t="s">
        <v>110</v>
      </c>
      <c r="C70" s="1">
        <f t="shared" si="5"/>
        <v>240</v>
      </c>
      <c r="D70" s="1">
        <v>20</v>
      </c>
      <c r="E70" s="1"/>
      <c r="F70" s="1"/>
      <c r="G70" s="19">
        <f>IF(D70="","",((D70+'P calcs'!$B$2)/'P calcs'!$B$2*('P calcs'!$B$9)-'P calcs'!$B$6-'P calcs'!$B$8)+0.1324/0.836)</f>
        <v>0.46340139745616898</v>
      </c>
      <c r="H70" s="19" t="str">
        <f>IF(F70="","", (F70/100*(18+G70)) - ('144h'!F70/100*18))</f>
        <v/>
      </c>
      <c r="I70" s="1"/>
      <c r="J70" s="1"/>
      <c r="L70" t="str">
        <f t="shared" si="4"/>
        <v/>
      </c>
      <c r="M70" t="str">
        <f t="shared" si="6"/>
        <v/>
      </c>
    </row>
    <row r="71" spans="1:13">
      <c r="A71" s="2" t="s">
        <v>75</v>
      </c>
      <c r="B71" s="2" t="s">
        <v>110</v>
      </c>
      <c r="C71" s="2">
        <f t="shared" si="5"/>
        <v>240</v>
      </c>
      <c r="D71" s="2">
        <v>95</v>
      </c>
      <c r="E71" s="2"/>
      <c r="F71" s="2">
        <v>20.920780000000001</v>
      </c>
      <c r="G71" s="21">
        <f>IF(D71="","",((D71+'P calcs'!$B$2)/'P calcs'!$B$2*('P calcs'!$B$9)-'P calcs'!$B$6-'P calcs'!$B$8)+0.1324/0.836)</f>
        <v>1.6072571163857026</v>
      </c>
      <c r="H71" s="21">
        <f>IF(F71="","", (F71/100*(18+G71)) - ('144h'!F71/100*18))</f>
        <v>2.2211675253533962</v>
      </c>
      <c r="I71" s="2"/>
      <c r="J71" s="2"/>
      <c r="K71">
        <v>83.64791793788811</v>
      </c>
      <c r="L71">
        <f t="shared" si="4"/>
        <v>3.3333333333333333E-2</v>
      </c>
      <c r="M71">
        <f t="shared" si="6"/>
        <v>2509.4375381366435</v>
      </c>
    </row>
    <row r="72" spans="1:13">
      <c r="A72" s="2" t="s">
        <v>76</v>
      </c>
      <c r="B72" s="2" t="s">
        <v>110</v>
      </c>
      <c r="C72" s="2">
        <f t="shared" si="5"/>
        <v>240</v>
      </c>
      <c r="D72" s="2">
        <v>120</v>
      </c>
      <c r="E72" s="2"/>
      <c r="F72" s="2">
        <v>22.828800000000008</v>
      </c>
      <c r="G72" s="21">
        <f>IF(D72="","",((D72+'P calcs'!$B$2)/'P calcs'!$B$2*('P calcs'!$B$9)-'P calcs'!$B$6-'P calcs'!$B$8)+0.1324/0.836)</f>
        <v>1.9885423560288806</v>
      </c>
      <c r="H72" s="21">
        <f>IF(F72="","", (F72/100*(18+G72)) - ('144h'!F72/100*18))</f>
        <v>2.5019643573731227</v>
      </c>
      <c r="I72" s="2"/>
      <c r="J72" s="2"/>
      <c r="K72">
        <v>89.452261859443013</v>
      </c>
      <c r="L72">
        <f t="shared" si="4"/>
        <v>3.3333333333333333E-2</v>
      </c>
      <c r="M72">
        <f t="shared" si="6"/>
        <v>2683.5678557832903</v>
      </c>
    </row>
    <row r="73" spans="1:13">
      <c r="A73" s="2" t="s">
        <v>77</v>
      </c>
      <c r="B73" s="2" t="s">
        <v>110</v>
      </c>
      <c r="C73" s="2">
        <f t="shared" si="5"/>
        <v>240</v>
      </c>
      <c r="D73" s="2">
        <v>69</v>
      </c>
      <c r="E73" s="2"/>
      <c r="F73" s="2"/>
      <c r="G73" s="21">
        <f>IF(D73="","",((D73+'P calcs'!$B$2)/'P calcs'!$B$2*('P calcs'!$B$9)-'P calcs'!$B$6-'P calcs'!$B$8)+0.1324/0.836)</f>
        <v>1.2107204671567977</v>
      </c>
      <c r="H73" s="21" t="str">
        <f>IF(F73="","", (F73/100*(18+G73)) - ('144h'!F73/100*18))</f>
        <v/>
      </c>
      <c r="I73" s="2"/>
      <c r="J73" s="2"/>
      <c r="K73">
        <v>100.54605258132371</v>
      </c>
      <c r="L73">
        <f t="shared" ref="L73:L79" si="7">IF(K73="", "", 1/30)</f>
        <v>3.3333333333333333E-2</v>
      </c>
      <c r="M73">
        <f t="shared" si="6"/>
        <v>3016.3815774397112</v>
      </c>
    </row>
    <row r="74" spans="1:13">
      <c r="A74" s="1" t="s">
        <v>78</v>
      </c>
      <c r="B74" s="1" t="s">
        <v>110</v>
      </c>
      <c r="C74" s="1">
        <f t="shared" si="5"/>
        <v>240</v>
      </c>
      <c r="D74" s="1">
        <v>47</v>
      </c>
      <c r="E74" s="1"/>
      <c r="F74" s="1">
        <v>8.292720000000001</v>
      </c>
      <c r="G74" s="19">
        <f>IF(D74="","",((D74+'P calcs'!$B$2)/'P calcs'!$B$2*('P calcs'!$B$9)-'P calcs'!$B$6-'P calcs'!$B$8)+0.1324/0.836)</f>
        <v>0.87518945627080136</v>
      </c>
      <c r="H74" s="19">
        <f>IF(F74="","", (F74/100*(18+G74)) - ('144h'!F74/100*18))</f>
        <v>1.1022319110780601</v>
      </c>
      <c r="I74" s="1"/>
      <c r="J74" s="1"/>
      <c r="L74" t="str">
        <f t="shared" si="7"/>
        <v/>
      </c>
      <c r="M74" t="str">
        <f t="shared" si="6"/>
        <v/>
      </c>
    </row>
    <row r="75" spans="1:13">
      <c r="A75" s="1" t="s">
        <v>79</v>
      </c>
      <c r="B75" s="1" t="s">
        <v>110</v>
      </c>
      <c r="C75" s="1">
        <f t="shared" si="5"/>
        <v>240</v>
      </c>
      <c r="D75" s="1">
        <v>114</v>
      </c>
      <c r="E75" s="1"/>
      <c r="F75" s="1">
        <v>23.034060000000004</v>
      </c>
      <c r="G75" s="19">
        <f>IF(D75="","",((D75+'P calcs'!$B$2)/'P calcs'!$B$2*('P calcs'!$B$9)-'P calcs'!$B$6-'P calcs'!$B$8)+0.1324/0.836)</f>
        <v>1.8970338985145179</v>
      </c>
      <c r="H75" s="19">
        <f>IF(F75="","", (F75/100*(18+G75)) - ('144h'!F75/100*18))</f>
        <v>2.1727111264041734</v>
      </c>
      <c r="I75" s="1"/>
      <c r="J75" s="1"/>
      <c r="L75" t="str">
        <f t="shared" si="7"/>
        <v/>
      </c>
      <c r="M75" t="str">
        <f t="shared" si="6"/>
        <v/>
      </c>
    </row>
    <row r="76" spans="1:13">
      <c r="A76" s="1" t="s">
        <v>80</v>
      </c>
      <c r="B76" s="1" t="s">
        <v>110</v>
      </c>
      <c r="C76" s="1">
        <f t="shared" si="5"/>
        <v>240</v>
      </c>
      <c r="D76" s="1">
        <v>91</v>
      </c>
      <c r="E76" s="1"/>
      <c r="F76" s="1"/>
      <c r="G76" s="19">
        <f>IF(D76="","",((D76+'P calcs'!$B$2)/'P calcs'!$B$2*('P calcs'!$B$9)-'P calcs'!$B$6-'P calcs'!$B$8)+0.1324/0.836)</f>
        <v>1.5462514780427943</v>
      </c>
      <c r="H76" s="19" t="str">
        <f>IF(F76="","", (F76/100*(18+G76)) - ('144h'!F76/100*18))</f>
        <v/>
      </c>
      <c r="I76" s="1"/>
      <c r="J76" s="1"/>
      <c r="L76" t="str">
        <f t="shared" si="7"/>
        <v/>
      </c>
      <c r="M76" t="str">
        <f t="shared" si="6"/>
        <v/>
      </c>
    </row>
    <row r="77" spans="1:13">
      <c r="A77" s="2" t="s">
        <v>81</v>
      </c>
      <c r="B77" s="2" t="s">
        <v>110</v>
      </c>
      <c r="C77" s="2">
        <f t="shared" si="5"/>
        <v>240</v>
      </c>
      <c r="D77" s="2">
        <v>116</v>
      </c>
      <c r="E77" s="2"/>
      <c r="F77" s="2">
        <v>25.228000000000009</v>
      </c>
      <c r="G77" s="21">
        <f>IF(D77="","",((D77+'P calcs'!$B$2)/'P calcs'!$B$2*('P calcs'!$B$9)-'P calcs'!$B$6-'P calcs'!$B$8)+0.1324/0.836)</f>
        <v>1.9275367176859721</v>
      </c>
      <c r="H77" s="21">
        <f>IF(F77="","", (F77/100*(18+G77)) - ('144h'!F77/100*18))</f>
        <v>2.8166129631378176</v>
      </c>
      <c r="I77" s="2"/>
      <c r="J77" s="2"/>
      <c r="L77" t="str">
        <f t="shared" si="7"/>
        <v/>
      </c>
      <c r="M77" t="str">
        <f t="shared" si="6"/>
        <v/>
      </c>
    </row>
    <row r="78" spans="1:13">
      <c r="A78" s="2" t="s">
        <v>82</v>
      </c>
      <c r="B78" s="2" t="s">
        <v>110</v>
      </c>
      <c r="C78" s="2">
        <f t="shared" si="5"/>
        <v>240</v>
      </c>
      <c r="D78" s="2">
        <v>124</v>
      </c>
      <c r="E78" s="2"/>
      <c r="F78" s="2">
        <v>25.362060000000007</v>
      </c>
      <c r="G78" s="21">
        <f>IF(D78="","",((D78+'P calcs'!$B$2)/'P calcs'!$B$2*('P calcs'!$B$9)-'P calcs'!$B$6-'P calcs'!$B$8)+0.1324/0.836)</f>
        <v>2.0495479943717889</v>
      </c>
      <c r="H78" s="21">
        <f>IF(F78="","", (F78/100*(18+G78)) - ('144h'!F78/100*18))</f>
        <v>2.9509343920613715</v>
      </c>
      <c r="I78" s="2"/>
      <c r="J78" s="2"/>
      <c r="L78" t="str">
        <f t="shared" si="7"/>
        <v/>
      </c>
      <c r="M78" t="str">
        <f t="shared" si="6"/>
        <v/>
      </c>
    </row>
    <row r="79" spans="1:13">
      <c r="A79" s="2" t="s">
        <v>83</v>
      </c>
      <c r="B79" s="2" t="s">
        <v>110</v>
      </c>
      <c r="C79" s="2">
        <f t="shared" si="5"/>
        <v>240</v>
      </c>
      <c r="D79" s="2">
        <v>69</v>
      </c>
      <c r="E79" s="2"/>
      <c r="F79" s="2"/>
      <c r="G79" s="21">
        <f>IF(D79="","",((D79+'P calcs'!$B$2)/'P calcs'!$B$2*('P calcs'!$B$9)-'P calcs'!$B$6-'P calcs'!$B$8)+0.1324/0.836)</f>
        <v>1.2107204671567977</v>
      </c>
      <c r="H79" s="21" t="str">
        <f>IF(F79="","", (F79/100*(18+G79)) - ('144h'!F79/100*18))</f>
        <v/>
      </c>
      <c r="I79" s="2"/>
      <c r="J79" s="2"/>
      <c r="L79" t="str">
        <f t="shared" si="7"/>
        <v/>
      </c>
      <c r="M79" t="str">
        <f t="shared" si="6"/>
        <v/>
      </c>
    </row>
    <row r="80" spans="1:13">
      <c r="A80" s="1" t="s">
        <v>98</v>
      </c>
      <c r="B80" s="1" t="s">
        <v>110</v>
      </c>
      <c r="C80" s="1">
        <f t="shared" si="5"/>
        <v>240</v>
      </c>
      <c r="D80" s="1">
        <v>244</v>
      </c>
      <c r="E80" s="1"/>
      <c r="F80" s="1"/>
      <c r="G80" s="1"/>
      <c r="H80" s="1" t="str">
        <f>IF(F80="","", (F80/100*(18+G80)) - ('144h'!F80/100*18))</f>
        <v/>
      </c>
      <c r="I80" s="1" t="s">
        <v>88</v>
      </c>
      <c r="J80" s="1" t="s">
        <v>112</v>
      </c>
    </row>
    <row r="81" spans="1:10">
      <c r="A81" s="1" t="s">
        <v>99</v>
      </c>
      <c r="B81" s="1" t="s">
        <v>110</v>
      </c>
      <c r="C81" s="1">
        <f t="shared" si="5"/>
        <v>240</v>
      </c>
      <c r="D81" s="1">
        <v>80</v>
      </c>
      <c r="E81" s="1"/>
      <c r="F81" s="1"/>
      <c r="G81" s="1"/>
      <c r="H81" s="1" t="str">
        <f>IF(F81="","", (F81/100*(18+G81)) - ('144h'!F81/100*18))</f>
        <v/>
      </c>
      <c r="I81" s="1" t="s">
        <v>88</v>
      </c>
      <c r="J81" s="1" t="s">
        <v>112</v>
      </c>
    </row>
    <row r="82" spans="1:10">
      <c r="A82" s="1" t="s">
        <v>100</v>
      </c>
      <c r="B82" s="1" t="s">
        <v>110</v>
      </c>
      <c r="C82" s="1">
        <f t="shared" si="5"/>
        <v>240</v>
      </c>
      <c r="D82" s="1">
        <v>89</v>
      </c>
      <c r="E82" s="1"/>
      <c r="F82" s="1"/>
      <c r="G82" s="1"/>
      <c r="H82" s="1" t="str">
        <f>IF(F82="","", (F82/100*(18+G82)) - ('144h'!F82/100*18))</f>
        <v/>
      </c>
      <c r="I82" s="1" t="s">
        <v>88</v>
      </c>
      <c r="J82" s="1" t="s">
        <v>112</v>
      </c>
    </row>
    <row r="83" spans="1:10">
      <c r="A83" s="2" t="s">
        <v>101</v>
      </c>
      <c r="B83" s="2" t="s">
        <v>110</v>
      </c>
      <c r="C83" s="2">
        <f t="shared" si="5"/>
        <v>240</v>
      </c>
      <c r="D83" s="2">
        <v>189</v>
      </c>
      <c r="E83" s="2"/>
      <c r="F83" s="2"/>
      <c r="G83" s="2"/>
      <c r="H83" s="2" t="str">
        <f>IF(F83="","", (F83/100*(18+G83)) - ('144h'!F83/100*18))</f>
        <v/>
      </c>
      <c r="I83" s="2"/>
      <c r="J83" s="2" t="s">
        <v>112</v>
      </c>
    </row>
    <row r="84" spans="1:10">
      <c r="A84" s="2" t="s">
        <v>102</v>
      </c>
      <c r="B84" s="2" t="s">
        <v>110</v>
      </c>
      <c r="C84" s="2">
        <f t="shared" si="5"/>
        <v>240</v>
      </c>
      <c r="D84" s="2">
        <v>122</v>
      </c>
      <c r="E84" s="2"/>
      <c r="F84" s="2"/>
      <c r="G84" s="2"/>
      <c r="H84" s="2" t="str">
        <f>IF(F84="","", (F84/100*(18+G84)) - ('144h'!F84/100*18))</f>
        <v/>
      </c>
      <c r="I84" s="2"/>
      <c r="J84" s="2" t="s">
        <v>112</v>
      </c>
    </row>
    <row r="85" spans="1:10">
      <c r="A85" s="2" t="s">
        <v>103</v>
      </c>
      <c r="B85" s="2" t="s">
        <v>110</v>
      </c>
      <c r="C85" s="2">
        <f t="shared" si="5"/>
        <v>240</v>
      </c>
      <c r="D85" s="2">
        <v>112</v>
      </c>
      <c r="E85" s="2"/>
      <c r="F85" s="2"/>
      <c r="G85" s="2"/>
      <c r="H85" s="2" t="str">
        <f>IF(F85="","", (F85/100*(18+G85)) - ('144h'!F85/100*18))</f>
        <v/>
      </c>
      <c r="I85" s="2"/>
      <c r="J85" s="2" t="s">
        <v>112</v>
      </c>
    </row>
    <row r="86" spans="1:10">
      <c r="A86" s="1" t="s">
        <v>104</v>
      </c>
      <c r="B86" s="1" t="s">
        <v>110</v>
      </c>
      <c r="C86" s="1">
        <f t="shared" si="5"/>
        <v>240</v>
      </c>
      <c r="D86" s="1">
        <v>99</v>
      </c>
      <c r="E86" s="1"/>
      <c r="F86" s="1"/>
      <c r="G86" s="1"/>
      <c r="H86" s="1" t="str">
        <f>IF(F86="","", (F86/100*(18+G86)) - ('144h'!F86/100*18))</f>
        <v/>
      </c>
      <c r="I86" s="1"/>
      <c r="J86" s="1" t="s">
        <v>112</v>
      </c>
    </row>
    <row r="87" spans="1:10">
      <c r="A87" s="1" t="s">
        <v>105</v>
      </c>
      <c r="B87" s="1" t="s">
        <v>110</v>
      </c>
      <c r="C87" s="1">
        <f t="shared" si="5"/>
        <v>240</v>
      </c>
      <c r="D87" s="1">
        <v>120</v>
      </c>
      <c r="E87" s="1"/>
      <c r="F87" s="1"/>
      <c r="G87" s="1"/>
      <c r="H87" s="1" t="str">
        <f>IF(F87="","", (F87/100*(18+G87)) - ('144h'!F87/100*18))</f>
        <v/>
      </c>
      <c r="I87" s="1"/>
      <c r="J87" s="1" t="s">
        <v>112</v>
      </c>
    </row>
    <row r="88" spans="1:10">
      <c r="A88" s="1" t="s">
        <v>106</v>
      </c>
      <c r="B88" s="1" t="s">
        <v>110</v>
      </c>
      <c r="C88" s="1">
        <f t="shared" si="5"/>
        <v>240</v>
      </c>
      <c r="D88" s="1">
        <v>113</v>
      </c>
      <c r="E88" s="1"/>
      <c r="F88" s="1"/>
      <c r="G88" s="1"/>
      <c r="H88" s="1" t="str">
        <f>IF(F88="","", (F88/100*(18+G88)) - ('144h'!F88/100*18))</f>
        <v/>
      </c>
      <c r="I88" s="1"/>
      <c r="J88" s="1" t="s">
        <v>112</v>
      </c>
    </row>
    <row r="89" spans="1:10">
      <c r="A89" s="2" t="s">
        <v>107</v>
      </c>
      <c r="B89" s="2" t="s">
        <v>110</v>
      </c>
      <c r="C89" s="2">
        <f t="shared" si="5"/>
        <v>240</v>
      </c>
      <c r="D89" s="2">
        <v>242</v>
      </c>
      <c r="E89" s="2"/>
      <c r="F89" s="2"/>
      <c r="G89" s="2"/>
      <c r="H89" s="2" t="str">
        <f>IF(F89="","", (F89/100*(18+G89)) - ('144h'!F89/100*18))</f>
        <v/>
      </c>
      <c r="I89" s="2"/>
      <c r="J89" s="2" t="s">
        <v>112</v>
      </c>
    </row>
    <row r="90" spans="1:10">
      <c r="A90" s="2" t="s">
        <v>108</v>
      </c>
      <c r="B90" s="2" t="s">
        <v>110</v>
      </c>
      <c r="C90" s="2">
        <f t="shared" si="5"/>
        <v>240</v>
      </c>
      <c r="D90" s="2">
        <v>225</v>
      </c>
      <c r="E90" s="2"/>
      <c r="F90" s="2"/>
      <c r="G90" s="2"/>
      <c r="H90" s="2" t="str">
        <f>IF(F90="","", (F90/100*(18+G90)) - ('144h'!F90/100*18))</f>
        <v/>
      </c>
      <c r="I90" s="2"/>
      <c r="J90" s="2" t="s">
        <v>112</v>
      </c>
    </row>
    <row r="91" spans="1:10">
      <c r="A91" s="2" t="s">
        <v>109</v>
      </c>
      <c r="B91" s="2" t="s">
        <v>110</v>
      </c>
      <c r="C91" s="2">
        <f t="shared" si="5"/>
        <v>240</v>
      </c>
      <c r="D91" s="2">
        <v>258</v>
      </c>
      <c r="E91" s="2"/>
      <c r="F91" s="2"/>
      <c r="G91" s="2"/>
      <c r="H91" s="2" t="str">
        <f>IF(F91="","", (F91/100*(18+G91)) - ('144h'!F91/100*18))</f>
        <v/>
      </c>
      <c r="I91" s="2"/>
      <c r="J91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01B0-40BF-9846-B8C2-07378C5E58FA}">
  <dimension ref="A1:N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16"/>
  <cols>
    <col min="10" max="10" width="34" bestFit="1" customWidth="1"/>
    <col min="11" max="11" width="15.1640625" customWidth="1"/>
    <col min="12" max="12" width="14.5" customWidth="1"/>
  </cols>
  <sheetData>
    <row r="1" spans="1:13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3">
      <c r="A2" s="1" t="s">
        <v>6</v>
      </c>
      <c r="B2" s="1" t="s">
        <v>116</v>
      </c>
      <c r="C2" s="1">
        <f>(21-8)*24</f>
        <v>312</v>
      </c>
      <c r="D2" s="1">
        <v>14</v>
      </c>
      <c r="E2" s="1"/>
      <c r="F2" s="3">
        <v>2.129715</v>
      </c>
      <c r="G2" s="19">
        <f>IF(D2="","",((D2+'P calcs'!$B$2)/'P calcs'!$B$2*('P calcs'!$B$9)-'P calcs'!$B$6-'P calcs'!$B$8)+0.1324/0.836)</f>
        <v>0.37189293994180639</v>
      </c>
      <c r="H2" s="19">
        <f>IF(F2="","", (F2/100*(18+G2)) - ('240h'!F2/100*18))</f>
        <v>3.9632659725881592E-2</v>
      </c>
      <c r="I2" s="9" t="s">
        <v>88</v>
      </c>
      <c r="J2" s="1"/>
      <c r="L2" t="str">
        <f>IF(I2="VFA", 1/50, "")</f>
        <v/>
      </c>
      <c r="M2" t="str">
        <f>IF(K2=0, "", K2/L2)</f>
        <v/>
      </c>
    </row>
    <row r="3" spans="1:13">
      <c r="A3" s="1" t="s">
        <v>7</v>
      </c>
      <c r="B3" s="1" t="s">
        <v>117</v>
      </c>
      <c r="C3" s="1">
        <f t="shared" ref="C3:C66" si="0">(21-8)*24</f>
        <v>312</v>
      </c>
      <c r="D3" s="1">
        <v>18</v>
      </c>
      <c r="E3" s="1"/>
      <c r="F3" s="3">
        <v>1.6928099999999997</v>
      </c>
      <c r="G3" s="19">
        <f>IF(D3="","",((D3+'P calcs'!$B$2)/'P calcs'!$B$2*('P calcs'!$B$9)-'P calcs'!$B$6-'P calcs'!$B$8)+0.1324/0.836)</f>
        <v>0.43289857828471479</v>
      </c>
      <c r="H3" s="19">
        <f>IF(F3="","", (F3/100*(18+G3)) - ('240h'!F3/100*18))</f>
        <v>1.3396850423061379E-2</v>
      </c>
      <c r="I3" s="9" t="s">
        <v>88</v>
      </c>
      <c r="J3" s="1"/>
      <c r="L3" t="str">
        <f t="shared" ref="L3:L4" si="1">IF(I3="VFA", 1/50, "")</f>
        <v/>
      </c>
      <c r="M3" t="str">
        <f t="shared" ref="M3:M66" si="2">IF(K3=0, "", K3/L3)</f>
        <v/>
      </c>
    </row>
    <row r="4" spans="1:13">
      <c r="A4" s="1" t="s">
        <v>8</v>
      </c>
      <c r="B4" s="1" t="s">
        <v>118</v>
      </c>
      <c r="C4" s="1">
        <f t="shared" si="0"/>
        <v>312</v>
      </c>
      <c r="D4" s="1">
        <v>17</v>
      </c>
      <c r="E4" s="1"/>
      <c r="F4" s="3">
        <v>1.8813750000000002</v>
      </c>
      <c r="G4" s="19">
        <f>IF(D4="","",((D4+'P calcs'!$B$2)/'P calcs'!$B$2*('P calcs'!$B$9)-'P calcs'!$B$6-'P calcs'!$B$8)+0.1324/0.836)</f>
        <v>0.41764716869898771</v>
      </c>
      <c r="H4" s="19">
        <f>IF(F4="","", (F4/100*(18+G4)) - ('240h'!F4/100*18))</f>
        <v>8.506409420110661E-3</v>
      </c>
      <c r="I4" s="9" t="s">
        <v>88</v>
      </c>
      <c r="J4" s="1"/>
      <c r="L4" t="str">
        <f t="shared" si="1"/>
        <v/>
      </c>
      <c r="M4" t="str">
        <f t="shared" si="2"/>
        <v/>
      </c>
    </row>
    <row r="5" spans="1:13">
      <c r="A5" s="2" t="s">
        <v>9</v>
      </c>
      <c r="B5" s="2" t="s">
        <v>116</v>
      </c>
      <c r="C5" s="2">
        <f t="shared" si="0"/>
        <v>312</v>
      </c>
      <c r="D5" s="2">
        <v>16</v>
      </c>
      <c r="E5" s="2"/>
      <c r="F5" s="4">
        <v>1.4854400000000001</v>
      </c>
      <c r="G5" s="2">
        <f>IF(D5="","",((D5+'P calcs'!$B$2)/'P calcs'!$B$2*('P calcs'!$B$9)-'P calcs'!$B$6-'P calcs'!$B$8)+0.1324/0.836)</f>
        <v>0.40239575911326064</v>
      </c>
      <c r="H5" s="21">
        <f>IF(F5="","", (F5/100*(18+G5)) - ('240h'!F5/100*18))</f>
        <v>-2.2185452435828035E-2</v>
      </c>
      <c r="I5" s="9" t="s">
        <v>86</v>
      </c>
      <c r="J5" s="2"/>
      <c r="K5">
        <v>12.235703546711608</v>
      </c>
      <c r="L5">
        <f>IF(I5="VFA", 1/2, "")</f>
        <v>0.5</v>
      </c>
      <c r="M5">
        <f t="shared" si="2"/>
        <v>24.471407093423217</v>
      </c>
    </row>
    <row r="6" spans="1:13">
      <c r="A6" s="2" t="s">
        <v>10</v>
      </c>
      <c r="B6" s="2" t="s">
        <v>117</v>
      </c>
      <c r="C6" s="2">
        <f t="shared" si="0"/>
        <v>312</v>
      </c>
      <c r="D6" s="2">
        <v>16</v>
      </c>
      <c r="E6" s="2"/>
      <c r="F6" s="4">
        <v>1.613775</v>
      </c>
      <c r="G6" s="2">
        <f>IF(D6="","",((D6+'P calcs'!$B$2)/'P calcs'!$B$2*('P calcs'!$B$9)-'P calcs'!$B$6-'P calcs'!$B$8)+0.1324/0.836)</f>
        <v>0.40239575911326064</v>
      </c>
      <c r="H6" s="21">
        <f>IF(F6="","", (F6/100*(18+G6)) - ('240h'!F6/100*18))</f>
        <v>-1.1835637838369995E-2</v>
      </c>
      <c r="I6" s="9" t="s">
        <v>86</v>
      </c>
      <c r="J6" s="2"/>
      <c r="K6">
        <v>5.7382561693190564</v>
      </c>
      <c r="L6">
        <f t="shared" ref="L6:L7" si="3">IF(I6="VFA", 1/2, "")</f>
        <v>0.5</v>
      </c>
      <c r="M6">
        <f t="shared" si="2"/>
        <v>11.476512338638113</v>
      </c>
    </row>
    <row r="7" spans="1:13">
      <c r="A7" s="2" t="s">
        <v>11</v>
      </c>
      <c r="B7" s="2" t="s">
        <v>118</v>
      </c>
      <c r="C7" s="2">
        <f t="shared" si="0"/>
        <v>312</v>
      </c>
      <c r="D7" s="2">
        <v>13</v>
      </c>
      <c r="E7" s="2"/>
      <c r="F7" s="4">
        <v>1.5496900000000002</v>
      </c>
      <c r="G7" s="2">
        <f>IF(D7="","",((D7+'P calcs'!$B$2)/'P calcs'!$B$2*('P calcs'!$B$9)-'P calcs'!$B$6-'P calcs'!$B$8)+0.1324/0.836)</f>
        <v>0.35664153035607932</v>
      </c>
      <c r="H7" s="21">
        <f>IF(F7="","", (F7/100*(18+G7)) - ('240h'!F7/100*18))</f>
        <v>4.5773381317751327E-3</v>
      </c>
      <c r="I7" s="9" t="s">
        <v>86</v>
      </c>
      <c r="J7" s="2"/>
      <c r="K7">
        <v>6.6037966138217437</v>
      </c>
      <c r="L7">
        <f t="shared" si="3"/>
        <v>0.5</v>
      </c>
      <c r="M7">
        <f t="shared" si="2"/>
        <v>13.207593227643487</v>
      </c>
    </row>
    <row r="8" spans="1:13">
      <c r="A8" s="1" t="s">
        <v>12</v>
      </c>
      <c r="B8" s="1" t="s">
        <v>116</v>
      </c>
      <c r="C8" s="1">
        <f t="shared" si="0"/>
        <v>312</v>
      </c>
      <c r="D8" s="1">
        <v>14</v>
      </c>
      <c r="E8" s="1"/>
      <c r="F8" s="8">
        <v>1.6460849999999998</v>
      </c>
      <c r="G8" s="1">
        <f>IF(D8="","",((D8+'P calcs'!$B$2)/'P calcs'!$B$2*('P calcs'!$B$9)-'P calcs'!$B$6-'P calcs'!$B$8)+0.1324/0.836)</f>
        <v>0.37189293994180639</v>
      </c>
      <c r="H8" s="19">
        <f>IF(F8="","", (F8/100*(18+G8)) - ('240h'!F8/100*18))</f>
        <v>3.1498073900441015E-2</v>
      </c>
      <c r="I8" s="1"/>
      <c r="J8" s="1"/>
      <c r="L8" t="str">
        <f>IF(K8="", "", 1/30)</f>
        <v/>
      </c>
      <c r="M8" t="str">
        <f t="shared" si="2"/>
        <v/>
      </c>
    </row>
    <row r="9" spans="1:13">
      <c r="A9" s="1" t="s">
        <v>13</v>
      </c>
      <c r="B9" s="1" t="s">
        <v>117</v>
      </c>
      <c r="C9" s="1">
        <f t="shared" si="0"/>
        <v>312</v>
      </c>
      <c r="D9" s="1">
        <v>18</v>
      </c>
      <c r="E9" s="1"/>
      <c r="F9" s="8">
        <v>1.7682900000000004</v>
      </c>
      <c r="G9" s="1">
        <f>IF(D9="","",((D9+'P calcs'!$B$2)/'P calcs'!$B$2*('P calcs'!$B$9)-'P calcs'!$B$6-'P calcs'!$B$8)+0.1324/0.836)</f>
        <v>0.43289857828471479</v>
      </c>
      <c r="H9" s="19">
        <f>IF(F9="","", (F9/100*(18+G9)) - ('240h'!F9/100*18))</f>
        <v>6.206710226995088E-2</v>
      </c>
      <c r="I9" s="1"/>
      <c r="J9" s="1"/>
      <c r="L9" t="str">
        <f t="shared" ref="L9:L72" si="4">IF(K9="", "", 1/30)</f>
        <v/>
      </c>
      <c r="M9" t="str">
        <f t="shared" si="2"/>
        <v/>
      </c>
    </row>
    <row r="10" spans="1:13">
      <c r="A10" s="1" t="s">
        <v>14</v>
      </c>
      <c r="B10" s="1" t="s">
        <v>118</v>
      </c>
      <c r="C10" s="1">
        <f t="shared" si="0"/>
        <v>312</v>
      </c>
      <c r="D10" s="1">
        <v>10</v>
      </c>
      <c r="E10" s="1"/>
      <c r="F10" s="8">
        <v>2.3993200000000003</v>
      </c>
      <c r="G10" s="1">
        <f>IF(D10="","",((D10+'P calcs'!$B$2)/'P calcs'!$B$2*('P calcs'!$B$9)-'P calcs'!$B$6-'P calcs'!$B$8)+0.1324/0.836)</f>
        <v>0.31088730159889799</v>
      </c>
      <c r="H10" s="19">
        <f>IF(F10="","", (F10/100*(18+G10)) - ('240h'!F10/100*18))</f>
        <v>0.23535358120472272</v>
      </c>
      <c r="I10" s="1"/>
      <c r="J10" s="1"/>
      <c r="L10" t="str">
        <f t="shared" si="4"/>
        <v/>
      </c>
      <c r="M10" t="str">
        <f t="shared" si="2"/>
        <v/>
      </c>
    </row>
    <row r="11" spans="1:13">
      <c r="A11" s="2" t="s">
        <v>15</v>
      </c>
      <c r="B11" s="2" t="s">
        <v>116</v>
      </c>
      <c r="C11" s="2">
        <f t="shared" si="0"/>
        <v>312</v>
      </c>
      <c r="D11" s="2">
        <v>11</v>
      </c>
      <c r="E11" s="2"/>
      <c r="F11" s="4">
        <v>1.4267700000000001</v>
      </c>
      <c r="G11" s="2">
        <f>IF(D11="","",((D11+'P calcs'!$B$2)/'P calcs'!$B$2*('P calcs'!$B$9)-'P calcs'!$B$6-'P calcs'!$B$8)+0.1324/0.836)</f>
        <v>0.32613871118462506</v>
      </c>
      <c r="H11" s="21">
        <f>IF(F11="","", (F11/100*(18+G11)) - ('240h'!F11/100*18))</f>
        <v>5.2833849289568885E-2</v>
      </c>
      <c r="I11" s="2"/>
      <c r="J11" s="2"/>
      <c r="L11" t="str">
        <f t="shared" si="4"/>
        <v/>
      </c>
      <c r="M11" t="str">
        <f t="shared" si="2"/>
        <v/>
      </c>
    </row>
    <row r="12" spans="1:13">
      <c r="A12" s="2" t="s">
        <v>16</v>
      </c>
      <c r="B12" s="2" t="s">
        <v>117</v>
      </c>
      <c r="C12" s="2">
        <f t="shared" si="0"/>
        <v>312</v>
      </c>
      <c r="D12" s="2">
        <v>11</v>
      </c>
      <c r="E12" s="2"/>
      <c r="F12" s="4">
        <v>1.684755</v>
      </c>
      <c r="G12" s="2">
        <f>IF(D12="","",((D12+'P calcs'!$B$2)/'P calcs'!$B$2*('P calcs'!$B$9)-'P calcs'!$B$6-'P calcs'!$B$8)+0.1324/0.836)</f>
        <v>0.32613871118462506</v>
      </c>
      <c r="H12" s="21">
        <f>IF(F12="","", (F12/100*(18+G12)) - ('240h'!F12/100*18))</f>
        <v>8.6875338243618538E-2</v>
      </c>
      <c r="I12" s="2"/>
      <c r="J12" s="2"/>
      <c r="L12" t="str">
        <f t="shared" si="4"/>
        <v/>
      </c>
      <c r="M12" t="str">
        <f t="shared" si="2"/>
        <v/>
      </c>
    </row>
    <row r="13" spans="1:13">
      <c r="A13" s="2" t="s">
        <v>17</v>
      </c>
      <c r="B13" s="2" t="s">
        <v>118</v>
      </c>
      <c r="C13" s="2">
        <f t="shared" si="0"/>
        <v>312</v>
      </c>
      <c r="D13" s="2">
        <v>10</v>
      </c>
      <c r="E13" s="2"/>
      <c r="F13" s="4">
        <v>1.9078200000000001</v>
      </c>
      <c r="G13" s="2">
        <f>IF(D13="","",((D13+'P calcs'!$B$2)/'P calcs'!$B$2*('P calcs'!$B$9)-'P calcs'!$B$6-'P calcs'!$B$8)+0.1324/0.836)</f>
        <v>0.31088730159889799</v>
      </c>
      <c r="H13" s="21">
        <f>IF(F13="","", (F13/100*(18+G13)) - ('240h'!F13/100*18))</f>
        <v>7.6965470117364099E-2</v>
      </c>
      <c r="I13" s="2"/>
      <c r="J13" s="2"/>
      <c r="L13" t="str">
        <f t="shared" si="4"/>
        <v/>
      </c>
      <c r="M13" t="str">
        <f t="shared" si="2"/>
        <v/>
      </c>
    </row>
    <row r="14" spans="1:13">
      <c r="A14" s="1" t="s">
        <v>18</v>
      </c>
      <c r="B14" s="1" t="s">
        <v>116</v>
      </c>
      <c r="C14" s="1">
        <f t="shared" si="0"/>
        <v>312</v>
      </c>
      <c r="D14" s="1">
        <v>240</v>
      </c>
      <c r="E14" s="1"/>
      <c r="F14" s="1">
        <v>55.583340000000007</v>
      </c>
      <c r="G14" s="1">
        <f>IF(D14="","",((D14+'P calcs'!$B$2)/'P calcs'!$B$2*('P calcs'!$B$9)-'P calcs'!$B$6-'P calcs'!$B$8)+0.1324/0.836)</f>
        <v>3.8187115063161352</v>
      </c>
      <c r="H14" s="19">
        <f>IF(F14="","", (F14/100*(18+G14)) - ('240h'!F14/100*18))</f>
        <v>3.1878110001748183</v>
      </c>
      <c r="I14" s="1"/>
      <c r="J14" s="1"/>
      <c r="L14" t="str">
        <f t="shared" si="4"/>
        <v/>
      </c>
      <c r="M14" t="str">
        <f t="shared" si="2"/>
        <v/>
      </c>
    </row>
    <row r="15" spans="1:13">
      <c r="A15" s="1" t="s">
        <v>19</v>
      </c>
      <c r="B15" s="1" t="s">
        <v>117</v>
      </c>
      <c r="C15" s="1">
        <f t="shared" si="0"/>
        <v>312</v>
      </c>
      <c r="D15" s="1">
        <v>297</v>
      </c>
      <c r="E15" s="1"/>
      <c r="F15" s="1">
        <v>57.99736</v>
      </c>
      <c r="G15" s="1">
        <f>IF(D15="","",((D15+'P calcs'!$B$2)/'P calcs'!$B$2*('P calcs'!$B$9)-'P calcs'!$B$6-'P calcs'!$B$8)+0.1324/0.836)</f>
        <v>4.6880418527025789</v>
      </c>
      <c r="H15" s="19">
        <f>IF(F15="","", (F15/100*(18+G15)) - ('240h'!F15/100*18))</f>
        <v>4.6684305102625832</v>
      </c>
      <c r="I15" s="1"/>
      <c r="J15" s="1"/>
      <c r="L15" t="str">
        <f t="shared" si="4"/>
        <v/>
      </c>
      <c r="M15" t="str">
        <f t="shared" si="2"/>
        <v/>
      </c>
    </row>
    <row r="16" spans="1:13">
      <c r="A16" s="1" t="s">
        <v>20</v>
      </c>
      <c r="B16" s="1" t="s">
        <v>118</v>
      </c>
      <c r="C16" s="1">
        <f t="shared" si="0"/>
        <v>312</v>
      </c>
      <c r="D16" s="1">
        <v>210</v>
      </c>
      <c r="E16" s="1"/>
      <c r="F16" s="1">
        <v>57.130800000000008</v>
      </c>
      <c r="G16" s="1">
        <f>IF(D16="","",((D16+'P calcs'!$B$2)/'P calcs'!$B$2*('P calcs'!$B$9)-'P calcs'!$B$6-'P calcs'!$B$8)+0.1324/0.836)</f>
        <v>3.3611692187443212</v>
      </c>
      <c r="H16" s="19">
        <f>IF(F16="","", (F16/100*(18+G16)) - ('240h'!F16/100*18))</f>
        <v>3.5324940640223836</v>
      </c>
      <c r="I16" s="1"/>
      <c r="J16" s="1"/>
      <c r="L16" t="str">
        <f t="shared" si="4"/>
        <v/>
      </c>
      <c r="M16" t="str">
        <f t="shared" si="2"/>
        <v/>
      </c>
    </row>
    <row r="17" spans="1:13">
      <c r="A17" s="2" t="s">
        <v>21</v>
      </c>
      <c r="B17" s="2" t="s">
        <v>116</v>
      </c>
      <c r="C17" s="2">
        <f t="shared" si="0"/>
        <v>312</v>
      </c>
      <c r="D17" s="1">
        <v>165</v>
      </c>
      <c r="E17" s="2"/>
      <c r="F17" s="4">
        <v>53.291420000000002</v>
      </c>
      <c r="G17" s="2">
        <f>IF(D17="","",((D17+'P calcs'!$B$2)/'P calcs'!$B$2*('P calcs'!$B$9)-'P calcs'!$B$6-'P calcs'!$B$8)+0.1324/0.836)</f>
        <v>2.6748557873866012</v>
      </c>
      <c r="H17" s="21">
        <f>IF(F17="","", (F17/100*(18+G17)) - ('240h'!F17/100*18))</f>
        <v>3.9426426320504993</v>
      </c>
      <c r="I17" s="2" t="s">
        <v>119</v>
      </c>
      <c r="J17" s="2"/>
      <c r="K17">
        <v>29.44042116304913</v>
      </c>
      <c r="L17">
        <f t="shared" si="4"/>
        <v>3.3333333333333333E-2</v>
      </c>
      <c r="M17">
        <f t="shared" si="2"/>
        <v>883.21263489147395</v>
      </c>
    </row>
    <row r="18" spans="1:13">
      <c r="A18" s="2" t="s">
        <v>22</v>
      </c>
      <c r="B18" s="2" t="s">
        <v>117</v>
      </c>
      <c r="C18" s="2">
        <f t="shared" si="0"/>
        <v>312</v>
      </c>
      <c r="D18" s="1">
        <v>177</v>
      </c>
      <c r="E18" s="2"/>
      <c r="F18" s="4">
        <v>63.543400000000005</v>
      </c>
      <c r="G18" s="2">
        <f>IF(D18="","",((D18+'P calcs'!$B$2)/'P calcs'!$B$2*('P calcs'!$B$9)-'P calcs'!$B$6-'P calcs'!$B$8)+0.1324/0.836)</f>
        <v>2.8578727024153268</v>
      </c>
      <c r="H18" s="21">
        <f>IF(F18="","", (F18/100*(18+G18)) - ('240h'!F18/100*18))</f>
        <v>4.3558578827865837</v>
      </c>
      <c r="I18" s="2" t="s">
        <v>119</v>
      </c>
      <c r="J18" s="2"/>
      <c r="K18">
        <v>17.020264308150221</v>
      </c>
      <c r="L18">
        <f t="shared" si="4"/>
        <v>3.3333333333333333E-2</v>
      </c>
      <c r="M18">
        <f t="shared" si="2"/>
        <v>510.60792924450664</v>
      </c>
    </row>
    <row r="19" spans="1:13">
      <c r="A19" s="2" t="s">
        <v>23</v>
      </c>
      <c r="B19" s="2" t="s">
        <v>118</v>
      </c>
      <c r="C19" s="2">
        <f t="shared" si="0"/>
        <v>312</v>
      </c>
      <c r="D19" s="1">
        <v>174</v>
      </c>
      <c r="E19" s="2"/>
      <c r="F19" s="23">
        <v>76.825659999999999</v>
      </c>
      <c r="G19" s="2">
        <f>IF(D19="","",((D19+'P calcs'!$B$2)/'P calcs'!$B$2*('P calcs'!$B$9)-'P calcs'!$B$6-'P calcs'!$B$8)+0.1324/0.836)</f>
        <v>2.812118473658145</v>
      </c>
      <c r="H19" s="21">
        <f>IF(F19="","", (F19/100*(18+G19)) - ('240h'!F19/100*18))</f>
        <v>7.1921089773697968</v>
      </c>
      <c r="I19" s="2" t="s">
        <v>119</v>
      </c>
      <c r="J19" s="2"/>
      <c r="K19">
        <v>18.297279382408643</v>
      </c>
      <c r="L19">
        <f t="shared" si="4"/>
        <v>3.3333333333333333E-2</v>
      </c>
      <c r="M19">
        <f t="shared" si="2"/>
        <v>548.91838147225928</v>
      </c>
    </row>
    <row r="20" spans="1:13">
      <c r="A20" s="1" t="s">
        <v>24</v>
      </c>
      <c r="B20" s="1" t="s">
        <v>116</v>
      </c>
      <c r="C20" s="1">
        <f t="shared" si="0"/>
        <v>312</v>
      </c>
      <c r="D20" s="1"/>
      <c r="E20" s="1"/>
      <c r="F20" s="1"/>
      <c r="G20" s="1" t="str">
        <f>IF(D20="","",((D20+'P calcs'!$B$2)/'P calcs'!$B$2*('P calcs'!$B$9)-'P calcs'!$B$6-'P calcs'!$B$8)+0.1324/0.836)</f>
        <v/>
      </c>
      <c r="H20" s="19" t="str">
        <f>IF(F20="","", (F20/100*(18+G20)) - ('240h'!F20/100*18))</f>
        <v/>
      </c>
      <c r="I20" s="1"/>
      <c r="J20" s="1"/>
      <c r="L20" t="str">
        <f t="shared" si="4"/>
        <v/>
      </c>
      <c r="M20" t="str">
        <f t="shared" si="2"/>
        <v/>
      </c>
    </row>
    <row r="21" spans="1:13">
      <c r="A21" s="1" t="s">
        <v>25</v>
      </c>
      <c r="B21" s="1" t="s">
        <v>117</v>
      </c>
      <c r="C21" s="1">
        <f t="shared" si="0"/>
        <v>312</v>
      </c>
      <c r="D21" s="1"/>
      <c r="E21" s="1"/>
      <c r="F21" s="1"/>
      <c r="G21" s="1" t="str">
        <f>IF(D21="","",((D21+'P calcs'!$B$2)/'P calcs'!$B$2*('P calcs'!$B$9)-'P calcs'!$B$6-'P calcs'!$B$8)+0.1324/0.836)</f>
        <v/>
      </c>
      <c r="H21" s="19" t="str">
        <f>IF(F21="","", (F21/100*(18+G21)) - ('240h'!F21/100*18))</f>
        <v/>
      </c>
      <c r="I21" s="1"/>
      <c r="J21" s="1"/>
      <c r="L21" t="str">
        <f t="shared" si="4"/>
        <v/>
      </c>
      <c r="M21" t="str">
        <f t="shared" si="2"/>
        <v/>
      </c>
    </row>
    <row r="22" spans="1:13">
      <c r="A22" s="1" t="s">
        <v>26</v>
      </c>
      <c r="B22" s="1" t="s">
        <v>118</v>
      </c>
      <c r="C22" s="1">
        <f t="shared" si="0"/>
        <v>312</v>
      </c>
      <c r="D22" s="1"/>
      <c r="E22" s="1"/>
      <c r="F22" s="1"/>
      <c r="G22" s="1" t="str">
        <f>IF(D22="","",((D22+'P calcs'!$B$2)/'P calcs'!$B$2*('P calcs'!$B$9)-'P calcs'!$B$6-'P calcs'!$B$8)+0.1324/0.836)</f>
        <v/>
      </c>
      <c r="H22" s="19" t="str">
        <f>IF(F22="","", (F22/100*(18+G22)) - ('240h'!F22/100*18))</f>
        <v/>
      </c>
      <c r="I22" s="1"/>
      <c r="J22" s="1"/>
      <c r="L22" t="str">
        <f t="shared" si="4"/>
        <v/>
      </c>
      <c r="M22" t="str">
        <f t="shared" si="2"/>
        <v/>
      </c>
    </row>
    <row r="23" spans="1:13">
      <c r="A23" s="2" t="s">
        <v>27</v>
      </c>
      <c r="B23" s="2" t="s">
        <v>116</v>
      </c>
      <c r="C23" s="2">
        <f t="shared" si="0"/>
        <v>312</v>
      </c>
      <c r="D23" s="2"/>
      <c r="E23" s="2"/>
      <c r="F23" s="2"/>
      <c r="G23" s="2" t="str">
        <f>IF(D23="","",((D23+'P calcs'!$B$2)/'P calcs'!$B$2*('P calcs'!$B$9)-'P calcs'!$B$6-'P calcs'!$B$8)+0.1324/0.836)</f>
        <v/>
      </c>
      <c r="H23" s="21" t="str">
        <f>IF(F23="","", (F23/100*(18+G23)) - ('240h'!F23/100*18))</f>
        <v/>
      </c>
      <c r="I23" s="2"/>
      <c r="J23" s="2"/>
      <c r="K23" s="2"/>
      <c r="L23" t="str">
        <f t="shared" si="4"/>
        <v/>
      </c>
      <c r="M23" t="str">
        <f t="shared" si="2"/>
        <v/>
      </c>
    </row>
    <row r="24" spans="1:13">
      <c r="A24" s="2" t="s">
        <v>28</v>
      </c>
      <c r="B24" s="2" t="s">
        <v>117</v>
      </c>
      <c r="C24" s="2">
        <f t="shared" si="0"/>
        <v>312</v>
      </c>
      <c r="D24" s="2"/>
      <c r="E24" s="2"/>
      <c r="F24" s="2"/>
      <c r="G24" s="2" t="str">
        <f>IF(D24="","",((D24+'P calcs'!$B$2)/'P calcs'!$B$2*('P calcs'!$B$9)-'P calcs'!$B$6-'P calcs'!$B$8)+0.1324/0.836)</f>
        <v/>
      </c>
      <c r="H24" s="21" t="str">
        <f>IF(F24="","", (F24/100*(18+G24)) - ('240h'!F24/100*18))</f>
        <v/>
      </c>
      <c r="I24" s="2"/>
      <c r="J24" s="2"/>
      <c r="K24" s="2"/>
      <c r="L24" t="str">
        <f t="shared" si="4"/>
        <v/>
      </c>
      <c r="M24" t="str">
        <f t="shared" si="2"/>
        <v/>
      </c>
    </row>
    <row r="25" spans="1:13">
      <c r="A25" s="2" t="s">
        <v>29</v>
      </c>
      <c r="B25" s="2" t="s">
        <v>118</v>
      </c>
      <c r="C25" s="2">
        <f t="shared" si="0"/>
        <v>312</v>
      </c>
      <c r="D25" s="2"/>
      <c r="E25" s="2"/>
      <c r="F25" s="2"/>
      <c r="G25" s="2" t="str">
        <f>IF(D25="","",((D25+'P calcs'!$B$2)/'P calcs'!$B$2*('P calcs'!$B$9)-'P calcs'!$B$6-'P calcs'!$B$8)+0.1324/0.836)</f>
        <v/>
      </c>
      <c r="H25" s="21" t="str">
        <f>IF(F25="","", (F25/100*(18+G25)) - ('240h'!F25/100*18))</f>
        <v/>
      </c>
      <c r="I25" s="2"/>
      <c r="J25" s="2"/>
      <c r="K25" s="2"/>
      <c r="L25" t="str">
        <f t="shared" si="4"/>
        <v/>
      </c>
      <c r="M25" t="str">
        <f t="shared" si="2"/>
        <v/>
      </c>
    </row>
    <row r="26" spans="1:13">
      <c r="A26" s="1" t="s">
        <v>30</v>
      </c>
      <c r="B26" s="1" t="s">
        <v>116</v>
      </c>
      <c r="C26" s="1">
        <f t="shared" si="0"/>
        <v>312</v>
      </c>
      <c r="D26" s="1"/>
      <c r="E26" s="1"/>
      <c r="F26" s="1">
        <v>57.297540000000012</v>
      </c>
      <c r="G26" s="1">
        <v>2.6</v>
      </c>
      <c r="H26" s="19">
        <f>IF(F26="","", (F26/100*(18+G26)) - ('240h'!F26/100*18))</f>
        <v>3.2424500400000031</v>
      </c>
      <c r="I26" s="1"/>
      <c r="J26" s="1" t="s">
        <v>120</v>
      </c>
      <c r="L26" t="str">
        <f t="shared" si="4"/>
        <v/>
      </c>
      <c r="M26" t="str">
        <f t="shared" si="2"/>
        <v/>
      </c>
    </row>
    <row r="27" spans="1:13">
      <c r="A27" s="1" t="s">
        <v>31</v>
      </c>
      <c r="B27" s="1" t="s">
        <v>117</v>
      </c>
      <c r="C27" s="1">
        <f t="shared" si="0"/>
        <v>312</v>
      </c>
      <c r="D27" s="1"/>
      <c r="E27" s="1"/>
      <c r="F27" s="1">
        <v>40.669100000000007</v>
      </c>
      <c r="G27" s="1">
        <v>2.2000000000000002</v>
      </c>
      <c r="H27" s="19">
        <f>IF(F27="","", (F27/100*(18+G27)) - ('240h'!F27/100*18))</f>
        <v>2.7101101999999999</v>
      </c>
      <c r="I27" s="1"/>
      <c r="J27" s="1" t="s">
        <v>120</v>
      </c>
      <c r="L27" t="str">
        <f t="shared" si="4"/>
        <v/>
      </c>
      <c r="M27" t="str">
        <f t="shared" si="2"/>
        <v/>
      </c>
    </row>
    <row r="28" spans="1:13">
      <c r="A28" s="1" t="s">
        <v>32</v>
      </c>
      <c r="B28" s="1" t="s">
        <v>118</v>
      </c>
      <c r="C28" s="1">
        <f t="shared" si="0"/>
        <v>312</v>
      </c>
      <c r="D28" s="1"/>
      <c r="E28" s="1"/>
      <c r="F28" s="1">
        <v>33.545480000000005</v>
      </c>
      <c r="G28" s="1">
        <v>2</v>
      </c>
      <c r="H28" s="19">
        <f>IF(F28="","", (F28/100*(18+G28)) - ('240h'!F28/100*18))</f>
        <v>2.3750955999999999</v>
      </c>
      <c r="I28" s="1"/>
      <c r="J28" s="1" t="s">
        <v>120</v>
      </c>
      <c r="L28" t="str">
        <f t="shared" si="4"/>
        <v/>
      </c>
      <c r="M28" t="str">
        <f t="shared" si="2"/>
        <v/>
      </c>
    </row>
    <row r="29" spans="1:13">
      <c r="A29" s="2" t="s">
        <v>33</v>
      </c>
      <c r="B29" s="2" t="s">
        <v>116</v>
      </c>
      <c r="C29" s="2">
        <f t="shared" si="0"/>
        <v>312</v>
      </c>
      <c r="D29" s="2"/>
      <c r="E29" s="2"/>
      <c r="F29" s="2">
        <v>49.33972</v>
      </c>
      <c r="G29" s="1">
        <v>2.4</v>
      </c>
      <c r="H29" s="21">
        <f>IF(F29="","", (F29/100*(18+G29)) - ('240h'!F29/100*18))</f>
        <v>2.1094792799999977</v>
      </c>
      <c r="I29" s="2" t="s">
        <v>86</v>
      </c>
      <c r="J29" s="2" t="s">
        <v>120</v>
      </c>
      <c r="K29">
        <v>40.291533575444411</v>
      </c>
      <c r="L29">
        <f t="shared" si="4"/>
        <v>3.3333333333333333E-2</v>
      </c>
      <c r="M29">
        <f t="shared" si="2"/>
        <v>1208.7460072633323</v>
      </c>
    </row>
    <row r="30" spans="1:13">
      <c r="A30" s="2" t="s">
        <v>34</v>
      </c>
      <c r="B30" s="2" t="s">
        <v>117</v>
      </c>
      <c r="C30" s="2">
        <f t="shared" si="0"/>
        <v>312</v>
      </c>
      <c r="D30" s="2"/>
      <c r="E30" s="2"/>
      <c r="F30" s="2">
        <v>50.010000000000005</v>
      </c>
      <c r="G30" s="1">
        <v>2.2000000000000002</v>
      </c>
      <c r="H30" s="21">
        <f>IF(F30="","", (F30/100*(18+G30)) - ('240h'!F30/100*18))</f>
        <v>2.41683</v>
      </c>
      <c r="I30" s="2" t="s">
        <v>86</v>
      </c>
      <c r="J30" s="2" t="s">
        <v>120</v>
      </c>
      <c r="K30">
        <v>41.029812355243173</v>
      </c>
      <c r="L30">
        <f t="shared" si="4"/>
        <v>3.3333333333333333E-2</v>
      </c>
      <c r="M30">
        <f t="shared" si="2"/>
        <v>1230.8943706572952</v>
      </c>
    </row>
    <row r="31" spans="1:13">
      <c r="A31" s="2" t="s">
        <v>35</v>
      </c>
      <c r="B31" s="2" t="s">
        <v>118</v>
      </c>
      <c r="C31" s="2">
        <f t="shared" si="0"/>
        <v>312</v>
      </c>
      <c r="D31" s="2"/>
      <c r="E31" s="2"/>
      <c r="F31" s="2">
        <v>52.323160000000001</v>
      </c>
      <c r="G31" s="1">
        <v>2.2999999999999998</v>
      </c>
      <c r="H31" s="21">
        <f>IF(F31="","", (F31/100*(18+G31)) - ('240h'!F31/100*18))</f>
        <v>2.5142970800000004</v>
      </c>
      <c r="I31" s="2" t="s">
        <v>86</v>
      </c>
      <c r="J31" s="2" t="s">
        <v>120</v>
      </c>
      <c r="K31">
        <v>38.166302217042002</v>
      </c>
      <c r="L31">
        <f t="shared" si="4"/>
        <v>3.3333333333333333E-2</v>
      </c>
      <c r="M31">
        <f t="shared" si="2"/>
        <v>1144.98906651126</v>
      </c>
    </row>
    <row r="32" spans="1:13">
      <c r="A32" s="1" t="s">
        <v>36</v>
      </c>
      <c r="B32" s="1" t="s">
        <v>116</v>
      </c>
      <c r="C32" s="1">
        <f t="shared" si="0"/>
        <v>312</v>
      </c>
      <c r="D32" s="1"/>
      <c r="E32" s="1"/>
      <c r="F32" s="1"/>
      <c r="G32" s="1"/>
      <c r="H32" s="19" t="str">
        <f>IF(F32="","", (F32/100*(18+G32)) - ('240h'!F32/100*18))</f>
        <v/>
      </c>
      <c r="I32" s="1"/>
      <c r="J32" s="1"/>
      <c r="L32" t="str">
        <f t="shared" si="4"/>
        <v/>
      </c>
      <c r="M32" t="str">
        <f t="shared" si="2"/>
        <v/>
      </c>
    </row>
    <row r="33" spans="1:14">
      <c r="A33" s="1" t="s">
        <v>37</v>
      </c>
      <c r="B33" s="1" t="s">
        <v>117</v>
      </c>
      <c r="C33" s="1">
        <f t="shared" si="0"/>
        <v>312</v>
      </c>
      <c r="D33" s="1"/>
      <c r="E33" s="1"/>
      <c r="F33" s="1"/>
      <c r="G33" s="1"/>
      <c r="H33" s="19" t="str">
        <f>IF(F33="","", (F33/100*(18+G33)) - ('240h'!F33/100*18))</f>
        <v/>
      </c>
      <c r="I33" s="1"/>
      <c r="J33" s="1"/>
      <c r="L33" t="str">
        <f t="shared" si="4"/>
        <v/>
      </c>
      <c r="M33" t="str">
        <f t="shared" si="2"/>
        <v/>
      </c>
    </row>
    <row r="34" spans="1:14">
      <c r="A34" s="1" t="s">
        <v>38</v>
      </c>
      <c r="B34" s="1" t="s">
        <v>118</v>
      </c>
      <c r="C34" s="1">
        <f t="shared" si="0"/>
        <v>312</v>
      </c>
      <c r="D34" s="1"/>
      <c r="E34" s="1"/>
      <c r="F34" s="1"/>
      <c r="G34" s="1"/>
      <c r="H34" s="19" t="str">
        <f>IF(F34="","", (F34/100*(18+G34)) - ('240h'!F34/100*18))</f>
        <v/>
      </c>
      <c r="I34" s="1"/>
      <c r="J34" s="1"/>
      <c r="L34" t="str">
        <f t="shared" si="4"/>
        <v/>
      </c>
      <c r="M34" t="str">
        <f t="shared" si="2"/>
        <v/>
      </c>
    </row>
    <row r="35" spans="1:14">
      <c r="A35" s="2" t="s">
        <v>39</v>
      </c>
      <c r="B35" s="2" t="s">
        <v>116</v>
      </c>
      <c r="C35" s="2">
        <f t="shared" si="0"/>
        <v>312</v>
      </c>
      <c r="D35" s="2"/>
      <c r="E35" s="2"/>
      <c r="F35" s="2"/>
      <c r="G35" s="2"/>
      <c r="H35" s="21" t="str">
        <f>IF(F35="","", (F35/100*(18+G35)) - ('240h'!F35/100*18))</f>
        <v/>
      </c>
      <c r="I35" s="2"/>
      <c r="J35" s="2"/>
      <c r="K35" s="2"/>
      <c r="L35" t="str">
        <f t="shared" si="4"/>
        <v/>
      </c>
      <c r="M35" t="str">
        <f t="shared" si="2"/>
        <v/>
      </c>
    </row>
    <row r="36" spans="1:14">
      <c r="A36" s="2" t="s">
        <v>40</v>
      </c>
      <c r="B36" s="2" t="s">
        <v>117</v>
      </c>
      <c r="C36" s="2">
        <f t="shared" si="0"/>
        <v>312</v>
      </c>
      <c r="D36" s="2"/>
      <c r="E36" s="2"/>
      <c r="F36" s="2"/>
      <c r="G36" s="2"/>
      <c r="H36" s="21" t="str">
        <f>IF(F36="","", (F36/100*(18+G36)) - ('240h'!F36/100*18))</f>
        <v/>
      </c>
      <c r="I36" s="2"/>
      <c r="J36" s="2"/>
      <c r="K36" s="2"/>
      <c r="L36" t="str">
        <f t="shared" si="4"/>
        <v/>
      </c>
      <c r="M36" t="str">
        <f t="shared" si="2"/>
        <v/>
      </c>
    </row>
    <row r="37" spans="1:14">
      <c r="A37" s="2" t="s">
        <v>41</v>
      </c>
      <c r="B37" s="2" t="s">
        <v>118</v>
      </c>
      <c r="C37" s="2">
        <f t="shared" si="0"/>
        <v>312</v>
      </c>
      <c r="D37" s="2"/>
      <c r="E37" s="2"/>
      <c r="F37" s="2"/>
      <c r="G37" s="2"/>
      <c r="H37" s="21" t="str">
        <f>IF(F37="","", (F37/100*(18+G37)) - ('240h'!F37/100*18))</f>
        <v/>
      </c>
      <c r="I37" s="2"/>
      <c r="J37" s="2"/>
      <c r="K37" s="2"/>
      <c r="L37" t="str">
        <f t="shared" si="4"/>
        <v/>
      </c>
      <c r="M37" t="str">
        <f t="shared" si="2"/>
        <v/>
      </c>
    </row>
    <row r="38" spans="1:14">
      <c r="A38" s="1" t="s">
        <v>42</v>
      </c>
      <c r="B38" s="1" t="s">
        <v>116</v>
      </c>
      <c r="C38" s="1">
        <f t="shared" si="0"/>
        <v>312</v>
      </c>
      <c r="D38" s="1"/>
      <c r="E38" s="1"/>
      <c r="F38" s="1">
        <v>57.411720000000003</v>
      </c>
      <c r="G38" s="1">
        <v>3.2</v>
      </c>
      <c r="H38" s="19">
        <f>IF(F38="","", (F38/100*(18+G38)) - ('240h'!F38/100*18))</f>
        <v>2.5265246399999981</v>
      </c>
      <c r="I38" s="1" t="s">
        <v>89</v>
      </c>
      <c r="J38" s="1" t="s">
        <v>120</v>
      </c>
      <c r="L38" t="str">
        <f t="shared" si="4"/>
        <v/>
      </c>
      <c r="M38" t="str">
        <f t="shared" si="2"/>
        <v/>
      </c>
    </row>
    <row r="39" spans="1:14">
      <c r="A39" s="1" t="s">
        <v>43</v>
      </c>
      <c r="B39" s="1" t="s">
        <v>117</v>
      </c>
      <c r="C39" s="1">
        <f t="shared" si="0"/>
        <v>312</v>
      </c>
      <c r="D39" s="1"/>
      <c r="E39" s="1"/>
      <c r="F39" s="1">
        <v>57.565120000000007</v>
      </c>
      <c r="G39" s="1">
        <v>3.2</v>
      </c>
      <c r="H39" s="19">
        <f>IF(F39="","", (F39/100*(18+G39)) - ('240h'!F39/100*18))</f>
        <v>3.0140710399999993</v>
      </c>
      <c r="I39" s="1" t="s">
        <v>89</v>
      </c>
      <c r="J39" s="1" t="s">
        <v>120</v>
      </c>
      <c r="L39" t="str">
        <f t="shared" si="4"/>
        <v/>
      </c>
      <c r="M39" t="str">
        <f t="shared" si="2"/>
        <v/>
      </c>
    </row>
    <row r="40" spans="1:14">
      <c r="A40" s="1" t="s">
        <v>44</v>
      </c>
      <c r="B40" s="1" t="s">
        <v>118</v>
      </c>
      <c r="C40" s="1">
        <f t="shared" si="0"/>
        <v>312</v>
      </c>
      <c r="D40" s="1"/>
      <c r="E40" s="1"/>
      <c r="F40" s="1">
        <v>55.919200000000004</v>
      </c>
      <c r="G40" s="1">
        <v>3.1</v>
      </c>
      <c r="H40" s="19">
        <f>IF(F40="","", (F40/100*(18+G40)) - ('240h'!F40/100*18))</f>
        <v>3.1499799999999993</v>
      </c>
      <c r="I40" s="1" t="s">
        <v>89</v>
      </c>
      <c r="J40" s="1" t="s">
        <v>120</v>
      </c>
      <c r="L40" t="str">
        <f t="shared" si="4"/>
        <v/>
      </c>
      <c r="M40" t="str">
        <f t="shared" si="2"/>
        <v/>
      </c>
    </row>
    <row r="41" spans="1:14">
      <c r="A41" s="2" t="s">
        <v>45</v>
      </c>
      <c r="B41" s="2" t="s">
        <v>116</v>
      </c>
      <c r="C41" s="2">
        <f t="shared" si="0"/>
        <v>312</v>
      </c>
      <c r="D41" s="2"/>
      <c r="E41" s="2"/>
      <c r="F41" s="2">
        <v>47.604120000000002</v>
      </c>
      <c r="G41" s="1">
        <v>2.8</v>
      </c>
      <c r="H41" s="21">
        <f>IF(F41="","", (F41/100*(18+G41)) - ('240h'!F41/100*18))</f>
        <v>3.2392953600000007</v>
      </c>
      <c r="I41" s="2" t="s">
        <v>86</v>
      </c>
      <c r="J41" s="2" t="s">
        <v>120</v>
      </c>
      <c r="K41">
        <v>45.590690168366763</v>
      </c>
      <c r="L41">
        <f t="shared" si="4"/>
        <v>3.3333333333333333E-2</v>
      </c>
      <c r="M41">
        <f t="shared" si="2"/>
        <v>1367.7207050510028</v>
      </c>
      <c r="N41" s="2"/>
    </row>
    <row r="42" spans="1:14">
      <c r="A42" s="2" t="s">
        <v>46</v>
      </c>
      <c r="B42" s="2" t="s">
        <v>117</v>
      </c>
      <c r="C42" s="2">
        <f t="shared" si="0"/>
        <v>312</v>
      </c>
      <c r="D42" s="2"/>
      <c r="E42" s="2"/>
      <c r="F42" s="2">
        <v>63.353040000000007</v>
      </c>
      <c r="G42" s="1">
        <v>2.9</v>
      </c>
      <c r="H42" s="21">
        <f>IF(F42="","", (F42/100*(18+G42)) - ('240h'!F42/100*18))</f>
        <v>5.4648249600000005</v>
      </c>
      <c r="I42" s="2" t="s">
        <v>86</v>
      </c>
      <c r="J42" s="2" t="s">
        <v>120</v>
      </c>
      <c r="K42">
        <v>34.780389920743808</v>
      </c>
      <c r="L42">
        <f t="shared" si="4"/>
        <v>3.3333333333333333E-2</v>
      </c>
      <c r="M42">
        <f t="shared" si="2"/>
        <v>1043.4116976223143</v>
      </c>
      <c r="N42" s="2"/>
    </row>
    <row r="43" spans="1:14">
      <c r="A43" s="2" t="s">
        <v>47</v>
      </c>
      <c r="B43" s="2" t="s">
        <v>118</v>
      </c>
      <c r="C43" s="2">
        <f t="shared" si="0"/>
        <v>312</v>
      </c>
      <c r="D43" s="2"/>
      <c r="E43" s="2"/>
      <c r="F43" s="2">
        <v>70.851020000000005</v>
      </c>
      <c r="G43" s="1">
        <v>3.3</v>
      </c>
      <c r="H43" s="21">
        <f>IF(F43="","", (F43/100*(18+G43)) - ('240h'!F43/100*18))</f>
        <v>6.2088180600000005</v>
      </c>
      <c r="I43" s="2" t="s">
        <v>86</v>
      </c>
      <c r="J43" s="2" t="s">
        <v>120</v>
      </c>
      <c r="K43">
        <v>20.507583276070253</v>
      </c>
      <c r="L43">
        <f t="shared" si="4"/>
        <v>3.3333333333333333E-2</v>
      </c>
      <c r="M43">
        <f t="shared" si="2"/>
        <v>615.2274982821076</v>
      </c>
      <c r="N43" s="2"/>
    </row>
    <row r="44" spans="1:14">
      <c r="A44" s="1" t="s">
        <v>48</v>
      </c>
      <c r="B44" s="1" t="s">
        <v>116</v>
      </c>
      <c r="C44" s="1">
        <f t="shared" si="0"/>
        <v>312</v>
      </c>
      <c r="D44" s="1"/>
      <c r="E44" s="1"/>
      <c r="F44" s="1"/>
      <c r="G44" s="1">
        <v>3.4</v>
      </c>
      <c r="H44" s="19" t="str">
        <f>IF(F44="","", (F44/100*(18+G44)) - ('240h'!F44/100*18))</f>
        <v/>
      </c>
      <c r="I44" s="1" t="s">
        <v>89</v>
      </c>
      <c r="J44" s="1" t="s">
        <v>120</v>
      </c>
      <c r="L44" t="str">
        <f t="shared" si="4"/>
        <v/>
      </c>
      <c r="M44" t="str">
        <f t="shared" si="2"/>
        <v/>
      </c>
    </row>
    <row r="45" spans="1:14">
      <c r="A45" s="1" t="s">
        <v>49</v>
      </c>
      <c r="B45" s="1" t="s">
        <v>117</v>
      </c>
      <c r="C45" s="1">
        <f t="shared" si="0"/>
        <v>312</v>
      </c>
      <c r="D45" s="1"/>
      <c r="E45" s="1"/>
      <c r="F45" s="1"/>
      <c r="G45" s="1">
        <v>2.8</v>
      </c>
      <c r="H45" s="19" t="str">
        <f>IF(F45="","", (F45/100*(18+G45)) - ('240h'!F45/100*18))</f>
        <v/>
      </c>
      <c r="I45" s="1" t="s">
        <v>89</v>
      </c>
      <c r="J45" s="1" t="s">
        <v>120</v>
      </c>
      <c r="L45" t="str">
        <f t="shared" si="4"/>
        <v/>
      </c>
      <c r="M45" t="str">
        <f t="shared" si="2"/>
        <v/>
      </c>
    </row>
    <row r="46" spans="1:14">
      <c r="A46" s="1" t="s">
        <v>50</v>
      </c>
      <c r="B46" s="1" t="s">
        <v>118</v>
      </c>
      <c r="C46" s="1">
        <f t="shared" si="0"/>
        <v>312</v>
      </c>
      <c r="D46" s="1"/>
      <c r="E46" s="1"/>
      <c r="F46" s="1"/>
      <c r="G46" s="1">
        <v>3.1</v>
      </c>
      <c r="H46" s="19" t="str">
        <f>IF(F46="","", (F46/100*(18+G46)) - ('240h'!F46/100*18))</f>
        <v/>
      </c>
      <c r="I46" s="1" t="s">
        <v>89</v>
      </c>
      <c r="J46" s="1" t="s">
        <v>120</v>
      </c>
      <c r="L46" t="str">
        <f t="shared" si="4"/>
        <v/>
      </c>
      <c r="M46" t="str">
        <f t="shared" si="2"/>
        <v/>
      </c>
    </row>
    <row r="47" spans="1:14">
      <c r="A47" s="2" t="s">
        <v>51</v>
      </c>
      <c r="B47" s="2" t="s">
        <v>116</v>
      </c>
      <c r="C47" s="2">
        <f t="shared" si="0"/>
        <v>312</v>
      </c>
      <c r="D47" s="2"/>
      <c r="E47" s="2"/>
      <c r="F47" s="2">
        <v>57.730159999999998</v>
      </c>
      <c r="G47" s="1">
        <v>3</v>
      </c>
      <c r="H47" s="21">
        <f>IF(F47="","", (F47/100*(18+G47)) - ('240h'!F47/100*18))</f>
        <v>3.4800647999999974</v>
      </c>
      <c r="I47" s="2" t="s">
        <v>86</v>
      </c>
      <c r="J47" s="2" t="s">
        <v>120</v>
      </c>
      <c r="K47">
        <v>23.413151044345671</v>
      </c>
      <c r="L47">
        <f t="shared" si="4"/>
        <v>3.3333333333333333E-2</v>
      </c>
      <c r="M47">
        <f t="shared" si="2"/>
        <v>702.39453133037011</v>
      </c>
    </row>
    <row r="48" spans="1:14">
      <c r="A48" s="2" t="s">
        <v>52</v>
      </c>
      <c r="B48" s="2" t="s">
        <v>117</v>
      </c>
      <c r="C48" s="2">
        <f t="shared" si="0"/>
        <v>312</v>
      </c>
      <c r="D48" s="2"/>
      <c r="E48" s="2"/>
      <c r="F48" s="2">
        <v>50.953140000000012</v>
      </c>
      <c r="G48" s="1">
        <v>2.95</v>
      </c>
      <c r="H48" s="21">
        <f>IF(F48="","", (F48/100*(18+G48)) - ('240h'!F48/100*18))</f>
        <v>2.0314140300000005</v>
      </c>
      <c r="I48" s="2" t="s">
        <v>86</v>
      </c>
      <c r="J48" s="2" t="s">
        <v>120</v>
      </c>
      <c r="K48">
        <v>25.567926935638418</v>
      </c>
      <c r="L48">
        <f t="shared" si="4"/>
        <v>3.3333333333333333E-2</v>
      </c>
      <c r="M48">
        <f t="shared" si="2"/>
        <v>767.03780806915256</v>
      </c>
    </row>
    <row r="49" spans="1:14">
      <c r="A49" s="2" t="s">
        <v>53</v>
      </c>
      <c r="B49" s="2" t="s">
        <v>118</v>
      </c>
      <c r="C49" s="2">
        <f t="shared" si="0"/>
        <v>312</v>
      </c>
      <c r="D49" s="2"/>
      <c r="E49" s="2"/>
      <c r="F49" s="2">
        <v>50.002800000000008</v>
      </c>
      <c r="G49" s="1">
        <v>3</v>
      </c>
      <c r="H49" s="21">
        <f>IF(F49="","", (F49/100*(18+G49)) - ('240h'!F49/100*18))</f>
        <v>1.8573191999999992</v>
      </c>
      <c r="I49" s="2" t="s">
        <v>86</v>
      </c>
      <c r="J49" s="2" t="s">
        <v>120</v>
      </c>
      <c r="K49">
        <v>35.06997068002164</v>
      </c>
      <c r="L49">
        <f t="shared" si="4"/>
        <v>3.3333333333333333E-2</v>
      </c>
      <c r="M49">
        <f t="shared" si="2"/>
        <v>1052.0991204006493</v>
      </c>
    </row>
    <row r="50" spans="1:14">
      <c r="A50" s="1" t="s">
        <v>54</v>
      </c>
      <c r="B50" s="1" t="s">
        <v>116</v>
      </c>
      <c r="C50" s="1">
        <f t="shared" si="0"/>
        <v>312</v>
      </c>
      <c r="D50" s="1"/>
      <c r="E50" s="1"/>
      <c r="F50" s="1"/>
      <c r="G50" s="1"/>
      <c r="H50" s="1" t="str">
        <f>IF(F50="","", (F50/100*(18+G50)) - ('240h'!F50/100*18))</f>
        <v/>
      </c>
      <c r="I50" s="1"/>
      <c r="J50" s="1" t="s">
        <v>120</v>
      </c>
      <c r="L50" t="str">
        <f t="shared" si="4"/>
        <v/>
      </c>
      <c r="M50" t="str">
        <f t="shared" si="2"/>
        <v/>
      </c>
    </row>
    <row r="51" spans="1:14">
      <c r="A51" s="1" t="s">
        <v>55</v>
      </c>
      <c r="B51" s="1" t="s">
        <v>117</v>
      </c>
      <c r="C51" s="1">
        <f t="shared" si="0"/>
        <v>312</v>
      </c>
      <c r="D51" s="1"/>
      <c r="E51" s="1"/>
      <c r="F51" s="1"/>
      <c r="G51" s="1"/>
      <c r="H51" s="1" t="str">
        <f>IF(F51="","", (F51/100*(18+G51)) - ('240h'!F51/100*18))</f>
        <v/>
      </c>
      <c r="I51" s="1"/>
      <c r="J51" s="1" t="s">
        <v>120</v>
      </c>
      <c r="L51" t="str">
        <f t="shared" si="4"/>
        <v/>
      </c>
      <c r="M51" t="str">
        <f t="shared" si="2"/>
        <v/>
      </c>
    </row>
    <row r="52" spans="1:14">
      <c r="A52" s="1" t="s">
        <v>56</v>
      </c>
      <c r="B52" s="1" t="s">
        <v>118</v>
      </c>
      <c r="C52" s="1">
        <f t="shared" si="0"/>
        <v>312</v>
      </c>
      <c r="D52" s="1"/>
      <c r="E52" s="1"/>
      <c r="F52" s="1"/>
      <c r="G52" s="1"/>
      <c r="H52" s="1" t="str">
        <f>IF(F52="","", (F52/100*(18+G52)) - ('240h'!F52/100*18))</f>
        <v/>
      </c>
      <c r="I52" s="1"/>
      <c r="J52" s="1" t="s">
        <v>120</v>
      </c>
      <c r="L52" t="str">
        <f t="shared" si="4"/>
        <v/>
      </c>
      <c r="M52" t="str">
        <f t="shared" si="2"/>
        <v/>
      </c>
    </row>
    <row r="53" spans="1:14">
      <c r="A53" s="2" t="s">
        <v>57</v>
      </c>
      <c r="B53" s="2" t="s">
        <v>116</v>
      </c>
      <c r="C53" s="2">
        <f t="shared" si="0"/>
        <v>312</v>
      </c>
      <c r="D53" s="2"/>
      <c r="E53" s="2"/>
      <c r="F53" s="2"/>
      <c r="G53" s="2"/>
      <c r="H53" s="2" t="str">
        <f>IF(F53="","", (F53/100*(18+G53)) - ('240h'!F53/100*18))</f>
        <v/>
      </c>
      <c r="I53" s="2"/>
      <c r="J53" s="2" t="s">
        <v>120</v>
      </c>
      <c r="K53" s="2"/>
      <c r="L53" t="str">
        <f t="shared" si="4"/>
        <v/>
      </c>
      <c r="M53" t="str">
        <f t="shared" si="2"/>
        <v/>
      </c>
    </row>
    <row r="54" spans="1:14">
      <c r="A54" s="2" t="s">
        <v>58</v>
      </c>
      <c r="B54" s="2" t="s">
        <v>117</v>
      </c>
      <c r="C54" s="2">
        <f t="shared" si="0"/>
        <v>312</v>
      </c>
      <c r="D54" s="2"/>
      <c r="E54" s="2"/>
      <c r="F54" s="2"/>
      <c r="G54" s="2"/>
      <c r="H54" s="2" t="str">
        <f>IF(F54="","", (F54/100*(18+G54)) - ('240h'!F54/100*18))</f>
        <v/>
      </c>
      <c r="I54" s="2"/>
      <c r="J54" s="2" t="s">
        <v>120</v>
      </c>
      <c r="K54" s="2"/>
      <c r="L54" t="str">
        <f t="shared" si="4"/>
        <v/>
      </c>
      <c r="M54" t="str">
        <f t="shared" si="2"/>
        <v/>
      </c>
    </row>
    <row r="55" spans="1:14">
      <c r="A55" s="2" t="s">
        <v>59</v>
      </c>
      <c r="B55" s="2" t="s">
        <v>118</v>
      </c>
      <c r="C55" s="2">
        <f t="shared" si="0"/>
        <v>312</v>
      </c>
      <c r="D55" s="2"/>
      <c r="E55" s="2"/>
      <c r="F55" s="2"/>
      <c r="G55" s="2"/>
      <c r="H55" s="2" t="str">
        <f>IF(F55="","", (F55/100*(18+G55)) - ('240h'!F55/100*18))</f>
        <v/>
      </c>
      <c r="I55" s="2"/>
      <c r="J55" s="2" t="s">
        <v>120</v>
      </c>
      <c r="K55" s="2"/>
      <c r="L55" t="str">
        <f t="shared" si="4"/>
        <v/>
      </c>
      <c r="M55" t="str">
        <f t="shared" si="2"/>
        <v/>
      </c>
    </row>
    <row r="56" spans="1:14">
      <c r="A56" s="1" t="s">
        <v>60</v>
      </c>
      <c r="B56" s="1" t="s">
        <v>116</v>
      </c>
      <c r="C56" s="1">
        <f t="shared" si="0"/>
        <v>312</v>
      </c>
      <c r="D56" s="1"/>
      <c r="E56" s="1"/>
      <c r="F56" s="1">
        <v>57.458219999999997</v>
      </c>
      <c r="G56" s="1">
        <v>2.8</v>
      </c>
      <c r="H56" s="1">
        <f>IF(F56="","", (F56/100*(18+G56)) - ('240h'!F56/100*18))</f>
        <v>2.9331729599999985</v>
      </c>
      <c r="I56" s="2" t="s">
        <v>86</v>
      </c>
      <c r="J56" s="1" t="s">
        <v>120</v>
      </c>
      <c r="L56" t="str">
        <f t="shared" si="4"/>
        <v/>
      </c>
      <c r="M56" t="str">
        <f t="shared" si="2"/>
        <v/>
      </c>
    </row>
    <row r="57" spans="1:14">
      <c r="A57" s="1" t="s">
        <v>61</v>
      </c>
      <c r="B57" s="1" t="s">
        <v>117</v>
      </c>
      <c r="C57" s="1">
        <f t="shared" si="0"/>
        <v>312</v>
      </c>
      <c r="D57" s="1"/>
      <c r="E57" s="1"/>
      <c r="F57" s="1">
        <v>54.837220000000002</v>
      </c>
      <c r="G57" s="1">
        <v>2</v>
      </c>
      <c r="H57" s="1">
        <f>IF(F57="","", (F57/100*(18+G57)) - ('240h'!F57/100*18))</f>
        <v>2.7159019999999998</v>
      </c>
      <c r="I57" s="2" t="s">
        <v>86</v>
      </c>
      <c r="J57" s="1" t="s">
        <v>120</v>
      </c>
      <c r="L57" t="str">
        <f t="shared" si="4"/>
        <v/>
      </c>
      <c r="M57" t="str">
        <f t="shared" si="2"/>
        <v/>
      </c>
    </row>
    <row r="58" spans="1:14">
      <c r="A58" s="1" t="s">
        <v>62</v>
      </c>
      <c r="B58" s="1" t="s">
        <v>118</v>
      </c>
      <c r="C58" s="1">
        <f t="shared" si="0"/>
        <v>312</v>
      </c>
      <c r="D58" s="1"/>
      <c r="E58" s="1"/>
      <c r="F58" s="22">
        <f>AVERAGE(F56:F57)</f>
        <v>56.14772</v>
      </c>
      <c r="G58" s="1">
        <v>1.4</v>
      </c>
      <c r="H58" s="1">
        <f>IF(F58="","", (F58/100*(18+G58)) - ('240h'!F58/100*18))</f>
        <v>5.3464472799999987</v>
      </c>
      <c r="I58" s="2" t="s">
        <v>86</v>
      </c>
      <c r="J58" s="1" t="s">
        <v>120</v>
      </c>
      <c r="L58" t="str">
        <f t="shared" si="4"/>
        <v/>
      </c>
      <c r="M58" t="str">
        <f t="shared" si="2"/>
        <v/>
      </c>
    </row>
    <row r="59" spans="1:14">
      <c r="A59" s="2" t="s">
        <v>63</v>
      </c>
      <c r="B59" s="2" t="s">
        <v>116</v>
      </c>
      <c r="C59" s="2">
        <f t="shared" si="0"/>
        <v>312</v>
      </c>
      <c r="D59" s="2"/>
      <c r="E59" s="2"/>
      <c r="F59" s="2"/>
      <c r="G59" s="2"/>
      <c r="H59" s="2" t="str">
        <f>IF(F59="","", (F59/100*(18+G59)) - ('240h'!F59/100*18))</f>
        <v/>
      </c>
      <c r="I59" s="2"/>
      <c r="J59" s="2" t="s">
        <v>120</v>
      </c>
      <c r="K59" s="14">
        <v>76.806782596644751</v>
      </c>
      <c r="L59" s="14">
        <f t="shared" si="4"/>
        <v>3.3333333333333333E-2</v>
      </c>
      <c r="M59" s="14">
        <f t="shared" si="2"/>
        <v>2304.2034778993425</v>
      </c>
      <c r="N59" s="2"/>
    </row>
    <row r="60" spans="1:14">
      <c r="A60" s="2" t="s">
        <v>64</v>
      </c>
      <c r="B60" s="2" t="s">
        <v>117</v>
      </c>
      <c r="C60" s="2">
        <f t="shared" si="0"/>
        <v>312</v>
      </c>
      <c r="D60" s="2">
        <v>109</v>
      </c>
      <c r="E60" s="2"/>
      <c r="F60" s="2"/>
      <c r="G60" s="2"/>
      <c r="H60" s="2" t="str">
        <f>IF(F60="","", (F60/100*(18+G60)) - ('240h'!F60/100*18))</f>
        <v/>
      </c>
      <c r="I60" s="2"/>
      <c r="J60" s="2"/>
      <c r="K60">
        <v>46.541367134412369</v>
      </c>
      <c r="L60">
        <f t="shared" si="4"/>
        <v>3.3333333333333333E-2</v>
      </c>
      <c r="M60">
        <f t="shared" si="2"/>
        <v>1396.2410140323711</v>
      </c>
      <c r="N60" s="2"/>
    </row>
    <row r="61" spans="1:14">
      <c r="A61" s="2" t="s">
        <v>65</v>
      </c>
      <c r="B61" s="2" t="s">
        <v>118</v>
      </c>
      <c r="C61" s="2">
        <f t="shared" si="0"/>
        <v>312</v>
      </c>
      <c r="D61" s="2">
        <v>116</v>
      </c>
      <c r="E61" s="2"/>
      <c r="F61" s="2"/>
      <c r="G61" s="2"/>
      <c r="H61" s="2" t="str">
        <f>IF(F61="","", (F61/100*(18+G61)) - ('240h'!F61/100*18))</f>
        <v/>
      </c>
      <c r="I61" s="2"/>
      <c r="J61" s="2"/>
      <c r="K61">
        <v>37.907051963903299</v>
      </c>
      <c r="L61">
        <f t="shared" si="4"/>
        <v>3.3333333333333333E-2</v>
      </c>
      <c r="M61">
        <f t="shared" si="2"/>
        <v>1137.211558917099</v>
      </c>
      <c r="N61" s="2"/>
    </row>
    <row r="62" spans="1:14">
      <c r="A62" s="1" t="s">
        <v>66</v>
      </c>
      <c r="B62" s="1" t="s">
        <v>116</v>
      </c>
      <c r="C62" s="1">
        <f t="shared" si="0"/>
        <v>312</v>
      </c>
      <c r="D62" s="1"/>
      <c r="E62" s="1"/>
      <c r="F62" s="1"/>
      <c r="G62" s="1"/>
      <c r="H62" s="1" t="str">
        <f>IF(F62="","", (F62/100*(18+G62)) - ('240h'!F62/100*18))</f>
        <v/>
      </c>
      <c r="I62" s="1"/>
      <c r="J62" s="1"/>
      <c r="L62" t="str">
        <f t="shared" si="4"/>
        <v/>
      </c>
      <c r="M62" t="str">
        <f t="shared" si="2"/>
        <v/>
      </c>
    </row>
    <row r="63" spans="1:14">
      <c r="A63" s="1" t="s">
        <v>67</v>
      </c>
      <c r="B63" s="1" t="s">
        <v>117</v>
      </c>
      <c r="C63" s="1">
        <f t="shared" si="0"/>
        <v>312</v>
      </c>
      <c r="D63" s="1"/>
      <c r="E63" s="1"/>
      <c r="F63" s="1"/>
      <c r="G63" s="1"/>
      <c r="H63" s="1" t="str">
        <f>IF(F63="","", (F63/100*(18+G63)) - ('240h'!F63/100*18))</f>
        <v/>
      </c>
      <c r="I63" s="1"/>
      <c r="J63" s="1"/>
      <c r="L63" t="str">
        <f t="shared" si="4"/>
        <v/>
      </c>
      <c r="M63" t="str">
        <f t="shared" si="2"/>
        <v/>
      </c>
    </row>
    <row r="64" spans="1:14">
      <c r="A64" s="1" t="s">
        <v>68</v>
      </c>
      <c r="B64" s="1" t="s">
        <v>118</v>
      </c>
      <c r="C64" s="1">
        <f t="shared" si="0"/>
        <v>312</v>
      </c>
      <c r="D64" s="1"/>
      <c r="E64" s="1"/>
      <c r="F64" s="1"/>
      <c r="G64" s="1"/>
      <c r="H64" s="1" t="str">
        <f>IF(F64="","", (F64/100*(18+G64)) - ('240h'!F64/100*18))</f>
        <v/>
      </c>
      <c r="I64" s="1"/>
      <c r="J64" s="1"/>
      <c r="L64" t="str">
        <f t="shared" si="4"/>
        <v/>
      </c>
      <c r="M64" t="str">
        <f t="shared" si="2"/>
        <v/>
      </c>
    </row>
    <row r="65" spans="1:13">
      <c r="A65" s="2" t="s">
        <v>69</v>
      </c>
      <c r="B65" s="2" t="s">
        <v>116</v>
      </c>
      <c r="C65" s="2">
        <f t="shared" si="0"/>
        <v>312</v>
      </c>
      <c r="D65" s="2"/>
      <c r="E65" s="2"/>
      <c r="F65" s="2"/>
      <c r="G65" s="2"/>
      <c r="H65" s="2" t="str">
        <f>IF(F65="","", (F65/100*(18+G65)) - ('240h'!F65/100*18))</f>
        <v/>
      </c>
      <c r="I65" s="2"/>
      <c r="J65" s="2"/>
      <c r="K65" s="2"/>
      <c r="L65" t="str">
        <f t="shared" si="4"/>
        <v/>
      </c>
      <c r="M65" t="str">
        <f t="shared" si="2"/>
        <v/>
      </c>
    </row>
    <row r="66" spans="1:13">
      <c r="A66" s="2" t="s">
        <v>70</v>
      </c>
      <c r="B66" s="2" t="s">
        <v>117</v>
      </c>
      <c r="C66" s="2">
        <f t="shared" si="0"/>
        <v>312</v>
      </c>
      <c r="D66" s="2"/>
      <c r="E66" s="2"/>
      <c r="F66" s="2"/>
      <c r="G66" s="2"/>
      <c r="H66" s="2" t="str">
        <f>IF(F66="","", (F66/100*(18+G66)) - ('240h'!F66/100*18))</f>
        <v/>
      </c>
      <c r="I66" s="2"/>
      <c r="J66" s="2"/>
      <c r="K66" s="2"/>
      <c r="L66" t="str">
        <f t="shared" si="4"/>
        <v/>
      </c>
      <c r="M66" t="str">
        <f t="shared" si="2"/>
        <v/>
      </c>
    </row>
    <row r="67" spans="1:13">
      <c r="A67" s="2" t="s">
        <v>71</v>
      </c>
      <c r="B67" s="2" t="s">
        <v>118</v>
      </c>
      <c r="C67" s="2">
        <f t="shared" ref="C67:C91" si="5">(21-8)*24</f>
        <v>312</v>
      </c>
      <c r="D67" s="2"/>
      <c r="E67" s="2"/>
      <c r="F67" s="2"/>
      <c r="G67" s="2"/>
      <c r="H67" s="2" t="str">
        <f>IF(F67="","", (F67/100*(18+G67)) - ('240h'!F67/100*18))</f>
        <v/>
      </c>
      <c r="I67" s="2"/>
      <c r="J67" s="2"/>
      <c r="K67" s="2"/>
      <c r="L67" t="str">
        <f t="shared" si="4"/>
        <v/>
      </c>
      <c r="M67" t="str">
        <f t="shared" ref="M67:M79" si="6">IF(K67=0, "", K67/L67)</f>
        <v/>
      </c>
    </row>
    <row r="68" spans="1:13">
      <c r="A68" s="1" t="s">
        <v>72</v>
      </c>
      <c r="B68" s="1" t="s">
        <v>116</v>
      </c>
      <c r="C68" s="1">
        <f t="shared" si="5"/>
        <v>312</v>
      </c>
      <c r="D68" s="1"/>
      <c r="E68" s="1"/>
      <c r="F68" s="1"/>
      <c r="G68" s="1"/>
      <c r="H68" s="1" t="str">
        <f>IF(F68="","", (F68/100*(18+G68)) - ('240h'!F68/100*18))</f>
        <v/>
      </c>
      <c r="I68" s="1"/>
      <c r="J68" s="1"/>
      <c r="L68" t="str">
        <f t="shared" si="4"/>
        <v/>
      </c>
      <c r="M68" t="str">
        <f t="shared" si="6"/>
        <v/>
      </c>
    </row>
    <row r="69" spans="1:13">
      <c r="A69" s="1" t="s">
        <v>73</v>
      </c>
      <c r="B69" s="1" t="s">
        <v>117</v>
      </c>
      <c r="C69" s="1">
        <f t="shared" si="5"/>
        <v>312</v>
      </c>
      <c r="D69" s="1"/>
      <c r="E69" s="1"/>
      <c r="F69" s="1"/>
      <c r="G69" s="1"/>
      <c r="H69" s="1" t="str">
        <f>IF(F69="","", (F69/100*(18+G69)) - ('240h'!F69/100*18))</f>
        <v/>
      </c>
      <c r="I69" s="1"/>
      <c r="J69" s="1"/>
      <c r="L69" t="str">
        <f t="shared" si="4"/>
        <v/>
      </c>
      <c r="M69" t="str">
        <f t="shared" si="6"/>
        <v/>
      </c>
    </row>
    <row r="70" spans="1:13">
      <c r="A70" s="1" t="s">
        <v>74</v>
      </c>
      <c r="B70" s="1" t="s">
        <v>118</v>
      </c>
      <c r="C70" s="1">
        <f t="shared" si="5"/>
        <v>312</v>
      </c>
      <c r="D70" s="1"/>
      <c r="E70" s="1"/>
      <c r="F70" s="1"/>
      <c r="G70" s="1"/>
      <c r="H70" s="1" t="str">
        <f>IF(F70="","", (F70/100*(18+G70)) - ('240h'!F70/100*18))</f>
        <v/>
      </c>
      <c r="I70" s="1"/>
      <c r="J70" s="1"/>
      <c r="L70" t="str">
        <f t="shared" si="4"/>
        <v/>
      </c>
      <c r="M70" t="str">
        <f t="shared" si="6"/>
        <v/>
      </c>
    </row>
    <row r="71" spans="1:13">
      <c r="A71" s="2" t="s">
        <v>75</v>
      </c>
      <c r="B71" s="2" t="s">
        <v>116</v>
      </c>
      <c r="C71" s="2">
        <f t="shared" si="5"/>
        <v>312</v>
      </c>
      <c r="D71" s="2"/>
      <c r="E71" s="2"/>
      <c r="F71" s="2"/>
      <c r="G71" s="2"/>
      <c r="H71" s="2" t="str">
        <f>IF(F71="","", (F71/100*(18+G71)) - ('240h'!F71/100*18))</f>
        <v/>
      </c>
      <c r="I71" s="2"/>
      <c r="J71" s="2"/>
      <c r="K71">
        <v>80.4362538955302</v>
      </c>
      <c r="L71">
        <f t="shared" si="4"/>
        <v>3.3333333333333333E-2</v>
      </c>
      <c r="M71">
        <f t="shared" si="6"/>
        <v>2413.0876168659061</v>
      </c>
    </row>
    <row r="72" spans="1:13">
      <c r="A72" s="2" t="s">
        <v>76</v>
      </c>
      <c r="B72" s="2" t="s">
        <v>117</v>
      </c>
      <c r="C72" s="2">
        <f t="shared" si="5"/>
        <v>312</v>
      </c>
      <c r="D72" s="2"/>
      <c r="E72" s="2"/>
      <c r="F72" s="2"/>
      <c r="G72" s="2"/>
      <c r="H72" s="2" t="str">
        <f>IF(F72="","", (F72/100*(18+G72)) - ('240h'!F72/100*18))</f>
        <v/>
      </c>
      <c r="I72" s="2"/>
      <c r="J72" s="2"/>
      <c r="K72">
        <v>79.657729254761449</v>
      </c>
      <c r="L72">
        <f t="shared" si="4"/>
        <v>3.3333333333333333E-2</v>
      </c>
      <c r="M72">
        <f t="shared" si="6"/>
        <v>2389.7318776428433</v>
      </c>
    </row>
    <row r="73" spans="1:13">
      <c r="A73" s="2" t="s">
        <v>77</v>
      </c>
      <c r="B73" s="2" t="s">
        <v>118</v>
      </c>
      <c r="C73" s="2">
        <f t="shared" si="5"/>
        <v>312</v>
      </c>
      <c r="D73" s="2"/>
      <c r="E73" s="2"/>
      <c r="F73" s="2"/>
      <c r="G73" s="2"/>
      <c r="H73" s="2" t="str">
        <f>IF(F73="","", (F73/100*(18+G73)) - ('240h'!F73/100*18))</f>
        <v/>
      </c>
      <c r="I73" s="2"/>
      <c r="J73" s="2"/>
      <c r="K73">
        <v>94.441918309520815</v>
      </c>
      <c r="L73">
        <f t="shared" ref="L73:L79" si="7">IF(K73="", "", 1/30)</f>
        <v>3.3333333333333333E-2</v>
      </c>
      <c r="M73">
        <f t="shared" si="6"/>
        <v>2833.2575492856245</v>
      </c>
    </row>
    <row r="74" spans="1:13">
      <c r="A74" s="1" t="s">
        <v>78</v>
      </c>
      <c r="B74" s="1" t="s">
        <v>116</v>
      </c>
      <c r="C74" s="1">
        <f t="shared" si="5"/>
        <v>312</v>
      </c>
      <c r="D74" s="1"/>
      <c r="E74" s="1"/>
      <c r="F74" s="1"/>
      <c r="G74" s="1"/>
      <c r="H74" s="1" t="str">
        <f>IF(F74="","", (F74/100*(18+G74)) - ('240h'!F74/100*18))</f>
        <v/>
      </c>
      <c r="I74" s="1"/>
      <c r="J74" s="1"/>
      <c r="L74" t="str">
        <f t="shared" si="7"/>
        <v/>
      </c>
      <c r="M74" t="str">
        <f t="shared" si="6"/>
        <v/>
      </c>
    </row>
    <row r="75" spans="1:13">
      <c r="A75" s="1" t="s">
        <v>79</v>
      </c>
      <c r="B75" s="1" t="s">
        <v>117</v>
      </c>
      <c r="C75" s="1">
        <f t="shared" si="5"/>
        <v>312</v>
      </c>
      <c r="D75" s="1"/>
      <c r="E75" s="1"/>
      <c r="F75" s="1"/>
      <c r="G75" s="1"/>
      <c r="H75" s="1" t="str">
        <f>IF(F75="","", (F75/100*(18+G75)) - ('240h'!F75/100*18))</f>
        <v/>
      </c>
      <c r="I75" s="1"/>
      <c r="J75" s="1"/>
      <c r="L75" t="str">
        <f t="shared" si="7"/>
        <v/>
      </c>
      <c r="M75" t="str">
        <f t="shared" si="6"/>
        <v/>
      </c>
    </row>
    <row r="76" spans="1:13">
      <c r="A76" s="1" t="s">
        <v>80</v>
      </c>
      <c r="B76" s="1" t="s">
        <v>118</v>
      </c>
      <c r="C76" s="1">
        <f t="shared" si="5"/>
        <v>312</v>
      </c>
      <c r="D76" s="1"/>
      <c r="E76" s="1"/>
      <c r="F76" s="1"/>
      <c r="G76" s="1"/>
      <c r="H76" s="1" t="str">
        <f>IF(F76="","", (F76/100*(18+G76)) - ('240h'!F76/100*18))</f>
        <v/>
      </c>
      <c r="I76" s="1"/>
      <c r="J76" s="1"/>
      <c r="L76" t="str">
        <f t="shared" si="7"/>
        <v/>
      </c>
      <c r="M76" t="str">
        <f t="shared" si="6"/>
        <v/>
      </c>
    </row>
    <row r="77" spans="1:13">
      <c r="A77" s="2" t="s">
        <v>81</v>
      </c>
      <c r="B77" s="2" t="s">
        <v>116</v>
      </c>
      <c r="C77" s="2">
        <f t="shared" si="5"/>
        <v>312</v>
      </c>
      <c r="D77" s="2"/>
      <c r="E77" s="2"/>
      <c r="F77" s="2"/>
      <c r="G77" s="2"/>
      <c r="H77" s="2" t="str">
        <f>IF(F77="","", (F77/100*(18+G77)) - ('240h'!F77/100*18))</f>
        <v/>
      </c>
      <c r="I77" s="2"/>
      <c r="J77" s="2"/>
      <c r="L77" t="str">
        <f t="shared" si="7"/>
        <v/>
      </c>
      <c r="M77" t="str">
        <f t="shared" si="6"/>
        <v/>
      </c>
    </row>
    <row r="78" spans="1:13">
      <c r="A78" s="2" t="s">
        <v>82</v>
      </c>
      <c r="B78" s="2" t="s">
        <v>117</v>
      </c>
      <c r="C78" s="2">
        <f t="shared" si="5"/>
        <v>312</v>
      </c>
      <c r="D78" s="2"/>
      <c r="E78" s="2"/>
      <c r="F78" s="2"/>
      <c r="G78" s="2"/>
      <c r="H78" s="2" t="str">
        <f>IF(F78="","", (F78/100*(18+G78)) - ('240h'!F78/100*18))</f>
        <v/>
      </c>
      <c r="I78" s="2"/>
      <c r="J78" s="2"/>
      <c r="L78" t="str">
        <f t="shared" si="7"/>
        <v/>
      </c>
      <c r="M78" t="str">
        <f t="shared" si="6"/>
        <v/>
      </c>
    </row>
    <row r="79" spans="1:13">
      <c r="A79" s="2" t="s">
        <v>83</v>
      </c>
      <c r="B79" s="2" t="s">
        <v>118</v>
      </c>
      <c r="C79" s="2">
        <f t="shared" si="5"/>
        <v>312</v>
      </c>
      <c r="D79" s="2"/>
      <c r="E79" s="2"/>
      <c r="F79" s="2"/>
      <c r="G79" s="2"/>
      <c r="H79" s="2" t="str">
        <f>IF(F79="","", (F79/100*(18+G79)) - ('240h'!F79/100*18))</f>
        <v/>
      </c>
      <c r="I79" s="2"/>
      <c r="J79" s="2"/>
      <c r="L79" t="str">
        <f t="shared" si="7"/>
        <v/>
      </c>
      <c r="M79" t="str">
        <f t="shared" si="6"/>
        <v/>
      </c>
    </row>
    <row r="80" spans="1:13">
      <c r="A80" s="1" t="s">
        <v>98</v>
      </c>
      <c r="B80" s="1" t="s">
        <v>116</v>
      </c>
      <c r="C80" s="1">
        <f t="shared" si="5"/>
        <v>312</v>
      </c>
      <c r="D80" s="1"/>
      <c r="E80" s="1"/>
      <c r="F80" s="1"/>
      <c r="G80" s="1"/>
      <c r="H80" s="1" t="str">
        <f>IF(F80="","", (F80/100*(18+G80)) - ('240h'!F80/100*18))</f>
        <v/>
      </c>
      <c r="I80" s="1"/>
      <c r="J80" s="1"/>
    </row>
    <row r="81" spans="1:10">
      <c r="A81" s="1" t="s">
        <v>99</v>
      </c>
      <c r="B81" s="1" t="s">
        <v>117</v>
      </c>
      <c r="C81" s="1">
        <f t="shared" si="5"/>
        <v>312</v>
      </c>
      <c r="D81" s="1"/>
      <c r="E81" s="1"/>
      <c r="F81" s="1"/>
      <c r="G81" s="1"/>
      <c r="H81" s="1" t="str">
        <f>IF(F81="","", (F81/100*(18+G81)) - ('240h'!F81/100*18))</f>
        <v/>
      </c>
      <c r="I81" s="1"/>
      <c r="J81" s="1"/>
    </row>
    <row r="82" spans="1:10">
      <c r="A82" s="1" t="s">
        <v>100</v>
      </c>
      <c r="B82" s="1" t="s">
        <v>118</v>
      </c>
      <c r="C82" s="1">
        <f t="shared" si="5"/>
        <v>312</v>
      </c>
      <c r="D82" s="1"/>
      <c r="E82" s="1"/>
      <c r="F82" s="1"/>
      <c r="G82" s="1"/>
      <c r="H82" s="1" t="str">
        <f>IF(F82="","", (F82/100*(18+G82)) - ('240h'!F82/100*18))</f>
        <v/>
      </c>
      <c r="I82" s="1"/>
      <c r="J82" s="1"/>
    </row>
    <row r="83" spans="1:10">
      <c r="A83" s="2" t="s">
        <v>101</v>
      </c>
      <c r="B83" s="2" t="s">
        <v>116</v>
      </c>
      <c r="C83" s="2">
        <f t="shared" si="5"/>
        <v>312</v>
      </c>
      <c r="D83" s="2"/>
      <c r="E83" s="2"/>
      <c r="F83" s="2"/>
      <c r="G83" s="2"/>
      <c r="H83" s="2" t="str">
        <f>IF(F83="","", (F83/100*(18+G83)) - ('240h'!F83/100*18))</f>
        <v/>
      </c>
      <c r="I83" s="2"/>
      <c r="J83" s="2"/>
    </row>
    <row r="84" spans="1:10">
      <c r="A84" s="2" t="s">
        <v>102</v>
      </c>
      <c r="B84" s="2" t="s">
        <v>117</v>
      </c>
      <c r="C84" s="2">
        <f t="shared" si="5"/>
        <v>312</v>
      </c>
      <c r="D84" s="2"/>
      <c r="E84" s="2"/>
      <c r="F84" s="2"/>
      <c r="G84" s="2"/>
      <c r="H84" s="2" t="str">
        <f>IF(F84="","", (F84/100*(18+G84)) - ('240h'!F84/100*18))</f>
        <v/>
      </c>
      <c r="I84" s="2"/>
      <c r="J84" s="2"/>
    </row>
    <row r="85" spans="1:10">
      <c r="A85" s="2" t="s">
        <v>103</v>
      </c>
      <c r="B85" s="2" t="s">
        <v>118</v>
      </c>
      <c r="C85" s="2">
        <f t="shared" si="5"/>
        <v>312</v>
      </c>
      <c r="D85" s="2"/>
      <c r="E85" s="2"/>
      <c r="F85" s="2"/>
      <c r="G85" s="2"/>
      <c r="H85" s="2" t="str">
        <f>IF(F85="","", (F85/100*(18+G85)) - ('240h'!F85/100*18))</f>
        <v/>
      </c>
      <c r="I85" s="2"/>
      <c r="J85" s="2"/>
    </row>
    <row r="86" spans="1:10">
      <c r="A86" s="1" t="s">
        <v>104</v>
      </c>
      <c r="B86" s="1" t="s">
        <v>116</v>
      </c>
      <c r="C86" s="1">
        <f t="shared" si="5"/>
        <v>312</v>
      </c>
      <c r="D86" s="1"/>
      <c r="E86" s="1"/>
      <c r="F86" s="1"/>
      <c r="G86" s="1"/>
      <c r="H86" s="1" t="str">
        <f>IF(F86="","", (F86/100*(18+G86)) - ('240h'!F86/100*18))</f>
        <v/>
      </c>
      <c r="I86" s="1"/>
      <c r="J86" s="1"/>
    </row>
    <row r="87" spans="1:10">
      <c r="A87" s="1" t="s">
        <v>105</v>
      </c>
      <c r="B87" s="1" t="s">
        <v>117</v>
      </c>
      <c r="C87" s="1">
        <f t="shared" si="5"/>
        <v>312</v>
      </c>
      <c r="D87" s="1"/>
      <c r="E87" s="1"/>
      <c r="F87" s="1"/>
      <c r="G87" s="1"/>
      <c r="H87" s="1" t="str">
        <f>IF(F87="","", (F87/100*(18+G87)) - ('240h'!F87/100*18))</f>
        <v/>
      </c>
      <c r="I87" s="1"/>
      <c r="J87" s="1"/>
    </row>
    <row r="88" spans="1:10">
      <c r="A88" s="1" t="s">
        <v>106</v>
      </c>
      <c r="B88" s="1" t="s">
        <v>118</v>
      </c>
      <c r="C88" s="1">
        <f t="shared" si="5"/>
        <v>312</v>
      </c>
      <c r="D88" s="1"/>
      <c r="E88" s="1"/>
      <c r="F88" s="1"/>
      <c r="G88" s="1"/>
      <c r="H88" s="1" t="str">
        <f>IF(F88="","", (F88/100*(18+G88)) - ('240h'!F88/100*18))</f>
        <v/>
      </c>
      <c r="I88" s="1"/>
      <c r="J88" s="1"/>
    </row>
    <row r="89" spans="1:10">
      <c r="A89" s="2" t="s">
        <v>107</v>
      </c>
      <c r="B89" s="2" t="s">
        <v>116</v>
      </c>
      <c r="C89" s="2">
        <f t="shared" si="5"/>
        <v>312</v>
      </c>
      <c r="D89" s="2"/>
      <c r="E89" s="2"/>
      <c r="F89" s="2"/>
      <c r="G89" s="2"/>
      <c r="H89" s="2" t="str">
        <f>IF(F89="","", (F89/100*(18+G89)) - ('240h'!F89/100*18))</f>
        <v/>
      </c>
      <c r="I89" s="2"/>
      <c r="J89" s="2"/>
    </row>
    <row r="90" spans="1:10">
      <c r="A90" s="2" t="s">
        <v>108</v>
      </c>
      <c r="B90" s="2" t="s">
        <v>117</v>
      </c>
      <c r="C90" s="2">
        <f t="shared" si="5"/>
        <v>312</v>
      </c>
      <c r="D90" s="2"/>
      <c r="E90" s="2"/>
      <c r="F90" s="2"/>
      <c r="G90" s="2"/>
      <c r="H90" s="2" t="str">
        <f>IF(F90="","", (F90/100*(18+G90)) - ('240h'!F90/100*18))</f>
        <v/>
      </c>
      <c r="I90" s="2"/>
      <c r="J90" s="2"/>
    </row>
    <row r="91" spans="1:10">
      <c r="A91" s="2" t="s">
        <v>109</v>
      </c>
      <c r="B91" s="2" t="s">
        <v>118</v>
      </c>
      <c r="C91" s="2">
        <f t="shared" si="5"/>
        <v>312</v>
      </c>
      <c r="D91" s="2"/>
      <c r="E91" s="2"/>
      <c r="F91" s="2"/>
      <c r="G91" s="2"/>
      <c r="H91" s="2" t="str">
        <f>IF(F91="","", (F91/100*(18+G91)) - ('240h'!F91/100*18))</f>
        <v/>
      </c>
      <c r="I91" s="2"/>
      <c r="J9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9E11-1BBD-7549-82F2-6BC95C879A66}">
  <dimension ref="A1:P91"/>
  <sheetViews>
    <sheetView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O61" sqref="O61"/>
    </sheetView>
  </sheetViews>
  <sheetFormatPr baseColWidth="10" defaultRowHeight="16"/>
  <cols>
    <col min="10" max="10" width="34" bestFit="1" customWidth="1"/>
    <col min="11" max="11" width="14" bestFit="1" customWidth="1"/>
    <col min="12" max="12" width="11.83203125" bestFit="1" customWidth="1"/>
    <col min="13" max="13" width="12.6640625" bestFit="1" customWidth="1"/>
  </cols>
  <sheetData>
    <row r="1" spans="1:16">
      <c r="A1" t="s">
        <v>0</v>
      </c>
      <c r="B1" t="s">
        <v>90</v>
      </c>
      <c r="C1" t="s">
        <v>1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92</v>
      </c>
      <c r="J1" t="s">
        <v>93</v>
      </c>
      <c r="K1" t="s">
        <v>115</v>
      </c>
      <c r="L1" t="s">
        <v>114</v>
      </c>
      <c r="M1" t="s">
        <v>113</v>
      </c>
    </row>
    <row r="2" spans="1:16">
      <c r="A2" s="1" t="s">
        <v>6</v>
      </c>
      <c r="B2" s="1" t="s">
        <v>121</v>
      </c>
      <c r="C2" s="1">
        <f>(25-8)*24</f>
        <v>408</v>
      </c>
      <c r="D2" s="1">
        <v>13</v>
      </c>
      <c r="E2" s="1"/>
      <c r="F2" s="3">
        <v>1.9531800000000001</v>
      </c>
      <c r="G2" s="3">
        <f>IF(D2="","",((D2+'P calcs'!$B$2)/'P calcs'!$B$2*('P calcs'!$B$9)-'P calcs'!$B$6-'P calcs'!$B$8)+0.1324/0.836)</f>
        <v>0.35664153035607932</v>
      </c>
      <c r="H2" s="3">
        <f>IF(F2="","", (F2/100*(18+G2)) - ('312h'!F2/100*18))</f>
        <v>-2.4810448957391096E-2</v>
      </c>
      <c r="I2" s="9" t="s">
        <v>88</v>
      </c>
      <c r="J2" s="1"/>
      <c r="K2" s="12">
        <v>14.5858589805776</v>
      </c>
      <c r="L2">
        <f>IF(K2="","", 1)</f>
        <v>1</v>
      </c>
      <c r="M2" s="11">
        <f>IF(K2=0, "", K2/L2)</f>
        <v>14.5858589805776</v>
      </c>
    </row>
    <row r="3" spans="1:16">
      <c r="A3" s="1" t="s">
        <v>7</v>
      </c>
      <c r="B3" s="1" t="s">
        <v>121</v>
      </c>
      <c r="C3" s="1">
        <f t="shared" ref="C3:C66" si="0">(25-8)*24</f>
        <v>408</v>
      </c>
      <c r="D3" s="1">
        <v>14</v>
      </c>
      <c r="E3" s="1"/>
      <c r="F3" s="3">
        <v>1.6972499999999999</v>
      </c>
      <c r="G3" s="3">
        <f>IF(D3="","",((D3+'P calcs'!$B$2)/'P calcs'!$B$2*('P calcs'!$B$9)-'P calcs'!$B$6-'P calcs'!$B$8)+0.1324/0.836)</f>
        <v>0.37189293994180639</v>
      </c>
      <c r="H3" s="3">
        <f>IF(F3="","", (F3/100*(18+G3)) - ('312h'!F3/100*18))</f>
        <v>7.1111529231622783E-3</v>
      </c>
      <c r="I3" s="9" t="s">
        <v>88</v>
      </c>
      <c r="J3" s="1"/>
      <c r="K3" s="12">
        <v>0</v>
      </c>
      <c r="L3">
        <f t="shared" ref="L3:L13" si="1">IF(K3="","", 1)</f>
        <v>1</v>
      </c>
      <c r="M3" s="11">
        <f>IF(K3="", "", K3/L3)</f>
        <v>0</v>
      </c>
    </row>
    <row r="4" spans="1:16">
      <c r="A4" s="1" t="s">
        <v>8</v>
      </c>
      <c r="B4" s="1" t="s">
        <v>121</v>
      </c>
      <c r="C4" s="1">
        <f t="shared" si="0"/>
        <v>408</v>
      </c>
      <c r="D4" s="1">
        <v>18</v>
      </c>
      <c r="E4" s="1"/>
      <c r="F4" s="3">
        <v>1.83466</v>
      </c>
      <c r="G4" s="3">
        <f>IF(D4="","",((D4+'P calcs'!$B$2)/'P calcs'!$B$2*('P calcs'!$B$9)-'P calcs'!$B$6-'P calcs'!$B$8)+0.1324/0.836)</f>
        <v>0.43289857828471479</v>
      </c>
      <c r="H4" s="3">
        <f>IF(F4="","", (F4/100*(18+G4)) - ('312h'!F4/100*18))</f>
        <v>-4.6648294364176612E-4</v>
      </c>
      <c r="I4" s="9" t="s">
        <v>88</v>
      </c>
      <c r="J4" s="1"/>
      <c r="K4" s="12">
        <v>10.977546693405325</v>
      </c>
      <c r="L4">
        <f t="shared" si="1"/>
        <v>1</v>
      </c>
      <c r="M4" s="11">
        <f t="shared" ref="M4:M67" si="2">IF(K4="", "", K4/L4)</f>
        <v>10.977546693405325</v>
      </c>
    </row>
    <row r="5" spans="1:16">
      <c r="A5" s="2" t="s">
        <v>9</v>
      </c>
      <c r="B5" s="2" t="s">
        <v>121</v>
      </c>
      <c r="C5" s="2">
        <f t="shared" si="0"/>
        <v>408</v>
      </c>
      <c r="D5" s="1">
        <v>23</v>
      </c>
      <c r="E5" s="2"/>
      <c r="F5" s="4">
        <v>1.9752450000000001</v>
      </c>
      <c r="G5" s="4">
        <f>IF(D5="","",((D5+'P calcs'!$B$2)/'P calcs'!$B$2*('P calcs'!$B$9)-'P calcs'!$B$6-'P calcs'!$B$8)+0.1324/0.836)</f>
        <v>0.50915562621335031</v>
      </c>
      <c r="H5" s="4">
        <f>IF(F5="","", (F5/100*(18+G5)) - ('312h'!F5/100*18))</f>
        <v>9.8221971048997936E-2</v>
      </c>
      <c r="I5" s="10" t="s">
        <v>86</v>
      </c>
      <c r="J5" s="2"/>
      <c r="K5" s="12">
        <v>7.9155319280831558</v>
      </c>
      <c r="L5">
        <f t="shared" si="1"/>
        <v>1</v>
      </c>
      <c r="M5" s="11">
        <f t="shared" si="2"/>
        <v>7.9155319280831558</v>
      </c>
    </row>
    <row r="6" spans="1:16">
      <c r="A6" s="2" t="s">
        <v>10</v>
      </c>
      <c r="B6" s="2" t="s">
        <v>121</v>
      </c>
      <c r="C6" s="2">
        <f t="shared" si="0"/>
        <v>408</v>
      </c>
      <c r="D6" s="1">
        <v>20</v>
      </c>
      <c r="E6" s="2"/>
      <c r="F6" s="4">
        <v>2.1301900000000002</v>
      </c>
      <c r="G6" s="4">
        <f>IF(D6="","",((D6+'P calcs'!$B$2)/'P calcs'!$B$2*('P calcs'!$B$9)-'P calcs'!$B$6-'P calcs'!$B$8)+0.1324/0.836)</f>
        <v>0.46340139745616898</v>
      </c>
      <c r="H6" s="4">
        <f>IF(F6="","", (F6/100*(18+G6)) - ('312h'!F6/100*18))</f>
        <v>0.10282603022847164</v>
      </c>
      <c r="I6" s="10" t="s">
        <v>86</v>
      </c>
      <c r="J6" s="2"/>
      <c r="K6" s="12">
        <v>5.2852072542216879</v>
      </c>
      <c r="L6">
        <f t="shared" si="1"/>
        <v>1</v>
      </c>
      <c r="M6" s="11">
        <f t="shared" si="2"/>
        <v>5.2852072542216879</v>
      </c>
    </row>
    <row r="7" spans="1:16">
      <c r="A7" s="2" t="s">
        <v>11</v>
      </c>
      <c r="B7" s="2" t="s">
        <v>121</v>
      </c>
      <c r="C7" s="2">
        <f t="shared" si="0"/>
        <v>408</v>
      </c>
      <c r="D7" s="1">
        <v>15</v>
      </c>
      <c r="E7" s="2"/>
      <c r="F7" s="4">
        <v>1.7334650000000003</v>
      </c>
      <c r="G7" s="4">
        <f>IF(D7="","",((D7+'P calcs'!$B$2)/'P calcs'!$B$2*('P calcs'!$B$9)-'P calcs'!$B$6-'P calcs'!$B$8)+0.1324/0.836)</f>
        <v>0.38714434952753352</v>
      </c>
      <c r="H7" s="4">
        <f>IF(F7="","", (F7/100*(18+G7)) - ('312h'!F7/100*18))</f>
        <v>3.9790511798537542E-2</v>
      </c>
      <c r="I7" s="10" t="s">
        <v>86</v>
      </c>
      <c r="J7" s="2"/>
      <c r="K7" s="12">
        <v>6.6046042599735282</v>
      </c>
      <c r="L7">
        <f t="shared" si="1"/>
        <v>1</v>
      </c>
      <c r="M7" s="11">
        <f t="shared" si="2"/>
        <v>6.6046042599735282</v>
      </c>
    </row>
    <row r="8" spans="1:16">
      <c r="A8" s="1" t="s">
        <v>12</v>
      </c>
      <c r="B8" s="1" t="s">
        <v>121</v>
      </c>
      <c r="C8" s="1">
        <f t="shared" si="0"/>
        <v>408</v>
      </c>
      <c r="D8" s="1">
        <v>14</v>
      </c>
      <c r="E8" s="1"/>
      <c r="F8" s="8">
        <v>1.639875</v>
      </c>
      <c r="G8" s="3">
        <f>IF(D8="","",((D8+'P calcs'!$B$2)/'P calcs'!$B$2*('P calcs'!$B$9)-'P calcs'!$B$6-'P calcs'!$B$8)+0.1324/0.836)</f>
        <v>0.37189293994180639</v>
      </c>
      <c r="H8" s="3">
        <f>IF(F8="","", (F8/100*(18+G8)) - ('312h'!F8/100*18))</f>
        <v>4.9807793488707008E-3</v>
      </c>
      <c r="I8" s="1"/>
      <c r="J8" s="1"/>
      <c r="K8" s="12">
        <v>0</v>
      </c>
      <c r="L8">
        <f t="shared" si="1"/>
        <v>1</v>
      </c>
      <c r="M8" s="11">
        <f t="shared" si="2"/>
        <v>0</v>
      </c>
    </row>
    <row r="9" spans="1:16">
      <c r="A9" s="1" t="s">
        <v>13</v>
      </c>
      <c r="B9" s="1" t="s">
        <v>121</v>
      </c>
      <c r="C9" s="1">
        <f t="shared" si="0"/>
        <v>408</v>
      </c>
      <c r="D9" s="1">
        <v>1</v>
      </c>
      <c r="E9" s="1"/>
      <c r="F9" s="8">
        <v>1.8284900000000004</v>
      </c>
      <c r="G9" s="3">
        <f>IF(D9="","",((D9+'P calcs'!$B$2)/'P calcs'!$B$2*('P calcs'!$B$9)-'P calcs'!$B$6-'P calcs'!$B$8)+0.1324/0.836)</f>
        <v>0.17362461532735388</v>
      </c>
      <c r="H9" s="3">
        <f>IF(F9="","", (F9/100*(18+G9)) - ('312h'!F9/100*18))</f>
        <v>1.4010708728799115E-2</v>
      </c>
      <c r="I9" s="1"/>
      <c r="J9" s="1"/>
      <c r="K9" s="12">
        <v>15.070984155359177</v>
      </c>
      <c r="L9">
        <f t="shared" si="1"/>
        <v>1</v>
      </c>
      <c r="M9" s="11">
        <f t="shared" si="2"/>
        <v>15.070984155359177</v>
      </c>
    </row>
    <row r="10" spans="1:16">
      <c r="A10" s="1" t="s">
        <v>14</v>
      </c>
      <c r="B10" s="1" t="s">
        <v>121</v>
      </c>
      <c r="C10" s="1">
        <f t="shared" si="0"/>
        <v>408</v>
      </c>
      <c r="D10" s="1">
        <v>11</v>
      </c>
      <c r="E10" s="1"/>
      <c r="F10" s="8">
        <v>2.333755</v>
      </c>
      <c r="G10" s="3">
        <f>IF(D10="","",((D10+'P calcs'!$B$2)/'P calcs'!$B$2*('P calcs'!$B$9)-'P calcs'!$B$6-'P calcs'!$B$8)+0.1324/0.836)</f>
        <v>0.32613871118462506</v>
      </c>
      <c r="H10" s="3">
        <f>IF(F10="","", (F10/100*(18+G10)) - ('312h'!F10/100*18))</f>
        <v>-4.1904215207932971E-3</v>
      </c>
      <c r="I10" s="1"/>
      <c r="J10" s="1"/>
      <c r="K10" s="12">
        <v>17.617000422691348</v>
      </c>
      <c r="L10">
        <f t="shared" si="1"/>
        <v>1</v>
      </c>
      <c r="M10" s="11">
        <f t="shared" si="2"/>
        <v>17.617000422691348</v>
      </c>
    </row>
    <row r="11" spans="1:16">
      <c r="A11" s="2" t="s">
        <v>15</v>
      </c>
      <c r="B11" s="2" t="s">
        <v>121</v>
      </c>
      <c r="C11" s="2">
        <f t="shared" si="0"/>
        <v>408</v>
      </c>
      <c r="D11" s="1">
        <v>12</v>
      </c>
      <c r="E11" s="2"/>
      <c r="F11" s="4">
        <v>1.4280999999999999</v>
      </c>
      <c r="G11" s="4">
        <f>IF(D11="","",((D11+'P calcs'!$B$2)/'P calcs'!$B$2*('P calcs'!$B$9)-'P calcs'!$B$6-'P calcs'!$B$8)+0.1324/0.836)</f>
        <v>0.34139012077035225</v>
      </c>
      <c r="H11" s="4">
        <f>IF(F11="","", (F11/100*(18+G11)) - ('312h'!F11/100*18))</f>
        <v>5.1147923147213947E-3</v>
      </c>
      <c r="I11" s="2" t="s">
        <v>86</v>
      </c>
      <c r="J11" s="2"/>
      <c r="K11" s="12">
        <v>0</v>
      </c>
      <c r="L11">
        <f t="shared" si="1"/>
        <v>1</v>
      </c>
      <c r="M11" s="11">
        <f t="shared" si="2"/>
        <v>0</v>
      </c>
    </row>
    <row r="12" spans="1:16">
      <c r="A12" s="2" t="s">
        <v>16</v>
      </c>
      <c r="B12" s="2" t="s">
        <v>121</v>
      </c>
      <c r="C12" s="2">
        <f t="shared" si="0"/>
        <v>408</v>
      </c>
      <c r="D12" s="1">
        <v>11</v>
      </c>
      <c r="E12" s="2"/>
      <c r="F12" s="4">
        <v>1.50763</v>
      </c>
      <c r="G12" s="4">
        <f>IF(D12="","",((D12+'P calcs'!$B$2)/'P calcs'!$B$2*('P calcs'!$B$9)-'P calcs'!$B$6-'P calcs'!$B$8)+0.1324/0.836)</f>
        <v>0.32613871118462506</v>
      </c>
      <c r="H12" s="4">
        <f>IF(F12="","", (F12/100*(18+G12)) - ('312h'!F12/100*18))</f>
        <v>-2.6965534948567182E-2</v>
      </c>
      <c r="I12" s="2" t="s">
        <v>86</v>
      </c>
      <c r="J12" s="2"/>
      <c r="K12" s="12">
        <v>17.13503073883459</v>
      </c>
      <c r="L12">
        <f t="shared" si="1"/>
        <v>1</v>
      </c>
      <c r="M12" s="11">
        <f t="shared" si="2"/>
        <v>17.13503073883459</v>
      </c>
    </row>
    <row r="13" spans="1:16">
      <c r="A13" s="2" t="s">
        <v>17</v>
      </c>
      <c r="B13" s="2" t="s">
        <v>121</v>
      </c>
      <c r="C13" s="2">
        <f t="shared" si="0"/>
        <v>408</v>
      </c>
      <c r="D13" s="1">
        <v>13</v>
      </c>
      <c r="E13" s="2"/>
      <c r="F13" s="4">
        <v>1.7984650000000002</v>
      </c>
      <c r="G13" s="4">
        <f>IF(D13="","",((D13+'P calcs'!$B$2)/'P calcs'!$B$2*('P calcs'!$B$9)-'P calcs'!$B$6-'P calcs'!$B$8)+0.1324/0.836)</f>
        <v>0.35664153035607932</v>
      </c>
      <c r="H13" s="4">
        <f>IF(F13="","", (F13/100*(18+G13)) - ('312h'!F13/100*18))</f>
        <v>-1.3269826901081527E-2</v>
      </c>
      <c r="I13" s="2" t="s">
        <v>86</v>
      </c>
      <c r="J13" s="2"/>
      <c r="K13" s="12">
        <v>0</v>
      </c>
      <c r="L13">
        <f t="shared" si="1"/>
        <v>1</v>
      </c>
      <c r="M13" s="11">
        <f t="shared" si="2"/>
        <v>0</v>
      </c>
    </row>
    <row r="14" spans="1:16">
      <c r="A14" s="1" t="s">
        <v>18</v>
      </c>
      <c r="B14" s="1" t="s">
        <v>121</v>
      </c>
      <c r="C14" s="1">
        <f t="shared" si="0"/>
        <v>408</v>
      </c>
      <c r="D14" s="1">
        <v>208</v>
      </c>
      <c r="E14" s="1"/>
      <c r="F14" s="1">
        <v>62.559359999999998</v>
      </c>
      <c r="G14" s="3">
        <f>IF(D14="","",((D14+'P calcs'!$B$2)/'P calcs'!$B$2*('P calcs'!$B$9)-'P calcs'!$B$6-'P calcs'!$B$8)+0.1324/0.836)</f>
        <v>3.3306663995728671</v>
      </c>
      <c r="H14" s="3">
        <f>IF(F14="","", (F14/100*(18+G14)) - ('312h'!F14/100*18))</f>
        <v>3.3393271833078266</v>
      </c>
      <c r="I14" s="9" t="s">
        <v>88</v>
      </c>
      <c r="J14" s="1"/>
      <c r="K14" s="12">
        <v>14.413843703792976</v>
      </c>
      <c r="L14">
        <f>IF(K14="","", 1/20)</f>
        <v>0.05</v>
      </c>
      <c r="M14" s="11">
        <f t="shared" si="2"/>
        <v>288.2768740758595</v>
      </c>
      <c r="O14" s="12"/>
      <c r="P14" s="12"/>
    </row>
    <row r="15" spans="1:16">
      <c r="A15" s="1" t="s">
        <v>19</v>
      </c>
      <c r="B15" s="1" t="s">
        <v>121</v>
      </c>
      <c r="C15" s="1">
        <f t="shared" si="0"/>
        <v>408</v>
      </c>
      <c r="D15" s="1">
        <v>208</v>
      </c>
      <c r="E15" s="1"/>
      <c r="F15" s="1">
        <v>64.005400000000009</v>
      </c>
      <c r="G15" s="3">
        <f>IF(D15="","",((D15+'P calcs'!$B$2)/'P calcs'!$B$2*('P calcs'!$B$9)-'P calcs'!$B$6-'P calcs'!$B$8)+0.1324/0.836)</f>
        <v>3.3306663995728671</v>
      </c>
      <c r="H15" s="3">
        <f>IF(F15="","", (F15/100*(18+G15)) - ('312h'!F15/100*18))</f>
        <v>3.2132535517122154</v>
      </c>
      <c r="I15" s="9" t="s">
        <v>88</v>
      </c>
      <c r="J15" s="1"/>
      <c r="K15" s="12">
        <v>13.007075361654149</v>
      </c>
      <c r="L15">
        <f t="shared" ref="L15:L73" si="3">IF(K15="","", 1/20)</f>
        <v>0.05</v>
      </c>
      <c r="M15" s="11">
        <f t="shared" si="2"/>
        <v>260.14150723308296</v>
      </c>
    </row>
    <row r="16" spans="1:16">
      <c r="A16" s="1" t="s">
        <v>20</v>
      </c>
      <c r="B16" s="1" t="s">
        <v>121</v>
      </c>
      <c r="C16" s="1">
        <f t="shared" si="0"/>
        <v>408</v>
      </c>
      <c r="D16" s="1">
        <v>210</v>
      </c>
      <c r="E16" s="1"/>
      <c r="F16" s="1">
        <v>62.058160000000001</v>
      </c>
      <c r="G16" s="3">
        <f>IF(D16="","",((D16+'P calcs'!$B$2)/'P calcs'!$B$2*('P calcs'!$B$9)-'P calcs'!$B$6-'P calcs'!$B$8)+0.1324/0.836)</f>
        <v>3.3611692187443212</v>
      </c>
      <c r="H16" s="3">
        <f>IF(F16="","", (F16/100*(18+G16)) - ('312h'!F16/100*18))</f>
        <v>2.9728045716391005</v>
      </c>
      <c r="I16" s="9" t="s">
        <v>88</v>
      </c>
      <c r="J16" s="1"/>
      <c r="K16" s="12">
        <v>13.113919232538191</v>
      </c>
      <c r="L16">
        <f t="shared" si="3"/>
        <v>0.05</v>
      </c>
      <c r="M16" s="11">
        <f t="shared" si="2"/>
        <v>262.27838465076377</v>
      </c>
    </row>
    <row r="17" spans="1:13">
      <c r="A17" s="2" t="s">
        <v>21</v>
      </c>
      <c r="B17" s="2" t="s">
        <v>121</v>
      </c>
      <c r="C17" s="2">
        <f t="shared" si="0"/>
        <v>408</v>
      </c>
      <c r="D17" s="1">
        <v>124</v>
      </c>
      <c r="E17" s="2"/>
      <c r="F17" s="4">
        <v>57.386620000000008</v>
      </c>
      <c r="G17" s="4">
        <f>IF(D17="","",((D17+'P calcs'!$B$2)/'P calcs'!$B$2*('P calcs'!$B$9)-'P calcs'!$B$6-'P calcs'!$B$8)+0.1324/0.836)</f>
        <v>2.0495479943717889</v>
      </c>
      <c r="H17" s="4">
        <f>IF(F17="","", (F17/100*(18+G17)) - ('312h'!F17/100*18))</f>
        <v>1.9133023192477605</v>
      </c>
      <c r="I17" s="2" t="s">
        <v>86</v>
      </c>
      <c r="J17" s="2"/>
      <c r="K17" s="12">
        <v>24.615881397599114</v>
      </c>
      <c r="L17">
        <f t="shared" si="3"/>
        <v>0.05</v>
      </c>
      <c r="M17" s="11">
        <f t="shared" si="2"/>
        <v>492.31762795198227</v>
      </c>
    </row>
    <row r="18" spans="1:13">
      <c r="A18" s="2" t="s">
        <v>22</v>
      </c>
      <c r="B18" s="2" t="s">
        <v>121</v>
      </c>
      <c r="C18" s="2">
        <f t="shared" si="0"/>
        <v>408</v>
      </c>
      <c r="D18" s="1">
        <v>114</v>
      </c>
      <c r="E18" s="2"/>
      <c r="F18" s="4">
        <v>61.724900000000005</v>
      </c>
      <c r="G18" s="4">
        <f>IF(D18="","",((D18+'P calcs'!$B$2)/'P calcs'!$B$2*('P calcs'!$B$9)-'P calcs'!$B$6-'P calcs'!$B$8)+0.1324/0.836)</f>
        <v>1.8970338985145179</v>
      </c>
      <c r="H18" s="4">
        <f>IF(F18="","", (F18/100*(18+G18)) - ('312h'!F18/100*18))</f>
        <v>0.84361227682418871</v>
      </c>
      <c r="I18" s="2" t="s">
        <v>86</v>
      </c>
      <c r="J18" s="2"/>
      <c r="K18" s="12">
        <v>5.01433886140497</v>
      </c>
      <c r="L18">
        <f t="shared" si="3"/>
        <v>0.05</v>
      </c>
      <c r="M18" s="11">
        <f t="shared" si="2"/>
        <v>100.2867772280994</v>
      </c>
    </row>
    <row r="19" spans="1:13">
      <c r="A19" s="2" t="s">
        <v>23</v>
      </c>
      <c r="B19" s="2" t="s">
        <v>121</v>
      </c>
      <c r="C19" s="2">
        <f t="shared" si="0"/>
        <v>408</v>
      </c>
      <c r="D19" s="1">
        <v>127</v>
      </c>
      <c r="E19" s="2"/>
      <c r="F19" s="4">
        <v>59.830240000000003</v>
      </c>
      <c r="G19" s="4">
        <f>IF(D19="","",((D19+'P calcs'!$B$2)/'P calcs'!$B$2*('P calcs'!$B$9)-'P calcs'!$B$6-'P calcs'!$B$8)+0.1324/0.836)</f>
        <v>2.0953022231289706</v>
      </c>
      <c r="H19" s="4">
        <f>IF(F19="","", (F19/100*(18+G19)) - ('312h'!F19/100*18))</f>
        <v>-1.805551251176599</v>
      </c>
      <c r="I19" s="2" t="s">
        <v>86</v>
      </c>
      <c r="J19" s="2"/>
      <c r="K19" s="12">
        <v>7.2837763491768106</v>
      </c>
      <c r="L19">
        <f t="shared" si="3"/>
        <v>0.05</v>
      </c>
      <c r="M19" s="11">
        <f t="shared" si="2"/>
        <v>145.6755269835362</v>
      </c>
    </row>
    <row r="20" spans="1:13">
      <c r="A20" s="1" t="s">
        <v>24</v>
      </c>
      <c r="B20" s="1" t="s">
        <v>121</v>
      </c>
      <c r="C20" s="1">
        <f t="shared" si="0"/>
        <v>408</v>
      </c>
      <c r="D20" s="1"/>
      <c r="E20" s="1"/>
      <c r="F20" s="1"/>
      <c r="G20" s="3" t="str">
        <f>IF(D20="","",((D20+'P calcs'!$B$2)/'P calcs'!$B$2*('P calcs'!$B$9)-'P calcs'!$B$6-'P calcs'!$B$8)+0.1324/0.836)</f>
        <v/>
      </c>
      <c r="H20" s="3" t="str">
        <f>IF(F20="","", (F20/100*(18+G20)) - ('312h'!F20/100*18))</f>
        <v/>
      </c>
      <c r="I20" s="1"/>
      <c r="J20" s="1"/>
      <c r="K20" s="12"/>
      <c r="L20" t="str">
        <f t="shared" si="3"/>
        <v/>
      </c>
      <c r="M20" s="11" t="str">
        <f t="shared" si="2"/>
        <v/>
      </c>
    </row>
    <row r="21" spans="1:13">
      <c r="A21" s="1" t="s">
        <v>25</v>
      </c>
      <c r="B21" s="1" t="s">
        <v>121</v>
      </c>
      <c r="C21" s="1">
        <f t="shared" si="0"/>
        <v>408</v>
      </c>
      <c r="D21" s="1"/>
      <c r="E21" s="1"/>
      <c r="F21" s="1"/>
      <c r="G21" s="3" t="str">
        <f>IF(D21="","",((D21+'P calcs'!$B$2)/'P calcs'!$B$2*('P calcs'!$B$9)-'P calcs'!$B$6-'P calcs'!$B$8)+0.1324/0.836)</f>
        <v/>
      </c>
      <c r="H21" s="3" t="str">
        <f>IF(F21="","", (F21/100*(18+G21)) - ('312h'!F21/100*18))</f>
        <v/>
      </c>
      <c r="I21" s="1"/>
      <c r="J21" s="1"/>
      <c r="K21" s="12"/>
      <c r="L21" t="str">
        <f t="shared" si="3"/>
        <v/>
      </c>
      <c r="M21" s="11" t="str">
        <f t="shared" si="2"/>
        <v/>
      </c>
    </row>
    <row r="22" spans="1:13">
      <c r="A22" s="1" t="s">
        <v>26</v>
      </c>
      <c r="B22" s="1" t="s">
        <v>121</v>
      </c>
      <c r="C22" s="1">
        <f t="shared" si="0"/>
        <v>408</v>
      </c>
      <c r="D22" s="1"/>
      <c r="E22" s="1"/>
      <c r="F22" s="1"/>
      <c r="G22" s="3" t="str">
        <f>IF(D22="","",((D22+'P calcs'!$B$2)/'P calcs'!$B$2*('P calcs'!$B$9)-'P calcs'!$B$6-'P calcs'!$B$8)+0.1324/0.836)</f>
        <v/>
      </c>
      <c r="H22" s="3" t="str">
        <f>IF(F22="","", (F22/100*(18+G22)) - ('312h'!F22/100*18))</f>
        <v/>
      </c>
      <c r="I22" s="1"/>
      <c r="J22" s="1"/>
      <c r="K22" s="12"/>
      <c r="L22" t="str">
        <f t="shared" si="3"/>
        <v/>
      </c>
      <c r="M22" s="11" t="str">
        <f t="shared" si="2"/>
        <v/>
      </c>
    </row>
    <row r="23" spans="1:13">
      <c r="A23" s="2" t="s">
        <v>27</v>
      </c>
      <c r="B23" s="2" t="s">
        <v>121</v>
      </c>
      <c r="C23" s="2">
        <f t="shared" si="0"/>
        <v>408</v>
      </c>
      <c r="D23" s="2"/>
      <c r="E23" s="2"/>
      <c r="F23" s="2"/>
      <c r="G23" s="4" t="str">
        <f>IF(D23="","",((D23+'P calcs'!$B$2)/'P calcs'!$B$2*('P calcs'!$B$9)-'P calcs'!$B$6-'P calcs'!$B$8)+0.1324/0.836)</f>
        <v/>
      </c>
      <c r="H23" s="4" t="str">
        <f>IF(F23="","", (F23/100*(18+G23)) - ('312h'!F23/100*18))</f>
        <v/>
      </c>
      <c r="I23" s="2"/>
      <c r="J23" s="2"/>
      <c r="K23" s="4"/>
      <c r="L23" t="str">
        <f t="shared" si="3"/>
        <v/>
      </c>
      <c r="M23" s="11" t="str">
        <f t="shared" si="2"/>
        <v/>
      </c>
    </row>
    <row r="24" spans="1:13">
      <c r="A24" s="2" t="s">
        <v>28</v>
      </c>
      <c r="B24" s="2" t="s">
        <v>121</v>
      </c>
      <c r="C24" s="2">
        <f t="shared" si="0"/>
        <v>408</v>
      </c>
      <c r="D24" s="2"/>
      <c r="E24" s="2"/>
      <c r="F24" s="2"/>
      <c r="G24" s="4" t="str">
        <f>IF(D24="","",((D24+'P calcs'!$B$2)/'P calcs'!$B$2*('P calcs'!$B$9)-'P calcs'!$B$6-'P calcs'!$B$8)+0.1324/0.836)</f>
        <v/>
      </c>
      <c r="H24" s="4" t="str">
        <f>IF(F24="","", (F24/100*(18+G24)) - ('312h'!F24/100*18))</f>
        <v/>
      </c>
      <c r="I24" s="2"/>
      <c r="J24" s="2"/>
      <c r="K24" s="4"/>
      <c r="L24" t="str">
        <f t="shared" si="3"/>
        <v/>
      </c>
      <c r="M24" s="11" t="str">
        <f t="shared" si="2"/>
        <v/>
      </c>
    </row>
    <row r="25" spans="1:13">
      <c r="A25" s="2" t="s">
        <v>29</v>
      </c>
      <c r="B25" s="2" t="s">
        <v>121</v>
      </c>
      <c r="C25" s="2">
        <f t="shared" si="0"/>
        <v>408</v>
      </c>
      <c r="D25" s="2"/>
      <c r="E25" s="2"/>
      <c r="F25" s="2"/>
      <c r="G25" s="4" t="str">
        <f>IF(D25="","",((D25+'P calcs'!$B$2)/'P calcs'!$B$2*('P calcs'!$B$9)-'P calcs'!$B$6-'P calcs'!$B$8)+0.1324/0.836)</f>
        <v/>
      </c>
      <c r="H25" s="4" t="str">
        <f>IF(F25="","", (F25/100*(18+G25)) - ('312h'!F25/100*18))</f>
        <v/>
      </c>
      <c r="I25" s="2"/>
      <c r="J25" s="2"/>
      <c r="K25" s="4"/>
      <c r="L25" t="str">
        <f t="shared" si="3"/>
        <v/>
      </c>
      <c r="M25" s="11" t="str">
        <f t="shared" si="2"/>
        <v/>
      </c>
    </row>
    <row r="26" spans="1:13">
      <c r="A26" s="1" t="s">
        <v>30</v>
      </c>
      <c r="B26" s="1" t="s">
        <v>121</v>
      </c>
      <c r="C26" s="1">
        <f t="shared" si="0"/>
        <v>408</v>
      </c>
      <c r="D26" s="1">
        <v>147</v>
      </c>
      <c r="E26" s="1"/>
      <c r="F26" s="1">
        <v>56.884180000000001</v>
      </c>
      <c r="G26" s="3">
        <f>IF(D26="","",((D26+'P calcs'!$B$2)/'P calcs'!$B$2*('P calcs'!$B$9)-'P calcs'!$B$6-'P calcs'!$B$8)+0.1324/0.836)</f>
        <v>2.4003304148435132</v>
      </c>
      <c r="H26" s="3">
        <f>IF(F26="","", (F26/100*(18+G26)) - ('312h'!F26/100*18))</f>
        <v>1.2910034737743281</v>
      </c>
      <c r="I26" s="1"/>
      <c r="J26" s="1"/>
      <c r="K26" s="12">
        <v>24.540936384474062</v>
      </c>
      <c r="L26">
        <f t="shared" si="3"/>
        <v>0.05</v>
      </c>
      <c r="M26" s="11">
        <f t="shared" si="2"/>
        <v>490.81872768948119</v>
      </c>
    </row>
    <row r="27" spans="1:13">
      <c r="A27" s="1" t="s">
        <v>31</v>
      </c>
      <c r="B27" s="1" t="s">
        <v>121</v>
      </c>
      <c r="C27" s="1">
        <f t="shared" si="0"/>
        <v>408</v>
      </c>
      <c r="D27" s="1">
        <v>90</v>
      </c>
      <c r="E27" s="1"/>
      <c r="F27" s="1">
        <v>43.464060000000003</v>
      </c>
      <c r="G27" s="3">
        <f>IF(D27="","",((D27+'P calcs'!$B$2)/'P calcs'!$B$2*('P calcs'!$B$9)-'P calcs'!$B$6-'P calcs'!$B$8)+0.1324/0.836)</f>
        <v>1.5310000684570673</v>
      </c>
      <c r="H27" s="3">
        <f>IF(F27="","", (F27/100*(18+G27)) - ('312h'!F27/100*18))</f>
        <v>1.1685275883542214</v>
      </c>
      <c r="I27" s="1"/>
      <c r="J27" s="1"/>
      <c r="K27" s="12">
        <v>64.305118231149862</v>
      </c>
      <c r="L27">
        <f t="shared" si="3"/>
        <v>0.05</v>
      </c>
      <c r="M27" s="11">
        <f t="shared" si="2"/>
        <v>1286.1023646229971</v>
      </c>
    </row>
    <row r="28" spans="1:13">
      <c r="A28" s="1" t="s">
        <v>32</v>
      </c>
      <c r="B28" s="1" t="s">
        <v>121</v>
      </c>
      <c r="C28" s="1">
        <f t="shared" si="0"/>
        <v>408</v>
      </c>
      <c r="D28" s="1">
        <v>90</v>
      </c>
      <c r="E28" s="1"/>
      <c r="F28" s="1">
        <v>36.742519999999999</v>
      </c>
      <c r="G28" s="3">
        <f>IF(D28="","",((D28+'P calcs'!$B$2)/'P calcs'!$B$2*('P calcs'!$B$9)-'P calcs'!$B$6-'P calcs'!$B$8)+0.1324/0.836)</f>
        <v>1.5310000684570673</v>
      </c>
      <c r="H28" s="3">
        <f>IF(F28="","", (F28/100*(18+G28)) - ('312h'!F28/100*18))</f>
        <v>1.1379952063528513</v>
      </c>
      <c r="I28" s="1"/>
      <c r="J28" s="1"/>
      <c r="K28" s="13">
        <v>86.654560084894513</v>
      </c>
      <c r="L28" s="14">
        <f t="shared" si="3"/>
        <v>0.05</v>
      </c>
      <c r="M28" s="15">
        <f t="shared" si="2"/>
        <v>1733.0912016978903</v>
      </c>
    </row>
    <row r="29" spans="1:13">
      <c r="A29" s="2" t="s">
        <v>33</v>
      </c>
      <c r="B29" s="2" t="s">
        <v>121</v>
      </c>
      <c r="C29" s="2">
        <f t="shared" si="0"/>
        <v>408</v>
      </c>
      <c r="D29" s="1">
        <v>103</v>
      </c>
      <c r="E29" s="2"/>
      <c r="F29" s="2">
        <v>52.188180000000003</v>
      </c>
      <c r="G29" s="4">
        <f>IF(D29="","",((D29+'P calcs'!$B$2)/'P calcs'!$B$2*('P calcs'!$B$9)-'P calcs'!$B$6-'P calcs'!$B$8)+0.1324/0.836)</f>
        <v>1.7292683930715198</v>
      </c>
      <c r="H29" s="4">
        <f>IF(F29="","", (F29/100*(18+G29)) - ('312h'!F29/100*18))</f>
        <v>1.415196501659274</v>
      </c>
      <c r="I29" s="2" t="s">
        <v>86</v>
      </c>
      <c r="J29" s="2"/>
      <c r="K29" s="12">
        <v>46.506176181515919</v>
      </c>
      <c r="L29">
        <f t="shared" si="3"/>
        <v>0.05</v>
      </c>
      <c r="M29" s="11">
        <f t="shared" si="2"/>
        <v>930.12352363031835</v>
      </c>
    </row>
    <row r="30" spans="1:13">
      <c r="A30" s="2" t="s">
        <v>34</v>
      </c>
      <c r="B30" s="2" t="s">
        <v>121</v>
      </c>
      <c r="C30" s="2">
        <f t="shared" si="0"/>
        <v>408</v>
      </c>
      <c r="D30" s="1">
        <v>80</v>
      </c>
      <c r="E30" s="2"/>
      <c r="F30" s="2">
        <v>56.951740000000015</v>
      </c>
      <c r="G30" s="4">
        <f>IF(D30="","",((D30+'P calcs'!$B$2)/'P calcs'!$B$2*('P calcs'!$B$9)-'P calcs'!$B$6-'P calcs'!$B$8)+0.1324/0.836)</f>
        <v>1.378485972599796</v>
      </c>
      <c r="H30" s="4">
        <f>IF(F30="","", (F30/100*(18+G30)) - ('312h'!F30/100*18))</f>
        <v>2.0345849470515098</v>
      </c>
      <c r="I30" s="2" t="s">
        <v>86</v>
      </c>
      <c r="J30" s="2"/>
      <c r="K30" s="12">
        <v>47.587428287171718</v>
      </c>
      <c r="L30">
        <f t="shared" si="3"/>
        <v>0.05</v>
      </c>
      <c r="M30" s="11">
        <f t="shared" si="2"/>
        <v>951.74856574343437</v>
      </c>
    </row>
    <row r="31" spans="1:13">
      <c r="A31" s="2" t="s">
        <v>35</v>
      </c>
      <c r="B31" s="2" t="s">
        <v>121</v>
      </c>
      <c r="C31" s="2">
        <f t="shared" si="0"/>
        <v>408</v>
      </c>
      <c r="D31" s="1">
        <v>82</v>
      </c>
      <c r="E31" s="2"/>
      <c r="F31" s="2">
        <v>56.360860000000002</v>
      </c>
      <c r="G31" s="4">
        <f>IF(D31="","",((D31+'P calcs'!$B$2)/'P calcs'!$B$2*('P calcs'!$B$9)-'P calcs'!$B$6-'P calcs'!$B$8)+0.1324/0.836)</f>
        <v>1.4089887917712502</v>
      </c>
      <c r="H31" s="4">
        <f>IF(F31="","", (F31/100*(18+G31)) - ('312h'!F31/100*18))</f>
        <v>1.5209042003458855</v>
      </c>
      <c r="I31" s="2" t="s">
        <v>86</v>
      </c>
      <c r="J31" s="2"/>
      <c r="K31" s="12">
        <v>43.637872796747118</v>
      </c>
      <c r="L31">
        <f t="shared" si="3"/>
        <v>0.05</v>
      </c>
      <c r="M31" s="11">
        <f t="shared" si="2"/>
        <v>872.7574559349423</v>
      </c>
    </row>
    <row r="32" spans="1:13">
      <c r="A32" s="1" t="s">
        <v>36</v>
      </c>
      <c r="B32" s="1" t="s">
        <v>121</v>
      </c>
      <c r="C32" s="1">
        <f t="shared" si="0"/>
        <v>408</v>
      </c>
      <c r="D32" s="1"/>
      <c r="E32" s="1"/>
      <c r="F32" s="1"/>
      <c r="G32" s="3" t="str">
        <f>IF(D32="","",((D32+'P calcs'!$B$2)/'P calcs'!$B$2*('P calcs'!$B$9)-'P calcs'!$B$6-'P calcs'!$B$8)+0.1324/0.836)</f>
        <v/>
      </c>
      <c r="H32" s="3" t="str">
        <f>IF(F32="","", (F32/100*(18+G32)) - ('312h'!F32/100*18))</f>
        <v/>
      </c>
      <c r="I32" s="1"/>
      <c r="J32" s="1"/>
      <c r="K32" s="12"/>
      <c r="L32" t="str">
        <f t="shared" si="3"/>
        <v/>
      </c>
      <c r="M32" s="11" t="str">
        <f t="shared" si="2"/>
        <v/>
      </c>
    </row>
    <row r="33" spans="1:14">
      <c r="A33" s="1" t="s">
        <v>37</v>
      </c>
      <c r="B33" s="1" t="s">
        <v>121</v>
      </c>
      <c r="C33" s="1">
        <f t="shared" si="0"/>
        <v>408</v>
      </c>
      <c r="D33" s="1"/>
      <c r="E33" s="1"/>
      <c r="F33" s="1"/>
      <c r="G33" s="3" t="str">
        <f>IF(D33="","",((D33+'P calcs'!$B$2)/'P calcs'!$B$2*('P calcs'!$B$9)-'P calcs'!$B$6-'P calcs'!$B$8)+0.1324/0.836)</f>
        <v/>
      </c>
      <c r="H33" s="3" t="str">
        <f>IF(F33="","", (F33/100*(18+G33)) - ('312h'!F33/100*18))</f>
        <v/>
      </c>
      <c r="I33" s="1"/>
      <c r="J33" s="1"/>
      <c r="K33" s="12"/>
      <c r="L33" t="str">
        <f t="shared" si="3"/>
        <v/>
      </c>
      <c r="M33" s="11" t="str">
        <f t="shared" si="2"/>
        <v/>
      </c>
    </row>
    <row r="34" spans="1:14">
      <c r="A34" s="1" t="s">
        <v>38</v>
      </c>
      <c r="B34" s="1" t="s">
        <v>121</v>
      </c>
      <c r="C34" s="1">
        <f t="shared" si="0"/>
        <v>408</v>
      </c>
      <c r="D34" s="1"/>
      <c r="E34" s="1"/>
      <c r="F34" s="1"/>
      <c r="G34" s="3" t="str">
        <f>IF(D34="","",((D34+'P calcs'!$B$2)/'P calcs'!$B$2*('P calcs'!$B$9)-'P calcs'!$B$6-'P calcs'!$B$8)+0.1324/0.836)</f>
        <v/>
      </c>
      <c r="H34" s="3" t="str">
        <f>IF(F34="","", (F34/100*(18+G34)) - ('312h'!F34/100*18))</f>
        <v/>
      </c>
      <c r="I34" s="1"/>
      <c r="J34" s="1"/>
      <c r="K34" s="12"/>
      <c r="L34" t="str">
        <f t="shared" si="3"/>
        <v/>
      </c>
      <c r="M34" s="11" t="str">
        <f t="shared" si="2"/>
        <v/>
      </c>
    </row>
    <row r="35" spans="1:14">
      <c r="A35" s="2" t="s">
        <v>39</v>
      </c>
      <c r="B35" s="2" t="s">
        <v>121</v>
      </c>
      <c r="C35" s="2">
        <f t="shared" si="0"/>
        <v>408</v>
      </c>
      <c r="D35" s="2"/>
      <c r="E35" s="2"/>
      <c r="F35" s="2"/>
      <c r="G35" s="4" t="str">
        <f>IF(D35="","",((D35+'P calcs'!$B$2)/'P calcs'!$B$2*('P calcs'!$B$9)-'P calcs'!$B$6-'P calcs'!$B$8)+0.1324/0.836)</f>
        <v/>
      </c>
      <c r="H35" s="4" t="str">
        <f>IF(F35="","", (F35/100*(18+G35)) - ('312h'!F35/100*18))</f>
        <v/>
      </c>
      <c r="I35" s="2"/>
      <c r="J35" s="2"/>
      <c r="K35" s="4"/>
      <c r="L35" t="str">
        <f t="shared" si="3"/>
        <v/>
      </c>
      <c r="M35" s="11" t="str">
        <f t="shared" si="2"/>
        <v/>
      </c>
    </row>
    <row r="36" spans="1:14">
      <c r="A36" s="2" t="s">
        <v>40</v>
      </c>
      <c r="B36" s="2" t="s">
        <v>121</v>
      </c>
      <c r="C36" s="2">
        <f t="shared" si="0"/>
        <v>408</v>
      </c>
      <c r="D36" s="2"/>
      <c r="E36" s="2"/>
      <c r="F36" s="2"/>
      <c r="G36" s="4" t="str">
        <f>IF(D36="","",((D36+'P calcs'!$B$2)/'P calcs'!$B$2*('P calcs'!$B$9)-'P calcs'!$B$6-'P calcs'!$B$8)+0.1324/0.836)</f>
        <v/>
      </c>
      <c r="H36" s="4" t="str">
        <f>IF(F36="","", (F36/100*(18+G36)) - ('312h'!F36/100*18))</f>
        <v/>
      </c>
      <c r="I36" s="2"/>
      <c r="J36" s="2"/>
      <c r="K36" s="4"/>
      <c r="L36" t="str">
        <f t="shared" si="3"/>
        <v/>
      </c>
      <c r="M36" s="11" t="str">
        <f t="shared" si="2"/>
        <v/>
      </c>
    </row>
    <row r="37" spans="1:14">
      <c r="A37" s="2" t="s">
        <v>41</v>
      </c>
      <c r="B37" s="2" t="s">
        <v>121</v>
      </c>
      <c r="C37" s="2">
        <f t="shared" si="0"/>
        <v>408</v>
      </c>
      <c r="D37" s="2"/>
      <c r="E37" s="2"/>
      <c r="F37" s="2"/>
      <c r="G37" s="4" t="str">
        <f>IF(D37="","",((D37+'P calcs'!$B$2)/'P calcs'!$B$2*('P calcs'!$B$9)-'P calcs'!$B$6-'P calcs'!$B$8)+0.1324/0.836)</f>
        <v/>
      </c>
      <c r="H37" s="4" t="str">
        <f>IF(F37="","", (F37/100*(18+G37)) - ('312h'!F37/100*18))</f>
        <v/>
      </c>
      <c r="I37" s="2"/>
      <c r="J37" s="2"/>
      <c r="K37" s="4"/>
      <c r="L37" t="str">
        <f t="shared" si="3"/>
        <v/>
      </c>
      <c r="M37" s="11" t="str">
        <f t="shared" si="2"/>
        <v/>
      </c>
    </row>
    <row r="38" spans="1:14">
      <c r="A38" s="1" t="s">
        <v>42</v>
      </c>
      <c r="B38" s="1" t="s">
        <v>121</v>
      </c>
      <c r="C38" s="1">
        <f t="shared" si="0"/>
        <v>408</v>
      </c>
      <c r="D38" s="1">
        <v>210</v>
      </c>
      <c r="E38" s="1"/>
      <c r="F38" s="1">
        <v>65.015300000000011</v>
      </c>
      <c r="G38" s="3">
        <f>IF(D38="","",((D38+'P calcs'!$B$2)/'P calcs'!$B$2*('P calcs'!$B$9)-'P calcs'!$B$6-'P calcs'!$B$8)+0.1324/0.836)</f>
        <v>3.3611692187443212</v>
      </c>
      <c r="H38" s="3">
        <f>IF(F38="","", (F38/100*(18+G38)) - ('312h'!F38/100*18))</f>
        <v>3.5539186510742802</v>
      </c>
      <c r="I38" s="1"/>
      <c r="J38" s="1"/>
      <c r="K38" s="12">
        <v>11.420861613433058</v>
      </c>
      <c r="L38">
        <f t="shared" si="3"/>
        <v>0.05</v>
      </c>
      <c r="M38" s="11">
        <f t="shared" si="2"/>
        <v>228.41723226866114</v>
      </c>
    </row>
    <row r="39" spans="1:14">
      <c r="A39" s="1" t="s">
        <v>43</v>
      </c>
      <c r="B39" s="1" t="s">
        <v>121</v>
      </c>
      <c r="C39" s="1">
        <f t="shared" si="0"/>
        <v>408</v>
      </c>
      <c r="D39" s="1">
        <v>154</v>
      </c>
      <c r="E39" s="1"/>
      <c r="F39" s="1">
        <v>63.139200000000002</v>
      </c>
      <c r="G39" s="3">
        <f>IF(D39="","",((D39+'P calcs'!$B$2)/'P calcs'!$B$2*('P calcs'!$B$9)-'P calcs'!$B$6-'P calcs'!$B$8)+0.1324/0.836)</f>
        <v>2.5070902819436029</v>
      </c>
      <c r="H39" s="3">
        <f>IF(F39="","", (F39/100*(18+G39)) - ('312h'!F39/100*18))</f>
        <v>2.5862911472969365</v>
      </c>
      <c r="I39" s="1"/>
      <c r="J39" s="1"/>
      <c r="K39" s="12">
        <v>14.621760052659567</v>
      </c>
      <c r="L39">
        <f t="shared" si="3"/>
        <v>0.05</v>
      </c>
      <c r="M39" s="11">
        <f t="shared" si="2"/>
        <v>292.43520105319135</v>
      </c>
    </row>
    <row r="40" spans="1:14">
      <c r="A40" s="1" t="s">
        <v>44</v>
      </c>
      <c r="B40" s="1" t="s">
        <v>121</v>
      </c>
      <c r="C40" s="1">
        <f t="shared" si="0"/>
        <v>408</v>
      </c>
      <c r="D40" s="1">
        <v>194</v>
      </c>
      <c r="E40" s="1"/>
      <c r="F40" s="1">
        <v>64.762079999999997</v>
      </c>
      <c r="G40" s="3">
        <f>IF(D40="","",((D40+'P calcs'!$B$2)/'P calcs'!$B$2*('P calcs'!$B$9)-'P calcs'!$B$6-'P calcs'!$B$8)+0.1324/0.836)</f>
        <v>3.1171466653726876</v>
      </c>
      <c r="H40" s="3">
        <f>IF(F40="","", (F40/100*(18+G40)) - ('312h'!F40/100*18))</f>
        <v>3.6104474171459913</v>
      </c>
      <c r="I40" s="1"/>
      <c r="J40" s="1"/>
      <c r="K40" s="12">
        <v>19.348233171004932</v>
      </c>
      <c r="L40">
        <f t="shared" si="3"/>
        <v>0.05</v>
      </c>
      <c r="M40" s="11">
        <f t="shared" si="2"/>
        <v>386.96466342009859</v>
      </c>
    </row>
    <row r="41" spans="1:14">
      <c r="A41" s="2" t="s">
        <v>45</v>
      </c>
      <c r="B41" s="2" t="s">
        <v>121</v>
      </c>
      <c r="C41" s="2">
        <f t="shared" si="0"/>
        <v>408</v>
      </c>
      <c r="D41" s="1">
        <v>170</v>
      </c>
      <c r="E41" s="2"/>
      <c r="F41" s="2">
        <v>52.312840000000008</v>
      </c>
      <c r="G41" s="4">
        <f>IF(D41="","",((D41+'P calcs'!$B$2)/'P calcs'!$B$2*('P calcs'!$B$9)-'P calcs'!$B$6-'P calcs'!$B$8)+0.1324/0.836)</f>
        <v>2.7511128353152365</v>
      </c>
      <c r="H41" s="4">
        <f>IF(F41="","", (F41/100*(18+G41)) - ('312h'!F41/100*18))</f>
        <v>2.2867548557579251</v>
      </c>
      <c r="I41" s="2"/>
      <c r="J41" s="2"/>
      <c r="K41" s="12">
        <v>42.449489670533119</v>
      </c>
      <c r="L41">
        <f t="shared" si="3"/>
        <v>0.05</v>
      </c>
      <c r="M41" s="11">
        <f t="shared" si="2"/>
        <v>848.98979341066229</v>
      </c>
      <c r="N41" s="2"/>
    </row>
    <row r="42" spans="1:14">
      <c r="A42" s="2" t="s">
        <v>46</v>
      </c>
      <c r="B42" s="2" t="s">
        <v>121</v>
      </c>
      <c r="C42" s="2">
        <f t="shared" si="0"/>
        <v>408</v>
      </c>
      <c r="D42" s="1">
        <v>168</v>
      </c>
      <c r="E42" s="2"/>
      <c r="F42" s="2">
        <v>56.675160000000005</v>
      </c>
      <c r="G42" s="4">
        <f>IF(D42="","",((D42+'P calcs'!$B$2)/'P calcs'!$B$2*('P calcs'!$B$9)-'P calcs'!$B$6-'P calcs'!$B$8)+0.1324/0.836)</f>
        <v>2.7206100161437825</v>
      </c>
      <c r="H42" s="4">
        <f>IF(F42="","", (F42/100*(18+G42)) - ('312h'!F42/100*18))</f>
        <v>0.3398916796255147</v>
      </c>
      <c r="I42" s="2"/>
      <c r="J42" s="2"/>
      <c r="K42" s="12">
        <v>24.651027255519743</v>
      </c>
      <c r="L42">
        <f t="shared" si="3"/>
        <v>0.05</v>
      </c>
      <c r="M42" s="11">
        <f t="shared" si="2"/>
        <v>493.02054511039483</v>
      </c>
      <c r="N42" s="2"/>
    </row>
    <row r="43" spans="1:14">
      <c r="A43" s="2" t="s">
        <v>47</v>
      </c>
      <c r="B43" s="2" t="s">
        <v>121</v>
      </c>
      <c r="C43" s="2">
        <f t="shared" si="0"/>
        <v>408</v>
      </c>
      <c r="D43" s="1">
        <v>147</v>
      </c>
      <c r="E43" s="2"/>
      <c r="F43" s="2">
        <v>60.186920000000001</v>
      </c>
      <c r="G43" s="4">
        <f>IF(D43="","",((D43+'P calcs'!$B$2)/'P calcs'!$B$2*('P calcs'!$B$9)-'P calcs'!$B$6-'P calcs'!$B$8)+0.1324/0.836)</f>
        <v>2.4003304148435132</v>
      </c>
      <c r="H43" s="4">
        <f>IF(F43="","", (F43/100*(18+G43)) - ('312h'!F43/100*18))</f>
        <v>-0.47485305348246776</v>
      </c>
      <c r="I43" s="2"/>
      <c r="J43" s="2"/>
      <c r="K43" s="12">
        <v>9.0844057057393091</v>
      </c>
      <c r="L43">
        <f t="shared" si="3"/>
        <v>0.05</v>
      </c>
      <c r="M43" s="11">
        <f t="shared" si="2"/>
        <v>181.68811411478617</v>
      </c>
      <c r="N43" s="2"/>
    </row>
    <row r="44" spans="1:14">
      <c r="A44" s="1" t="s">
        <v>48</v>
      </c>
      <c r="B44" s="1" t="s">
        <v>121</v>
      </c>
      <c r="C44" s="1">
        <f t="shared" si="0"/>
        <v>408</v>
      </c>
      <c r="D44" s="1">
        <v>180</v>
      </c>
      <c r="E44" s="1"/>
      <c r="F44" s="1">
        <v>63.422280000000001</v>
      </c>
      <c r="G44" s="3">
        <f>IF(D44="","",((D44+'P calcs'!$B$2)/'P calcs'!$B$2*('P calcs'!$B$9)-'P calcs'!$B$6-'P calcs'!$B$8)+0.1324/0.836)</f>
        <v>2.903626931172508</v>
      </c>
      <c r="H44" s="3">
        <f>IF(F44="","", (F44/100*(18+G44)) - ('312h'!F44/100*18))</f>
        <v>13.257556802443634</v>
      </c>
      <c r="I44" s="1" t="s">
        <v>89</v>
      </c>
      <c r="J44" s="1"/>
      <c r="K44" s="12">
        <v>15.033218188140642</v>
      </c>
      <c r="L44">
        <f t="shared" si="3"/>
        <v>0.05</v>
      </c>
      <c r="M44" s="11">
        <f t="shared" si="2"/>
        <v>300.66436376281285</v>
      </c>
    </row>
    <row r="45" spans="1:14">
      <c r="A45" s="1" t="s">
        <v>49</v>
      </c>
      <c r="B45" s="1" t="s">
        <v>121</v>
      </c>
      <c r="C45" s="1">
        <f t="shared" si="0"/>
        <v>408</v>
      </c>
      <c r="D45" s="1">
        <v>178</v>
      </c>
      <c r="E45" s="1"/>
      <c r="F45" s="1">
        <v>66.433300000000003</v>
      </c>
      <c r="G45" s="3">
        <f>IF(D45="","",((D45+'P calcs'!$B$2)/'P calcs'!$B$2*('P calcs'!$B$9)-'P calcs'!$B$6-'P calcs'!$B$8)+0.1324/0.836)</f>
        <v>2.8731241120010536</v>
      </c>
      <c r="H45" s="3">
        <f>IF(F45="","", (F45/100*(18+G45)) - ('312h'!F45/100*18))</f>
        <v>13.866705160697999</v>
      </c>
      <c r="I45" s="1" t="s">
        <v>89</v>
      </c>
      <c r="J45" s="1"/>
      <c r="K45" s="12">
        <v>12.057825856025969</v>
      </c>
      <c r="L45">
        <f t="shared" si="3"/>
        <v>0.05</v>
      </c>
      <c r="M45" s="11">
        <f t="shared" si="2"/>
        <v>241.15651712051937</v>
      </c>
    </row>
    <row r="46" spans="1:14">
      <c r="A46" s="1" t="s">
        <v>50</v>
      </c>
      <c r="B46" s="1" t="s">
        <v>121</v>
      </c>
      <c r="C46" s="1">
        <f t="shared" si="0"/>
        <v>408</v>
      </c>
      <c r="D46" s="1">
        <v>195</v>
      </c>
      <c r="E46" s="1"/>
      <c r="F46" s="1">
        <v>64.108019999999996</v>
      </c>
      <c r="G46" s="3">
        <f>IF(D46="","",((D46+'P calcs'!$B$2)/'P calcs'!$B$2*('P calcs'!$B$9)-'P calcs'!$B$6-'P calcs'!$B$8)+0.1324/0.836)</f>
        <v>3.1323980749584148</v>
      </c>
      <c r="H46" s="3">
        <f>IF(F46="","", (F46/100*(18+G46)) - ('312h'!F46/100*18))</f>
        <v>13.547561984373957</v>
      </c>
      <c r="I46" s="1" t="s">
        <v>89</v>
      </c>
      <c r="J46" s="1"/>
      <c r="K46" s="12">
        <v>7.8481127608137946</v>
      </c>
      <c r="L46">
        <f t="shared" si="3"/>
        <v>0.05</v>
      </c>
      <c r="M46" s="11">
        <f t="shared" si="2"/>
        <v>156.96225521627588</v>
      </c>
    </row>
    <row r="47" spans="1:14">
      <c r="A47" s="2" t="s">
        <v>51</v>
      </c>
      <c r="B47" s="2" t="s">
        <v>121</v>
      </c>
      <c r="C47" s="2">
        <f t="shared" si="0"/>
        <v>408</v>
      </c>
      <c r="D47" s="1">
        <v>168</v>
      </c>
      <c r="E47" s="2"/>
      <c r="F47" s="2">
        <v>60.808460000000011</v>
      </c>
      <c r="G47" s="4">
        <f>IF(D47="","",((D47+'P calcs'!$B$2)/'P calcs'!$B$2*('P calcs'!$B$9)-'P calcs'!$B$6-'P calcs'!$B$8)+0.1324/0.836)</f>
        <v>2.7206100161437825</v>
      </c>
      <c r="H47" s="4">
        <f>IF(F47="","", (F47/100*(18+G47)) - ('312h'!F47/100*18))</f>
        <v>2.2084550534227887</v>
      </c>
      <c r="I47" s="2" t="s">
        <v>86</v>
      </c>
      <c r="J47" s="2"/>
      <c r="K47" s="12">
        <v>13.301604677255462</v>
      </c>
      <c r="L47">
        <f t="shared" si="3"/>
        <v>0.05</v>
      </c>
      <c r="M47" s="11">
        <f t="shared" si="2"/>
        <v>266.03209354510921</v>
      </c>
    </row>
    <row r="48" spans="1:14">
      <c r="A48" s="2" t="s">
        <v>52</v>
      </c>
      <c r="B48" s="2" t="s">
        <v>121</v>
      </c>
      <c r="C48" s="2">
        <f t="shared" si="0"/>
        <v>408</v>
      </c>
      <c r="D48" s="1">
        <v>180</v>
      </c>
      <c r="E48" s="2"/>
      <c r="F48" s="2">
        <v>60.377960000000002</v>
      </c>
      <c r="G48" s="4">
        <f>IF(D48="","",((D48+'P calcs'!$B$2)/'P calcs'!$B$2*('P calcs'!$B$9)-'P calcs'!$B$6-'P calcs'!$B$8)+0.1324/0.836)</f>
        <v>2.903626931172508</v>
      </c>
      <c r="H48" s="4">
        <f>IF(F48="","", (F48/100*(18+G48)) - ('312h'!F48/100*18))</f>
        <v>3.4496183070525621</v>
      </c>
      <c r="I48" s="2" t="s">
        <v>86</v>
      </c>
      <c r="J48" s="2"/>
      <c r="K48" s="12">
        <v>14.170837244012096</v>
      </c>
      <c r="L48">
        <f t="shared" si="3"/>
        <v>0.05</v>
      </c>
      <c r="M48" s="11">
        <f t="shared" si="2"/>
        <v>283.41674488024194</v>
      </c>
    </row>
    <row r="49" spans="1:14">
      <c r="A49" s="2" t="s">
        <v>53</v>
      </c>
      <c r="B49" s="2" t="s">
        <v>121</v>
      </c>
      <c r="C49" s="2">
        <f t="shared" si="0"/>
        <v>408</v>
      </c>
      <c r="D49" s="1">
        <v>182</v>
      </c>
      <c r="E49" s="2"/>
      <c r="F49" s="2">
        <v>56.999840000000006</v>
      </c>
      <c r="G49" s="4">
        <f>IF(D49="","",((D49+'P calcs'!$B$2)/'P calcs'!$B$2*('P calcs'!$B$9)-'P calcs'!$B$6-'P calcs'!$B$8)+0.1324/0.836)</f>
        <v>2.9341297503439625</v>
      </c>
      <c r="H49" s="4">
        <f>IF(F49="","", (F49/100*(18+G49)) - ('312h'!F49/100*18))</f>
        <v>2.9319164630884575</v>
      </c>
      <c r="I49" s="2" t="s">
        <v>86</v>
      </c>
      <c r="J49" s="2"/>
      <c r="K49" s="12">
        <v>27.735311372128663</v>
      </c>
      <c r="L49">
        <f t="shared" si="3"/>
        <v>0.05</v>
      </c>
      <c r="M49" s="11">
        <f t="shared" si="2"/>
        <v>554.70622744257321</v>
      </c>
    </row>
    <row r="50" spans="1:14">
      <c r="A50" s="1" t="s">
        <v>54</v>
      </c>
      <c r="B50" s="1" t="s">
        <v>121</v>
      </c>
      <c r="C50" s="1">
        <f t="shared" si="0"/>
        <v>408</v>
      </c>
      <c r="D50" s="1"/>
      <c r="E50" s="1"/>
      <c r="F50" s="1"/>
      <c r="G50" s="3" t="str">
        <f>IF(D50="","",((D50+'P calcs'!$B$2)/'P calcs'!$B$2*('P calcs'!$B$9)-'P calcs'!$B$6-'P calcs'!$B$8)+0.1324/0.836)</f>
        <v/>
      </c>
      <c r="H50" s="3" t="str">
        <f>IF(F50="","", (F50/100*(18+G50)) - ('312h'!F50/100*18))</f>
        <v/>
      </c>
      <c r="I50" s="1"/>
      <c r="J50" s="1"/>
      <c r="K50" s="12"/>
      <c r="L50" t="str">
        <f t="shared" si="3"/>
        <v/>
      </c>
      <c r="M50" s="11" t="str">
        <f t="shared" si="2"/>
        <v/>
      </c>
    </row>
    <row r="51" spans="1:14">
      <c r="A51" s="1" t="s">
        <v>55</v>
      </c>
      <c r="B51" s="1" t="s">
        <v>121</v>
      </c>
      <c r="C51" s="1">
        <f t="shared" si="0"/>
        <v>408</v>
      </c>
      <c r="D51" s="1"/>
      <c r="E51" s="1"/>
      <c r="F51" s="1"/>
      <c r="G51" s="3" t="str">
        <f>IF(D51="","",((D51+'P calcs'!$B$2)/'P calcs'!$B$2*('P calcs'!$B$9)-'P calcs'!$B$6-'P calcs'!$B$8)+0.1324/0.836)</f>
        <v/>
      </c>
      <c r="H51" s="3" t="str">
        <f>IF(F51="","", (F51/100*(18+G51)) - ('312h'!F51/100*18))</f>
        <v/>
      </c>
      <c r="I51" s="1"/>
      <c r="J51" s="1"/>
      <c r="K51" s="12"/>
      <c r="L51" t="str">
        <f t="shared" si="3"/>
        <v/>
      </c>
      <c r="M51" s="11" t="str">
        <f t="shared" si="2"/>
        <v/>
      </c>
    </row>
    <row r="52" spans="1:14">
      <c r="A52" s="1" t="s">
        <v>56</v>
      </c>
      <c r="B52" s="1" t="s">
        <v>121</v>
      </c>
      <c r="C52" s="1">
        <f t="shared" si="0"/>
        <v>408</v>
      </c>
      <c r="D52" s="1"/>
      <c r="E52" s="1"/>
      <c r="F52" s="1"/>
      <c r="G52" s="3" t="str">
        <f>IF(D52="","",((D52+'P calcs'!$B$2)/'P calcs'!$B$2*('P calcs'!$B$9)-'P calcs'!$B$6-'P calcs'!$B$8)+0.1324/0.836)</f>
        <v/>
      </c>
      <c r="H52" s="3" t="str">
        <f>IF(F52="","", (F52/100*(18+G52)) - ('312h'!F52/100*18))</f>
        <v/>
      </c>
      <c r="I52" s="1"/>
      <c r="J52" s="1"/>
      <c r="K52" s="12"/>
      <c r="L52" t="str">
        <f t="shared" si="3"/>
        <v/>
      </c>
      <c r="M52" s="11" t="str">
        <f t="shared" si="2"/>
        <v/>
      </c>
    </row>
    <row r="53" spans="1:14">
      <c r="A53" s="2" t="s">
        <v>57</v>
      </c>
      <c r="B53" s="2" t="s">
        <v>121</v>
      </c>
      <c r="C53" s="2">
        <f t="shared" si="0"/>
        <v>408</v>
      </c>
      <c r="D53" s="2"/>
      <c r="E53" s="2"/>
      <c r="F53" s="2"/>
      <c r="G53" s="4" t="str">
        <f>IF(D53="","",((D53+'P calcs'!$B$2)/'P calcs'!$B$2*('P calcs'!$B$9)-'P calcs'!$B$6-'P calcs'!$B$8)+0.1324/0.836)</f>
        <v/>
      </c>
      <c r="H53" s="4" t="str">
        <f>IF(F53="","", (F53/100*(18+G53)) - ('312h'!F53/100*18))</f>
        <v/>
      </c>
      <c r="I53" s="2"/>
      <c r="J53" s="2"/>
      <c r="K53" s="4"/>
      <c r="L53" t="str">
        <f t="shared" si="3"/>
        <v/>
      </c>
      <c r="M53" s="11" t="str">
        <f t="shared" si="2"/>
        <v/>
      </c>
    </row>
    <row r="54" spans="1:14">
      <c r="A54" s="2" t="s">
        <v>58</v>
      </c>
      <c r="B54" s="2" t="s">
        <v>121</v>
      </c>
      <c r="C54" s="2">
        <f t="shared" si="0"/>
        <v>408</v>
      </c>
      <c r="D54" s="2"/>
      <c r="E54" s="2"/>
      <c r="F54" s="2"/>
      <c r="G54" s="4" t="str">
        <f>IF(D54="","",((D54+'P calcs'!$B$2)/'P calcs'!$B$2*('P calcs'!$B$9)-'P calcs'!$B$6-'P calcs'!$B$8)+0.1324/0.836)</f>
        <v/>
      </c>
      <c r="H54" s="4" t="str">
        <f>IF(F54="","", (F54/100*(18+G54)) - ('312h'!F54/100*18))</f>
        <v/>
      </c>
      <c r="I54" s="2"/>
      <c r="J54" s="2"/>
      <c r="K54" s="4"/>
      <c r="L54" t="str">
        <f t="shared" si="3"/>
        <v/>
      </c>
      <c r="M54" s="11" t="str">
        <f t="shared" si="2"/>
        <v/>
      </c>
    </row>
    <row r="55" spans="1:14">
      <c r="A55" s="2" t="s">
        <v>59</v>
      </c>
      <c r="B55" s="2" t="s">
        <v>121</v>
      </c>
      <c r="C55" s="2">
        <f t="shared" si="0"/>
        <v>408</v>
      </c>
      <c r="D55" s="2"/>
      <c r="E55" s="2"/>
      <c r="F55" s="2"/>
      <c r="G55" s="4" t="str">
        <f>IF(D55="","",((D55+'P calcs'!$B$2)/'P calcs'!$B$2*('P calcs'!$B$9)-'P calcs'!$B$6-'P calcs'!$B$8)+0.1324/0.836)</f>
        <v/>
      </c>
      <c r="H55" s="4" t="str">
        <f>IF(F55="","", (F55/100*(18+G55)) - ('312h'!F55/100*18))</f>
        <v/>
      </c>
      <c r="I55" s="2"/>
      <c r="J55" s="2"/>
      <c r="K55" s="4"/>
      <c r="L55" t="str">
        <f t="shared" si="3"/>
        <v/>
      </c>
      <c r="M55" s="11" t="str">
        <f t="shared" si="2"/>
        <v/>
      </c>
    </row>
    <row r="56" spans="1:14">
      <c r="A56" s="1" t="s">
        <v>60</v>
      </c>
      <c r="B56" s="1" t="s">
        <v>121</v>
      </c>
      <c r="C56" s="1">
        <f t="shared" si="0"/>
        <v>408</v>
      </c>
      <c r="D56" s="1">
        <v>150</v>
      </c>
      <c r="E56" s="1"/>
      <c r="F56" s="1">
        <v>61.220479999999995</v>
      </c>
      <c r="G56" s="3">
        <f>IF(D56="","",((D56+'P calcs'!$B$2)/'P calcs'!$B$2*('P calcs'!$B$9)-'P calcs'!$B$6-'P calcs'!$B$8)+0.1324/0.836)</f>
        <v>2.4460846436006944</v>
      </c>
      <c r="H56" s="3">
        <f>IF(F56="","", (F56/100*(18+G56)) - ('312h'!F56/100*18))</f>
        <v>2.1747115600186362</v>
      </c>
      <c r="I56" s="2"/>
      <c r="J56" s="1"/>
      <c r="K56" s="12">
        <v>24.207415719345075</v>
      </c>
      <c r="L56">
        <f t="shared" si="3"/>
        <v>0.05</v>
      </c>
      <c r="M56" s="11">
        <f t="shared" si="2"/>
        <v>484.14831438690146</v>
      </c>
    </row>
    <row r="57" spans="1:14">
      <c r="A57" s="1" t="s">
        <v>61</v>
      </c>
      <c r="B57" s="1" t="s">
        <v>121</v>
      </c>
      <c r="C57" s="1">
        <f t="shared" si="0"/>
        <v>408</v>
      </c>
      <c r="D57" s="1">
        <v>137</v>
      </c>
      <c r="E57" s="1"/>
      <c r="F57" s="1">
        <v>56.953020000000009</v>
      </c>
      <c r="G57" s="3">
        <f>IF(D57="","",((D57+'P calcs'!$B$2)/'P calcs'!$B$2*('P calcs'!$B$9)-'P calcs'!$B$6-'P calcs'!$B$8)+0.1324/0.836)</f>
        <v>2.2478163189862421</v>
      </c>
      <c r="H57" s="3">
        <f>IF(F57="","", (F57/100*(18+G57)) - ('312h'!F57/100*18))</f>
        <v>1.6610432777154998</v>
      </c>
      <c r="I57" s="2"/>
      <c r="J57" s="1"/>
      <c r="K57" s="12">
        <v>30.632510639126338</v>
      </c>
      <c r="L57">
        <f t="shared" si="3"/>
        <v>0.05</v>
      </c>
      <c r="M57" s="11">
        <f t="shared" si="2"/>
        <v>612.65021278252675</v>
      </c>
    </row>
    <row r="58" spans="1:14">
      <c r="A58" s="1" t="s">
        <v>62</v>
      </c>
      <c r="B58" s="1" t="s">
        <v>121</v>
      </c>
      <c r="C58" s="1">
        <f t="shared" si="0"/>
        <v>408</v>
      </c>
      <c r="D58" s="1">
        <v>126</v>
      </c>
      <c r="E58" s="1"/>
      <c r="F58" s="22">
        <v>45.378479999999996</v>
      </c>
      <c r="G58" s="3">
        <f>IF(D58="","",((D58+'P calcs'!$B$2)/'P calcs'!$B$2*('P calcs'!$B$9)-'P calcs'!$B$6-'P calcs'!$B$8)+0.1324/0.836)</f>
        <v>2.0800508135432434</v>
      </c>
      <c r="H58" s="3">
        <f>IF(F58="","", (F58/100*(18+G58)) - ('312h'!F58/100*18))</f>
        <v>-0.99456775758644156</v>
      </c>
      <c r="I58" s="2"/>
      <c r="J58" s="1"/>
      <c r="K58" s="12">
        <v>68.49189932198108</v>
      </c>
      <c r="L58">
        <f t="shared" si="3"/>
        <v>0.05</v>
      </c>
      <c r="M58" s="11">
        <f t="shared" si="2"/>
        <v>1369.8379864396215</v>
      </c>
    </row>
    <row r="59" spans="1:14">
      <c r="A59" s="2" t="s">
        <v>63</v>
      </c>
      <c r="B59" s="2" t="s">
        <v>121</v>
      </c>
      <c r="C59" s="2">
        <f t="shared" si="0"/>
        <v>408</v>
      </c>
      <c r="D59" s="1">
        <v>82</v>
      </c>
      <c r="E59" s="2"/>
      <c r="F59" s="2">
        <v>28.384780000000006</v>
      </c>
      <c r="G59" s="4">
        <f>IF(D59="","",((D59+'P calcs'!$B$2)/'P calcs'!$B$2*('P calcs'!$B$9)-'P calcs'!$B$6-'P calcs'!$B$8)+0.1324/0.836)</f>
        <v>1.4089887917712502</v>
      </c>
      <c r="H59" s="4">
        <f>IF(F59="","", (F59/100*(18+G59)) - ('312h'!F59/100*18))</f>
        <v>5.5091987687689281</v>
      </c>
      <c r="I59" s="2" t="s">
        <v>86</v>
      </c>
      <c r="J59" s="2"/>
      <c r="K59" s="13">
        <v>104.55111619445741</v>
      </c>
      <c r="L59" s="14">
        <f t="shared" si="3"/>
        <v>0.05</v>
      </c>
      <c r="M59" s="15">
        <f t="shared" si="2"/>
        <v>2091.0223238891481</v>
      </c>
      <c r="N59" s="2"/>
    </row>
    <row r="60" spans="1:14">
      <c r="A60" s="2" t="s">
        <v>64</v>
      </c>
      <c r="B60" s="2" t="s">
        <v>121</v>
      </c>
      <c r="C60" s="2">
        <f t="shared" si="0"/>
        <v>408</v>
      </c>
      <c r="D60" s="1">
        <v>101</v>
      </c>
      <c r="E60" s="2"/>
      <c r="F60" s="2">
        <v>49.753540000000008</v>
      </c>
      <c r="G60" s="4">
        <f>IF(D60="","",((D60+'P calcs'!$B$2)/'P calcs'!$B$2*('P calcs'!$B$9)-'P calcs'!$B$6-'P calcs'!$B$8)+0.1324/0.836)</f>
        <v>1.6987655739000656</v>
      </c>
      <c r="H60" s="4">
        <f>IF(F60="","", (F60/100*(18+G60)) - ('312h'!F60/100*18))</f>
        <v>9.8008332093166004</v>
      </c>
      <c r="I60" s="2" t="s">
        <v>86</v>
      </c>
      <c r="J60" s="2"/>
      <c r="K60" s="12">
        <v>48.275249576999926</v>
      </c>
      <c r="L60">
        <f t="shared" si="3"/>
        <v>0.05</v>
      </c>
      <c r="M60" s="11">
        <f t="shared" si="2"/>
        <v>965.50499153999851</v>
      </c>
      <c r="N60" s="2"/>
    </row>
    <row r="61" spans="1:14">
      <c r="A61" s="2" t="s">
        <v>65</v>
      </c>
      <c r="B61" s="2" t="s">
        <v>121</v>
      </c>
      <c r="C61" s="2">
        <f t="shared" si="0"/>
        <v>408</v>
      </c>
      <c r="D61" s="1">
        <v>101</v>
      </c>
      <c r="E61" s="2"/>
      <c r="F61" s="2">
        <v>53.341200000000001</v>
      </c>
      <c r="G61" s="4">
        <f>IF(D61="","",((D61+'P calcs'!$B$2)/'P calcs'!$B$2*('P calcs'!$B$9)-'P calcs'!$B$6-'P calcs'!$B$8)+0.1324/0.836)</f>
        <v>1.6987655739000656</v>
      </c>
      <c r="H61" s="4">
        <f>IF(F61="","", (F61/100*(18+G61)) - ('312h'!F61/100*18))</f>
        <v>10.507557942305182</v>
      </c>
      <c r="I61" s="2" t="s">
        <v>86</v>
      </c>
      <c r="J61" s="2"/>
      <c r="K61" s="12">
        <v>41.155166195669885</v>
      </c>
      <c r="L61">
        <f t="shared" si="3"/>
        <v>0.05</v>
      </c>
      <c r="M61" s="11">
        <f t="shared" si="2"/>
        <v>823.10332391339762</v>
      </c>
      <c r="N61" s="2"/>
    </row>
    <row r="62" spans="1:14">
      <c r="A62" s="1" t="s">
        <v>66</v>
      </c>
      <c r="B62" s="1" t="s">
        <v>121</v>
      </c>
      <c r="C62" s="1">
        <f t="shared" si="0"/>
        <v>408</v>
      </c>
      <c r="D62" s="1"/>
      <c r="E62" s="1"/>
      <c r="F62" s="1"/>
      <c r="G62" s="3" t="str">
        <f>IF(D62="","",((D62+'P calcs'!$B$2)/'P calcs'!$B$2*('P calcs'!$B$9)-'P calcs'!$B$6-'P calcs'!$B$8)+0.1324/0.836)</f>
        <v/>
      </c>
      <c r="H62" s="3" t="str">
        <f>IF(F62="","", (F62/100*(18+G62)) - ('312h'!F62/100*18))</f>
        <v/>
      </c>
      <c r="I62" s="1"/>
      <c r="J62" s="1"/>
      <c r="K62" s="12">
        <v>5.413632053455717</v>
      </c>
      <c r="L62">
        <f t="shared" si="3"/>
        <v>0.05</v>
      </c>
      <c r="M62" s="11">
        <f t="shared" si="2"/>
        <v>108.27264106911433</v>
      </c>
    </row>
    <row r="63" spans="1:14">
      <c r="A63" s="1" t="s">
        <v>67</v>
      </c>
      <c r="B63" s="1" t="s">
        <v>121</v>
      </c>
      <c r="C63" s="1">
        <f t="shared" si="0"/>
        <v>408</v>
      </c>
      <c r="D63" s="1"/>
      <c r="E63" s="1"/>
      <c r="F63" s="1"/>
      <c r="G63" s="3" t="str">
        <f>IF(D63="","",((D63+'P calcs'!$B$2)/'P calcs'!$B$2*('P calcs'!$B$9)-'P calcs'!$B$6-'P calcs'!$B$8)+0.1324/0.836)</f>
        <v/>
      </c>
      <c r="H63" s="3" t="str">
        <f>IF(F63="","", (F63/100*(18+G63)) - ('312h'!F63/100*18))</f>
        <v/>
      </c>
      <c r="I63" s="1"/>
      <c r="J63" s="1"/>
      <c r="K63" s="12">
        <v>10.326989647738603</v>
      </c>
      <c r="L63">
        <f t="shared" si="3"/>
        <v>0.05</v>
      </c>
      <c r="M63" s="11">
        <f t="shared" si="2"/>
        <v>206.53979295477205</v>
      </c>
    </row>
    <row r="64" spans="1:14">
      <c r="A64" s="1" t="s">
        <v>68</v>
      </c>
      <c r="B64" s="1" t="s">
        <v>121</v>
      </c>
      <c r="C64" s="1">
        <f t="shared" si="0"/>
        <v>408</v>
      </c>
      <c r="D64" s="1"/>
      <c r="E64" s="1"/>
      <c r="F64" s="1"/>
      <c r="G64" s="3" t="str">
        <f>IF(D64="","",((D64+'P calcs'!$B$2)/'P calcs'!$B$2*('P calcs'!$B$9)-'P calcs'!$B$6-'P calcs'!$B$8)+0.1324/0.836)</f>
        <v/>
      </c>
      <c r="H64" s="3" t="str">
        <f>IF(F64="","", (F64/100*(18+G64)) - ('312h'!F64/100*18))</f>
        <v/>
      </c>
      <c r="I64" s="1"/>
      <c r="J64" s="1"/>
      <c r="K64" s="12">
        <v>6.3108170106547004</v>
      </c>
      <c r="L64">
        <f t="shared" si="3"/>
        <v>0.05</v>
      </c>
      <c r="M64" s="11">
        <f t="shared" si="2"/>
        <v>126.216340213094</v>
      </c>
    </row>
    <row r="65" spans="1:13">
      <c r="A65" s="2" t="s">
        <v>69</v>
      </c>
      <c r="B65" s="2" t="s">
        <v>121</v>
      </c>
      <c r="C65" s="2">
        <f t="shared" si="0"/>
        <v>408</v>
      </c>
      <c r="D65" s="2"/>
      <c r="E65" s="2"/>
      <c r="F65" s="2"/>
      <c r="G65" s="4" t="str">
        <f>IF(D65="","",((D65+'P calcs'!$B$2)/'P calcs'!$B$2*('P calcs'!$B$9)-'P calcs'!$B$6-'P calcs'!$B$8)+0.1324/0.836)</f>
        <v/>
      </c>
      <c r="H65" s="4" t="str">
        <f>IF(F65="","", (F65/100*(18+G65)) - ('312h'!F65/100*18))</f>
        <v/>
      </c>
      <c r="I65" s="2"/>
      <c r="J65" s="2"/>
      <c r="K65" s="12">
        <v>114.41412899513136</v>
      </c>
      <c r="L65">
        <f t="shared" si="3"/>
        <v>0.05</v>
      </c>
      <c r="M65" s="11">
        <f t="shared" si="2"/>
        <v>2288.2825799026273</v>
      </c>
    </row>
    <row r="66" spans="1:13">
      <c r="A66" s="2" t="s">
        <v>70</v>
      </c>
      <c r="B66" s="2" t="s">
        <v>121</v>
      </c>
      <c r="C66" s="2">
        <f t="shared" si="0"/>
        <v>408</v>
      </c>
      <c r="D66" s="2"/>
      <c r="E66" s="2"/>
      <c r="F66" s="2"/>
      <c r="G66" s="4" t="str">
        <f>IF(D66="","",((D66+'P calcs'!$B$2)/'P calcs'!$B$2*('P calcs'!$B$9)-'P calcs'!$B$6-'P calcs'!$B$8)+0.1324/0.836)</f>
        <v/>
      </c>
      <c r="H66" s="4" t="str">
        <f>IF(F66="","", (F66/100*(18+G66)) - ('312h'!F66/100*18))</f>
        <v/>
      </c>
      <c r="I66" s="2"/>
      <c r="J66" s="2"/>
      <c r="K66" s="12">
        <v>98.092718223455606</v>
      </c>
      <c r="L66">
        <f t="shared" si="3"/>
        <v>0.05</v>
      </c>
      <c r="M66" s="11">
        <f t="shared" si="2"/>
        <v>1961.8543644691119</v>
      </c>
    </row>
    <row r="67" spans="1:13">
      <c r="A67" s="2" t="s">
        <v>71</v>
      </c>
      <c r="B67" s="2" t="s">
        <v>121</v>
      </c>
      <c r="C67" s="2">
        <f t="shared" ref="C67:C91" si="4">(25-8)*24</f>
        <v>408</v>
      </c>
      <c r="D67" s="2"/>
      <c r="E67" s="2"/>
      <c r="F67" s="2"/>
      <c r="G67" s="4" t="str">
        <f>IF(D67="","",((D67+'P calcs'!$B$2)/'P calcs'!$B$2*('P calcs'!$B$9)-'P calcs'!$B$6-'P calcs'!$B$8)+0.1324/0.836)</f>
        <v/>
      </c>
      <c r="H67" s="4" t="str">
        <f>IF(F67="","", (F67/100*(18+G67)) - ('312h'!F67/100*18))</f>
        <v/>
      </c>
      <c r="I67" s="2"/>
      <c r="J67" s="2"/>
      <c r="K67" s="12">
        <v>126.08915090447303</v>
      </c>
      <c r="L67">
        <f t="shared" si="3"/>
        <v>0.05</v>
      </c>
      <c r="M67" s="11">
        <f t="shared" si="2"/>
        <v>2521.7830180894603</v>
      </c>
    </row>
    <row r="68" spans="1:13">
      <c r="A68" s="1" t="s">
        <v>72</v>
      </c>
      <c r="B68" s="1" t="s">
        <v>121</v>
      </c>
      <c r="C68" s="1">
        <f t="shared" si="4"/>
        <v>408</v>
      </c>
      <c r="D68" s="1"/>
      <c r="E68" s="1"/>
      <c r="F68" s="1"/>
      <c r="G68" s="3" t="str">
        <f>IF(D68="","",((D68+'P calcs'!$B$2)/'P calcs'!$B$2*('P calcs'!$B$9)-'P calcs'!$B$6-'P calcs'!$B$8)+0.1324/0.836)</f>
        <v/>
      </c>
      <c r="H68" s="3" t="str">
        <f>IF(F68="","", (F68/100*(18+G68)) - ('312h'!F68/100*18))</f>
        <v/>
      </c>
      <c r="I68" s="1"/>
      <c r="J68" s="1"/>
      <c r="K68" s="12">
        <v>127.07904944419471</v>
      </c>
      <c r="L68">
        <f t="shared" si="3"/>
        <v>0.05</v>
      </c>
      <c r="M68" s="11">
        <f t="shared" ref="M68:M91" si="5">IF(K68="", "", K68/L68)</f>
        <v>2541.580988883894</v>
      </c>
    </row>
    <row r="69" spans="1:13">
      <c r="A69" s="1" t="s">
        <v>73</v>
      </c>
      <c r="B69" s="1" t="s">
        <v>121</v>
      </c>
      <c r="C69" s="1">
        <f t="shared" si="4"/>
        <v>408</v>
      </c>
      <c r="D69" s="1"/>
      <c r="E69" s="1"/>
      <c r="F69" s="1"/>
      <c r="G69" s="3" t="str">
        <f>IF(D69="","",((D69+'P calcs'!$B$2)/'P calcs'!$B$2*('P calcs'!$B$9)-'P calcs'!$B$6-'P calcs'!$B$8)+0.1324/0.836)</f>
        <v/>
      </c>
      <c r="H69" s="3" t="str">
        <f>IF(F69="","", (F69/100*(18+G69)) - ('312h'!F69/100*18))</f>
        <v/>
      </c>
      <c r="I69" s="1"/>
      <c r="J69" s="1"/>
      <c r="K69" s="12">
        <v>105.46562795232457</v>
      </c>
      <c r="L69">
        <f t="shared" si="3"/>
        <v>0.05</v>
      </c>
      <c r="M69" s="11">
        <f t="shared" si="5"/>
        <v>2109.3125590464911</v>
      </c>
    </row>
    <row r="70" spans="1:13">
      <c r="A70" s="1" t="s">
        <v>74</v>
      </c>
      <c r="B70" s="1" t="s">
        <v>121</v>
      </c>
      <c r="C70" s="1">
        <f t="shared" si="4"/>
        <v>408</v>
      </c>
      <c r="D70" s="1"/>
      <c r="E70" s="1"/>
      <c r="F70" s="1"/>
      <c r="G70" s="3" t="str">
        <f>IF(D70="","",((D70+'P calcs'!$B$2)/'P calcs'!$B$2*('P calcs'!$B$9)-'P calcs'!$B$6-'P calcs'!$B$8)+0.1324/0.836)</f>
        <v/>
      </c>
      <c r="H70" s="3" t="str">
        <f>IF(F70="","", (F70/100*(18+G70)) - ('312h'!F70/100*18))</f>
        <v/>
      </c>
      <c r="I70" s="1"/>
      <c r="J70" s="1"/>
      <c r="K70" s="12">
        <v>104.02531043067306</v>
      </c>
      <c r="L70">
        <f t="shared" si="3"/>
        <v>0.05</v>
      </c>
      <c r="M70" s="11">
        <f t="shared" si="5"/>
        <v>2080.5062086134612</v>
      </c>
    </row>
    <row r="71" spans="1:13">
      <c r="A71" s="2" t="s">
        <v>75</v>
      </c>
      <c r="B71" s="2" t="s">
        <v>121</v>
      </c>
      <c r="C71" s="2">
        <f t="shared" si="4"/>
        <v>408</v>
      </c>
      <c r="D71" s="2"/>
      <c r="E71" s="2"/>
      <c r="F71" s="2"/>
      <c r="G71" s="4" t="str">
        <f>IF(D71="","",((D71+'P calcs'!$B$2)/'P calcs'!$B$2*('P calcs'!$B$9)-'P calcs'!$B$6-'P calcs'!$B$8)+0.1324/0.836)</f>
        <v/>
      </c>
      <c r="H71" s="4" t="str">
        <f>IF(F71="","", (F71/100*(18+G71)) - ('312h'!F71/100*18))</f>
        <v/>
      </c>
      <c r="I71" s="2"/>
      <c r="J71" s="2"/>
      <c r="K71" s="12">
        <v>102.82132655732677</v>
      </c>
      <c r="L71">
        <f t="shared" si="3"/>
        <v>0.05</v>
      </c>
      <c r="M71" s="11">
        <f t="shared" si="5"/>
        <v>2056.4265311465351</v>
      </c>
    </row>
    <row r="72" spans="1:13">
      <c r="A72" s="2" t="s">
        <v>76</v>
      </c>
      <c r="B72" s="2" t="s">
        <v>121</v>
      </c>
      <c r="C72" s="2">
        <f t="shared" si="4"/>
        <v>408</v>
      </c>
      <c r="D72" s="2"/>
      <c r="E72" s="2"/>
      <c r="F72" s="2"/>
      <c r="G72" s="4" t="str">
        <f>IF(D72="","",((D72+'P calcs'!$B$2)/'P calcs'!$B$2*('P calcs'!$B$9)-'P calcs'!$B$6-'P calcs'!$B$8)+0.1324/0.836)</f>
        <v/>
      </c>
      <c r="H72" s="4" t="str">
        <f>IF(F72="","", (F72/100*(18+G72)) - ('312h'!F72/100*18))</f>
        <v/>
      </c>
      <c r="I72" s="2"/>
      <c r="J72" s="2"/>
      <c r="K72" s="12">
        <v>105.00776201181219</v>
      </c>
      <c r="L72">
        <f t="shared" si="3"/>
        <v>0.05</v>
      </c>
      <c r="M72" s="11">
        <f t="shared" si="5"/>
        <v>2100.1552402362436</v>
      </c>
    </row>
    <row r="73" spans="1:13">
      <c r="A73" s="2" t="s">
        <v>77</v>
      </c>
      <c r="B73" s="2" t="s">
        <v>121</v>
      </c>
      <c r="C73" s="2">
        <f t="shared" si="4"/>
        <v>408</v>
      </c>
      <c r="D73" s="2"/>
      <c r="E73" s="2"/>
      <c r="F73" s="2"/>
      <c r="G73" s="4" t="str">
        <f>IF(D73="","",((D73+'P calcs'!$B$2)/'P calcs'!$B$2*('P calcs'!$B$9)-'P calcs'!$B$6-'P calcs'!$B$8)+0.1324/0.836)</f>
        <v/>
      </c>
      <c r="H73" s="4" t="str">
        <f>IF(F73="","", (F73/100*(18+G73)) - ('312h'!F73/100*18))</f>
        <v/>
      </c>
      <c r="I73" s="2"/>
      <c r="J73" s="2"/>
      <c r="K73" s="12">
        <v>128.05785748514597</v>
      </c>
      <c r="L73">
        <f t="shared" si="3"/>
        <v>0.05</v>
      </c>
      <c r="M73" s="11">
        <f t="shared" si="5"/>
        <v>2561.1571497029195</v>
      </c>
    </row>
    <row r="74" spans="1:13">
      <c r="A74" s="1" t="s">
        <v>78</v>
      </c>
      <c r="B74" s="1" t="s">
        <v>121</v>
      </c>
      <c r="C74" s="1">
        <f t="shared" si="4"/>
        <v>408</v>
      </c>
      <c r="D74" s="1"/>
      <c r="E74" s="1"/>
      <c r="F74" s="1"/>
      <c r="G74" s="3" t="str">
        <f>IF(D74="","",((D74+'P calcs'!$B$2)/'P calcs'!$B$2*('P calcs'!$B$9)-'P calcs'!$B$6-'P calcs'!$B$8)+0.1324/0.836)</f>
        <v/>
      </c>
      <c r="H74" s="3" t="str">
        <f>IF(F74="","", (F74/100*(18+G74)) - ('312h'!F74/100*18))</f>
        <v/>
      </c>
      <c r="I74" s="1"/>
      <c r="J74" s="1"/>
      <c r="L74" t="str">
        <f t="shared" ref="L74:L79" si="6">IF(I74="VFA", 1/50, "")</f>
        <v/>
      </c>
      <c r="M74" t="str">
        <f t="shared" si="5"/>
        <v/>
      </c>
    </row>
    <row r="75" spans="1:13">
      <c r="A75" s="1" t="s">
        <v>79</v>
      </c>
      <c r="B75" s="1" t="s">
        <v>121</v>
      </c>
      <c r="C75" s="1">
        <f t="shared" si="4"/>
        <v>408</v>
      </c>
      <c r="D75" s="1"/>
      <c r="E75" s="1"/>
      <c r="F75" s="1"/>
      <c r="G75" s="3" t="str">
        <f>IF(D75="","",((D75+'P calcs'!$B$2)/'P calcs'!$B$2*('P calcs'!$B$9)-'P calcs'!$B$6-'P calcs'!$B$8)+0.1324/0.836)</f>
        <v/>
      </c>
      <c r="H75" s="3" t="str">
        <f>IF(F75="","", (F75/100*(18+G75)) - ('312h'!F75/100*18))</f>
        <v/>
      </c>
      <c r="I75" s="1"/>
      <c r="J75" s="1"/>
      <c r="L75" t="str">
        <f t="shared" si="6"/>
        <v/>
      </c>
      <c r="M75" t="str">
        <f t="shared" si="5"/>
        <v/>
      </c>
    </row>
    <row r="76" spans="1:13">
      <c r="A76" s="1" t="s">
        <v>80</v>
      </c>
      <c r="B76" s="1" t="s">
        <v>121</v>
      </c>
      <c r="C76" s="1">
        <f t="shared" si="4"/>
        <v>408</v>
      </c>
      <c r="D76" s="1"/>
      <c r="E76" s="1"/>
      <c r="F76" s="1"/>
      <c r="G76" s="3" t="str">
        <f>IF(D76="","",((D76+'P calcs'!$B$2)/'P calcs'!$B$2*('P calcs'!$B$9)-'P calcs'!$B$6-'P calcs'!$B$8)+0.1324/0.836)</f>
        <v/>
      </c>
      <c r="H76" s="3" t="str">
        <f>IF(F76="","", (F76/100*(18+G76)) - ('312h'!F76/100*18))</f>
        <v/>
      </c>
      <c r="I76" s="1"/>
      <c r="J76" s="1"/>
      <c r="L76" t="str">
        <f t="shared" si="6"/>
        <v/>
      </c>
      <c r="M76" t="str">
        <f t="shared" si="5"/>
        <v/>
      </c>
    </row>
    <row r="77" spans="1:13">
      <c r="A77" s="2" t="s">
        <v>81</v>
      </c>
      <c r="B77" s="2" t="s">
        <v>121</v>
      </c>
      <c r="C77" s="2">
        <f t="shared" si="4"/>
        <v>408</v>
      </c>
      <c r="D77" s="2"/>
      <c r="E77" s="2"/>
      <c r="F77" s="2"/>
      <c r="G77" s="4" t="str">
        <f>IF(D77="","",((D77+'P calcs'!$B$2)/'P calcs'!$B$2*('P calcs'!$B$9)-'P calcs'!$B$6-'P calcs'!$B$8)+0.1324/0.836)</f>
        <v/>
      </c>
      <c r="H77" s="4" t="str">
        <f>IF(F77="","", (F77/100*(18+G77)) - ('312h'!F77/100*18))</f>
        <v/>
      </c>
      <c r="I77" s="2"/>
      <c r="J77" s="2"/>
      <c r="L77" t="str">
        <f t="shared" si="6"/>
        <v/>
      </c>
      <c r="M77" t="str">
        <f t="shared" si="5"/>
        <v/>
      </c>
    </row>
    <row r="78" spans="1:13">
      <c r="A78" s="2" t="s">
        <v>82</v>
      </c>
      <c r="B78" s="2" t="s">
        <v>121</v>
      </c>
      <c r="C78" s="2">
        <f t="shared" si="4"/>
        <v>408</v>
      </c>
      <c r="D78" s="2"/>
      <c r="E78" s="2"/>
      <c r="F78" s="2"/>
      <c r="G78" s="4" t="str">
        <f>IF(D78="","",((D78+'P calcs'!$B$2)/'P calcs'!$B$2*('P calcs'!$B$9)-'P calcs'!$B$6-'P calcs'!$B$8)+0.1324/0.836)</f>
        <v/>
      </c>
      <c r="H78" s="4" t="str">
        <f>IF(F78="","", (F78/100*(18+G78)) - ('312h'!F78/100*18))</f>
        <v/>
      </c>
      <c r="I78" s="2"/>
      <c r="J78" s="2"/>
      <c r="L78" t="str">
        <f t="shared" si="6"/>
        <v/>
      </c>
      <c r="M78" t="str">
        <f t="shared" si="5"/>
        <v/>
      </c>
    </row>
    <row r="79" spans="1:13">
      <c r="A79" s="2" t="s">
        <v>83</v>
      </c>
      <c r="B79" s="2" t="s">
        <v>121</v>
      </c>
      <c r="C79" s="2">
        <f t="shared" si="4"/>
        <v>408</v>
      </c>
      <c r="D79" s="2"/>
      <c r="E79" s="2"/>
      <c r="F79" s="2"/>
      <c r="G79" s="4" t="str">
        <f>IF(D79="","",((D79+'P calcs'!$B$2)/'P calcs'!$B$2*('P calcs'!$B$9)-'P calcs'!$B$6-'P calcs'!$B$8)+0.1324/0.836)</f>
        <v/>
      </c>
      <c r="H79" s="4" t="str">
        <f>IF(F79="","", (F79/100*(18+G79)) - ('312h'!F79/100*18))</f>
        <v/>
      </c>
      <c r="I79" s="2"/>
      <c r="J79" s="2"/>
      <c r="L79" t="str">
        <f t="shared" si="6"/>
        <v/>
      </c>
      <c r="M79" t="str">
        <f t="shared" si="5"/>
        <v/>
      </c>
    </row>
    <row r="80" spans="1:13">
      <c r="A80" s="1" t="s">
        <v>98</v>
      </c>
      <c r="B80" s="1" t="s">
        <v>121</v>
      </c>
      <c r="C80" s="1">
        <f t="shared" si="4"/>
        <v>408</v>
      </c>
      <c r="D80" s="1"/>
      <c r="E80" s="1"/>
      <c r="F80" s="1"/>
      <c r="G80" s="3"/>
      <c r="H80" s="3" t="str">
        <f>IF(F80="","", (F80/100*(18+G80)) - ('312h'!F80/100*18))</f>
        <v/>
      </c>
      <c r="I80" s="1"/>
      <c r="J80" s="1"/>
      <c r="M80" t="str">
        <f t="shared" si="5"/>
        <v/>
      </c>
    </row>
    <row r="81" spans="1:13">
      <c r="A81" s="1" t="s">
        <v>99</v>
      </c>
      <c r="B81" s="1" t="s">
        <v>121</v>
      </c>
      <c r="C81" s="1">
        <f t="shared" si="4"/>
        <v>408</v>
      </c>
      <c r="D81" s="1"/>
      <c r="E81" s="1"/>
      <c r="F81" s="1"/>
      <c r="G81" s="3"/>
      <c r="H81" s="3" t="str">
        <f>IF(F81="","", (F81/100*(18+G81)) - ('312h'!F81/100*18))</f>
        <v/>
      </c>
      <c r="I81" s="1"/>
      <c r="J81" s="1"/>
      <c r="M81" t="str">
        <f t="shared" si="5"/>
        <v/>
      </c>
    </row>
    <row r="82" spans="1:13">
      <c r="A82" s="1" t="s">
        <v>100</v>
      </c>
      <c r="B82" s="1" t="s">
        <v>121</v>
      </c>
      <c r="C82" s="1">
        <f t="shared" si="4"/>
        <v>408</v>
      </c>
      <c r="D82" s="1"/>
      <c r="E82" s="1"/>
      <c r="F82" s="1"/>
      <c r="G82" s="3"/>
      <c r="H82" s="3" t="str">
        <f>IF(F82="","", (F82/100*(18+G82)) - ('312h'!F82/100*18))</f>
        <v/>
      </c>
      <c r="I82" s="1"/>
      <c r="J82" s="1"/>
      <c r="M82" t="str">
        <f t="shared" si="5"/>
        <v/>
      </c>
    </row>
    <row r="83" spans="1:13">
      <c r="A83" s="2" t="s">
        <v>101</v>
      </c>
      <c r="B83" s="2" t="s">
        <v>121</v>
      </c>
      <c r="C83" s="2">
        <f t="shared" si="4"/>
        <v>408</v>
      </c>
      <c r="D83" s="2"/>
      <c r="E83" s="2"/>
      <c r="F83" s="2"/>
      <c r="G83" s="2"/>
      <c r="H83" s="2" t="str">
        <f>IF(F83="","", (F83/100*(18+G83)) - ('312h'!F83/100*18))</f>
        <v/>
      </c>
      <c r="I83" s="2"/>
      <c r="J83" s="2"/>
      <c r="M83" t="str">
        <f t="shared" si="5"/>
        <v/>
      </c>
    </row>
    <row r="84" spans="1:13">
      <c r="A84" s="2" t="s">
        <v>102</v>
      </c>
      <c r="B84" s="2" t="s">
        <v>121</v>
      </c>
      <c r="C84" s="2">
        <f t="shared" si="4"/>
        <v>408</v>
      </c>
      <c r="D84" s="2"/>
      <c r="E84" s="2"/>
      <c r="F84" s="2"/>
      <c r="G84" s="2"/>
      <c r="H84" s="2" t="str">
        <f>IF(F84="","", (F84/100*(18+G84)) - ('312h'!F84/100*18))</f>
        <v/>
      </c>
      <c r="I84" s="2"/>
      <c r="J84" s="2"/>
      <c r="M84" t="str">
        <f t="shared" si="5"/>
        <v/>
      </c>
    </row>
    <row r="85" spans="1:13">
      <c r="A85" s="2" t="s">
        <v>103</v>
      </c>
      <c r="B85" s="2" t="s">
        <v>121</v>
      </c>
      <c r="C85" s="2">
        <f t="shared" si="4"/>
        <v>408</v>
      </c>
      <c r="D85" s="2"/>
      <c r="E85" s="2"/>
      <c r="F85" s="2"/>
      <c r="G85" s="2"/>
      <c r="H85" s="2" t="str">
        <f>IF(F85="","", (F85/100*(18+G85)) - ('312h'!F85/100*18))</f>
        <v/>
      </c>
      <c r="I85" s="2"/>
      <c r="J85" s="2"/>
      <c r="M85" t="str">
        <f t="shared" si="5"/>
        <v/>
      </c>
    </row>
    <row r="86" spans="1:13">
      <c r="A86" s="1" t="s">
        <v>104</v>
      </c>
      <c r="B86" s="1" t="s">
        <v>121</v>
      </c>
      <c r="C86" s="1">
        <f t="shared" si="4"/>
        <v>408</v>
      </c>
      <c r="D86" s="1"/>
      <c r="E86" s="1"/>
      <c r="F86" s="1"/>
      <c r="G86" s="1"/>
      <c r="H86" s="1" t="str">
        <f>IF(F86="","", (F86/100*(18+G86)) - ('312h'!F86/100*18))</f>
        <v/>
      </c>
      <c r="I86" s="1"/>
      <c r="J86" s="1"/>
      <c r="M86" t="str">
        <f t="shared" si="5"/>
        <v/>
      </c>
    </row>
    <row r="87" spans="1:13">
      <c r="A87" s="1" t="s">
        <v>105</v>
      </c>
      <c r="B87" s="1" t="s">
        <v>121</v>
      </c>
      <c r="C87" s="1">
        <f t="shared" si="4"/>
        <v>408</v>
      </c>
      <c r="D87" s="1"/>
      <c r="E87" s="1"/>
      <c r="F87" s="1"/>
      <c r="G87" s="1"/>
      <c r="H87" s="1" t="str">
        <f>IF(F87="","", (F87/100*(18+G87)) - ('312h'!F87/100*18))</f>
        <v/>
      </c>
      <c r="I87" s="1"/>
      <c r="J87" s="1"/>
      <c r="M87" t="str">
        <f t="shared" si="5"/>
        <v/>
      </c>
    </row>
    <row r="88" spans="1:13">
      <c r="A88" s="1" t="s">
        <v>106</v>
      </c>
      <c r="B88" s="1" t="s">
        <v>121</v>
      </c>
      <c r="C88" s="1">
        <f t="shared" si="4"/>
        <v>408</v>
      </c>
      <c r="D88" s="1"/>
      <c r="E88" s="1"/>
      <c r="F88" s="1"/>
      <c r="G88" s="1"/>
      <c r="H88" s="1" t="str">
        <f>IF(F88="","", (F88/100*(18+G88)) - ('312h'!F88/100*18))</f>
        <v/>
      </c>
      <c r="I88" s="1"/>
      <c r="J88" s="1"/>
      <c r="M88" t="str">
        <f t="shared" si="5"/>
        <v/>
      </c>
    </row>
    <row r="89" spans="1:13">
      <c r="A89" s="2" t="s">
        <v>107</v>
      </c>
      <c r="B89" s="2" t="s">
        <v>121</v>
      </c>
      <c r="C89" s="2">
        <f t="shared" si="4"/>
        <v>408</v>
      </c>
      <c r="D89" s="2"/>
      <c r="E89" s="2"/>
      <c r="F89" s="2"/>
      <c r="G89" s="2"/>
      <c r="H89" s="2" t="str">
        <f>IF(F89="","", (F89/100*(18+G89)) - ('312h'!F89/100*18))</f>
        <v/>
      </c>
      <c r="I89" s="2"/>
      <c r="J89" s="2"/>
      <c r="M89" t="str">
        <f t="shared" si="5"/>
        <v/>
      </c>
    </row>
    <row r="90" spans="1:13">
      <c r="A90" s="2" t="s">
        <v>108</v>
      </c>
      <c r="B90" s="2" t="s">
        <v>121</v>
      </c>
      <c r="C90" s="2">
        <f t="shared" si="4"/>
        <v>408</v>
      </c>
      <c r="D90" s="2"/>
      <c r="E90" s="2"/>
      <c r="F90" s="2"/>
      <c r="G90" s="2"/>
      <c r="H90" s="2" t="str">
        <f>IF(F90="","", (F90/100*(18+G90)) - ('312h'!F90/100*18))</f>
        <v/>
      </c>
      <c r="I90" s="2"/>
      <c r="J90" s="2"/>
      <c r="M90" t="str">
        <f t="shared" si="5"/>
        <v/>
      </c>
    </row>
    <row r="91" spans="1:13">
      <c r="A91" s="2" t="s">
        <v>109</v>
      </c>
      <c r="B91" s="2" t="s">
        <v>121</v>
      </c>
      <c r="C91" s="2">
        <f t="shared" si="4"/>
        <v>408</v>
      </c>
      <c r="D91" s="2"/>
      <c r="E91" s="2"/>
      <c r="F91" s="2"/>
      <c r="G91" s="2"/>
      <c r="H91" s="2" t="str">
        <f>IF(F91="","", (F91/100*(18+G91)) - ('312h'!F91/100*18))</f>
        <v/>
      </c>
      <c r="I91" s="2"/>
      <c r="J91" s="2"/>
      <c r="M91" t="str">
        <f t="shared" si="5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8773-754B-234E-9AA0-E760A96A18C4}">
  <dimension ref="A1:F9"/>
  <sheetViews>
    <sheetView workbookViewId="0">
      <selection activeCell="B9" sqref="B9"/>
    </sheetView>
  </sheetViews>
  <sheetFormatPr baseColWidth="10" defaultRowHeight="16"/>
  <cols>
    <col min="1" max="1" width="17.83203125" bestFit="1" customWidth="1"/>
    <col min="2" max="2" width="14.5" bestFit="1" customWidth="1"/>
  </cols>
  <sheetData>
    <row r="1" spans="1:6" ht="18">
      <c r="A1" t="s">
        <v>122</v>
      </c>
      <c r="B1" s="16">
        <v>8.2057459999999999E-2</v>
      </c>
      <c r="C1" t="s">
        <v>123</v>
      </c>
      <c r="E1" t="s">
        <v>124</v>
      </c>
      <c r="F1">
        <v>9.8692326700000003E-4</v>
      </c>
    </row>
    <row r="2" spans="1:6">
      <c r="A2" t="s">
        <v>125</v>
      </c>
      <c r="B2">
        <f>B3*F1</f>
        <v>1.0064643476866</v>
      </c>
      <c r="C2" t="s">
        <v>126</v>
      </c>
    </row>
    <row r="3" spans="1:6">
      <c r="B3" s="17">
        <v>1019.8</v>
      </c>
      <c r="C3" t="s">
        <v>127</v>
      </c>
    </row>
    <row r="4" spans="1:6">
      <c r="A4" t="s">
        <v>134</v>
      </c>
      <c r="B4" s="12">
        <f>B1*(273.15+55)/B2</f>
        <v>26.75420700285428</v>
      </c>
      <c r="C4" t="s">
        <v>128</v>
      </c>
    </row>
    <row r="6" spans="1:6">
      <c r="A6" t="s">
        <v>129</v>
      </c>
      <c r="B6">
        <f>0.038-0.02</f>
        <v>1.7999999999999999E-2</v>
      </c>
      <c r="C6" t="s">
        <v>130</v>
      </c>
    </row>
    <row r="7" spans="1:6">
      <c r="A7" t="s">
        <v>131</v>
      </c>
      <c r="B7">
        <v>0</v>
      </c>
      <c r="C7" t="s">
        <v>130</v>
      </c>
    </row>
    <row r="8" spans="1:6">
      <c r="A8" t="s">
        <v>132</v>
      </c>
      <c r="B8">
        <f>-2.65/1000</f>
        <v>-2.65E-3</v>
      </c>
      <c r="C8" t="s">
        <v>130</v>
      </c>
    </row>
    <row r="9" spans="1:6">
      <c r="A9" t="s">
        <v>133</v>
      </c>
      <c r="B9">
        <f>SUM(B6:B8)</f>
        <v>1.5349999999999999E-2</v>
      </c>
      <c r="C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24h</vt:lpstr>
      <vt:lpstr>72h</vt:lpstr>
      <vt:lpstr>144h</vt:lpstr>
      <vt:lpstr>240h</vt:lpstr>
      <vt:lpstr>312h</vt:lpstr>
      <vt:lpstr>408h</vt:lpstr>
      <vt:lpstr>P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Ziels</dc:creator>
  <cp:lastModifiedBy>Ryan Ziels</cp:lastModifiedBy>
  <dcterms:created xsi:type="dcterms:W3CDTF">2021-03-03T18:07:00Z</dcterms:created>
  <dcterms:modified xsi:type="dcterms:W3CDTF">2022-02-06T17:56:48Z</dcterms:modified>
</cp:coreProperties>
</file>