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Excel show case\"/>
    </mc:Choice>
  </mc:AlternateContent>
  <xr:revisionPtr revIDLastSave="0" documentId="13_ncr:1_{48B18D76-E3C8-4662-AFA0-67D8DA18AD2B}" xr6:coauthVersionLast="47" xr6:coauthVersionMax="47" xr10:uidLastSave="{00000000-0000-0000-0000-000000000000}"/>
  <bookViews>
    <workbookView xWindow="-120" yWindow="-120" windowWidth="29040" windowHeight="15840" xr2:uid="{7990E1DE-7A0A-489D-B2CB-871BB30193CF}"/>
  </bookViews>
  <sheets>
    <sheet name="Documentation" sheetId="6" r:id="rId1"/>
    <sheet name="Financial Statement" sheetId="5" r:id="rId2"/>
    <sheet name="Model" sheetId="1" r:id="rId3"/>
    <sheet name="Common Size FS" sheetId="2" r:id="rId4"/>
    <sheet name="Ratios" sheetId="3" r:id="rId5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4" i="1"/>
  <c r="H16" i="1"/>
  <c r="H18" i="1"/>
  <c r="H19" i="1"/>
  <c r="I11" i="1"/>
  <c r="I14" i="1"/>
  <c r="I16" i="1"/>
  <c r="I18" i="1"/>
  <c r="I19" i="1"/>
  <c r="J11" i="1"/>
  <c r="J14" i="1"/>
  <c r="J16" i="1"/>
  <c r="J18" i="1"/>
  <c r="J19" i="1"/>
  <c r="K11" i="1"/>
  <c r="K14" i="1"/>
  <c r="K16" i="1"/>
  <c r="K18" i="1"/>
  <c r="K19" i="1"/>
  <c r="H20" i="1"/>
  <c r="H25" i="1"/>
  <c r="H51" i="3"/>
  <c r="I20" i="1"/>
  <c r="I25" i="1"/>
  <c r="I51" i="3"/>
  <c r="J20" i="1"/>
  <c r="J25" i="1"/>
  <c r="J51" i="3"/>
  <c r="K20" i="1"/>
  <c r="K25" i="1"/>
  <c r="K51" i="3"/>
  <c r="M51" i="3"/>
  <c r="H26" i="1"/>
  <c r="H64" i="1"/>
  <c r="H50" i="3"/>
  <c r="I26" i="1"/>
  <c r="I64" i="1"/>
  <c r="I50" i="3"/>
  <c r="J26" i="1"/>
  <c r="J64" i="1"/>
  <c r="J50" i="3"/>
  <c r="K26" i="1"/>
  <c r="K64" i="1"/>
  <c r="K50" i="3"/>
  <c r="M50" i="3"/>
  <c r="H55" i="1"/>
  <c r="H52" i="3"/>
  <c r="I55" i="1"/>
  <c r="I52" i="3"/>
  <c r="J55" i="1"/>
  <c r="J52" i="3"/>
  <c r="K55" i="1"/>
  <c r="K52" i="3"/>
  <c r="M52" i="3"/>
  <c r="E4" i="1"/>
  <c r="I88" i="1"/>
  <c r="M88" i="1"/>
  <c r="I89" i="1"/>
  <c r="M89" i="1"/>
  <c r="I90" i="1"/>
  <c r="M90" i="1"/>
  <c r="M92" i="1"/>
  <c r="J88" i="1"/>
  <c r="N88" i="1"/>
  <c r="J89" i="1"/>
  <c r="N89" i="1"/>
  <c r="J90" i="1"/>
  <c r="N90" i="1"/>
  <c r="N92" i="1"/>
  <c r="K88" i="1"/>
  <c r="O88" i="1"/>
  <c r="K89" i="1"/>
  <c r="O89" i="1"/>
  <c r="K90" i="1"/>
  <c r="O90" i="1"/>
  <c r="O92" i="1"/>
  <c r="J91" i="1"/>
  <c r="J92" i="1"/>
  <c r="K91" i="1"/>
  <c r="K92" i="1"/>
  <c r="I91" i="1"/>
  <c r="I92" i="1"/>
  <c r="I72" i="1"/>
  <c r="I73" i="1"/>
  <c r="I76" i="1"/>
  <c r="I77" i="1"/>
  <c r="I78" i="1"/>
  <c r="I79" i="1"/>
  <c r="I80" i="1"/>
  <c r="I81" i="1"/>
  <c r="I84" i="1"/>
  <c r="I85" i="1"/>
  <c r="I94" i="1"/>
  <c r="H34" i="3"/>
  <c r="H58" i="3"/>
  <c r="I34" i="3"/>
  <c r="I58" i="3"/>
  <c r="J34" i="3"/>
  <c r="J58" i="3"/>
  <c r="K34" i="3"/>
  <c r="K58" i="3"/>
  <c r="M58" i="3"/>
  <c r="H38" i="1"/>
  <c r="H42" i="1"/>
  <c r="H43" i="1"/>
  <c r="H35" i="3"/>
  <c r="H59" i="3"/>
  <c r="I38" i="1"/>
  <c r="I42" i="1"/>
  <c r="I43" i="1"/>
  <c r="I35" i="3"/>
  <c r="I59" i="3"/>
  <c r="J38" i="1"/>
  <c r="J42" i="1"/>
  <c r="J43" i="1"/>
  <c r="J35" i="3"/>
  <c r="J59" i="3"/>
  <c r="K38" i="1"/>
  <c r="K42" i="1"/>
  <c r="K43" i="1"/>
  <c r="K35" i="3"/>
  <c r="K59" i="3"/>
  <c r="M59" i="3"/>
  <c r="H27" i="3"/>
  <c r="H56" i="3"/>
  <c r="I27" i="3"/>
  <c r="I56" i="3"/>
  <c r="J27" i="3"/>
  <c r="J56" i="3"/>
  <c r="K27" i="3"/>
  <c r="K56" i="3"/>
  <c r="M56" i="3"/>
  <c r="H43" i="3"/>
  <c r="H57" i="3"/>
  <c r="I43" i="3"/>
  <c r="I57" i="3"/>
  <c r="J43" i="3"/>
  <c r="J57" i="3"/>
  <c r="K43" i="3"/>
  <c r="K57" i="3"/>
  <c r="M57" i="3"/>
  <c r="H33" i="3"/>
  <c r="H55" i="3"/>
  <c r="I33" i="3"/>
  <c r="I55" i="3"/>
  <c r="J33" i="3"/>
  <c r="J55" i="3"/>
  <c r="K33" i="3"/>
  <c r="K55" i="3"/>
  <c r="M55" i="3"/>
  <c r="H46" i="3"/>
  <c r="I46" i="3"/>
  <c r="J46" i="3"/>
  <c r="K46" i="3"/>
  <c r="M46" i="3"/>
  <c r="H27" i="1"/>
  <c r="H47" i="3"/>
  <c r="I27" i="1"/>
  <c r="I47" i="3"/>
  <c r="J27" i="1"/>
  <c r="J47" i="3"/>
  <c r="K27" i="1"/>
  <c r="K47" i="3"/>
  <c r="M47" i="3"/>
  <c r="M43" i="3"/>
  <c r="H39" i="3"/>
  <c r="I39" i="3"/>
  <c r="J39" i="3"/>
  <c r="K39" i="3"/>
  <c r="M39" i="3"/>
  <c r="H40" i="3"/>
  <c r="I40" i="3"/>
  <c r="J40" i="3"/>
  <c r="K40" i="3"/>
  <c r="M40" i="3"/>
  <c r="H41" i="3"/>
  <c r="I41" i="3"/>
  <c r="J41" i="3"/>
  <c r="K41" i="3"/>
  <c r="M41" i="3"/>
  <c r="H49" i="1"/>
  <c r="H51" i="1"/>
  <c r="H52" i="1"/>
  <c r="H42" i="3"/>
  <c r="I49" i="1"/>
  <c r="I51" i="1"/>
  <c r="I52" i="1"/>
  <c r="I42" i="3"/>
  <c r="J49" i="1"/>
  <c r="J51" i="1"/>
  <c r="J52" i="1"/>
  <c r="J42" i="3"/>
  <c r="K49" i="1"/>
  <c r="K51" i="1"/>
  <c r="K52" i="1"/>
  <c r="K42" i="3"/>
  <c r="M42" i="3"/>
  <c r="H36" i="3"/>
  <c r="I36" i="3"/>
  <c r="J36" i="3"/>
  <c r="K36" i="3"/>
  <c r="M36" i="3"/>
  <c r="H30" i="3"/>
  <c r="I30" i="3"/>
  <c r="J30" i="3"/>
  <c r="K30" i="3"/>
  <c r="M30" i="3"/>
  <c r="H31" i="3"/>
  <c r="I31" i="3"/>
  <c r="J31" i="3"/>
  <c r="K31" i="3"/>
  <c r="M31" i="3"/>
  <c r="H32" i="3"/>
  <c r="I32" i="3"/>
  <c r="J32" i="3"/>
  <c r="K32" i="3"/>
  <c r="M32" i="3"/>
  <c r="M33" i="3"/>
  <c r="M34" i="3"/>
  <c r="M35" i="3"/>
  <c r="H26" i="3"/>
  <c r="I26" i="3"/>
  <c r="J26" i="3"/>
  <c r="K26" i="3"/>
  <c r="M26" i="3"/>
  <c r="M27" i="3"/>
  <c r="I41" i="1"/>
  <c r="J41" i="1"/>
  <c r="K41" i="1"/>
  <c r="H41" i="1"/>
  <c r="I20" i="3"/>
  <c r="I21" i="3"/>
  <c r="J20" i="3"/>
  <c r="J21" i="3"/>
  <c r="K20" i="3"/>
  <c r="K21" i="3"/>
  <c r="H20" i="3"/>
  <c r="I16" i="3"/>
  <c r="I17" i="3"/>
  <c r="J16" i="3"/>
  <c r="J18" i="3"/>
  <c r="K16" i="3"/>
  <c r="H16" i="3"/>
  <c r="H18" i="3"/>
  <c r="I13" i="3"/>
  <c r="I14" i="3"/>
  <c r="J13" i="3"/>
  <c r="J14" i="3"/>
  <c r="K13" i="3"/>
  <c r="K14" i="3"/>
  <c r="H13" i="3"/>
  <c r="H14" i="3"/>
  <c r="K6" i="3"/>
  <c r="J6" i="3"/>
  <c r="I6" i="3"/>
  <c r="H6" i="3"/>
  <c r="I21" i="2"/>
  <c r="J21" i="2"/>
  <c r="K21" i="2"/>
  <c r="H21" i="2"/>
  <c r="I8" i="2"/>
  <c r="J8" i="2"/>
  <c r="K8" i="2"/>
  <c r="I9" i="2"/>
  <c r="J9" i="2"/>
  <c r="K9" i="2"/>
  <c r="I11" i="2"/>
  <c r="J11" i="2"/>
  <c r="K11" i="2"/>
  <c r="I12" i="2"/>
  <c r="J12" i="2"/>
  <c r="K12" i="2"/>
  <c r="I14" i="2"/>
  <c r="J14" i="2"/>
  <c r="K14" i="2"/>
  <c r="I16" i="2"/>
  <c r="J16" i="2"/>
  <c r="K16" i="2"/>
  <c r="H8" i="2"/>
  <c r="H16" i="2"/>
  <c r="H14" i="2"/>
  <c r="H12" i="2"/>
  <c r="H11" i="2"/>
  <c r="H9" i="2"/>
  <c r="I6" i="2"/>
  <c r="I25" i="2"/>
  <c r="J6" i="2"/>
  <c r="J25" i="2"/>
  <c r="K6" i="2"/>
  <c r="K25" i="2"/>
  <c r="H6" i="2"/>
  <c r="H25" i="2"/>
  <c r="Q84" i="1"/>
  <c r="Q85" i="1"/>
  <c r="M80" i="1"/>
  <c r="Q79" i="1"/>
  <c r="M77" i="1"/>
  <c r="M73" i="1"/>
  <c r="H100" i="1"/>
  <c r="I98" i="1"/>
  <c r="J84" i="1"/>
  <c r="R84" i="1"/>
  <c r="R85" i="1"/>
  <c r="K84" i="1"/>
  <c r="J80" i="1"/>
  <c r="K80" i="1"/>
  <c r="O80" i="1"/>
  <c r="J79" i="1"/>
  <c r="R79" i="1"/>
  <c r="K79" i="1"/>
  <c r="O79" i="1"/>
  <c r="J78" i="1"/>
  <c r="N78" i="1"/>
  <c r="Q78" i="1"/>
  <c r="K78" i="1"/>
  <c r="O78" i="1"/>
  <c r="M78" i="1"/>
  <c r="S78" i="1"/>
  <c r="Q77" i="1"/>
  <c r="J77" i="1"/>
  <c r="N77" i="1"/>
  <c r="K77" i="1"/>
  <c r="O77" i="1"/>
  <c r="N75" i="1"/>
  <c r="R75" i="1"/>
  <c r="O75" i="1"/>
  <c r="S75" i="1"/>
  <c r="M75" i="1"/>
  <c r="Q75" i="1"/>
  <c r="J76" i="1"/>
  <c r="N76" i="1"/>
  <c r="R76" i="1"/>
  <c r="K76" i="1"/>
  <c r="O76" i="1"/>
  <c r="S76" i="1"/>
  <c r="R74" i="1"/>
  <c r="S74" i="1"/>
  <c r="Q74" i="1"/>
  <c r="K73" i="1"/>
  <c r="O73" i="1"/>
  <c r="J73" i="1"/>
  <c r="N73" i="1"/>
  <c r="S73" i="1"/>
  <c r="H56" i="1"/>
  <c r="H49" i="2"/>
  <c r="J9" i="3"/>
  <c r="K9" i="3"/>
  <c r="H9" i="3"/>
  <c r="I13" i="2"/>
  <c r="I10" i="2"/>
  <c r="H10" i="2"/>
  <c r="I18" i="3"/>
  <c r="I24" i="3"/>
  <c r="J56" i="1"/>
  <c r="J46" i="2"/>
  <c r="M84" i="1"/>
  <c r="M85" i="1"/>
  <c r="S77" i="1"/>
  <c r="R77" i="1"/>
  <c r="N79" i="1"/>
  <c r="Q80" i="1"/>
  <c r="J10" i="2"/>
  <c r="I23" i="3"/>
  <c r="J13" i="2"/>
  <c r="M13" i="3"/>
  <c r="S79" i="1"/>
  <c r="S80" i="1"/>
  <c r="Q73" i="1"/>
  <c r="R78" i="1"/>
  <c r="M79" i="1"/>
  <c r="N84" i="1"/>
  <c r="N85" i="1"/>
  <c r="H17" i="3"/>
  <c r="J85" i="1"/>
  <c r="K10" i="2"/>
  <c r="H10" i="3"/>
  <c r="J24" i="3"/>
  <c r="J23" i="3"/>
  <c r="I9" i="3"/>
  <c r="M9" i="3"/>
  <c r="I56" i="1"/>
  <c r="I45" i="2"/>
  <c r="I44" i="2"/>
  <c r="J49" i="2"/>
  <c r="J40" i="2"/>
  <c r="N80" i="1"/>
  <c r="R80" i="1"/>
  <c r="M14" i="3"/>
  <c r="H23" i="3"/>
  <c r="K17" i="3"/>
  <c r="K18" i="3"/>
  <c r="K24" i="3"/>
  <c r="K13" i="2"/>
  <c r="H40" i="2"/>
  <c r="H46" i="2"/>
  <c r="H47" i="2"/>
  <c r="H43" i="2"/>
  <c r="H39" i="2"/>
  <c r="H42" i="2"/>
  <c r="H44" i="2"/>
  <c r="J48" i="2"/>
  <c r="K35" i="2"/>
  <c r="J43" i="2"/>
  <c r="M18" i="3"/>
  <c r="J15" i="2"/>
  <c r="J45" i="2"/>
  <c r="I48" i="2"/>
  <c r="R73" i="1"/>
  <c r="O84" i="1"/>
  <c r="O85" i="1"/>
  <c r="S84" i="1"/>
  <c r="S85" i="1"/>
  <c r="H41" i="2"/>
  <c r="I10" i="3"/>
  <c r="J10" i="3"/>
  <c r="J44" i="2"/>
  <c r="H48" i="2"/>
  <c r="K56" i="1"/>
  <c r="K45" i="2"/>
  <c r="K85" i="1"/>
  <c r="H45" i="2"/>
  <c r="M16" i="3"/>
  <c r="M20" i="3"/>
  <c r="K10" i="3"/>
  <c r="J17" i="3"/>
  <c r="H21" i="3"/>
  <c r="M21" i="3"/>
  <c r="M76" i="1"/>
  <c r="K32" i="2"/>
  <c r="J42" i="2"/>
  <c r="J41" i="2"/>
  <c r="M17" i="3"/>
  <c r="J47" i="2"/>
  <c r="J39" i="2"/>
  <c r="K23" i="3"/>
  <c r="M10" i="3"/>
  <c r="H58" i="1"/>
  <c r="H33" i="2"/>
  <c r="H29" i="2"/>
  <c r="H35" i="2"/>
  <c r="H36" i="2"/>
  <c r="H28" i="2"/>
  <c r="H31" i="2"/>
  <c r="H34" i="2"/>
  <c r="H30" i="2"/>
  <c r="I15" i="2"/>
  <c r="J18" i="2"/>
  <c r="J17" i="2"/>
  <c r="H24" i="3"/>
  <c r="M24" i="3"/>
  <c r="I41" i="2"/>
  <c r="I49" i="2"/>
  <c r="I39" i="2"/>
  <c r="I43" i="2"/>
  <c r="I40" i="2"/>
  <c r="I47" i="2"/>
  <c r="I46" i="2"/>
  <c r="I42" i="2"/>
  <c r="I58" i="1"/>
  <c r="H32" i="2"/>
  <c r="K39" i="2"/>
  <c r="K43" i="2"/>
  <c r="K47" i="2"/>
  <c r="K58" i="1"/>
  <c r="K46" i="2"/>
  <c r="K41" i="2"/>
  <c r="K49" i="2"/>
  <c r="K40" i="2"/>
  <c r="K44" i="2"/>
  <c r="J31" i="2"/>
  <c r="J33" i="2"/>
  <c r="J30" i="2"/>
  <c r="J34" i="2"/>
  <c r="J29" i="2"/>
  <c r="J36" i="2"/>
  <c r="J32" i="2"/>
  <c r="J28" i="2"/>
  <c r="K42" i="2"/>
  <c r="H13" i="2"/>
  <c r="I30" i="2"/>
  <c r="I34" i="2"/>
  <c r="I28" i="2"/>
  <c r="I29" i="2"/>
  <c r="I33" i="2"/>
  <c r="I36" i="2"/>
  <c r="I31" i="2"/>
  <c r="I35" i="2"/>
  <c r="J35" i="2"/>
  <c r="K28" i="2"/>
  <c r="K36" i="2"/>
  <c r="K30" i="2"/>
  <c r="K34" i="2"/>
  <c r="K31" i="2"/>
  <c r="K33" i="2"/>
  <c r="K29" i="2"/>
  <c r="K15" i="2"/>
  <c r="M23" i="3"/>
  <c r="J58" i="1"/>
  <c r="I32" i="2"/>
  <c r="K48" i="2"/>
  <c r="Q76" i="1"/>
  <c r="R72" i="1"/>
  <c r="R81" i="1"/>
  <c r="R96" i="1"/>
  <c r="I18" i="2"/>
  <c r="I17" i="2"/>
  <c r="K17" i="2"/>
  <c r="K18" i="2"/>
  <c r="H15" i="2"/>
  <c r="N72" i="1"/>
  <c r="N81" i="1"/>
  <c r="N95" i="1"/>
  <c r="I99" i="1"/>
  <c r="J19" i="2"/>
  <c r="J72" i="1"/>
  <c r="J81" i="1"/>
  <c r="J94" i="1"/>
  <c r="J99" i="1"/>
  <c r="I19" i="2"/>
  <c r="M72" i="1"/>
  <c r="M81" i="1"/>
  <c r="M95" i="1"/>
  <c r="Q72" i="1"/>
  <c r="Q81" i="1"/>
  <c r="Q96" i="1"/>
  <c r="H17" i="2"/>
  <c r="I100" i="1"/>
  <c r="J98" i="1"/>
  <c r="J100" i="1"/>
  <c r="K98" i="1"/>
  <c r="K72" i="1"/>
  <c r="K81" i="1"/>
  <c r="K94" i="1"/>
  <c r="K99" i="1"/>
  <c r="K100" i="1"/>
  <c r="K19" i="2"/>
  <c r="S72" i="1"/>
  <c r="S81" i="1"/>
  <c r="S96" i="1"/>
  <c r="O72" i="1"/>
  <c r="O81" i="1"/>
  <c r="O95" i="1"/>
  <c r="H18" i="2"/>
  <c r="H19" i="2"/>
</calcChain>
</file>

<file path=xl/sharedStrings.xml><?xml version="1.0" encoding="utf-8"?>
<sst xmlns="http://schemas.openxmlformats.org/spreadsheetml/2006/main" count="372" uniqueCount="162">
  <si>
    <t>Second Chance Inc.</t>
  </si>
  <si>
    <t>Income Statement</t>
  </si>
  <si>
    <t>Fiscal Year</t>
  </si>
  <si>
    <t>Fiscal Year end date</t>
  </si>
  <si>
    <t>Net Sales</t>
  </si>
  <si>
    <t>Cost of Goods Sold (COGS)</t>
  </si>
  <si>
    <t>Lease Payments</t>
  </si>
  <si>
    <t>Other Operating Expenses</t>
  </si>
  <si>
    <t>Depreciation</t>
  </si>
  <si>
    <t>Operating Profit (EBIT)</t>
  </si>
  <si>
    <t>Interest Expense</t>
  </si>
  <si>
    <t>Earnings Before Taxes</t>
  </si>
  <si>
    <t>Income Taxes (30%)</t>
  </si>
  <si>
    <t>Net Income</t>
  </si>
  <si>
    <t>Sales</t>
  </si>
  <si>
    <t>Gross Profit</t>
  </si>
  <si>
    <t>Operating Income Before Depreciation (EBITDA)</t>
  </si>
  <si>
    <t>Earning Before Tax (EBT)</t>
  </si>
  <si>
    <t>UNITS</t>
  </si>
  <si>
    <t>Dividends</t>
  </si>
  <si>
    <t>$</t>
  </si>
  <si>
    <t>Number of Shares Outstanding</t>
  </si>
  <si>
    <t>Earnings per share (EPS)</t>
  </si>
  <si>
    <t>Dividends per share (DPS)</t>
  </si>
  <si>
    <t>Payout Ratio</t>
  </si>
  <si>
    <t>$ / share</t>
  </si>
  <si>
    <t>%</t>
  </si>
  <si>
    <t>Latest Fiscal Year End Date</t>
  </si>
  <si>
    <t>Balance Sheet</t>
  </si>
  <si>
    <t>Assets</t>
  </si>
  <si>
    <t>Cash</t>
  </si>
  <si>
    <t>Accounts Receibale (AR)</t>
  </si>
  <si>
    <t>Inventory</t>
  </si>
  <si>
    <t>Prepaid Expenses</t>
  </si>
  <si>
    <t>Current Assets</t>
  </si>
  <si>
    <t>Total Current Assets</t>
  </si>
  <si>
    <t>Gross Fixed Assets</t>
  </si>
  <si>
    <t>Accumulated Depreciation</t>
  </si>
  <si>
    <t>Total Fixed Assets</t>
  </si>
  <si>
    <t>Total Assets</t>
  </si>
  <si>
    <t>Liabilities</t>
  </si>
  <si>
    <t>Accounts Payable (AP)</t>
  </si>
  <si>
    <t>Short Term Debt</t>
  </si>
  <si>
    <t>Accrued Expense</t>
  </si>
  <si>
    <t>Total Current Liabilities</t>
  </si>
  <si>
    <t>Long Term Debt</t>
  </si>
  <si>
    <t>Liabilities &amp; Equity</t>
  </si>
  <si>
    <t>Total Long-Term Liabilities</t>
  </si>
  <si>
    <t>Long-Term Debt</t>
  </si>
  <si>
    <t>Total Liabilities</t>
  </si>
  <si>
    <t>Common Stock / Paid in Capital</t>
  </si>
  <si>
    <t>Retained Earnings</t>
  </si>
  <si>
    <t>Total Common Equity</t>
  </si>
  <si>
    <t>Total Liabilties &amp; Equity</t>
  </si>
  <si>
    <t>Balance Check</t>
  </si>
  <si>
    <t>Cash Flow Statement</t>
  </si>
  <si>
    <t>Cash Flows from Operating Activities</t>
  </si>
  <si>
    <t>Equity Cash Flow</t>
  </si>
  <si>
    <t>Cash Flow to Invested Capital</t>
  </si>
  <si>
    <t>ADD Depreciation Expense</t>
  </si>
  <si>
    <t>ADD Interest Expense</t>
  </si>
  <si>
    <t>LESS Increase in Cash</t>
  </si>
  <si>
    <t>LESS Increase in Account Receivables</t>
  </si>
  <si>
    <t>LESS Increase in Invetories</t>
  </si>
  <si>
    <t>LESS Increase in Other Current Assets</t>
  </si>
  <si>
    <t>ADD Increase in Accounts Payable</t>
  </si>
  <si>
    <t>ADD Increase in Accured Expense</t>
  </si>
  <si>
    <t>Total Cash Flows From Operations</t>
  </si>
  <si>
    <t>Cash Flows from Investing Activities</t>
  </si>
  <si>
    <t>Capital Expenditure</t>
  </si>
  <si>
    <t>Total Cash Flow From Investing</t>
  </si>
  <si>
    <t>Cash Flows from Financing Activities</t>
  </si>
  <si>
    <t>Issuance/(Repayment) of Revolver</t>
  </si>
  <si>
    <t>Issuance/(Repayment) of Long-Term Debt</t>
  </si>
  <si>
    <t>Issuance/(Repayment) of Equity</t>
  </si>
  <si>
    <t>Cash Dividends Paid to Shareholders</t>
  </si>
  <si>
    <t>Total Cash Flows from Financing</t>
  </si>
  <si>
    <t>Net Change in Marketable Securities</t>
  </si>
  <si>
    <t>Equity Cash Flow (Cash Available for Dividend</t>
  </si>
  <si>
    <t>Beginning Cash and Marketable Securities</t>
  </si>
  <si>
    <t>Net Change in Cash and  Markatable Securities</t>
  </si>
  <si>
    <t>Ending Cash and Marketable Securities</t>
  </si>
  <si>
    <t>Common Size Income Statement (% of Sales)</t>
  </si>
  <si>
    <t>Common Size Balance Sheet (% of Total Assets)</t>
  </si>
  <si>
    <t>Liquidity</t>
  </si>
  <si>
    <t>A/R as a % of Sales</t>
  </si>
  <si>
    <t>Days Sales Outstanding</t>
  </si>
  <si>
    <t>days</t>
  </si>
  <si>
    <t>Inventory as a % of COGS</t>
  </si>
  <si>
    <t>Inventory Turns</t>
  </si>
  <si>
    <t>x's</t>
  </si>
  <si>
    <t>Inventory Period</t>
  </si>
  <si>
    <t>A/P as a % of COGS</t>
  </si>
  <si>
    <t>Day Payables Outstanding</t>
  </si>
  <si>
    <t>Operating Cycle</t>
  </si>
  <si>
    <t>Cash Cycle</t>
  </si>
  <si>
    <t>Total Asset Turnover</t>
  </si>
  <si>
    <t>EPS</t>
  </si>
  <si>
    <t>EBIT margin</t>
  </si>
  <si>
    <t>Return on Equity</t>
  </si>
  <si>
    <t>Return on Assets</t>
  </si>
  <si>
    <t>DPS</t>
  </si>
  <si>
    <t>Financial Ratios</t>
  </si>
  <si>
    <t>Current Ratio</t>
  </si>
  <si>
    <t>Quick Ratio</t>
  </si>
  <si>
    <t>Efficiency</t>
  </si>
  <si>
    <t>Average</t>
  </si>
  <si>
    <t>Sales /  Net Fixed Assets</t>
  </si>
  <si>
    <t>Net Fixed Assets</t>
  </si>
  <si>
    <t>Profitability</t>
  </si>
  <si>
    <t>EBITDA</t>
  </si>
  <si>
    <t>Net Profit margin</t>
  </si>
  <si>
    <t>Return on Invested Capital (ROIC)</t>
  </si>
  <si>
    <t>Leverage</t>
  </si>
  <si>
    <t>Times Interest Earned</t>
  </si>
  <si>
    <t>Cash Coverage</t>
  </si>
  <si>
    <t>Long-Term Debt / Common Equity</t>
  </si>
  <si>
    <t>Total Debit / Total Assets</t>
  </si>
  <si>
    <t>Total Assets / Common Equity</t>
  </si>
  <si>
    <t>Dividend Payout</t>
  </si>
  <si>
    <t>Market Ratios</t>
  </si>
  <si>
    <t>Dividend Yield</t>
  </si>
  <si>
    <t>Price / Earnings</t>
  </si>
  <si>
    <t>Price / Book</t>
  </si>
  <si>
    <t>DuPont Analysis</t>
  </si>
  <si>
    <t xml:space="preserve">Net Profit Margin </t>
  </si>
  <si>
    <t>Asset Turnover</t>
  </si>
  <si>
    <t>Equity Multiplier</t>
  </si>
  <si>
    <t>Cost of Goods Sold</t>
  </si>
  <si>
    <t>Accounts Receivable</t>
  </si>
  <si>
    <t>Accounts Payable</t>
  </si>
  <si>
    <t>Accrued Expenses</t>
  </si>
  <si>
    <t>Current Liabilities</t>
  </si>
  <si>
    <t xml:space="preserve"> </t>
  </si>
  <si>
    <t>Paid in Capital</t>
  </si>
  <si>
    <t>Total Equity</t>
  </si>
  <si>
    <t>Total Liabilities and Equity</t>
  </si>
  <si>
    <t>Other Data</t>
  </si>
  <si>
    <t>Average Number of Shares Outstanding</t>
  </si>
  <si>
    <t>Objective:</t>
  </si>
  <si>
    <t>To calculate the total future value of the person's savings account including deposits and withdraws</t>
  </si>
  <si>
    <t>Name:</t>
  </si>
  <si>
    <t>Zijian Niu</t>
  </si>
  <si>
    <t>Student ID:</t>
  </si>
  <si>
    <t>Date:</t>
  </si>
  <si>
    <t>Financial Statements &amp; Ratios</t>
  </si>
  <si>
    <t>Format the statements in an appropriate way and have all the subtotals and totals calculated</t>
  </si>
  <si>
    <t xml:space="preserve">connect the income statement and balance sheet </t>
  </si>
  <si>
    <t>create common size financial statements as well as charts of financial ratios</t>
  </si>
  <si>
    <t>Trend</t>
  </si>
  <si>
    <t>Ticker</t>
  </si>
  <si>
    <t>Industry Average</t>
  </si>
  <si>
    <t>Stock Price Information</t>
  </si>
  <si>
    <t>Dividends Pers Share (DPS)</t>
  </si>
  <si>
    <t>Stock Price Per Share</t>
  </si>
  <si>
    <t>Inglis' Steel Mills</t>
  </si>
  <si>
    <t>ISM</t>
  </si>
  <si>
    <t>2017A</t>
  </si>
  <si>
    <t>2018A</t>
  </si>
  <si>
    <t>2019A</t>
  </si>
  <si>
    <t>2020A</t>
  </si>
  <si>
    <t>$mm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</si>
</sst>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color theme="3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18">
    <xf numFmtId="0" fontId="0" fillId="0" borderId="0" xfId="0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3" xfId="0" applyBorder="1"/>
    <xf numFmtId="164" fontId="5" fillId="0" borderId="3" xfId="0" applyNumberFormat="1" applyFont="1" applyBorder="1"/>
    <xf numFmtId="0" fontId="0" fillId="0" borderId="0" xfId="0" applyBorder="1"/>
    <xf numFmtId="164" fontId="5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 applyBorder="1"/>
    <xf numFmtId="0" fontId="0" fillId="0" borderId="4" xfId="0" applyBorder="1"/>
    <xf numFmtId="0" fontId="0" fillId="0" borderId="6" xfId="0" applyBorder="1"/>
    <xf numFmtId="164" fontId="6" fillId="0" borderId="0" xfId="0" applyNumberFormat="1" applyFont="1" applyBorder="1"/>
    <xf numFmtId="10" fontId="0" fillId="0" borderId="0" xfId="0" applyNumberFormat="1"/>
    <xf numFmtId="8" fontId="0" fillId="0" borderId="0" xfId="0" applyNumberFormat="1" applyFont="1" applyBorder="1"/>
    <xf numFmtId="0" fontId="0" fillId="2" borderId="0" xfId="0" applyFill="1"/>
    <xf numFmtId="8" fontId="0" fillId="0" borderId="9" xfId="0" applyNumberFormat="1" applyFont="1" applyBorder="1"/>
    <xf numFmtId="0" fontId="4" fillId="0" borderId="3" xfId="0" applyFont="1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164" fontId="5" fillId="0" borderId="5" xfId="0" applyNumberFormat="1" applyFont="1" applyBorder="1"/>
    <xf numFmtId="0" fontId="4" fillId="0" borderId="6" xfId="0" applyFont="1" applyBorder="1"/>
    <xf numFmtId="164" fontId="4" fillId="0" borderId="6" xfId="0" applyNumberFormat="1" applyFont="1" applyBorder="1"/>
    <xf numFmtId="164" fontId="0" fillId="0" borderId="0" xfId="0" applyNumberFormat="1" applyBorder="1"/>
    <xf numFmtId="0" fontId="4" fillId="0" borderId="6" xfId="0" applyFont="1" applyBorder="1" applyAlignment="1">
      <alignment horizontal="left"/>
    </xf>
    <xf numFmtId="0" fontId="0" fillId="0" borderId="12" xfId="0" applyBorder="1"/>
    <xf numFmtId="10" fontId="0" fillId="0" borderId="6" xfId="0" applyNumberFormat="1" applyBorder="1"/>
    <xf numFmtId="0" fontId="0" fillId="0" borderId="3" xfId="0" applyBorder="1" applyAlignment="1">
      <alignment horizontal="left"/>
    </xf>
    <xf numFmtId="0" fontId="0" fillId="0" borderId="9" xfId="0" applyBorder="1"/>
    <xf numFmtId="0" fontId="5" fillId="0" borderId="3" xfId="0" applyFont="1" applyBorder="1"/>
    <xf numFmtId="14" fontId="0" fillId="0" borderId="4" xfId="0" applyNumberFormat="1" applyBorder="1"/>
    <xf numFmtId="164" fontId="7" fillId="0" borderId="0" xfId="0" applyNumberFormat="1" applyFont="1" applyBorder="1"/>
    <xf numFmtId="164" fontId="8" fillId="0" borderId="0" xfId="0" applyNumberFormat="1" applyFont="1" applyBorder="1"/>
    <xf numFmtId="0" fontId="4" fillId="0" borderId="6" xfId="0" applyFont="1" applyBorder="1" applyAlignment="1"/>
    <xf numFmtId="0" fontId="0" fillId="0" borderId="14" xfId="0" applyBorder="1"/>
    <xf numFmtId="0" fontId="0" fillId="2" borderId="14" xfId="0" applyFill="1" applyBorder="1"/>
    <xf numFmtId="0" fontId="4" fillId="0" borderId="7" xfId="0" applyFont="1" applyBorder="1"/>
    <xf numFmtId="14" fontId="0" fillId="0" borderId="15" xfId="0" applyNumberFormat="1" applyBorder="1"/>
    <xf numFmtId="0" fontId="0" fillId="0" borderId="8" xfId="0" applyBorder="1"/>
    <xf numFmtId="164" fontId="0" fillId="0" borderId="8" xfId="0" applyNumberFormat="1" applyBorder="1"/>
    <xf numFmtId="164" fontId="4" fillId="0" borderId="8" xfId="0" applyNumberFormat="1" applyFont="1" applyBorder="1"/>
    <xf numFmtId="0" fontId="4" fillId="0" borderId="17" xfId="0" applyFont="1" applyBorder="1"/>
    <xf numFmtId="14" fontId="0" fillId="0" borderId="18" xfId="0" applyNumberFormat="1" applyBorder="1"/>
    <xf numFmtId="164" fontId="0" fillId="0" borderId="11" xfId="0" applyNumberFormat="1" applyBorder="1"/>
    <xf numFmtId="164" fontId="4" fillId="0" borderId="11" xfId="0" applyNumberFormat="1" applyFon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7" xfId="0" applyNumberFormat="1" applyBorder="1"/>
    <xf numFmtId="0" fontId="0" fillId="0" borderId="17" xfId="0" applyBorder="1"/>
    <xf numFmtId="0" fontId="0" fillId="0" borderId="7" xfId="0" applyBorder="1"/>
    <xf numFmtId="164" fontId="4" fillId="0" borderId="3" xfId="0" applyNumberFormat="1" applyFont="1" applyBorder="1"/>
    <xf numFmtId="164" fontId="4" fillId="0" borderId="7" xfId="0" applyNumberFormat="1" applyFont="1" applyBorder="1"/>
    <xf numFmtId="0" fontId="0" fillId="0" borderId="20" xfId="0" applyBorder="1"/>
    <xf numFmtId="0" fontId="0" fillId="0" borderId="21" xfId="0" applyBorder="1"/>
    <xf numFmtId="164" fontId="4" fillId="0" borderId="20" xfId="0" applyNumberFormat="1" applyFont="1" applyBorder="1"/>
    <xf numFmtId="10" fontId="0" fillId="0" borderId="0" xfId="0" applyNumberFormat="1" applyBorder="1"/>
    <xf numFmtId="10" fontId="4" fillId="0" borderId="0" xfId="0" applyNumberFormat="1" applyFont="1" applyBorder="1"/>
    <xf numFmtId="10" fontId="4" fillId="0" borderId="6" xfId="0" applyNumberFormat="1" applyFont="1" applyBorder="1"/>
    <xf numFmtId="9" fontId="0" fillId="0" borderId="3" xfId="0" applyNumberFormat="1" applyBorder="1"/>
    <xf numFmtId="0" fontId="3" fillId="3" borderId="2" xfId="3" applyFill="1" applyAlignment="1"/>
    <xf numFmtId="0" fontId="3" fillId="3" borderId="2" xfId="3" applyFill="1"/>
    <xf numFmtId="8" fontId="0" fillId="0" borderId="0" xfId="0" applyNumberFormat="1" applyFill="1" applyBorder="1"/>
    <xf numFmtId="8" fontId="0" fillId="0" borderId="22" xfId="0" applyNumberFormat="1" applyFill="1" applyBorder="1"/>
    <xf numFmtId="10" fontId="0" fillId="0" borderId="5" xfId="0" applyNumberFormat="1" applyBorder="1"/>
    <xf numFmtId="10" fontId="8" fillId="0" borderId="0" xfId="0" applyNumberFormat="1" applyFont="1" applyBorder="1"/>
    <xf numFmtId="10" fontId="9" fillId="0" borderId="3" xfId="0" applyNumberFormat="1" applyFont="1" applyBorder="1"/>
    <xf numFmtId="10" fontId="9" fillId="0" borderId="0" xfId="0" applyNumberFormat="1" applyFont="1" applyBorder="1"/>
    <xf numFmtId="10" fontId="10" fillId="0" borderId="0" xfId="0" applyNumberFormat="1" applyFont="1" applyBorder="1"/>
    <xf numFmtId="10" fontId="7" fillId="0" borderId="0" xfId="0" applyNumberFormat="1" applyFont="1" applyBorder="1"/>
    <xf numFmtId="8" fontId="0" fillId="0" borderId="6" xfId="0" applyNumberFormat="1" applyFont="1" applyBorder="1"/>
    <xf numFmtId="2" fontId="0" fillId="0" borderId="0" xfId="0" applyNumberFormat="1"/>
    <xf numFmtId="0" fontId="0" fillId="2" borderId="0" xfId="0" applyFont="1" applyFill="1"/>
    <xf numFmtId="10" fontId="0" fillId="2" borderId="0" xfId="0" applyNumberFormat="1" applyFill="1"/>
    <xf numFmtId="2" fontId="0" fillId="2" borderId="0" xfId="0" applyNumberFormat="1" applyFill="1"/>
    <xf numFmtId="2" fontId="0" fillId="0" borderId="3" xfId="0" applyNumberFormat="1" applyBorder="1"/>
    <xf numFmtId="2" fontId="0" fillId="0" borderId="0" xfId="0" applyNumberFormat="1" applyBorder="1"/>
    <xf numFmtId="10" fontId="0" fillId="0" borderId="3" xfId="0" applyNumberFormat="1" applyBorder="1"/>
    <xf numFmtId="10" fontId="0" fillId="2" borderId="3" xfId="0" applyNumberFormat="1" applyFill="1" applyBorder="1"/>
    <xf numFmtId="0" fontId="12" fillId="0" borderId="30" xfId="1" applyFont="1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12" fillId="0" borderId="0" xfId="1" applyFont="1"/>
    <xf numFmtId="0" fontId="0" fillId="0" borderId="3" xfId="0" applyBorder="1"/>
    <xf numFmtId="0" fontId="0" fillId="2" borderId="0" xfId="0" applyFont="1" applyFill="1" applyAlignment="1">
      <alignment wrapText="1"/>
    </xf>
    <xf numFmtId="164" fontId="0" fillId="0" borderId="0" xfId="0" applyNumberFormat="1"/>
    <xf numFmtId="0" fontId="0" fillId="0" borderId="0" xfId="0" applyFill="1" applyBorder="1"/>
    <xf numFmtId="0" fontId="11" fillId="4" borderId="23" xfId="2" applyFont="1" applyFill="1" applyBorder="1" applyAlignment="1">
      <alignment horizontal="center" vertical="center" wrapText="1"/>
    </xf>
    <xf numFmtId="0" fontId="11" fillId="4" borderId="24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1" xfId="2" applyFont="1" applyFill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4" borderId="29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3" borderId="2" xfId="3" applyFill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5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2" applyAlignment="1">
      <alignment horizontal="center"/>
    </xf>
  </cellXfs>
  <cellStyles count="4">
    <cellStyle name="Heading 1" xfId="2" builtinId="16"/>
    <cellStyle name="Heading 2" xfId="3" builtinId="17"/>
    <cellStyle name="Normal" xfId="0" builtinId="0"/>
    <cellStyle name="Title" xfId="1" builtinId="15"/>
  </cellStyles>
  <dxfs count="2">
    <dxf>
      <fill>
        <patternFill>
          <bgColor theme="9"/>
        </patternFill>
      </fill>
    </dxf>
    <dxf>
      <fill>
        <patternFill>
          <bgColor rgb="FFFF33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A39-D820-4507-BF51-2B9152BE8011}">
  <sheetPr>
    <tabColor theme="5"/>
  </sheetPr>
  <dimension ref="A1:K10"/>
  <sheetViews>
    <sheetView tabSelected="1" workbookViewId="0">
      <selection activeCell="F17" sqref="F17"/>
    </sheetView>
  </sheetViews>
  <sheetFormatPr defaultRowHeight="15" x14ac:dyDescent="0.25"/>
  <cols>
    <col min="1" max="1" width="26.7109375" customWidth="1"/>
  </cols>
  <sheetData>
    <row r="1" spans="1:11" ht="15.75" thickBot="1" x14ac:dyDescent="0.3">
      <c r="A1" s="91" t="s">
        <v>145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ht="16.5" thickTop="1" thickBot="1" x14ac:dyDescent="0.3">
      <c r="A2" s="94"/>
      <c r="B2" s="95"/>
      <c r="C2" s="95"/>
      <c r="D2" s="95"/>
      <c r="E2" s="95"/>
      <c r="F2" s="95"/>
      <c r="G2" s="95"/>
      <c r="H2" s="95"/>
      <c r="I2" s="95"/>
      <c r="J2" s="95"/>
      <c r="K2" s="96"/>
    </row>
    <row r="3" spans="1:11" ht="16.5" thickTop="1" thickBot="1" x14ac:dyDescent="0.3">
      <c r="A3" s="97"/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ht="23.25" x14ac:dyDescent="0.35">
      <c r="A4" s="79" t="s">
        <v>139</v>
      </c>
      <c r="B4" s="80" t="s">
        <v>140</v>
      </c>
      <c r="C4" s="80" t="s">
        <v>146</v>
      </c>
      <c r="D4" s="80"/>
      <c r="E4" s="80"/>
      <c r="F4" s="80"/>
      <c r="G4" s="80"/>
      <c r="H4" s="80"/>
      <c r="I4" s="80"/>
      <c r="J4" s="80"/>
      <c r="K4" s="81"/>
    </row>
    <row r="5" spans="1:11" x14ac:dyDescent="0.25">
      <c r="A5" s="82"/>
      <c r="B5" t="s">
        <v>147</v>
      </c>
      <c r="K5" s="83"/>
    </row>
    <row r="6" spans="1:11" ht="15.75" thickBot="1" x14ac:dyDescent="0.3">
      <c r="A6" s="84"/>
      <c r="B6" s="10" t="s">
        <v>148</v>
      </c>
      <c r="C6" s="10"/>
      <c r="D6" s="10"/>
      <c r="E6" s="10"/>
      <c r="F6" s="10"/>
      <c r="G6" s="10"/>
      <c r="H6" s="10"/>
      <c r="I6" s="10"/>
      <c r="J6" s="10"/>
      <c r="K6" s="85"/>
    </row>
    <row r="8" spans="1:11" ht="23.25" x14ac:dyDescent="0.35">
      <c r="A8" s="86" t="s">
        <v>141</v>
      </c>
      <c r="B8" s="100" t="s">
        <v>142</v>
      </c>
      <c r="C8" s="100"/>
    </row>
    <row r="9" spans="1:11" ht="23.25" x14ac:dyDescent="0.35">
      <c r="A9" s="86" t="s">
        <v>143</v>
      </c>
      <c r="B9" s="100">
        <v>501069974</v>
      </c>
      <c r="C9" s="100"/>
    </row>
    <row r="10" spans="1:11" ht="23.25" x14ac:dyDescent="0.35">
      <c r="A10" s="86" t="s">
        <v>144</v>
      </c>
      <c r="B10" s="101">
        <v>44473</v>
      </c>
      <c r="C10" s="102"/>
    </row>
  </sheetData>
  <mergeCells count="4">
    <mergeCell ref="A1:K3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870D-33F6-4D09-A0A8-633486BCF4AA}">
  <sheetPr>
    <tabColor theme="0" tint="-0.34998626667073579"/>
  </sheetPr>
  <dimension ref="A1:F48"/>
  <sheetViews>
    <sheetView workbookViewId="0">
      <selection sqref="A1:F74"/>
    </sheetView>
  </sheetViews>
  <sheetFormatPr defaultRowHeight="15" x14ac:dyDescent="0.25"/>
  <cols>
    <col min="1" max="7" width="13.710937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C4" s="2">
        <v>42855</v>
      </c>
      <c r="D4" s="2">
        <v>43220</v>
      </c>
      <c r="E4" s="2">
        <v>43585</v>
      </c>
      <c r="F4" s="2">
        <v>43951</v>
      </c>
    </row>
    <row r="6" spans="1:6" x14ac:dyDescent="0.25">
      <c r="A6" t="s">
        <v>4</v>
      </c>
      <c r="C6">
        <v>1947000</v>
      </c>
      <c r="D6">
        <v>2525000</v>
      </c>
      <c r="E6">
        <v>3210000</v>
      </c>
      <c r="F6">
        <v>3691499.9999999995</v>
      </c>
    </row>
    <row r="7" spans="1:6" x14ac:dyDescent="0.25">
      <c r="A7" t="s">
        <v>128</v>
      </c>
      <c r="C7">
        <v>1489000</v>
      </c>
      <c r="D7">
        <v>1952000</v>
      </c>
      <c r="E7">
        <v>2529000</v>
      </c>
      <c r="F7">
        <v>2916284.9999999995</v>
      </c>
    </row>
    <row r="8" spans="1:6" x14ac:dyDescent="0.25">
      <c r="B8" t="s">
        <v>15</v>
      </c>
      <c r="C8">
        <v>458000</v>
      </c>
      <c r="D8">
        <v>573000</v>
      </c>
      <c r="E8">
        <v>681000</v>
      </c>
      <c r="F8">
        <v>775215</v>
      </c>
    </row>
    <row r="9" spans="1:6" x14ac:dyDescent="0.25">
      <c r="A9" t="s">
        <v>6</v>
      </c>
      <c r="C9">
        <v>9600</v>
      </c>
      <c r="D9">
        <v>10800</v>
      </c>
      <c r="E9">
        <v>12000</v>
      </c>
      <c r="F9">
        <v>14765.999999999998</v>
      </c>
    </row>
    <row r="10" spans="1:6" x14ac:dyDescent="0.25">
      <c r="A10" t="s">
        <v>7</v>
      </c>
      <c r="C10">
        <v>390000</v>
      </c>
      <c r="D10">
        <v>468000</v>
      </c>
      <c r="E10">
        <v>549000</v>
      </c>
      <c r="F10">
        <v>627555</v>
      </c>
    </row>
    <row r="11" spans="1:6" x14ac:dyDescent="0.25">
      <c r="A11" t="s">
        <v>8</v>
      </c>
      <c r="C11">
        <v>9000</v>
      </c>
      <c r="D11">
        <v>12000</v>
      </c>
      <c r="E11">
        <v>22000</v>
      </c>
      <c r="F11">
        <v>29117.999999999996</v>
      </c>
    </row>
    <row r="12" spans="1:6" x14ac:dyDescent="0.25">
      <c r="B12" t="s">
        <v>9</v>
      </c>
      <c r="C12">
        <v>49400</v>
      </c>
      <c r="D12">
        <v>82200</v>
      </c>
      <c r="E12">
        <v>98000</v>
      </c>
      <c r="F12">
        <v>103776</v>
      </c>
    </row>
    <row r="13" spans="1:6" x14ac:dyDescent="0.25">
      <c r="A13" t="s">
        <v>10</v>
      </c>
      <c r="C13">
        <v>27800</v>
      </c>
      <c r="D13" s="3">
        <v>36469.072164948448</v>
      </c>
      <c r="E13" s="3">
        <v>51513.550855591267</v>
      </c>
      <c r="F13" s="3">
        <v>66565.752176946611</v>
      </c>
    </row>
    <row r="14" spans="1:6" x14ac:dyDescent="0.25">
      <c r="B14" t="s">
        <v>11</v>
      </c>
      <c r="C14">
        <v>21600</v>
      </c>
      <c r="D14" s="3">
        <v>45730.927835051552</v>
      </c>
      <c r="E14" s="3">
        <v>46486.449144408733</v>
      </c>
      <c r="F14" s="3">
        <v>37210.247823053389</v>
      </c>
    </row>
    <row r="15" spans="1:6" x14ac:dyDescent="0.25">
      <c r="A15" t="s">
        <v>12</v>
      </c>
      <c r="C15">
        <v>6480</v>
      </c>
      <c r="D15" s="3">
        <v>13719.278350515466</v>
      </c>
      <c r="E15" s="3">
        <v>13945.934743322619</v>
      </c>
      <c r="F15" s="3">
        <v>11163.074346916017</v>
      </c>
    </row>
    <row r="16" spans="1:6" x14ac:dyDescent="0.25">
      <c r="B16" t="s">
        <v>13</v>
      </c>
      <c r="C16">
        <v>15120</v>
      </c>
      <c r="D16" s="3">
        <v>32011.649484536087</v>
      </c>
      <c r="E16" s="3">
        <v>32540.514401086111</v>
      </c>
      <c r="F16" s="3">
        <v>26047.173476137374</v>
      </c>
    </row>
    <row r="18" spans="1:6" x14ac:dyDescent="0.25">
      <c r="B18" t="s">
        <v>19</v>
      </c>
      <c r="C18">
        <v>9600</v>
      </c>
      <c r="D18">
        <v>12000</v>
      </c>
      <c r="E18">
        <v>0</v>
      </c>
      <c r="F18">
        <v>12000</v>
      </c>
    </row>
    <row r="20" spans="1:6" x14ac:dyDescent="0.25">
      <c r="A20" t="s">
        <v>28</v>
      </c>
    </row>
    <row r="22" spans="1:6" x14ac:dyDescent="0.25">
      <c r="A22" t="s">
        <v>29</v>
      </c>
    </row>
    <row r="24" spans="1:6" x14ac:dyDescent="0.25">
      <c r="A24" t="s">
        <v>30</v>
      </c>
      <c r="C24">
        <v>63800</v>
      </c>
      <c r="D24">
        <v>67000</v>
      </c>
      <c r="E24">
        <v>40000</v>
      </c>
      <c r="F24">
        <v>44297.999999999993</v>
      </c>
    </row>
    <row r="25" spans="1:6" x14ac:dyDescent="0.25">
      <c r="A25" t="s">
        <v>129</v>
      </c>
      <c r="C25">
        <v>32000</v>
      </c>
      <c r="D25">
        <v>54000</v>
      </c>
      <c r="E25">
        <v>83000</v>
      </c>
      <c r="F25">
        <v>92288</v>
      </c>
    </row>
    <row r="26" spans="1:6" x14ac:dyDescent="0.25">
      <c r="A26" t="s">
        <v>32</v>
      </c>
      <c r="C26">
        <v>475700</v>
      </c>
      <c r="D26">
        <v>678000</v>
      </c>
      <c r="E26">
        <v>938000</v>
      </c>
      <c r="F26">
        <v>1070534.9999999998</v>
      </c>
    </row>
    <row r="27" spans="1:6" x14ac:dyDescent="0.25">
      <c r="A27" t="s">
        <v>33</v>
      </c>
      <c r="C27">
        <v>15000</v>
      </c>
      <c r="D27">
        <v>24000</v>
      </c>
      <c r="E27">
        <v>25000</v>
      </c>
      <c r="F27">
        <v>29531.999999999996</v>
      </c>
    </row>
    <row r="28" spans="1:6" x14ac:dyDescent="0.25">
      <c r="B28" t="s">
        <v>34</v>
      </c>
      <c r="C28">
        <v>586500</v>
      </c>
      <c r="D28">
        <v>823000</v>
      </c>
      <c r="E28">
        <v>1086000</v>
      </c>
      <c r="F28">
        <v>1236652.9999999998</v>
      </c>
    </row>
    <row r="29" spans="1:6" x14ac:dyDescent="0.25">
      <c r="A29" t="s">
        <v>36</v>
      </c>
      <c r="C29">
        <v>232500</v>
      </c>
      <c r="D29">
        <v>310000</v>
      </c>
      <c r="E29">
        <v>422000</v>
      </c>
      <c r="F29">
        <v>485299.99999999994</v>
      </c>
    </row>
    <row r="30" spans="1:6" x14ac:dyDescent="0.25">
      <c r="A30" t="s">
        <v>37</v>
      </c>
      <c r="C30">
        <v>15000</v>
      </c>
      <c r="D30">
        <v>27000</v>
      </c>
      <c r="E30">
        <v>49000</v>
      </c>
      <c r="F30">
        <v>78118</v>
      </c>
    </row>
    <row r="31" spans="1:6" x14ac:dyDescent="0.25">
      <c r="B31" t="s">
        <v>108</v>
      </c>
      <c r="C31">
        <v>217500</v>
      </c>
      <c r="D31">
        <v>283000</v>
      </c>
      <c r="E31">
        <v>373000</v>
      </c>
      <c r="F31">
        <v>407181.99999999994</v>
      </c>
    </row>
    <row r="32" spans="1:6" x14ac:dyDescent="0.25">
      <c r="A32" t="s">
        <v>39</v>
      </c>
      <c r="C32">
        <v>804000</v>
      </c>
      <c r="D32">
        <v>1106000</v>
      </c>
      <c r="E32">
        <v>1459000</v>
      </c>
      <c r="F32">
        <v>1643834.9999999998</v>
      </c>
    </row>
    <row r="34" spans="1:6" x14ac:dyDescent="0.25">
      <c r="A34" t="s">
        <v>40</v>
      </c>
    </row>
    <row r="35" spans="1:6" x14ac:dyDescent="0.25">
      <c r="A35" t="s">
        <v>130</v>
      </c>
      <c r="C35" s="3">
        <v>42100</v>
      </c>
      <c r="D35" s="3">
        <v>81000</v>
      </c>
      <c r="E35" s="3">
        <v>90000</v>
      </c>
      <c r="F35" s="3">
        <v>110744.99999999999</v>
      </c>
    </row>
    <row r="36" spans="1:6" x14ac:dyDescent="0.25">
      <c r="A36" t="s">
        <v>42</v>
      </c>
      <c r="C36" s="3">
        <v>336800</v>
      </c>
      <c r="D36" s="3">
        <v>500188.35051546386</v>
      </c>
      <c r="E36" s="3">
        <v>657347.8361143776</v>
      </c>
      <c r="F36" s="3">
        <v>799188.16263824049</v>
      </c>
    </row>
    <row r="37" spans="1:6" x14ac:dyDescent="0.25">
      <c r="A37" t="s">
        <v>131</v>
      </c>
      <c r="C37" s="3">
        <v>54300</v>
      </c>
      <c r="D37" s="3">
        <v>82000</v>
      </c>
      <c r="E37" s="3">
        <v>121000</v>
      </c>
      <c r="F37" s="3">
        <v>129202.5</v>
      </c>
    </row>
    <row r="38" spans="1:6" x14ac:dyDescent="0.25">
      <c r="B38" t="s">
        <v>132</v>
      </c>
      <c r="C38" s="3">
        <v>433200</v>
      </c>
      <c r="D38" s="3">
        <v>663188.35051546386</v>
      </c>
      <c r="E38" s="3">
        <v>868347.8361143776</v>
      </c>
      <c r="F38" s="3">
        <v>1039135.6626382405</v>
      </c>
    </row>
    <row r="39" spans="1:6" x14ac:dyDescent="0.25">
      <c r="A39" t="s">
        <v>45</v>
      </c>
      <c r="C39" s="3">
        <v>131000</v>
      </c>
      <c r="D39" s="3">
        <v>183000</v>
      </c>
      <c r="E39" s="3">
        <v>278000</v>
      </c>
      <c r="F39" s="3">
        <v>278000</v>
      </c>
    </row>
    <row r="40" spans="1:6" x14ac:dyDescent="0.25">
      <c r="A40" t="s">
        <v>133</v>
      </c>
      <c r="B40" t="s">
        <v>49</v>
      </c>
      <c r="C40" s="3">
        <v>564200</v>
      </c>
      <c r="D40" s="3">
        <v>846188.35051546386</v>
      </c>
      <c r="E40" s="3">
        <v>1146347.8361143777</v>
      </c>
      <c r="F40" s="3">
        <v>1317135.6626382405</v>
      </c>
    </row>
    <row r="41" spans="1:6" x14ac:dyDescent="0.25">
      <c r="A41" t="s">
        <v>134</v>
      </c>
      <c r="C41" s="3">
        <v>159400</v>
      </c>
      <c r="D41" s="3">
        <v>159400</v>
      </c>
      <c r="E41" s="3">
        <v>179700</v>
      </c>
      <c r="F41" s="3">
        <v>179700</v>
      </c>
    </row>
    <row r="42" spans="1:6" x14ac:dyDescent="0.25">
      <c r="A42" t="s">
        <v>51</v>
      </c>
      <c r="C42" s="3">
        <v>80400</v>
      </c>
      <c r="D42" s="3">
        <v>100411.64948453609</v>
      </c>
      <c r="E42" s="3">
        <v>132952.1638856222</v>
      </c>
      <c r="F42" s="3">
        <v>146999.33736175956</v>
      </c>
    </row>
    <row r="43" spans="1:6" x14ac:dyDescent="0.25">
      <c r="B43" t="s">
        <v>135</v>
      </c>
      <c r="C43" s="3">
        <v>239800</v>
      </c>
      <c r="D43" s="3">
        <v>259811.64948453609</v>
      </c>
      <c r="E43" s="3">
        <v>312652.16388562217</v>
      </c>
      <c r="F43" s="3">
        <v>326699.33736175956</v>
      </c>
    </row>
    <row r="44" spans="1:6" x14ac:dyDescent="0.25">
      <c r="A44" t="s">
        <v>136</v>
      </c>
      <c r="C44" s="3">
        <v>804000</v>
      </c>
      <c r="D44" s="3">
        <v>1106000</v>
      </c>
      <c r="E44" s="3">
        <v>1459000</v>
      </c>
      <c r="F44" s="3">
        <v>1643835</v>
      </c>
    </row>
    <row r="46" spans="1:6" x14ac:dyDescent="0.25">
      <c r="A46" t="s">
        <v>137</v>
      </c>
    </row>
    <row r="48" spans="1:6" x14ac:dyDescent="0.25">
      <c r="B48" t="s">
        <v>138</v>
      </c>
      <c r="C48">
        <v>20000</v>
      </c>
      <c r="D48">
        <v>20000</v>
      </c>
      <c r="E48">
        <v>21600</v>
      </c>
      <c r="F48">
        <v>21600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2C4F-0FA6-4D7B-BC36-51DDEF1567CA}">
  <sheetPr>
    <tabColor theme="3" tint="0.59999389629810485"/>
  </sheetPr>
  <dimension ref="A1:S100"/>
  <sheetViews>
    <sheetView workbookViewId="0">
      <selection activeCell="H9" sqref="H9"/>
    </sheetView>
  </sheetViews>
  <sheetFormatPr defaultRowHeight="15" x14ac:dyDescent="0.25"/>
  <cols>
    <col min="1" max="1" width="3.42578125" customWidth="1"/>
    <col min="5" max="5" width="9.7109375" bestFit="1" customWidth="1"/>
    <col min="8" max="19" width="13.7109375" customWidth="1"/>
  </cols>
  <sheetData>
    <row r="1" spans="1:11" ht="20.25" thickBot="1" x14ac:dyDescent="0.35">
      <c r="A1" s="117" t="s">
        <v>155</v>
      </c>
      <c r="B1" s="117"/>
      <c r="C1" s="117"/>
      <c r="D1" s="117"/>
    </row>
    <row r="2" spans="1:11" ht="15.75" thickTop="1" x14ac:dyDescent="0.25">
      <c r="B2" t="s">
        <v>27</v>
      </c>
      <c r="E2" s="2">
        <v>43951</v>
      </c>
    </row>
    <row r="3" spans="1:11" x14ac:dyDescent="0.25">
      <c r="B3" t="s">
        <v>150</v>
      </c>
      <c r="E3" s="2" t="s">
        <v>156</v>
      </c>
    </row>
    <row r="4" spans="1:11" x14ac:dyDescent="0.25">
      <c r="B4" t="s">
        <v>27</v>
      </c>
      <c r="E4" s="2">
        <f>K7</f>
        <v>43737</v>
      </c>
    </row>
    <row r="5" spans="1:11" ht="18" thickBot="1" x14ac:dyDescent="0.35">
      <c r="A5" s="108" t="s">
        <v>1</v>
      </c>
      <c r="B5" s="108"/>
      <c r="C5" s="108"/>
      <c r="D5" s="108"/>
    </row>
    <row r="6" spans="1:11" ht="15.75" thickTop="1" x14ac:dyDescent="0.25">
      <c r="A6" s="4"/>
      <c r="B6" s="103" t="s">
        <v>2</v>
      </c>
      <c r="C6" s="103"/>
      <c r="D6" s="4"/>
      <c r="E6" s="4"/>
      <c r="F6" s="4"/>
      <c r="G6" s="4"/>
      <c r="H6" s="17" t="s">
        <v>157</v>
      </c>
      <c r="I6" s="17" t="s">
        <v>158</v>
      </c>
      <c r="J6" s="17" t="s">
        <v>159</v>
      </c>
      <c r="K6" s="17" t="s">
        <v>160</v>
      </c>
    </row>
    <row r="7" spans="1:11" ht="15.75" thickBot="1" x14ac:dyDescent="0.3">
      <c r="A7" s="10"/>
      <c r="B7" s="104" t="s">
        <v>3</v>
      </c>
      <c r="C7" s="104"/>
      <c r="D7" s="10"/>
      <c r="E7" s="10"/>
      <c r="F7" s="10"/>
      <c r="G7" s="10"/>
      <c r="H7" s="31">
        <v>42642</v>
      </c>
      <c r="I7" s="31">
        <v>43007</v>
      </c>
      <c r="J7" s="31">
        <v>43372</v>
      </c>
      <c r="K7" s="31">
        <v>43737</v>
      </c>
    </row>
    <row r="8" spans="1:11" x14ac:dyDescent="0.25">
      <c r="G8" s="15" t="s">
        <v>18</v>
      </c>
    </row>
    <row r="9" spans="1:11" x14ac:dyDescent="0.25">
      <c r="A9" s="116" t="s">
        <v>14</v>
      </c>
      <c r="B9" s="116"/>
      <c r="C9" s="4"/>
      <c r="D9" s="4"/>
      <c r="E9" s="4"/>
      <c r="F9" s="4"/>
      <c r="G9" s="16" t="s">
        <v>161</v>
      </c>
      <c r="H9" s="5">
        <v>1947000</v>
      </c>
      <c r="I9" s="5">
        <v>2525000</v>
      </c>
      <c r="J9" s="5">
        <v>3210000</v>
      </c>
      <c r="K9" s="5">
        <v>3691499.9999999995</v>
      </c>
    </row>
    <row r="10" spans="1:11" x14ac:dyDescent="0.25">
      <c r="A10" s="111" t="s">
        <v>5</v>
      </c>
      <c r="B10" s="111"/>
      <c r="C10" s="111"/>
      <c r="D10" s="111"/>
      <c r="E10" s="6"/>
      <c r="F10" s="6"/>
      <c r="G10" s="16" t="s">
        <v>161</v>
      </c>
      <c r="H10" s="12">
        <v>1489000</v>
      </c>
      <c r="I10" s="12">
        <v>1952000</v>
      </c>
      <c r="J10" s="12">
        <v>2529000</v>
      </c>
      <c r="K10" s="12">
        <v>2916284.9999999995</v>
      </c>
    </row>
    <row r="11" spans="1:11" x14ac:dyDescent="0.25">
      <c r="A11" s="6"/>
      <c r="B11" s="8" t="s">
        <v>15</v>
      </c>
      <c r="C11" s="6"/>
      <c r="D11" s="6"/>
      <c r="E11" s="6"/>
      <c r="F11" s="6"/>
      <c r="G11" s="16" t="s">
        <v>161</v>
      </c>
      <c r="H11" s="9">
        <f>H9-H10</f>
        <v>458000</v>
      </c>
      <c r="I11" s="9">
        <f t="shared" ref="I11:K11" si="0">I9-I10</f>
        <v>573000</v>
      </c>
      <c r="J11" s="9">
        <f t="shared" si="0"/>
        <v>681000</v>
      </c>
      <c r="K11" s="9">
        <f t="shared" si="0"/>
        <v>775215</v>
      </c>
    </row>
    <row r="12" spans="1:11" x14ac:dyDescent="0.25">
      <c r="A12" s="111" t="s">
        <v>6</v>
      </c>
      <c r="B12" s="111"/>
      <c r="C12" s="111"/>
      <c r="D12" s="111"/>
      <c r="E12" s="6"/>
      <c r="F12" s="6"/>
      <c r="G12" s="16" t="s">
        <v>161</v>
      </c>
      <c r="H12" s="7">
        <v>9600</v>
      </c>
      <c r="I12" s="7">
        <v>10800</v>
      </c>
      <c r="J12" s="7">
        <v>12000</v>
      </c>
      <c r="K12" s="7">
        <v>14765.999999999998</v>
      </c>
    </row>
    <row r="13" spans="1:11" x14ac:dyDescent="0.25">
      <c r="A13" s="111" t="s">
        <v>7</v>
      </c>
      <c r="B13" s="111"/>
      <c r="C13" s="111"/>
      <c r="D13" s="111"/>
      <c r="E13" s="6"/>
      <c r="F13" s="6"/>
      <c r="G13" s="16" t="s">
        <v>161</v>
      </c>
      <c r="H13" s="12">
        <v>390000</v>
      </c>
      <c r="I13" s="12">
        <v>468000</v>
      </c>
      <c r="J13" s="12">
        <v>549000</v>
      </c>
      <c r="K13" s="12">
        <v>627555</v>
      </c>
    </row>
    <row r="14" spans="1:11" x14ac:dyDescent="0.25">
      <c r="A14" s="6"/>
      <c r="B14" s="8" t="s">
        <v>16</v>
      </c>
      <c r="C14" s="6"/>
      <c r="D14" s="6"/>
      <c r="E14" s="6"/>
      <c r="F14" s="6"/>
      <c r="G14" s="16" t="s">
        <v>161</v>
      </c>
      <c r="H14" s="9">
        <f>H11-H12-H13</f>
        <v>58400</v>
      </c>
      <c r="I14" s="9">
        <f t="shared" ref="I14:K14" si="1">I11-I12-I13</f>
        <v>94200</v>
      </c>
      <c r="J14" s="9">
        <f t="shared" si="1"/>
        <v>120000</v>
      </c>
      <c r="K14" s="9">
        <f t="shared" si="1"/>
        <v>132894</v>
      </c>
    </row>
    <row r="15" spans="1:11" x14ac:dyDescent="0.25">
      <c r="A15" s="111" t="s">
        <v>8</v>
      </c>
      <c r="B15" s="111"/>
      <c r="C15" s="111"/>
      <c r="D15" s="111"/>
      <c r="E15" s="6"/>
      <c r="F15" s="6"/>
      <c r="G15" s="16" t="s">
        <v>161</v>
      </c>
      <c r="H15" s="12">
        <v>9000</v>
      </c>
      <c r="I15" s="12">
        <v>12000</v>
      </c>
      <c r="J15" s="12">
        <v>22000</v>
      </c>
      <c r="K15" s="12">
        <v>29117.999999999996</v>
      </c>
    </row>
    <row r="16" spans="1:11" x14ac:dyDescent="0.25">
      <c r="A16" s="6"/>
      <c r="B16" s="8" t="s">
        <v>9</v>
      </c>
      <c r="C16" s="6"/>
      <c r="D16" s="6"/>
      <c r="E16" s="6"/>
      <c r="F16" s="6"/>
      <c r="G16" s="16" t="s">
        <v>161</v>
      </c>
      <c r="H16" s="9">
        <f>H14-H15</f>
        <v>49400</v>
      </c>
      <c r="I16" s="9">
        <f t="shared" ref="I16:K16" si="2">I14-I15</f>
        <v>82200</v>
      </c>
      <c r="J16" s="9">
        <f t="shared" si="2"/>
        <v>98000</v>
      </c>
      <c r="K16" s="9">
        <f t="shared" si="2"/>
        <v>103776</v>
      </c>
    </row>
    <row r="17" spans="1:11" x14ac:dyDescent="0.25">
      <c r="A17" s="111" t="s">
        <v>10</v>
      </c>
      <c r="B17" s="111"/>
      <c r="C17" s="111"/>
      <c r="D17" s="111"/>
      <c r="E17" s="6"/>
      <c r="F17" s="6"/>
      <c r="G17" s="16" t="s">
        <v>161</v>
      </c>
      <c r="H17" s="12">
        <v>27800</v>
      </c>
      <c r="I17" s="12">
        <v>36469.072164948448</v>
      </c>
      <c r="J17" s="12">
        <v>51513.550855591267</v>
      </c>
      <c r="K17" s="12">
        <v>66565.752176946611</v>
      </c>
    </row>
    <row r="18" spans="1:11" x14ac:dyDescent="0.25">
      <c r="A18" s="6"/>
      <c r="B18" s="8" t="s">
        <v>17</v>
      </c>
      <c r="C18" s="6"/>
      <c r="D18" s="6"/>
      <c r="E18" s="6"/>
      <c r="F18" s="6"/>
      <c r="G18" s="16" t="s">
        <v>161</v>
      </c>
      <c r="H18" s="9">
        <f>H16-H17</f>
        <v>21600</v>
      </c>
      <c r="I18" s="9">
        <f t="shared" ref="I18:K18" si="3">I16-I17</f>
        <v>45730.927835051552</v>
      </c>
      <c r="J18" s="9">
        <f t="shared" si="3"/>
        <v>46486.449144408733</v>
      </c>
      <c r="K18" s="9">
        <f t="shared" si="3"/>
        <v>37210.247823053389</v>
      </c>
    </row>
    <row r="19" spans="1:11" x14ac:dyDescent="0.25">
      <c r="A19" s="111" t="s">
        <v>12</v>
      </c>
      <c r="B19" s="111"/>
      <c r="C19" s="111"/>
      <c r="D19" s="6"/>
      <c r="E19" s="6"/>
      <c r="F19" s="6"/>
      <c r="G19" s="16" t="s">
        <v>161</v>
      </c>
      <c r="H19" s="12">
        <f>H18*0.3</f>
        <v>6480</v>
      </c>
      <c r="I19" s="12">
        <f t="shared" ref="I19:K19" si="4">I18*0.3</f>
        <v>13719.278350515466</v>
      </c>
      <c r="J19" s="12">
        <f t="shared" si="4"/>
        <v>13945.934743322619</v>
      </c>
      <c r="K19" s="12">
        <f t="shared" si="4"/>
        <v>11163.074346916017</v>
      </c>
    </row>
    <row r="20" spans="1:11" x14ac:dyDescent="0.25">
      <c r="A20" s="11"/>
      <c r="B20" s="22" t="s">
        <v>13</v>
      </c>
      <c r="C20" s="11"/>
      <c r="D20" s="11"/>
      <c r="E20" s="11"/>
      <c r="F20" s="11"/>
      <c r="G20" s="16" t="s">
        <v>161</v>
      </c>
      <c r="H20" s="23">
        <f>H18-H19</f>
        <v>15120</v>
      </c>
      <c r="I20" s="23">
        <f t="shared" ref="I20:K20" si="5">I18-I19</f>
        <v>32011.649484536087</v>
      </c>
      <c r="J20" s="23">
        <f t="shared" si="5"/>
        <v>32540.514401086111</v>
      </c>
      <c r="K20" s="23">
        <f t="shared" si="5"/>
        <v>26047.173476137374</v>
      </c>
    </row>
    <row r="22" spans="1:11" x14ac:dyDescent="0.25">
      <c r="A22" s="113" t="s">
        <v>19</v>
      </c>
      <c r="B22" s="113"/>
      <c r="C22" s="20"/>
      <c r="D22" s="20"/>
      <c r="E22" s="20"/>
      <c r="F22" s="20"/>
      <c r="G22" s="20"/>
      <c r="H22" s="21">
        <v>9600</v>
      </c>
      <c r="I22" s="21">
        <v>12000</v>
      </c>
      <c r="J22" s="21">
        <v>0</v>
      </c>
      <c r="K22" s="21">
        <v>12000</v>
      </c>
    </row>
    <row r="24" spans="1:11" x14ac:dyDescent="0.25">
      <c r="A24" s="28" t="s">
        <v>21</v>
      </c>
      <c r="B24" s="28"/>
      <c r="C24" s="28"/>
      <c r="D24" s="28"/>
      <c r="E24" s="4"/>
      <c r="F24" s="4"/>
      <c r="G24" s="29"/>
      <c r="H24" s="30">
        <v>20000</v>
      </c>
      <c r="I24" s="30">
        <v>20000</v>
      </c>
      <c r="J24" s="30">
        <v>21600</v>
      </c>
      <c r="K24" s="30">
        <v>21600</v>
      </c>
    </row>
    <row r="25" spans="1:11" x14ac:dyDescent="0.25">
      <c r="A25" s="6"/>
      <c r="B25" s="114" t="s">
        <v>22</v>
      </c>
      <c r="C25" s="114"/>
      <c r="D25" s="114"/>
      <c r="E25" s="6"/>
      <c r="F25" s="6"/>
      <c r="G25" s="19" t="s">
        <v>25</v>
      </c>
      <c r="H25" s="24">
        <f>H20/H24</f>
        <v>0.75600000000000001</v>
      </c>
      <c r="I25" s="24">
        <f t="shared" ref="I25:K25" si="6">I20/I24</f>
        <v>1.6005824742268044</v>
      </c>
      <c r="J25" s="24">
        <f t="shared" si="6"/>
        <v>1.5065052963465793</v>
      </c>
      <c r="K25" s="24">
        <f t="shared" si="6"/>
        <v>1.2058876609322857</v>
      </c>
    </row>
    <row r="26" spans="1:11" x14ac:dyDescent="0.25">
      <c r="A26" s="6"/>
      <c r="B26" s="114" t="s">
        <v>23</v>
      </c>
      <c r="C26" s="114"/>
      <c r="D26" s="114"/>
      <c r="E26" s="6"/>
      <c r="F26" s="6"/>
      <c r="G26" s="19" t="s">
        <v>25</v>
      </c>
      <c r="H26" s="24">
        <f>H22/H24</f>
        <v>0.48</v>
      </c>
      <c r="I26" s="24">
        <f t="shared" ref="I26:K26" si="7">I22/I24</f>
        <v>0.6</v>
      </c>
      <c r="J26" s="24">
        <f t="shared" si="7"/>
        <v>0</v>
      </c>
      <c r="K26" s="24">
        <f t="shared" si="7"/>
        <v>0.55555555555555558</v>
      </c>
    </row>
    <row r="27" spans="1:11" x14ac:dyDescent="0.25">
      <c r="A27" s="11"/>
      <c r="B27" s="115" t="s">
        <v>24</v>
      </c>
      <c r="C27" s="115"/>
      <c r="D27" s="25"/>
      <c r="E27" s="11"/>
      <c r="F27" s="11"/>
      <c r="G27" s="26" t="s">
        <v>26</v>
      </c>
      <c r="H27" s="27">
        <f>H26/H25</f>
        <v>0.63492063492063489</v>
      </c>
      <c r="I27" s="27">
        <f t="shared" ref="I27:K27" si="8">I26/I25</f>
        <v>0.37486353228367242</v>
      </c>
      <c r="J27" s="27">
        <f t="shared" si="8"/>
        <v>0</v>
      </c>
      <c r="K27" s="27">
        <f t="shared" si="8"/>
        <v>0.46070257914908025</v>
      </c>
    </row>
    <row r="29" spans="1:11" ht="18" thickBot="1" x14ac:dyDescent="0.35">
      <c r="A29" s="108" t="s">
        <v>28</v>
      </c>
      <c r="B29" s="108"/>
      <c r="C29" s="108"/>
      <c r="D29" s="108"/>
    </row>
    <row r="30" spans="1:11" ht="15.75" thickTop="1" x14ac:dyDescent="0.25">
      <c r="A30" s="4"/>
      <c r="B30" s="103" t="s">
        <v>2</v>
      </c>
      <c r="C30" s="103"/>
      <c r="D30" s="4"/>
      <c r="E30" s="4"/>
      <c r="F30" s="4"/>
      <c r="G30" s="4"/>
      <c r="H30" s="17">
        <v>2017</v>
      </c>
      <c r="I30" s="17">
        <v>2018</v>
      </c>
      <c r="J30" s="17">
        <v>2019</v>
      </c>
      <c r="K30" s="17">
        <v>2020</v>
      </c>
    </row>
    <row r="31" spans="1:11" ht="15.75" thickBot="1" x14ac:dyDescent="0.3">
      <c r="A31" s="10"/>
      <c r="B31" s="104" t="s">
        <v>3</v>
      </c>
      <c r="C31" s="104"/>
      <c r="D31" s="10"/>
      <c r="E31" s="10"/>
      <c r="F31" s="10"/>
      <c r="G31" s="10"/>
      <c r="H31" s="31">
        <v>42855</v>
      </c>
      <c r="I31" s="31">
        <v>43220</v>
      </c>
      <c r="J31" s="31">
        <v>43585</v>
      </c>
      <c r="K31" s="31">
        <v>43951</v>
      </c>
    </row>
    <row r="32" spans="1:11" x14ac:dyDescent="0.25">
      <c r="G32" s="15" t="s">
        <v>18</v>
      </c>
    </row>
    <row r="33" spans="1:11" x14ac:dyDescent="0.25">
      <c r="A33" s="4"/>
      <c r="B33" s="17" t="s">
        <v>29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116" t="s">
        <v>30</v>
      </c>
      <c r="B34" s="116"/>
      <c r="C34" s="116"/>
      <c r="D34" s="116"/>
      <c r="E34" s="4"/>
      <c r="F34" s="4"/>
      <c r="G34" s="29" t="s">
        <v>20</v>
      </c>
      <c r="H34" s="5">
        <v>63800</v>
      </c>
      <c r="I34" s="5">
        <v>67000</v>
      </c>
      <c r="J34" s="5">
        <v>40000</v>
      </c>
      <c r="K34" s="5">
        <v>44297.999999999993</v>
      </c>
    </row>
    <row r="35" spans="1:11" x14ac:dyDescent="0.25">
      <c r="A35" s="109" t="s">
        <v>31</v>
      </c>
      <c r="B35" s="109"/>
      <c r="C35" s="109"/>
      <c r="D35" s="109"/>
      <c r="E35" s="6"/>
      <c r="F35" s="6"/>
      <c r="G35" s="19" t="s">
        <v>20</v>
      </c>
      <c r="H35" s="7">
        <v>32000</v>
      </c>
      <c r="I35" s="7">
        <v>54000</v>
      </c>
      <c r="J35" s="7">
        <v>83000</v>
      </c>
      <c r="K35" s="7">
        <v>92288</v>
      </c>
    </row>
    <row r="36" spans="1:11" x14ac:dyDescent="0.25">
      <c r="A36" s="109" t="s">
        <v>32</v>
      </c>
      <c r="B36" s="109"/>
      <c r="C36" s="109"/>
      <c r="D36" s="109"/>
      <c r="E36" s="6"/>
      <c r="F36" s="6"/>
      <c r="G36" s="19" t="s">
        <v>20</v>
      </c>
      <c r="H36" s="7">
        <v>475700</v>
      </c>
      <c r="I36" s="7">
        <v>678000</v>
      </c>
      <c r="J36" s="7">
        <v>938000</v>
      </c>
      <c r="K36" s="7">
        <v>1070534.9999999998</v>
      </c>
    </row>
    <row r="37" spans="1:11" x14ac:dyDescent="0.25">
      <c r="A37" s="109" t="s">
        <v>33</v>
      </c>
      <c r="B37" s="109"/>
      <c r="C37" s="109"/>
      <c r="D37" s="109"/>
      <c r="E37" s="6"/>
      <c r="F37" s="6"/>
      <c r="G37" s="19" t="s">
        <v>20</v>
      </c>
      <c r="H37" s="12">
        <v>15000</v>
      </c>
      <c r="I37" s="12">
        <v>24000</v>
      </c>
      <c r="J37" s="12">
        <v>25000</v>
      </c>
      <c r="K37" s="12">
        <v>29531.999999999996</v>
      </c>
    </row>
    <row r="38" spans="1:11" x14ac:dyDescent="0.25">
      <c r="A38" s="6"/>
      <c r="B38" s="8" t="s">
        <v>35</v>
      </c>
      <c r="C38" s="6"/>
      <c r="D38" s="6"/>
      <c r="E38" s="6"/>
      <c r="F38" s="6"/>
      <c r="G38" s="19" t="s">
        <v>20</v>
      </c>
      <c r="H38" s="9">
        <f>SUM(H34:H37)</f>
        <v>586500</v>
      </c>
      <c r="I38" s="9">
        <f t="shared" ref="I38:K38" si="9">SUM(I34:I37)</f>
        <v>823000</v>
      </c>
      <c r="J38" s="9">
        <f t="shared" si="9"/>
        <v>1086000</v>
      </c>
      <c r="K38" s="9">
        <f t="shared" si="9"/>
        <v>1236652.9999999998</v>
      </c>
    </row>
    <row r="39" spans="1:11" x14ac:dyDescent="0.25">
      <c r="A39" s="109" t="s">
        <v>36</v>
      </c>
      <c r="B39" s="109"/>
      <c r="C39" s="109"/>
      <c r="D39" s="109"/>
      <c r="E39" s="6"/>
      <c r="F39" s="6"/>
      <c r="G39" s="19" t="s">
        <v>20</v>
      </c>
      <c r="H39" s="7">
        <v>232500</v>
      </c>
      <c r="I39" s="7">
        <v>310000</v>
      </c>
      <c r="J39" s="7">
        <v>422000</v>
      </c>
      <c r="K39" s="7">
        <v>485299.99999999994</v>
      </c>
    </row>
    <row r="40" spans="1:11" x14ac:dyDescent="0.25">
      <c r="A40" s="109" t="s">
        <v>37</v>
      </c>
      <c r="B40" s="109"/>
      <c r="C40" s="109"/>
      <c r="D40" s="109"/>
      <c r="E40" s="6"/>
      <c r="F40" s="6"/>
      <c r="G40" s="19" t="s">
        <v>20</v>
      </c>
      <c r="H40" s="7">
        <v>15000</v>
      </c>
      <c r="I40" s="7">
        <v>27000</v>
      </c>
      <c r="J40" s="7">
        <v>49000</v>
      </c>
      <c r="K40" s="7">
        <v>78118</v>
      </c>
    </row>
    <row r="41" spans="1:11" x14ac:dyDescent="0.25">
      <c r="A41" s="6" t="s">
        <v>108</v>
      </c>
      <c r="B41" s="6"/>
      <c r="C41" s="6"/>
      <c r="D41" s="6"/>
      <c r="E41" s="6"/>
      <c r="F41" s="6"/>
      <c r="G41" s="19" t="s">
        <v>20</v>
      </c>
      <c r="H41" s="12">
        <f>H39-H40</f>
        <v>217500</v>
      </c>
      <c r="I41" s="12">
        <f t="shared" ref="I41:K41" si="10">I39-I40</f>
        <v>283000</v>
      </c>
      <c r="J41" s="12">
        <f t="shared" si="10"/>
        <v>373000</v>
      </c>
      <c r="K41" s="12">
        <f t="shared" si="10"/>
        <v>407181.99999999994</v>
      </c>
    </row>
    <row r="42" spans="1:11" x14ac:dyDescent="0.25">
      <c r="A42" s="6"/>
      <c r="B42" s="8" t="s">
        <v>38</v>
      </c>
      <c r="C42" s="6"/>
      <c r="D42" s="6"/>
      <c r="E42" s="6"/>
      <c r="F42" s="6"/>
      <c r="G42" s="19" t="s">
        <v>20</v>
      </c>
      <c r="H42" s="33">
        <f>H39-H40</f>
        <v>217500</v>
      </c>
      <c r="I42" s="33">
        <f>I39-I40</f>
        <v>283000</v>
      </c>
      <c r="J42" s="33">
        <f>J39-J40</f>
        <v>373000</v>
      </c>
      <c r="K42" s="33">
        <f>K39-K40</f>
        <v>407181.99999999994</v>
      </c>
    </row>
    <row r="43" spans="1:11" x14ac:dyDescent="0.25">
      <c r="A43" s="11"/>
      <c r="B43" s="34" t="s">
        <v>39</v>
      </c>
      <c r="C43" s="34"/>
      <c r="D43" s="11"/>
      <c r="E43" s="11"/>
      <c r="F43" s="11"/>
      <c r="G43" s="26" t="s">
        <v>20</v>
      </c>
      <c r="H43" s="23">
        <f>H38+H42</f>
        <v>804000</v>
      </c>
      <c r="I43" s="23">
        <f>I38+I42</f>
        <v>1106000</v>
      </c>
      <c r="J43" s="23">
        <f>J38+J42</f>
        <v>1459000</v>
      </c>
      <c r="K43" s="23">
        <f>K38+K42</f>
        <v>1643834.9999999998</v>
      </c>
    </row>
    <row r="44" spans="1:11" x14ac:dyDescent="0.25">
      <c r="A44" s="6"/>
      <c r="B44" s="6"/>
      <c r="C44" s="6"/>
      <c r="D44" s="6"/>
      <c r="E44" s="6"/>
      <c r="F44" s="6"/>
      <c r="G44" s="6"/>
      <c r="H44" s="8"/>
      <c r="I44" s="8"/>
      <c r="J44" s="8"/>
      <c r="K44" s="8"/>
    </row>
    <row r="45" spans="1:11" x14ac:dyDescent="0.25">
      <c r="A45" s="6"/>
      <c r="B45" s="8" t="s">
        <v>46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110" t="s">
        <v>41</v>
      </c>
      <c r="B46" s="110"/>
      <c r="C46" s="110"/>
      <c r="D46" s="110"/>
      <c r="E46" s="4"/>
      <c r="F46" s="4"/>
      <c r="G46" s="29" t="s">
        <v>20</v>
      </c>
      <c r="H46" s="5">
        <v>42100</v>
      </c>
      <c r="I46" s="5">
        <v>81000</v>
      </c>
      <c r="J46" s="5">
        <v>90000</v>
      </c>
      <c r="K46" s="5">
        <v>110744.99999999999</v>
      </c>
    </row>
    <row r="47" spans="1:11" x14ac:dyDescent="0.25">
      <c r="A47" s="109" t="s">
        <v>42</v>
      </c>
      <c r="B47" s="109"/>
      <c r="C47" s="109"/>
      <c r="D47" s="109"/>
      <c r="E47" s="6"/>
      <c r="F47" s="6"/>
      <c r="G47" s="19" t="s">
        <v>20</v>
      </c>
      <c r="H47" s="7">
        <v>336800</v>
      </c>
      <c r="I47" s="7">
        <v>500188.35051546386</v>
      </c>
      <c r="J47" s="7">
        <v>657347.8361143776</v>
      </c>
      <c r="K47" s="7">
        <v>799188.16263824049</v>
      </c>
    </row>
    <row r="48" spans="1:11" x14ac:dyDescent="0.25">
      <c r="A48" s="109" t="s">
        <v>43</v>
      </c>
      <c r="B48" s="109"/>
      <c r="C48" s="109"/>
      <c r="D48" s="109"/>
      <c r="E48" s="6"/>
      <c r="F48" s="6"/>
      <c r="G48" s="19" t="s">
        <v>20</v>
      </c>
      <c r="H48" s="12">
        <v>54300</v>
      </c>
      <c r="I48" s="12">
        <v>82000</v>
      </c>
      <c r="J48" s="12">
        <v>121000</v>
      </c>
      <c r="K48" s="12">
        <v>129202.5</v>
      </c>
    </row>
    <row r="49" spans="1:11" x14ac:dyDescent="0.25">
      <c r="A49" s="6"/>
      <c r="B49" s="8" t="s">
        <v>44</v>
      </c>
      <c r="C49" s="6"/>
      <c r="D49" s="6"/>
      <c r="E49" s="6"/>
      <c r="F49" s="6"/>
      <c r="G49" s="19" t="s">
        <v>20</v>
      </c>
      <c r="H49" s="9">
        <f>SUM(H46:H48)</f>
        <v>433200</v>
      </c>
      <c r="I49" s="9">
        <f t="shared" ref="I49:K49" si="11">SUM(I46:I48)</f>
        <v>663188.35051546386</v>
      </c>
      <c r="J49" s="9">
        <f t="shared" si="11"/>
        <v>868347.8361143776</v>
      </c>
      <c r="K49" s="9">
        <f t="shared" si="11"/>
        <v>1039135.6626382405</v>
      </c>
    </row>
    <row r="50" spans="1:11" x14ac:dyDescent="0.25">
      <c r="A50" s="111" t="s">
        <v>48</v>
      </c>
      <c r="B50" s="111"/>
      <c r="C50" s="111"/>
      <c r="D50" s="111"/>
      <c r="E50" s="6"/>
      <c r="F50" s="6"/>
      <c r="G50" s="19" t="s">
        <v>20</v>
      </c>
      <c r="H50" s="12">
        <v>131000</v>
      </c>
      <c r="I50" s="12">
        <v>183000</v>
      </c>
      <c r="J50" s="12">
        <v>278000</v>
      </c>
      <c r="K50" s="12">
        <v>278000</v>
      </c>
    </row>
    <row r="51" spans="1:11" x14ac:dyDescent="0.25">
      <c r="A51" s="6"/>
      <c r="B51" s="8" t="s">
        <v>47</v>
      </c>
      <c r="C51" s="6"/>
      <c r="D51" s="6"/>
      <c r="E51" s="6"/>
      <c r="F51" s="6"/>
      <c r="G51" s="19" t="s">
        <v>20</v>
      </c>
      <c r="H51" s="32">
        <f>H50</f>
        <v>131000</v>
      </c>
      <c r="I51" s="32">
        <f t="shared" ref="I51:K51" si="12">I50</f>
        <v>183000</v>
      </c>
      <c r="J51" s="32">
        <f t="shared" si="12"/>
        <v>278000</v>
      </c>
      <c r="K51" s="32">
        <f t="shared" si="12"/>
        <v>278000</v>
      </c>
    </row>
    <row r="52" spans="1:11" x14ac:dyDescent="0.25">
      <c r="A52" s="6"/>
      <c r="B52" s="8" t="s">
        <v>49</v>
      </c>
      <c r="C52" s="6"/>
      <c r="D52" s="6"/>
      <c r="E52" s="6"/>
      <c r="F52" s="6"/>
      <c r="G52" s="19" t="s">
        <v>20</v>
      </c>
      <c r="H52" s="9">
        <f>H49+H51</f>
        <v>564200</v>
      </c>
      <c r="I52" s="9">
        <f t="shared" ref="I52:K52" si="13">I49+I51</f>
        <v>846188.35051546386</v>
      </c>
      <c r="J52" s="9">
        <f t="shared" si="13"/>
        <v>1146347.8361143777</v>
      </c>
      <c r="K52" s="9">
        <f t="shared" si="13"/>
        <v>1317135.6626382405</v>
      </c>
    </row>
    <row r="53" spans="1:11" x14ac:dyDescent="0.25">
      <c r="A53" s="112" t="s">
        <v>50</v>
      </c>
      <c r="B53" s="112"/>
      <c r="C53" s="112"/>
      <c r="D53" s="112"/>
      <c r="E53" s="6"/>
      <c r="F53" s="6"/>
      <c r="G53" s="19" t="s">
        <v>20</v>
      </c>
      <c r="H53" s="7">
        <v>159400</v>
      </c>
      <c r="I53" s="7">
        <v>159400</v>
      </c>
      <c r="J53" s="7">
        <v>179700</v>
      </c>
      <c r="K53" s="7">
        <v>179700</v>
      </c>
    </row>
    <row r="54" spans="1:11" x14ac:dyDescent="0.25">
      <c r="A54" s="112" t="s">
        <v>51</v>
      </c>
      <c r="B54" s="112"/>
      <c r="C54" s="112"/>
      <c r="D54" s="112"/>
      <c r="E54" s="6"/>
      <c r="F54" s="6"/>
      <c r="G54" s="19" t="s">
        <v>20</v>
      </c>
      <c r="H54" s="12">
        <v>80400</v>
      </c>
      <c r="I54" s="12">
        <v>100411.64948453609</v>
      </c>
      <c r="J54" s="12">
        <v>132952.1638856222</v>
      </c>
      <c r="K54" s="12">
        <v>146999.33736175956</v>
      </c>
    </row>
    <row r="55" spans="1:11" x14ac:dyDescent="0.25">
      <c r="A55" s="6"/>
      <c r="B55" s="8" t="s">
        <v>52</v>
      </c>
      <c r="C55" s="6"/>
      <c r="D55" s="6"/>
      <c r="E55" s="6"/>
      <c r="F55" s="6"/>
      <c r="G55" s="19" t="s">
        <v>20</v>
      </c>
      <c r="H55" s="33">
        <f>H53+H54</f>
        <v>239800</v>
      </c>
      <c r="I55" s="33">
        <f t="shared" ref="I55:K55" si="14">I53+I54</f>
        <v>259811.64948453609</v>
      </c>
      <c r="J55" s="33">
        <f t="shared" si="14"/>
        <v>312652.16388562217</v>
      </c>
      <c r="K55" s="33">
        <f t="shared" si="14"/>
        <v>326699.33736175956</v>
      </c>
    </row>
    <row r="56" spans="1:11" x14ac:dyDescent="0.25">
      <c r="A56" s="11"/>
      <c r="B56" s="22" t="s">
        <v>53</v>
      </c>
      <c r="C56" s="11"/>
      <c r="D56" s="11"/>
      <c r="E56" s="11"/>
      <c r="F56" s="11"/>
      <c r="G56" s="26" t="s">
        <v>20</v>
      </c>
      <c r="H56" s="23">
        <f>H52+H55</f>
        <v>804000</v>
      </c>
      <c r="I56" s="23">
        <f t="shared" ref="I56:K56" si="15">I52+I55</f>
        <v>1106000</v>
      </c>
      <c r="J56" s="23">
        <f t="shared" si="15"/>
        <v>1459000</v>
      </c>
      <c r="K56" s="23">
        <f t="shared" si="15"/>
        <v>1643835</v>
      </c>
    </row>
    <row r="58" spans="1:11" x14ac:dyDescent="0.25">
      <c r="B58" t="s">
        <v>54</v>
      </c>
      <c r="H58" t="b">
        <f>IF(H56=H43,TRUE,FALSE)</f>
        <v>1</v>
      </c>
      <c r="I58" t="b">
        <f t="shared" ref="I58:K58" si="16">IF(I56=I43,TRUE,FALSE)</f>
        <v>1</v>
      </c>
      <c r="J58" t="b">
        <f t="shared" si="16"/>
        <v>1</v>
      </c>
      <c r="K58" t="b">
        <f t="shared" si="16"/>
        <v>1</v>
      </c>
    </row>
    <row r="60" spans="1:11" ht="18" thickBot="1" x14ac:dyDescent="0.35">
      <c r="A60" s="108" t="s">
        <v>152</v>
      </c>
      <c r="B60" s="108"/>
      <c r="C60" s="108"/>
      <c r="D60" s="108"/>
    </row>
    <row r="61" spans="1:11" ht="15.75" thickTop="1" x14ac:dyDescent="0.25">
      <c r="A61" s="87"/>
      <c r="B61" s="103" t="s">
        <v>2</v>
      </c>
      <c r="C61" s="103"/>
      <c r="D61" s="87"/>
      <c r="E61" s="87"/>
      <c r="F61" s="87"/>
      <c r="G61" s="87"/>
      <c r="H61" s="17">
        <v>2017</v>
      </c>
      <c r="I61" s="17">
        <v>2018</v>
      </c>
      <c r="J61" s="17">
        <v>2019</v>
      </c>
      <c r="K61" s="17">
        <v>2020</v>
      </c>
    </row>
    <row r="62" spans="1:11" ht="15.75" thickBot="1" x14ac:dyDescent="0.3">
      <c r="A62" s="10"/>
      <c r="B62" s="104" t="s">
        <v>3</v>
      </c>
      <c r="C62" s="104"/>
      <c r="D62" s="10"/>
      <c r="E62" s="10"/>
      <c r="F62" s="10"/>
      <c r="G62" s="10"/>
      <c r="H62" s="31">
        <v>42855</v>
      </c>
      <c r="I62" s="31">
        <v>43220</v>
      </c>
      <c r="J62" s="31">
        <v>43585</v>
      </c>
      <c r="K62" s="31">
        <v>43951</v>
      </c>
    </row>
    <row r="63" spans="1:11" x14ac:dyDescent="0.25">
      <c r="G63" s="15" t="s">
        <v>18</v>
      </c>
    </row>
    <row r="64" spans="1:11" x14ac:dyDescent="0.25">
      <c r="B64" s="1" t="s">
        <v>153</v>
      </c>
      <c r="G64" t="s">
        <v>20</v>
      </c>
      <c r="H64" s="89">
        <f>H26</f>
        <v>0.48</v>
      </c>
      <c r="I64" s="89">
        <f t="shared" ref="I64:K64" si="17">I26</f>
        <v>0.6</v>
      </c>
      <c r="J64" s="89">
        <f t="shared" si="17"/>
        <v>0</v>
      </c>
      <c r="K64" s="89">
        <f t="shared" si="17"/>
        <v>0.55555555555555558</v>
      </c>
    </row>
    <row r="65" spans="1:19" x14ac:dyDescent="0.25">
      <c r="B65" s="1" t="s">
        <v>154</v>
      </c>
      <c r="G65" t="s">
        <v>20</v>
      </c>
      <c r="H65" s="7">
        <v>10.4</v>
      </c>
      <c r="I65" s="7">
        <v>19.2</v>
      </c>
      <c r="J65" s="7">
        <v>27.5</v>
      </c>
      <c r="K65" s="7">
        <v>30.8</v>
      </c>
    </row>
    <row r="67" spans="1:19" ht="18" thickBot="1" x14ac:dyDescent="0.35">
      <c r="A67" s="108" t="s">
        <v>55</v>
      </c>
      <c r="B67" s="108"/>
      <c r="C67" s="108"/>
      <c r="D67" s="108"/>
    </row>
    <row r="68" spans="1:19" ht="15.75" thickTop="1" x14ac:dyDescent="0.25">
      <c r="A68" s="4"/>
      <c r="B68" s="103" t="s">
        <v>2</v>
      </c>
      <c r="C68" s="103"/>
      <c r="D68" s="4"/>
      <c r="E68" s="4"/>
      <c r="F68" s="4"/>
      <c r="G68" s="4"/>
      <c r="H68" s="17">
        <v>2017</v>
      </c>
      <c r="I68" s="17">
        <v>2018</v>
      </c>
      <c r="J68" s="17">
        <v>2019</v>
      </c>
      <c r="K68" s="37">
        <v>2020</v>
      </c>
      <c r="L68" s="42">
        <v>2017</v>
      </c>
      <c r="M68" s="17">
        <v>2018</v>
      </c>
      <c r="N68" s="17">
        <v>2019</v>
      </c>
      <c r="O68" s="37">
        <v>2020</v>
      </c>
      <c r="P68" s="42">
        <v>2017</v>
      </c>
      <c r="Q68" s="17">
        <v>2018</v>
      </c>
      <c r="R68" s="17">
        <v>2019</v>
      </c>
      <c r="S68" s="37">
        <v>2020</v>
      </c>
    </row>
    <row r="69" spans="1:19" ht="15.75" thickBot="1" x14ac:dyDescent="0.3">
      <c r="A69" s="10"/>
      <c r="B69" s="104" t="s">
        <v>3</v>
      </c>
      <c r="C69" s="104"/>
      <c r="D69" s="10"/>
      <c r="E69" s="10"/>
      <c r="F69" s="10"/>
      <c r="G69" s="10"/>
      <c r="H69" s="31">
        <v>42855</v>
      </c>
      <c r="I69" s="31">
        <v>43220</v>
      </c>
      <c r="J69" s="31">
        <v>43585</v>
      </c>
      <c r="K69" s="38">
        <v>43951</v>
      </c>
      <c r="L69" s="43">
        <v>42855</v>
      </c>
      <c r="M69" s="31">
        <v>43220</v>
      </c>
      <c r="N69" s="31">
        <v>43585</v>
      </c>
      <c r="O69" s="38">
        <v>43951</v>
      </c>
      <c r="P69" s="43">
        <v>42855</v>
      </c>
      <c r="Q69" s="31">
        <v>43220</v>
      </c>
      <c r="R69" s="31">
        <v>43585</v>
      </c>
      <c r="S69" s="38">
        <v>43951</v>
      </c>
    </row>
    <row r="70" spans="1:19" x14ac:dyDescent="0.25">
      <c r="A70" s="35"/>
      <c r="B70" s="35"/>
      <c r="C70" s="35"/>
      <c r="D70" s="35"/>
      <c r="E70" s="35"/>
      <c r="F70" s="35"/>
      <c r="G70" s="36" t="s">
        <v>18</v>
      </c>
      <c r="H70" s="105" t="s">
        <v>55</v>
      </c>
      <c r="I70" s="105"/>
      <c r="J70" s="105"/>
      <c r="K70" s="106"/>
      <c r="L70" s="107" t="s">
        <v>57</v>
      </c>
      <c r="M70" s="105"/>
      <c r="N70" s="105"/>
      <c r="O70" s="106"/>
      <c r="P70" s="107" t="s">
        <v>58</v>
      </c>
      <c r="Q70" s="105"/>
      <c r="R70" s="105"/>
      <c r="S70" s="106"/>
    </row>
    <row r="71" spans="1:19" x14ac:dyDescent="0.25">
      <c r="A71" s="20"/>
      <c r="B71" s="1" t="s">
        <v>56</v>
      </c>
      <c r="H71" s="6"/>
      <c r="I71" s="6"/>
      <c r="J71" s="6"/>
      <c r="K71" s="39"/>
      <c r="L71" s="18"/>
      <c r="M71" s="6"/>
      <c r="N71" s="6"/>
      <c r="O71" s="39"/>
      <c r="P71" s="18"/>
      <c r="Q71" s="6"/>
      <c r="R71" s="6"/>
      <c r="S71" s="39"/>
    </row>
    <row r="72" spans="1:19" x14ac:dyDescent="0.25">
      <c r="B72" s="4" t="s">
        <v>13</v>
      </c>
      <c r="C72" s="4"/>
      <c r="D72" s="4"/>
      <c r="E72" s="4"/>
      <c r="F72" s="4"/>
      <c r="G72" s="29" t="s">
        <v>20</v>
      </c>
      <c r="H72" s="46"/>
      <c r="I72" s="46">
        <f>I20</f>
        <v>32011.649484536087</v>
      </c>
      <c r="J72" s="46">
        <f>J20</f>
        <v>32540.514401086111</v>
      </c>
      <c r="K72" s="47">
        <f>K20</f>
        <v>26047.173476137374</v>
      </c>
      <c r="L72" s="48"/>
      <c r="M72" s="46">
        <f>I20</f>
        <v>32011.649484536087</v>
      </c>
      <c r="N72" s="46">
        <f>J20</f>
        <v>32540.514401086111</v>
      </c>
      <c r="O72" s="47">
        <f>K20</f>
        <v>26047.173476137374</v>
      </c>
      <c r="P72" s="48"/>
      <c r="Q72" s="46">
        <f>I20</f>
        <v>32011.649484536087</v>
      </c>
      <c r="R72" s="46">
        <f>J20</f>
        <v>32540.514401086111</v>
      </c>
      <c r="S72" s="47">
        <f>K20</f>
        <v>26047.173476137374</v>
      </c>
    </row>
    <row r="73" spans="1:19" x14ac:dyDescent="0.25">
      <c r="B73" s="6" t="s">
        <v>59</v>
      </c>
      <c r="C73" s="6"/>
      <c r="D73" s="6"/>
      <c r="E73" s="6"/>
      <c r="F73" s="6"/>
      <c r="G73" s="19" t="s">
        <v>20</v>
      </c>
      <c r="H73" s="24"/>
      <c r="I73" s="24">
        <f>I15</f>
        <v>12000</v>
      </c>
      <c r="J73" s="24">
        <f>J15</f>
        <v>22000</v>
      </c>
      <c r="K73" s="40">
        <f>K15</f>
        <v>29117.999999999996</v>
      </c>
      <c r="L73" s="44"/>
      <c r="M73" s="24">
        <f t="shared" ref="M73:O73" si="18">I73</f>
        <v>12000</v>
      </c>
      <c r="N73" s="24">
        <f t="shared" si="18"/>
        <v>22000</v>
      </c>
      <c r="O73" s="40">
        <f t="shared" si="18"/>
        <v>29117.999999999996</v>
      </c>
      <c r="P73" s="44"/>
      <c r="Q73" s="24">
        <f t="shared" ref="Q73:R73" si="19">I73</f>
        <v>12000</v>
      </c>
      <c r="R73" s="24">
        <f t="shared" si="19"/>
        <v>22000</v>
      </c>
      <c r="S73" s="40">
        <f>K73</f>
        <v>29117.999999999996</v>
      </c>
    </row>
    <row r="74" spans="1:19" x14ac:dyDescent="0.25">
      <c r="B74" s="6" t="s">
        <v>60</v>
      </c>
      <c r="C74" s="6"/>
      <c r="D74" s="6"/>
      <c r="E74" s="6"/>
      <c r="F74" s="6"/>
      <c r="G74" s="19" t="s">
        <v>20</v>
      </c>
      <c r="H74" s="24"/>
      <c r="I74" s="24"/>
      <c r="J74" s="24"/>
      <c r="K74" s="40"/>
      <c r="L74" s="44"/>
      <c r="M74" s="24"/>
      <c r="N74" s="24"/>
      <c r="O74" s="40"/>
      <c r="P74" s="44"/>
      <c r="Q74" s="24">
        <f>I17</f>
        <v>36469.072164948448</v>
      </c>
      <c r="R74" s="24">
        <f>J17</f>
        <v>51513.550855591267</v>
      </c>
      <c r="S74" s="40">
        <f>K17</f>
        <v>66565.752176946611</v>
      </c>
    </row>
    <row r="75" spans="1:19" x14ac:dyDescent="0.25">
      <c r="B75" s="6" t="s">
        <v>61</v>
      </c>
      <c r="C75" s="6"/>
      <c r="D75" s="6"/>
      <c r="E75" s="6"/>
      <c r="F75" s="6"/>
      <c r="G75" s="19" t="s">
        <v>20</v>
      </c>
      <c r="H75" s="6"/>
      <c r="I75" s="6"/>
      <c r="J75" s="6"/>
      <c r="K75" s="39"/>
      <c r="L75" s="18"/>
      <c r="M75" s="24">
        <f>I34-H34</f>
        <v>3200</v>
      </c>
      <c r="N75" s="24">
        <f>J34-I34</f>
        <v>-27000</v>
      </c>
      <c r="O75" s="40">
        <f>K34-J34</f>
        <v>4297.9999999999927</v>
      </c>
      <c r="P75" s="18"/>
      <c r="Q75" s="24">
        <f>M75</f>
        <v>3200</v>
      </c>
      <c r="R75" s="24">
        <f t="shared" ref="R75:S75" si="20">N75</f>
        <v>-27000</v>
      </c>
      <c r="S75" s="40">
        <f t="shared" si="20"/>
        <v>4297.9999999999927</v>
      </c>
    </row>
    <row r="76" spans="1:19" x14ac:dyDescent="0.25">
      <c r="B76" s="6" t="s">
        <v>62</v>
      </c>
      <c r="C76" s="6"/>
      <c r="D76" s="6"/>
      <c r="E76" s="6"/>
      <c r="F76" s="6"/>
      <c r="G76" s="19" t="s">
        <v>20</v>
      </c>
      <c r="H76" s="6"/>
      <c r="I76" s="24">
        <f t="shared" ref="I76:K78" si="21">I35-H35</f>
        <v>22000</v>
      </c>
      <c r="J76" s="24">
        <f t="shared" si="21"/>
        <v>29000</v>
      </c>
      <c r="K76" s="40">
        <f t="shared" si="21"/>
        <v>9288</v>
      </c>
      <c r="L76" s="18"/>
      <c r="M76" s="24">
        <f>I76</f>
        <v>22000</v>
      </c>
      <c r="N76" s="24">
        <f t="shared" ref="N76:O80" si="22">J76</f>
        <v>29000</v>
      </c>
      <c r="O76" s="40">
        <f t="shared" si="22"/>
        <v>9288</v>
      </c>
      <c r="P76" s="18"/>
      <c r="Q76" s="24">
        <f>M76</f>
        <v>22000</v>
      </c>
      <c r="R76" s="24">
        <f t="shared" ref="R76:S76" si="23">N76</f>
        <v>29000</v>
      </c>
      <c r="S76" s="40">
        <f t="shared" si="23"/>
        <v>9288</v>
      </c>
    </row>
    <row r="77" spans="1:19" x14ac:dyDescent="0.25">
      <c r="B77" s="6" t="s">
        <v>63</v>
      </c>
      <c r="C77" s="6"/>
      <c r="D77" s="6"/>
      <c r="E77" s="6"/>
      <c r="F77" s="6"/>
      <c r="G77" s="19" t="s">
        <v>20</v>
      </c>
      <c r="H77" s="6"/>
      <c r="I77" s="24">
        <f t="shared" si="21"/>
        <v>202300</v>
      </c>
      <c r="J77" s="24">
        <f t="shared" si="21"/>
        <v>260000</v>
      </c>
      <c r="K77" s="40">
        <f t="shared" si="21"/>
        <v>132534.99999999977</v>
      </c>
      <c r="L77" s="18"/>
      <c r="M77" s="24">
        <f>I77</f>
        <v>202300</v>
      </c>
      <c r="N77" s="24">
        <f t="shared" si="22"/>
        <v>260000</v>
      </c>
      <c r="O77" s="40">
        <f t="shared" si="22"/>
        <v>132534.99999999977</v>
      </c>
      <c r="P77" s="18"/>
      <c r="Q77" s="24">
        <f>I77</f>
        <v>202300</v>
      </c>
      <c r="R77" s="24">
        <f t="shared" ref="R77:S80" si="24">J77</f>
        <v>260000</v>
      </c>
      <c r="S77" s="40">
        <f t="shared" si="24"/>
        <v>132534.99999999977</v>
      </c>
    </row>
    <row r="78" spans="1:19" x14ac:dyDescent="0.25">
      <c r="B78" s="6" t="s">
        <v>64</v>
      </c>
      <c r="C78" s="6"/>
      <c r="D78" s="6"/>
      <c r="E78" s="6"/>
      <c r="F78" s="6"/>
      <c r="G78" s="19" t="s">
        <v>20</v>
      </c>
      <c r="H78" s="6"/>
      <c r="I78" s="24">
        <f t="shared" si="21"/>
        <v>9000</v>
      </c>
      <c r="J78" s="24">
        <f t="shared" si="21"/>
        <v>1000</v>
      </c>
      <c r="K78" s="40">
        <f t="shared" si="21"/>
        <v>4531.9999999999964</v>
      </c>
      <c r="L78" s="18"/>
      <c r="M78" s="24">
        <f>I78</f>
        <v>9000</v>
      </c>
      <c r="N78" s="24">
        <f t="shared" si="22"/>
        <v>1000</v>
      </c>
      <c r="O78" s="40">
        <f t="shared" si="22"/>
        <v>4531.9999999999964</v>
      </c>
      <c r="P78" s="18"/>
      <c r="Q78" s="24">
        <f>I78</f>
        <v>9000</v>
      </c>
      <c r="R78" s="24">
        <f t="shared" si="24"/>
        <v>1000</v>
      </c>
      <c r="S78" s="40">
        <f t="shared" si="24"/>
        <v>4531.9999999999964</v>
      </c>
    </row>
    <row r="79" spans="1:19" x14ac:dyDescent="0.25">
      <c r="B79" s="6" t="s">
        <v>65</v>
      </c>
      <c r="C79" s="6"/>
      <c r="D79" s="6"/>
      <c r="E79" s="6"/>
      <c r="F79" s="6"/>
      <c r="G79" s="19" t="s">
        <v>20</v>
      </c>
      <c r="H79" s="6"/>
      <c r="I79" s="24">
        <f>I46-H46</f>
        <v>38900</v>
      </c>
      <c r="J79" s="24">
        <f>J46-I46</f>
        <v>9000</v>
      </c>
      <c r="K79" s="40">
        <f>K46-J46</f>
        <v>20744.999999999985</v>
      </c>
      <c r="L79" s="18"/>
      <c r="M79" s="24">
        <f>I79</f>
        <v>38900</v>
      </c>
      <c r="N79" s="24">
        <f t="shared" si="22"/>
        <v>9000</v>
      </c>
      <c r="O79" s="40">
        <f t="shared" si="22"/>
        <v>20744.999999999985</v>
      </c>
      <c r="P79" s="18"/>
      <c r="Q79" s="24">
        <f>I79</f>
        <v>38900</v>
      </c>
      <c r="R79" s="24">
        <f t="shared" si="24"/>
        <v>9000</v>
      </c>
      <c r="S79" s="40">
        <f t="shared" si="24"/>
        <v>20744.999999999985</v>
      </c>
    </row>
    <row r="80" spans="1:19" x14ac:dyDescent="0.25">
      <c r="B80" s="6" t="s">
        <v>66</v>
      </c>
      <c r="C80" s="6"/>
      <c r="D80" s="6"/>
      <c r="E80" s="6"/>
      <c r="F80" s="6"/>
      <c r="G80" s="19" t="s">
        <v>20</v>
      </c>
      <c r="H80" s="6"/>
      <c r="I80" s="24">
        <f>I48-H48</f>
        <v>27700</v>
      </c>
      <c r="J80" s="24">
        <f>J48-I48</f>
        <v>39000</v>
      </c>
      <c r="K80" s="40">
        <f>K48-J48</f>
        <v>8202.5</v>
      </c>
      <c r="L80" s="18"/>
      <c r="M80" s="24">
        <f>I80</f>
        <v>27700</v>
      </c>
      <c r="N80" s="24">
        <f t="shared" si="22"/>
        <v>39000</v>
      </c>
      <c r="O80" s="40">
        <f t="shared" si="22"/>
        <v>8202.5</v>
      </c>
      <c r="P80" s="18"/>
      <c r="Q80" s="24">
        <f>I80</f>
        <v>27700</v>
      </c>
      <c r="R80" s="24">
        <f t="shared" si="24"/>
        <v>39000</v>
      </c>
      <c r="S80" s="40">
        <f t="shared" si="24"/>
        <v>8202.5</v>
      </c>
    </row>
    <row r="81" spans="1:19" x14ac:dyDescent="0.25">
      <c r="B81" s="8" t="s">
        <v>67</v>
      </c>
      <c r="C81" s="6"/>
      <c r="D81" s="6"/>
      <c r="E81" s="6"/>
      <c r="F81" s="6"/>
      <c r="G81" s="19" t="s">
        <v>20</v>
      </c>
      <c r="H81" s="6"/>
      <c r="I81" s="9">
        <f>SUM(I72:I74)-SUM(I75:I78)+SUM(I79:I80)</f>
        <v>-122688.35051546391</v>
      </c>
      <c r="J81" s="9">
        <f t="shared" ref="J81:S81" si="25">SUM(J72:J74)-SUM(J75:J78)+SUM(J79:J80)</f>
        <v>-187459.48559891389</v>
      </c>
      <c r="K81" s="41">
        <f t="shared" si="25"/>
        <v>-62242.326523862415</v>
      </c>
      <c r="L81" s="45"/>
      <c r="M81" s="9">
        <f t="shared" si="25"/>
        <v>-125888.35051546391</v>
      </c>
      <c r="N81" s="9">
        <f t="shared" si="25"/>
        <v>-160459.48559891389</v>
      </c>
      <c r="O81" s="41">
        <f t="shared" si="25"/>
        <v>-66540.326523862415</v>
      </c>
      <c r="P81" s="45"/>
      <c r="Q81" s="9">
        <f t="shared" si="25"/>
        <v>-89419.278350515466</v>
      </c>
      <c r="R81" s="9">
        <f t="shared" si="25"/>
        <v>-108945.93474332261</v>
      </c>
      <c r="S81" s="41">
        <f t="shared" si="25"/>
        <v>25.425653084195801</v>
      </c>
    </row>
    <row r="82" spans="1:19" x14ac:dyDescent="0.25">
      <c r="H82" s="6"/>
      <c r="I82" s="6"/>
      <c r="J82" s="6"/>
      <c r="K82" s="39"/>
      <c r="L82" s="18"/>
      <c r="M82" s="6"/>
      <c r="N82" s="6"/>
      <c r="O82" s="39"/>
      <c r="P82" s="18"/>
      <c r="Q82" s="6"/>
      <c r="R82" s="6"/>
      <c r="S82" s="39"/>
    </row>
    <row r="83" spans="1:19" x14ac:dyDescent="0.25">
      <c r="A83" s="11"/>
      <c r="B83" s="1" t="s">
        <v>68</v>
      </c>
      <c r="H83" s="6"/>
      <c r="I83" s="6"/>
      <c r="J83" s="6"/>
      <c r="K83" s="39"/>
      <c r="L83" s="18"/>
      <c r="M83" s="6"/>
      <c r="N83" s="6"/>
      <c r="O83" s="39"/>
      <c r="P83" s="18"/>
      <c r="Q83" s="6"/>
      <c r="R83" s="6"/>
      <c r="S83" s="39"/>
    </row>
    <row r="84" spans="1:19" x14ac:dyDescent="0.25">
      <c r="B84" s="4" t="s">
        <v>69</v>
      </c>
      <c r="C84" s="4"/>
      <c r="D84" s="4"/>
      <c r="E84" s="4"/>
      <c r="F84" s="4"/>
      <c r="G84" s="29" t="s">
        <v>20</v>
      </c>
      <c r="H84" s="4"/>
      <c r="I84" s="46">
        <f>I39-H39</f>
        <v>77500</v>
      </c>
      <c r="J84" s="46">
        <f>J39-I39</f>
        <v>112000</v>
      </c>
      <c r="K84" s="47">
        <f>K39-J39</f>
        <v>63299.999999999942</v>
      </c>
      <c r="L84" s="49"/>
      <c r="M84" s="46">
        <f>I84</f>
        <v>77500</v>
      </c>
      <c r="N84" s="46">
        <f t="shared" ref="N84:O84" si="26">J84</f>
        <v>112000</v>
      </c>
      <c r="O84" s="47">
        <f t="shared" si="26"/>
        <v>63299.999999999942</v>
      </c>
      <c r="P84" s="49"/>
      <c r="Q84" s="46">
        <f>I84</f>
        <v>77500</v>
      </c>
      <c r="R84" s="46">
        <f t="shared" ref="R84:S84" si="27">J84</f>
        <v>112000</v>
      </c>
      <c r="S84" s="47">
        <f t="shared" si="27"/>
        <v>63299.999999999942</v>
      </c>
    </row>
    <row r="85" spans="1:19" x14ac:dyDescent="0.25">
      <c r="B85" s="8" t="s">
        <v>70</v>
      </c>
      <c r="C85" s="6"/>
      <c r="D85" s="6"/>
      <c r="E85" s="6"/>
      <c r="F85" s="6"/>
      <c r="G85" s="19" t="s">
        <v>20</v>
      </c>
      <c r="H85" s="6"/>
      <c r="I85" s="9">
        <f>I84</f>
        <v>77500</v>
      </c>
      <c r="J85" s="9">
        <f t="shared" ref="J85:S85" si="28">J84</f>
        <v>112000</v>
      </c>
      <c r="K85" s="41">
        <f t="shared" si="28"/>
        <v>63299.999999999942</v>
      </c>
      <c r="L85" s="45"/>
      <c r="M85" s="9">
        <f t="shared" si="28"/>
        <v>77500</v>
      </c>
      <c r="N85" s="9">
        <f t="shared" si="28"/>
        <v>112000</v>
      </c>
      <c r="O85" s="41">
        <f t="shared" si="28"/>
        <v>63299.999999999942</v>
      </c>
      <c r="P85" s="45"/>
      <c r="Q85" s="9">
        <f t="shared" si="28"/>
        <v>77500</v>
      </c>
      <c r="R85" s="9">
        <f t="shared" si="28"/>
        <v>112000</v>
      </c>
      <c r="S85" s="41">
        <f t="shared" si="28"/>
        <v>63299.999999999942</v>
      </c>
    </row>
    <row r="86" spans="1:19" x14ac:dyDescent="0.25">
      <c r="H86" s="6"/>
      <c r="I86" s="6"/>
      <c r="J86" s="6"/>
      <c r="K86" s="39"/>
      <c r="L86" s="18"/>
      <c r="M86" s="6"/>
      <c r="N86" s="6"/>
      <c r="O86" s="39"/>
      <c r="P86" s="18"/>
      <c r="Q86" s="6"/>
      <c r="R86" s="6"/>
      <c r="S86" s="39"/>
    </row>
    <row r="87" spans="1:19" x14ac:dyDescent="0.25">
      <c r="A87" s="11"/>
      <c r="B87" s="1" t="s">
        <v>71</v>
      </c>
      <c r="H87" s="6"/>
      <c r="I87" s="6"/>
      <c r="J87" s="6"/>
      <c r="K87" s="39"/>
      <c r="L87" s="18"/>
      <c r="M87" s="6"/>
      <c r="N87" s="6"/>
      <c r="O87" s="39"/>
      <c r="P87" s="18"/>
      <c r="Q87" s="6"/>
      <c r="R87" s="6"/>
      <c r="S87" s="39"/>
    </row>
    <row r="88" spans="1:19" x14ac:dyDescent="0.25">
      <c r="B88" s="4" t="s">
        <v>72</v>
      </c>
      <c r="C88" s="4"/>
      <c r="D88" s="4"/>
      <c r="E88" s="4"/>
      <c r="F88" s="4"/>
      <c r="G88" s="29" t="s">
        <v>20</v>
      </c>
      <c r="H88" s="4"/>
      <c r="I88" s="46">
        <f>I47-H47</f>
        <v>163388.35051546386</v>
      </c>
      <c r="J88" s="46">
        <f>J47-I47</f>
        <v>157159.48559891374</v>
      </c>
      <c r="K88" s="47">
        <f>K47-J47</f>
        <v>141840.3265238629</v>
      </c>
      <c r="L88" s="49"/>
      <c r="M88" s="46">
        <f>I88</f>
        <v>163388.35051546386</v>
      </c>
      <c r="N88" s="46">
        <f t="shared" ref="N88:O90" si="29">J88</f>
        <v>157159.48559891374</v>
      </c>
      <c r="O88" s="47">
        <f t="shared" si="29"/>
        <v>141840.3265238629</v>
      </c>
      <c r="P88" s="49"/>
      <c r="Q88" s="4"/>
      <c r="R88" s="4"/>
      <c r="S88" s="50"/>
    </row>
    <row r="89" spans="1:19" x14ac:dyDescent="0.25">
      <c r="B89" s="6" t="s">
        <v>73</v>
      </c>
      <c r="C89" s="6"/>
      <c r="D89" s="6"/>
      <c r="E89" s="6"/>
      <c r="F89" s="6"/>
      <c r="G89" s="19" t="s">
        <v>20</v>
      </c>
      <c r="H89" s="6"/>
      <c r="I89" s="24">
        <f>I50-H50</f>
        <v>52000</v>
      </c>
      <c r="J89" s="24">
        <f>J50-I50</f>
        <v>95000</v>
      </c>
      <c r="K89" s="40">
        <f>K50-J50</f>
        <v>0</v>
      </c>
      <c r="L89" s="18"/>
      <c r="M89" s="24">
        <f>I89</f>
        <v>52000</v>
      </c>
      <c r="N89" s="24">
        <f t="shared" si="29"/>
        <v>95000</v>
      </c>
      <c r="O89" s="40">
        <f t="shared" si="29"/>
        <v>0</v>
      </c>
      <c r="P89" s="18"/>
      <c r="Q89" s="6"/>
      <c r="R89" s="6"/>
      <c r="S89" s="39"/>
    </row>
    <row r="90" spans="1:19" x14ac:dyDescent="0.25">
      <c r="B90" s="6" t="s">
        <v>74</v>
      </c>
      <c r="C90" s="6"/>
      <c r="D90" s="6"/>
      <c r="E90" s="6"/>
      <c r="F90" s="6"/>
      <c r="G90" s="19" t="s">
        <v>20</v>
      </c>
      <c r="H90" s="6"/>
      <c r="I90" s="24">
        <f>I53-H53</f>
        <v>0</v>
      </c>
      <c r="J90" s="24">
        <f>J53-I53</f>
        <v>20300</v>
      </c>
      <c r="K90" s="40">
        <f>K53-J53</f>
        <v>0</v>
      </c>
      <c r="L90" s="18"/>
      <c r="M90" s="24">
        <f>I90</f>
        <v>0</v>
      </c>
      <c r="N90" s="24">
        <f t="shared" si="29"/>
        <v>20300</v>
      </c>
      <c r="O90" s="40">
        <f t="shared" si="29"/>
        <v>0</v>
      </c>
      <c r="P90" s="18"/>
      <c r="Q90" s="6"/>
      <c r="R90" s="6"/>
      <c r="S90" s="39"/>
    </row>
    <row r="91" spans="1:19" x14ac:dyDescent="0.25">
      <c r="B91" s="6" t="s">
        <v>75</v>
      </c>
      <c r="C91" s="6"/>
      <c r="D91" s="6"/>
      <c r="E91" s="6"/>
      <c r="F91" s="6"/>
      <c r="G91" s="19" t="s">
        <v>20</v>
      </c>
      <c r="H91" s="6"/>
      <c r="I91" s="24">
        <f>I22</f>
        <v>12000</v>
      </c>
      <c r="J91" s="24">
        <f>J22</f>
        <v>0</v>
      </c>
      <c r="K91" s="40">
        <f>K22</f>
        <v>12000</v>
      </c>
      <c r="L91" s="18"/>
      <c r="M91" s="6"/>
      <c r="N91" s="6"/>
      <c r="O91" s="39"/>
      <c r="P91" s="18"/>
      <c r="Q91" s="6"/>
      <c r="R91" s="6"/>
      <c r="S91" s="39"/>
    </row>
    <row r="92" spans="1:19" x14ac:dyDescent="0.25">
      <c r="B92" s="8" t="s">
        <v>76</v>
      </c>
      <c r="C92" s="6"/>
      <c r="D92" s="6"/>
      <c r="E92" s="6"/>
      <c r="F92" s="6"/>
      <c r="G92" s="19" t="s">
        <v>20</v>
      </c>
      <c r="H92" s="6"/>
      <c r="I92" s="9">
        <f>SUM(I88:I90)-I91</f>
        <v>203388.35051546386</v>
      </c>
      <c r="J92" s="9">
        <f t="shared" ref="J92:K92" si="30">SUM(J88:J90)-J91</f>
        <v>272459.48559891374</v>
      </c>
      <c r="K92" s="9">
        <f t="shared" si="30"/>
        <v>129840.3265238629</v>
      </c>
      <c r="L92" s="9"/>
      <c r="M92" s="9">
        <f t="shared" ref="M92" si="31">SUM(M88:M90)-M91</f>
        <v>215388.35051546386</v>
      </c>
      <c r="N92" s="9">
        <f t="shared" ref="N92:O92" si="32">SUM(N88:N90)-N91</f>
        <v>272459.48559891374</v>
      </c>
      <c r="O92" s="9">
        <f t="shared" si="32"/>
        <v>141840.3265238629</v>
      </c>
      <c r="P92" s="18"/>
      <c r="Q92" s="6"/>
      <c r="R92" s="6"/>
      <c r="S92" s="39"/>
    </row>
    <row r="93" spans="1:19" x14ac:dyDescent="0.25">
      <c r="A93" s="11"/>
      <c r="H93" s="6"/>
      <c r="I93" s="6"/>
      <c r="J93" s="6"/>
      <c r="K93" s="39"/>
      <c r="L93" s="18"/>
      <c r="M93" s="6"/>
      <c r="N93" s="6"/>
      <c r="O93" s="39"/>
      <c r="P93" s="18"/>
      <c r="Q93" s="6"/>
      <c r="R93" s="6"/>
      <c r="S93" s="39"/>
    </row>
    <row r="94" spans="1:19" x14ac:dyDescent="0.25">
      <c r="B94" s="17" t="s">
        <v>77</v>
      </c>
      <c r="C94" s="4"/>
      <c r="D94" s="4"/>
      <c r="E94" s="4"/>
      <c r="F94" s="4"/>
      <c r="G94" s="29" t="s">
        <v>20</v>
      </c>
      <c r="H94" s="4"/>
      <c r="I94" s="51">
        <f>I81-I85+I92</f>
        <v>3199.9999999999418</v>
      </c>
      <c r="J94" s="51">
        <f t="shared" ref="J94:K94" si="33">J81-J85+J92</f>
        <v>-27000.000000000116</v>
      </c>
      <c r="K94" s="52">
        <f t="shared" si="33"/>
        <v>4298.0000000005384</v>
      </c>
      <c r="L94" s="49"/>
      <c r="M94" s="4"/>
      <c r="N94" s="4"/>
      <c r="O94" s="50"/>
      <c r="P94" s="49"/>
      <c r="Q94" s="4"/>
      <c r="R94" s="4"/>
      <c r="S94" s="50"/>
    </row>
    <row r="95" spans="1:19" x14ac:dyDescent="0.25">
      <c r="B95" s="8" t="s">
        <v>78</v>
      </c>
      <c r="C95" s="6"/>
      <c r="D95" s="6"/>
      <c r="E95" s="6"/>
      <c r="F95" s="6"/>
      <c r="G95" s="19" t="s">
        <v>20</v>
      </c>
      <c r="H95" s="6"/>
      <c r="I95" s="6"/>
      <c r="J95" s="6"/>
      <c r="K95" s="39"/>
      <c r="L95" s="18"/>
      <c r="M95" s="9">
        <f>M81-M85+M92</f>
        <v>11999.999999999942</v>
      </c>
      <c r="N95" s="9">
        <f t="shared" ref="N95:O95" si="34">N81-N85+N92</f>
        <v>0</v>
      </c>
      <c r="O95" s="41">
        <f t="shared" si="34"/>
        <v>12000.000000000538</v>
      </c>
      <c r="P95" s="18"/>
      <c r="Q95" s="6"/>
      <c r="R95" s="6"/>
      <c r="S95" s="39"/>
    </row>
    <row r="96" spans="1:19" x14ac:dyDescent="0.25">
      <c r="A96" s="11"/>
      <c r="B96" s="22" t="s">
        <v>58</v>
      </c>
      <c r="C96" s="11"/>
      <c r="D96" s="11"/>
      <c r="E96" s="11"/>
      <c r="F96" s="11"/>
      <c r="G96" s="26" t="s">
        <v>20</v>
      </c>
      <c r="H96" s="11"/>
      <c r="I96" s="11"/>
      <c r="J96" s="11"/>
      <c r="K96" s="53"/>
      <c r="L96" s="54"/>
      <c r="M96" s="11"/>
      <c r="N96" s="11"/>
      <c r="O96" s="53"/>
      <c r="P96" s="54"/>
      <c r="Q96" s="23">
        <f>Q81-Q85</f>
        <v>-166919.27835051547</v>
      </c>
      <c r="R96" s="23">
        <f t="shared" ref="R96:S96" si="35">R81-R85</f>
        <v>-220945.93474332261</v>
      </c>
      <c r="S96" s="55">
        <f t="shared" si="35"/>
        <v>-63274.574346915746</v>
      </c>
    </row>
    <row r="98" spans="1:11" x14ac:dyDescent="0.25">
      <c r="A98" s="4"/>
      <c r="B98" s="4" t="s">
        <v>79</v>
      </c>
      <c r="C98" s="4"/>
      <c r="D98" s="4"/>
      <c r="E98" s="4"/>
      <c r="F98" s="4"/>
      <c r="G98" s="29" t="s">
        <v>20</v>
      </c>
      <c r="H98" s="4"/>
      <c r="I98" s="46">
        <f>H100</f>
        <v>63800</v>
      </c>
      <c r="J98" s="46">
        <f t="shared" ref="J98:K98" si="36">I100</f>
        <v>66999.999999999942</v>
      </c>
      <c r="K98" s="46">
        <f t="shared" si="36"/>
        <v>39999.999999999825</v>
      </c>
    </row>
    <row r="99" spans="1:11" x14ac:dyDescent="0.25">
      <c r="A99" s="6"/>
      <c r="B99" s="6" t="s">
        <v>80</v>
      </c>
      <c r="C99" s="6"/>
      <c r="D99" s="6"/>
      <c r="E99" s="6"/>
      <c r="F99" s="6"/>
      <c r="G99" s="19" t="s">
        <v>20</v>
      </c>
      <c r="H99" s="6"/>
      <c r="I99" s="24">
        <f>I94</f>
        <v>3199.9999999999418</v>
      </c>
      <c r="J99" s="24">
        <f t="shared" ref="J99:K99" si="37">J94</f>
        <v>-27000.000000000116</v>
      </c>
      <c r="K99" s="24">
        <f t="shared" si="37"/>
        <v>4298.0000000005384</v>
      </c>
    </row>
    <row r="100" spans="1:11" x14ac:dyDescent="0.25">
      <c r="A100" s="11"/>
      <c r="B100" s="22" t="s">
        <v>81</v>
      </c>
      <c r="C100" s="11"/>
      <c r="D100" s="11"/>
      <c r="E100" s="11"/>
      <c r="F100" s="11"/>
      <c r="G100" s="26" t="s">
        <v>20</v>
      </c>
      <c r="H100" s="23">
        <f>H34</f>
        <v>63800</v>
      </c>
      <c r="I100" s="23">
        <f>SUM(I98:I99)</f>
        <v>66999.999999999942</v>
      </c>
      <c r="J100" s="23">
        <f t="shared" ref="J100:K100" si="38">SUM(J98:J99)</f>
        <v>39999.999999999825</v>
      </c>
      <c r="K100" s="23">
        <f t="shared" si="38"/>
        <v>44298.000000000364</v>
      </c>
    </row>
  </sheetData>
  <mergeCells count="39">
    <mergeCell ref="A15:D15"/>
    <mergeCell ref="A1:D1"/>
    <mergeCell ref="A5:D5"/>
    <mergeCell ref="B6:C6"/>
    <mergeCell ref="B7:C7"/>
    <mergeCell ref="A9:B9"/>
    <mergeCell ref="A10:D10"/>
    <mergeCell ref="A12:D12"/>
    <mergeCell ref="A13:D13"/>
    <mergeCell ref="A35:D35"/>
    <mergeCell ref="A17:D17"/>
    <mergeCell ref="A19:C19"/>
    <mergeCell ref="A22:B22"/>
    <mergeCell ref="B25:D25"/>
    <mergeCell ref="B26:D26"/>
    <mergeCell ref="B27:C27"/>
    <mergeCell ref="A29:D29"/>
    <mergeCell ref="B30:C30"/>
    <mergeCell ref="B31:C31"/>
    <mergeCell ref="A34:D34"/>
    <mergeCell ref="A67:D67"/>
    <mergeCell ref="A36:D36"/>
    <mergeCell ref="A37:D37"/>
    <mergeCell ref="A39:D39"/>
    <mergeCell ref="A40:D40"/>
    <mergeCell ref="A46:D46"/>
    <mergeCell ref="A47:D47"/>
    <mergeCell ref="A48:D48"/>
    <mergeCell ref="A50:D50"/>
    <mergeCell ref="A53:D53"/>
    <mergeCell ref="A54:D54"/>
    <mergeCell ref="A60:D60"/>
    <mergeCell ref="B61:C61"/>
    <mergeCell ref="B62:C62"/>
    <mergeCell ref="B68:C68"/>
    <mergeCell ref="B69:C69"/>
    <mergeCell ref="H70:K70"/>
    <mergeCell ref="L70:O70"/>
    <mergeCell ref="P70:S70"/>
  </mergeCells>
  <conditionalFormatting sqref="H58:K58">
    <cfRule type="containsText" dxfId="1" priority="1" operator="containsText" text="FALSE">
      <formula>NOT(ISERROR(SEARCH("FALSE",H58)))</formula>
    </cfRule>
    <cfRule type="containsText" dxfId="0" priority="2" operator="containsText" text="TRUE">
      <formula>NOT(ISERROR(SEARCH("TRUE",H58)))</formula>
    </cfRule>
  </conditionalFormatting>
  <pageMargins left="0.7" right="0.7" top="0.75" bottom="0.75" header="0.3" footer="0.3"/>
  <ignoredErrors>
    <ignoredError sqref="J19:K19 H19:I1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987-1CA1-426D-97EA-47542B637ABF}">
  <sheetPr>
    <tabColor theme="3" tint="0.39997558519241921"/>
  </sheetPr>
  <dimension ref="A1:K49"/>
  <sheetViews>
    <sheetView topLeftCell="A28" workbookViewId="0">
      <selection activeCell="P23" sqref="P23"/>
    </sheetView>
  </sheetViews>
  <sheetFormatPr defaultRowHeight="15" x14ac:dyDescent="0.25"/>
  <cols>
    <col min="1" max="1" width="3.28515625" customWidth="1"/>
    <col min="5" max="5" width="9.7109375" bestFit="1" customWidth="1"/>
    <col min="8" max="11" width="13.7109375" customWidth="1"/>
  </cols>
  <sheetData>
    <row r="1" spans="1:11" ht="20.25" thickBot="1" x14ac:dyDescent="0.35">
      <c r="A1" s="117" t="s">
        <v>0</v>
      </c>
      <c r="B1" s="117"/>
      <c r="C1" s="117"/>
      <c r="D1" s="117"/>
    </row>
    <row r="2" spans="1:11" ht="15.75" thickTop="1" x14ac:dyDescent="0.25">
      <c r="B2" t="s">
        <v>27</v>
      </c>
      <c r="E2" s="2">
        <v>43951</v>
      </c>
    </row>
    <row r="4" spans="1:11" ht="18" thickBot="1" x14ac:dyDescent="0.35">
      <c r="A4" s="60" t="s">
        <v>82</v>
      </c>
      <c r="B4" s="60"/>
      <c r="C4" s="60"/>
      <c r="D4" s="60"/>
      <c r="E4" s="61"/>
      <c r="F4" s="61"/>
    </row>
    <row r="5" spans="1:11" ht="15.75" thickTop="1" x14ac:dyDescent="0.25">
      <c r="A5" s="4"/>
      <c r="B5" s="103" t="s">
        <v>2</v>
      </c>
      <c r="C5" s="103"/>
      <c r="D5" s="4"/>
      <c r="E5" s="4"/>
      <c r="F5" s="4"/>
      <c r="G5" s="4"/>
      <c r="H5" s="17">
        <v>2017</v>
      </c>
      <c r="I5" s="17">
        <v>2018</v>
      </c>
      <c r="J5" s="17">
        <v>2019</v>
      </c>
      <c r="K5" s="17">
        <v>2020</v>
      </c>
    </row>
    <row r="6" spans="1:11" ht="15.75" thickBot="1" x14ac:dyDescent="0.3">
      <c r="A6" s="10"/>
      <c r="B6" s="104" t="s">
        <v>3</v>
      </c>
      <c r="C6" s="104"/>
      <c r="D6" s="10"/>
      <c r="E6" s="10"/>
      <c r="F6" s="10"/>
      <c r="G6" s="10"/>
      <c r="H6" s="31">
        <f>Model!H7</f>
        <v>42642</v>
      </c>
      <c r="I6" s="31">
        <f>Model!I7</f>
        <v>43007</v>
      </c>
      <c r="J6" s="31">
        <f>Model!J7</f>
        <v>43372</v>
      </c>
      <c r="K6" s="31">
        <f>Model!K7</f>
        <v>43737</v>
      </c>
    </row>
    <row r="7" spans="1:11" x14ac:dyDescent="0.25">
      <c r="G7" s="15" t="s">
        <v>18</v>
      </c>
    </row>
    <row r="8" spans="1:11" x14ac:dyDescent="0.25">
      <c r="A8" s="116" t="s">
        <v>14</v>
      </c>
      <c r="B8" s="116"/>
      <c r="C8" s="4"/>
      <c r="D8" s="4"/>
      <c r="E8" s="4"/>
      <c r="F8" s="4"/>
      <c r="G8" s="14" t="s">
        <v>26</v>
      </c>
      <c r="H8" s="59">
        <f>Model!H9/Model!H9</f>
        <v>1</v>
      </c>
      <c r="I8" s="59">
        <f>Model!I9/Model!I9</f>
        <v>1</v>
      </c>
      <c r="J8" s="59">
        <f>Model!J9/Model!J9</f>
        <v>1</v>
      </c>
      <c r="K8" s="59">
        <f>Model!K9/Model!K9</f>
        <v>1</v>
      </c>
    </row>
    <row r="9" spans="1:11" x14ac:dyDescent="0.25">
      <c r="A9" s="111" t="s">
        <v>5</v>
      </c>
      <c r="B9" s="111"/>
      <c r="C9" s="111"/>
      <c r="D9" s="111"/>
      <c r="E9" s="6"/>
      <c r="F9" s="6"/>
      <c r="G9" s="14" t="s">
        <v>26</v>
      </c>
      <c r="H9" s="56">
        <f>Model!H10/Model!H9</f>
        <v>0.76476630713918847</v>
      </c>
      <c r="I9" s="56">
        <f>Model!I10/Model!I9</f>
        <v>0.77306930693069309</v>
      </c>
      <c r="J9" s="56">
        <f>Model!J10/Model!J9</f>
        <v>0.78785046728971964</v>
      </c>
      <c r="K9" s="56">
        <f>Model!K10/Model!K9</f>
        <v>0.78999999999999992</v>
      </c>
    </row>
    <row r="10" spans="1:11" x14ac:dyDescent="0.25">
      <c r="A10" s="6"/>
      <c r="B10" s="8" t="s">
        <v>15</v>
      </c>
      <c r="C10" s="6"/>
      <c r="D10" s="6"/>
      <c r="E10" s="6"/>
      <c r="F10" s="6"/>
      <c r="G10" s="14" t="s">
        <v>26</v>
      </c>
      <c r="H10" s="57">
        <f>Model!H11/Model!H9</f>
        <v>0.2352336928608115</v>
      </c>
      <c r="I10" s="57">
        <f>Model!I11/Model!I9</f>
        <v>0.22693069306930694</v>
      </c>
      <c r="J10" s="57">
        <f>Model!J11/Model!J9</f>
        <v>0.21214953271028036</v>
      </c>
      <c r="K10" s="57">
        <f>Model!K11/Model!K9</f>
        <v>0.21000000000000002</v>
      </c>
    </row>
    <row r="11" spans="1:11" x14ac:dyDescent="0.25">
      <c r="A11" s="111" t="s">
        <v>6</v>
      </c>
      <c r="B11" s="111"/>
      <c r="C11" s="111"/>
      <c r="D11" s="111"/>
      <c r="E11" s="6"/>
      <c r="F11" s="6"/>
      <c r="G11" s="14" t="s">
        <v>26</v>
      </c>
      <c r="H11" s="56">
        <f>Model!H12/Model!H9</f>
        <v>4.930662557781202E-3</v>
      </c>
      <c r="I11" s="56">
        <f>Model!I12/Model!I9</f>
        <v>4.2772277227722776E-3</v>
      </c>
      <c r="J11" s="56">
        <f>Model!J12/Model!J9</f>
        <v>3.7383177570093459E-3</v>
      </c>
      <c r="K11" s="56">
        <f>Model!K12/Model!K9</f>
        <v>4.0000000000000001E-3</v>
      </c>
    </row>
    <row r="12" spans="1:11" x14ac:dyDescent="0.25">
      <c r="A12" s="111" t="s">
        <v>7</v>
      </c>
      <c r="B12" s="111"/>
      <c r="C12" s="111"/>
      <c r="D12" s="111"/>
      <c r="E12" s="6"/>
      <c r="F12" s="6"/>
      <c r="G12" s="14" t="s">
        <v>26</v>
      </c>
      <c r="H12" s="56">
        <f>Model!H13/Model!H9</f>
        <v>0.20030816640986132</v>
      </c>
      <c r="I12" s="56">
        <f>Model!I13/Model!I9</f>
        <v>0.18534653465346534</v>
      </c>
      <c r="J12" s="56">
        <f>Model!J13/Model!J9</f>
        <v>0.17102803738317757</v>
      </c>
      <c r="K12" s="56">
        <f>Model!K13/Model!K9</f>
        <v>0.17</v>
      </c>
    </row>
    <row r="13" spans="1:11" x14ac:dyDescent="0.25">
      <c r="A13" s="6"/>
      <c r="B13" s="8" t="s">
        <v>16</v>
      </c>
      <c r="C13" s="6"/>
      <c r="D13" s="6"/>
      <c r="E13" s="6"/>
      <c r="F13" s="6"/>
      <c r="G13" s="14" t="s">
        <v>26</v>
      </c>
      <c r="H13" s="57">
        <f>Model!H14/Model!H9</f>
        <v>2.9994863893168976E-2</v>
      </c>
      <c r="I13" s="57">
        <f>Model!I14/Model!I9</f>
        <v>3.7306930693069305E-2</v>
      </c>
      <c r="J13" s="57">
        <f>Model!J14/Model!J9</f>
        <v>3.7383177570093455E-2</v>
      </c>
      <c r="K13" s="57">
        <f>Model!K14/Model!K9</f>
        <v>3.6000000000000004E-2</v>
      </c>
    </row>
    <row r="14" spans="1:11" x14ac:dyDescent="0.25">
      <c r="A14" s="111" t="s">
        <v>8</v>
      </c>
      <c r="B14" s="111"/>
      <c r="C14" s="111"/>
      <c r="D14" s="111"/>
      <c r="E14" s="6"/>
      <c r="F14" s="6"/>
      <c r="G14" s="14" t="s">
        <v>26</v>
      </c>
      <c r="H14" s="56">
        <f>Model!H15/Model!H9</f>
        <v>4.6224961479198771E-3</v>
      </c>
      <c r="I14" s="56">
        <f>Model!I15/Model!I9</f>
        <v>4.7524752475247524E-3</v>
      </c>
      <c r="J14" s="56">
        <f>Model!J15/Model!J9</f>
        <v>6.853582554517134E-3</v>
      </c>
      <c r="K14" s="56">
        <f>Model!K15/Model!K9</f>
        <v>7.8878504672897191E-3</v>
      </c>
    </row>
    <row r="15" spans="1:11" x14ac:dyDescent="0.25">
      <c r="A15" s="6"/>
      <c r="B15" s="8" t="s">
        <v>9</v>
      </c>
      <c r="C15" s="6"/>
      <c r="D15" s="6"/>
      <c r="E15" s="6"/>
      <c r="F15" s="6"/>
      <c r="G15" s="14" t="s">
        <v>26</v>
      </c>
      <c r="H15" s="57">
        <f>Model!H16/Model!H9</f>
        <v>2.5372367745249102E-2</v>
      </c>
      <c r="I15" s="57">
        <f>Model!I16/Model!I9</f>
        <v>3.2554455445544556E-2</v>
      </c>
      <c r="J15" s="57">
        <f>Model!J16/Model!J9</f>
        <v>3.0529595015576325E-2</v>
      </c>
      <c r="K15" s="57">
        <f>Model!K16/Model!K9</f>
        <v>2.8112149532710285E-2</v>
      </c>
    </row>
    <row r="16" spans="1:11" x14ac:dyDescent="0.25">
      <c r="A16" s="111" t="s">
        <v>10</v>
      </c>
      <c r="B16" s="111"/>
      <c r="C16" s="111"/>
      <c r="D16" s="111"/>
      <c r="E16" s="6"/>
      <c r="F16" s="6"/>
      <c r="G16" s="14" t="s">
        <v>26</v>
      </c>
      <c r="H16" s="56">
        <f>Model!H17/Model!H9</f>
        <v>1.4278376990241396E-2</v>
      </c>
      <c r="I16" s="56">
        <f>Model!I17/Model!I9</f>
        <v>1.4443196897009286E-2</v>
      </c>
      <c r="J16" s="56">
        <f>Model!J17/Model!J9</f>
        <v>1.6047835157505068E-2</v>
      </c>
      <c r="K16" s="56">
        <f>Model!K17/Model!K9</f>
        <v>1.8032169084910368E-2</v>
      </c>
    </row>
    <row r="17" spans="1:11" x14ac:dyDescent="0.25">
      <c r="A17" s="6"/>
      <c r="B17" s="8" t="s">
        <v>17</v>
      </c>
      <c r="C17" s="6"/>
      <c r="D17" s="6"/>
      <c r="E17" s="6"/>
      <c r="F17" s="6"/>
      <c r="G17" s="14" t="s">
        <v>26</v>
      </c>
      <c r="H17" s="57">
        <f>Model!H18/Model!H9</f>
        <v>1.1093990755007704E-2</v>
      </c>
      <c r="I17" s="57">
        <f>Model!I18/Model!I9</f>
        <v>1.8111258548535267E-2</v>
      </c>
      <c r="J17" s="57">
        <f>Model!J18/Model!J9</f>
        <v>1.4481759858071257E-2</v>
      </c>
      <c r="K17" s="57">
        <f>Model!K18/Model!K9</f>
        <v>1.0079980447799917E-2</v>
      </c>
    </row>
    <row r="18" spans="1:11" x14ac:dyDescent="0.25">
      <c r="A18" s="111" t="s">
        <v>12</v>
      </c>
      <c r="B18" s="111"/>
      <c r="C18" s="111"/>
      <c r="D18" s="6"/>
      <c r="E18" s="6"/>
      <c r="F18" s="6"/>
      <c r="G18" s="14" t="s">
        <v>26</v>
      </c>
      <c r="H18" s="56">
        <f>Model!H19/Model!H9</f>
        <v>3.3281972265023115E-3</v>
      </c>
      <c r="I18" s="56">
        <f>Model!I19/Model!I9</f>
        <v>5.4333775645605802E-3</v>
      </c>
      <c r="J18" s="56">
        <f>Model!J19/Model!J9</f>
        <v>4.3445279574213765E-3</v>
      </c>
      <c r="K18" s="56">
        <f>Model!K19/Model!K9</f>
        <v>3.0239941343399752E-3</v>
      </c>
    </row>
    <row r="19" spans="1:11" x14ac:dyDescent="0.25">
      <c r="A19" s="11"/>
      <c r="B19" s="22" t="s">
        <v>13</v>
      </c>
      <c r="C19" s="11"/>
      <c r="D19" s="11"/>
      <c r="E19" s="11"/>
      <c r="F19" s="11"/>
      <c r="G19" s="70" t="s">
        <v>26</v>
      </c>
      <c r="H19" s="58">
        <f>Model!H20/Model!H9</f>
        <v>7.7657935285053931E-3</v>
      </c>
      <c r="I19" s="58">
        <f>Model!I20/Model!I9</f>
        <v>1.2677880983974687E-2</v>
      </c>
      <c r="J19" s="58">
        <f>Model!J20/Model!J9</f>
        <v>1.0137231900649879E-2</v>
      </c>
      <c r="K19" s="58">
        <f>Model!K20/Model!K9</f>
        <v>7.0559863134599422E-3</v>
      </c>
    </row>
    <row r="21" spans="1:11" x14ac:dyDescent="0.25">
      <c r="A21" s="20"/>
      <c r="B21" s="20" t="s">
        <v>19</v>
      </c>
      <c r="C21" s="20"/>
      <c r="D21" s="20"/>
      <c r="E21" s="20"/>
      <c r="F21" s="20"/>
      <c r="G21" s="63" t="s">
        <v>26</v>
      </c>
      <c r="H21" s="64">
        <f>Model!H22/Model!H9</f>
        <v>4.930662557781202E-3</v>
      </c>
      <c r="I21" s="64">
        <f>Model!I22/Model!I9</f>
        <v>4.7524752475247524E-3</v>
      </c>
      <c r="J21" s="64">
        <f>Model!J22/Model!J9</f>
        <v>0</v>
      </c>
      <c r="K21" s="64">
        <f>Model!K22/Model!K9</f>
        <v>3.2507110930516054E-3</v>
      </c>
    </row>
    <row r="22" spans="1:11" x14ac:dyDescent="0.25">
      <c r="G22" s="62"/>
    </row>
    <row r="23" spans="1:11" ht="18" thickBot="1" x14ac:dyDescent="0.35">
      <c r="A23" s="60" t="s">
        <v>83</v>
      </c>
      <c r="B23" s="60"/>
      <c r="C23" s="60"/>
      <c r="D23" s="60"/>
      <c r="E23" s="61"/>
      <c r="F23" s="61"/>
    </row>
    <row r="24" spans="1:11" ht="15.75" thickTop="1" x14ac:dyDescent="0.25">
      <c r="A24" s="4"/>
      <c r="B24" s="103" t="s">
        <v>2</v>
      </c>
      <c r="C24" s="103"/>
      <c r="D24" s="4"/>
      <c r="E24" s="4"/>
      <c r="F24" s="4"/>
      <c r="G24" s="4"/>
      <c r="H24" s="17">
        <v>2017</v>
      </c>
      <c r="I24" s="17">
        <v>2018</v>
      </c>
      <c r="J24" s="17">
        <v>2019</v>
      </c>
      <c r="K24" s="17">
        <v>2020</v>
      </c>
    </row>
    <row r="25" spans="1:11" ht="15.75" thickBot="1" x14ac:dyDescent="0.3">
      <c r="A25" s="10"/>
      <c r="B25" s="104" t="s">
        <v>3</v>
      </c>
      <c r="C25" s="104"/>
      <c r="D25" s="10"/>
      <c r="E25" s="10"/>
      <c r="F25" s="10"/>
      <c r="G25" s="10"/>
      <c r="H25" s="31">
        <f>H6</f>
        <v>42642</v>
      </c>
      <c r="I25" s="31">
        <f t="shared" ref="I25:K25" si="0">I6</f>
        <v>43007</v>
      </c>
      <c r="J25" s="31">
        <f t="shared" si="0"/>
        <v>43372</v>
      </c>
      <c r="K25" s="31">
        <f t="shared" si="0"/>
        <v>43737</v>
      </c>
    </row>
    <row r="26" spans="1:11" x14ac:dyDescent="0.25">
      <c r="G26" s="15" t="s">
        <v>18</v>
      </c>
    </row>
    <row r="27" spans="1:11" x14ac:dyDescent="0.25">
      <c r="A27" s="4"/>
      <c r="B27" s="17" t="s">
        <v>29</v>
      </c>
      <c r="C27" s="4"/>
      <c r="D27" s="4"/>
      <c r="E27" s="4"/>
      <c r="F27" s="4"/>
      <c r="G27" s="20"/>
      <c r="H27" s="4"/>
      <c r="I27" s="4"/>
      <c r="J27" s="4"/>
      <c r="K27" s="4"/>
    </row>
    <row r="28" spans="1:11" x14ac:dyDescent="0.25">
      <c r="A28" s="116" t="s">
        <v>30</v>
      </c>
      <c r="B28" s="116"/>
      <c r="C28" s="116"/>
      <c r="D28" s="116"/>
      <c r="E28" s="4"/>
      <c r="F28" s="4"/>
      <c r="G28" s="6" t="s">
        <v>26</v>
      </c>
      <c r="H28" s="66">
        <f>Model!H34/Model!H43</f>
        <v>7.9353233830845776E-2</v>
      </c>
      <c r="I28" s="66">
        <f>Model!I34/Model!I43</f>
        <v>6.0578661844484627E-2</v>
      </c>
      <c r="J28" s="66">
        <f>Model!J34/Model!J43</f>
        <v>2.7416038382453736E-2</v>
      </c>
      <c r="K28" s="66">
        <f>Model!K34/Model!K43</f>
        <v>2.6947960105485037E-2</v>
      </c>
    </row>
    <row r="29" spans="1:11" x14ac:dyDescent="0.25">
      <c r="A29" s="109" t="s">
        <v>31</v>
      </c>
      <c r="B29" s="109"/>
      <c r="C29" s="109"/>
      <c r="D29" s="109"/>
      <c r="E29" s="6"/>
      <c r="F29" s="6"/>
      <c r="G29" s="6" t="s">
        <v>26</v>
      </c>
      <c r="H29" s="67">
        <f>Model!H35/Model!H43</f>
        <v>3.9800995024875621E-2</v>
      </c>
      <c r="I29" s="67">
        <f>Model!I35/Model!I43</f>
        <v>4.8824593128390596E-2</v>
      </c>
      <c r="J29" s="67">
        <f>Model!J35/Model!J43</f>
        <v>5.6888279643591499E-2</v>
      </c>
      <c r="K29" s="67">
        <f>Model!K35/Model!K43</f>
        <v>5.6141887719874571E-2</v>
      </c>
    </row>
    <row r="30" spans="1:11" x14ac:dyDescent="0.25">
      <c r="A30" s="109" t="s">
        <v>32</v>
      </c>
      <c r="B30" s="109"/>
      <c r="C30" s="109"/>
      <c r="D30" s="109"/>
      <c r="E30" s="6"/>
      <c r="F30" s="6"/>
      <c r="G30" s="6" t="s">
        <v>26</v>
      </c>
      <c r="H30" s="67">
        <f>Model!H36/Model!H43</f>
        <v>0.59166666666666667</v>
      </c>
      <c r="I30" s="67">
        <f>Model!I36/Model!I43</f>
        <v>0.61301989150090419</v>
      </c>
      <c r="J30" s="67">
        <f>Model!J36/Model!J43</f>
        <v>0.6429061000685401</v>
      </c>
      <c r="K30" s="67">
        <f>Model!K36/Model!K43</f>
        <v>0.65124236921588841</v>
      </c>
    </row>
    <row r="31" spans="1:11" x14ac:dyDescent="0.25">
      <c r="A31" s="109" t="s">
        <v>33</v>
      </c>
      <c r="B31" s="109"/>
      <c r="C31" s="109"/>
      <c r="D31" s="109"/>
      <c r="E31" s="6"/>
      <c r="F31" s="6"/>
      <c r="G31" s="6" t="s">
        <v>26</v>
      </c>
      <c r="H31" s="68">
        <f>Model!H37/Model!H43</f>
        <v>1.8656716417910446E-2</v>
      </c>
      <c r="I31" s="68">
        <f>Model!I37/Model!I43</f>
        <v>2.1699819168173599E-2</v>
      </c>
      <c r="J31" s="68">
        <f>Model!J37/Model!J43</f>
        <v>1.7135023989033583E-2</v>
      </c>
      <c r="K31" s="68">
        <f>Model!K37/Model!K43</f>
        <v>1.7965306736990028E-2</v>
      </c>
    </row>
    <row r="32" spans="1:11" x14ac:dyDescent="0.25">
      <c r="A32" s="6"/>
      <c r="B32" s="8" t="s">
        <v>35</v>
      </c>
      <c r="C32" s="6"/>
      <c r="D32" s="6"/>
      <c r="E32" s="6"/>
      <c r="F32" s="6"/>
      <c r="G32" s="6" t="s">
        <v>26</v>
      </c>
      <c r="H32" s="57">
        <f>Model!H38/Model!H43</f>
        <v>0.72947761194029848</v>
      </c>
      <c r="I32" s="57">
        <f>Model!I38/Model!I43</f>
        <v>0.74412296564195302</v>
      </c>
      <c r="J32" s="57">
        <f>Model!J38/Model!J43</f>
        <v>0.74434544208361897</v>
      </c>
      <c r="K32" s="57">
        <f>Model!K38/Model!K43</f>
        <v>0.752297523778238</v>
      </c>
    </row>
    <row r="33" spans="1:11" x14ac:dyDescent="0.25">
      <c r="A33" s="109" t="s">
        <v>36</v>
      </c>
      <c r="B33" s="109"/>
      <c r="C33" s="109"/>
      <c r="D33" s="109"/>
      <c r="E33" s="6"/>
      <c r="F33" s="6"/>
      <c r="G33" s="6" t="s">
        <v>26</v>
      </c>
      <c r="H33" s="67">
        <f>Model!H39/Model!H43</f>
        <v>0.28917910447761191</v>
      </c>
      <c r="I33" s="67">
        <f>Model!I39/Model!I43</f>
        <v>0.28028933092224234</v>
      </c>
      <c r="J33" s="67">
        <f>Model!J39/Model!J43</f>
        <v>0.28923920493488692</v>
      </c>
      <c r="K33" s="67">
        <f>Model!K39/Model!K43</f>
        <v>0.29522427737577067</v>
      </c>
    </row>
    <row r="34" spans="1:11" x14ac:dyDescent="0.25">
      <c r="A34" s="109" t="s">
        <v>37</v>
      </c>
      <c r="B34" s="109"/>
      <c r="C34" s="109"/>
      <c r="D34" s="109"/>
      <c r="E34" s="6"/>
      <c r="F34" s="6"/>
      <c r="G34" s="6" t="s">
        <v>26</v>
      </c>
      <c r="H34" s="68">
        <f>Model!H40/Model!H43</f>
        <v>1.8656716417910446E-2</v>
      </c>
      <c r="I34" s="68">
        <f>Model!I40/Model!I43</f>
        <v>2.4412296564195298E-2</v>
      </c>
      <c r="J34" s="68">
        <f>Model!J40/Model!J43</f>
        <v>3.3584647018505824E-2</v>
      </c>
      <c r="K34" s="68">
        <f>Model!K40/Model!K43</f>
        <v>4.7521801154008773E-2</v>
      </c>
    </row>
    <row r="35" spans="1:11" x14ac:dyDescent="0.25">
      <c r="A35" s="6"/>
      <c r="B35" s="8" t="s">
        <v>38</v>
      </c>
      <c r="C35" s="6"/>
      <c r="D35" s="6"/>
      <c r="E35" s="6"/>
      <c r="F35" s="6"/>
      <c r="G35" s="6" t="s">
        <v>26</v>
      </c>
      <c r="H35" s="65">
        <f>Model!H42/Model!H43</f>
        <v>0.27052238805970147</v>
      </c>
      <c r="I35" s="65">
        <f>Model!I42/Model!I43</f>
        <v>0.25587703435804704</v>
      </c>
      <c r="J35" s="65">
        <f>Model!J42/Model!J43</f>
        <v>0.25565455791638109</v>
      </c>
      <c r="K35" s="65">
        <f>Model!K42/Model!K43</f>
        <v>0.24770247622176192</v>
      </c>
    </row>
    <row r="36" spans="1:11" x14ac:dyDescent="0.25">
      <c r="A36" s="11"/>
      <c r="B36" s="34" t="s">
        <v>39</v>
      </c>
      <c r="C36" s="34"/>
      <c r="D36" s="11"/>
      <c r="E36" s="11"/>
      <c r="F36" s="11"/>
      <c r="G36" s="11" t="s">
        <v>26</v>
      </c>
      <c r="H36" s="58">
        <f>Model!H43/Model!H43</f>
        <v>1</v>
      </c>
      <c r="I36" s="58">
        <f>Model!I43/Model!I43</f>
        <v>1</v>
      </c>
      <c r="J36" s="58">
        <f>Model!J43/Model!J43</f>
        <v>1</v>
      </c>
      <c r="K36" s="58">
        <f>Model!K43/Model!K43</f>
        <v>1</v>
      </c>
    </row>
    <row r="37" spans="1:11" x14ac:dyDescent="0.25">
      <c r="A37" s="6"/>
      <c r="B37" s="6"/>
      <c r="C37" s="6"/>
      <c r="D37" s="6"/>
      <c r="E37" s="6"/>
      <c r="F37" s="6"/>
      <c r="G37" s="6"/>
      <c r="H37" s="8"/>
      <c r="I37" s="8"/>
      <c r="J37" s="8"/>
      <c r="K37" s="8"/>
    </row>
    <row r="38" spans="1:11" x14ac:dyDescent="0.25">
      <c r="A38" s="6"/>
      <c r="B38" s="8" t="s">
        <v>46</v>
      </c>
      <c r="C38" s="6"/>
      <c r="D38" s="6"/>
      <c r="E38" s="6"/>
      <c r="F38" s="6"/>
      <c r="G38" s="11"/>
      <c r="H38" s="6"/>
      <c r="I38" s="6"/>
      <c r="J38" s="6"/>
      <c r="K38" s="6"/>
    </row>
    <row r="39" spans="1:11" x14ac:dyDescent="0.25">
      <c r="A39" s="110" t="s">
        <v>41</v>
      </c>
      <c r="B39" s="110"/>
      <c r="C39" s="110"/>
      <c r="D39" s="110"/>
      <c r="E39" s="4"/>
      <c r="F39" s="4"/>
      <c r="G39" s="6" t="s">
        <v>26</v>
      </c>
      <c r="H39" s="66">
        <f>Model!H46/Model!H56</f>
        <v>5.2363184079601992E-2</v>
      </c>
      <c r="I39" s="66">
        <f>Model!I46/Model!I56</f>
        <v>7.3236889692585891E-2</v>
      </c>
      <c r="J39" s="66">
        <f>Model!J46/Model!J56</f>
        <v>6.1686086360520906E-2</v>
      </c>
      <c r="K39" s="66">
        <f>Model!K46/Model!K56</f>
        <v>6.736990026371259E-2</v>
      </c>
    </row>
    <row r="40" spans="1:11" x14ac:dyDescent="0.25">
      <c r="A40" s="109" t="s">
        <v>42</v>
      </c>
      <c r="B40" s="109"/>
      <c r="C40" s="109"/>
      <c r="D40" s="109"/>
      <c r="E40" s="6"/>
      <c r="F40" s="6"/>
      <c r="G40" s="6" t="s">
        <v>26</v>
      </c>
      <c r="H40" s="67">
        <f>Model!H47/Model!H56</f>
        <v>0.41890547263681593</v>
      </c>
      <c r="I40" s="67">
        <f>Model!I47/Model!I56</f>
        <v>0.45224986484219154</v>
      </c>
      <c r="J40" s="67">
        <f>Model!J47/Model!J56</f>
        <v>0.45054683763836711</v>
      </c>
      <c r="K40" s="67">
        <f>Model!K47/Model!K56</f>
        <v>0.48617298125313096</v>
      </c>
    </row>
    <row r="41" spans="1:11" x14ac:dyDescent="0.25">
      <c r="A41" s="109" t="s">
        <v>43</v>
      </c>
      <c r="B41" s="109"/>
      <c r="C41" s="109"/>
      <c r="D41" s="109"/>
      <c r="E41" s="6"/>
      <c r="F41" s="6"/>
      <c r="G41" s="6" t="s">
        <v>26</v>
      </c>
      <c r="H41" s="68">
        <f>Model!H48/Model!H56</f>
        <v>6.7537313432835824E-2</v>
      </c>
      <c r="I41" s="68">
        <f>Model!I48/Model!I56</f>
        <v>7.4141048824593131E-2</v>
      </c>
      <c r="J41" s="68">
        <f>Model!J48/Model!J56</f>
        <v>8.2933516106922553E-2</v>
      </c>
      <c r="K41" s="68">
        <f>Model!K48/Model!K56</f>
        <v>7.8598216974331364E-2</v>
      </c>
    </row>
    <row r="42" spans="1:11" x14ac:dyDescent="0.25">
      <c r="A42" s="6"/>
      <c r="B42" s="8" t="s">
        <v>44</v>
      </c>
      <c r="C42" s="6"/>
      <c r="D42" s="6"/>
      <c r="E42" s="6"/>
      <c r="F42" s="6"/>
      <c r="G42" s="6" t="s">
        <v>26</v>
      </c>
      <c r="H42" s="57">
        <f>Model!H49/Model!H56</f>
        <v>0.53880597014925369</v>
      </c>
      <c r="I42" s="57">
        <f>Model!I49/Model!I56</f>
        <v>0.5996278033593706</v>
      </c>
      <c r="J42" s="57">
        <f>Model!J49/Model!J56</f>
        <v>0.59516644010581055</v>
      </c>
      <c r="K42" s="57">
        <f>Model!K49/Model!K56</f>
        <v>0.63214109849117495</v>
      </c>
    </row>
    <row r="43" spans="1:11" x14ac:dyDescent="0.25">
      <c r="A43" s="111" t="s">
        <v>48</v>
      </c>
      <c r="B43" s="111"/>
      <c r="C43" s="111"/>
      <c r="D43" s="111"/>
      <c r="E43" s="6"/>
      <c r="F43" s="6"/>
      <c r="G43" s="6" t="s">
        <v>26</v>
      </c>
      <c r="H43" s="68">
        <f>Model!H50/Model!H56</f>
        <v>0.16293532338308458</v>
      </c>
      <c r="I43" s="68">
        <f>Model!I50/Model!I56</f>
        <v>0.1654611211573237</v>
      </c>
      <c r="J43" s="68">
        <f>Model!J50/Model!J56</f>
        <v>0.19054146675805347</v>
      </c>
      <c r="K43" s="68">
        <f>Model!K50/Model!K56</f>
        <v>0.16911673008544045</v>
      </c>
    </row>
    <row r="44" spans="1:11" x14ac:dyDescent="0.25">
      <c r="A44" s="6"/>
      <c r="B44" s="8" t="s">
        <v>47</v>
      </c>
      <c r="C44" s="6"/>
      <c r="D44" s="6"/>
      <c r="E44" s="6"/>
      <c r="F44" s="6"/>
      <c r="G44" s="6" t="s">
        <v>26</v>
      </c>
      <c r="H44" s="69">
        <f>Model!H51/Model!H56</f>
        <v>0.16293532338308458</v>
      </c>
      <c r="I44" s="69">
        <f>Model!I51/Model!I56</f>
        <v>0.1654611211573237</v>
      </c>
      <c r="J44" s="69">
        <f>Model!J51/Model!J56</f>
        <v>0.19054146675805347</v>
      </c>
      <c r="K44" s="69">
        <f>Model!K51/Model!K56</f>
        <v>0.16911673008544045</v>
      </c>
    </row>
    <row r="45" spans="1:11" x14ac:dyDescent="0.25">
      <c r="A45" s="6"/>
      <c r="B45" s="8" t="s">
        <v>49</v>
      </c>
      <c r="C45" s="6"/>
      <c r="D45" s="6"/>
      <c r="E45" s="6"/>
      <c r="F45" s="6"/>
      <c r="G45" s="6" t="s">
        <v>26</v>
      </c>
      <c r="H45" s="57">
        <f>Model!H52/Model!H56</f>
        <v>0.70174129353233827</v>
      </c>
      <c r="I45" s="57">
        <f>Model!I52/Model!I56</f>
        <v>0.7650889245166943</v>
      </c>
      <c r="J45" s="57">
        <f>Model!J52/Model!J56</f>
        <v>0.78570790686386405</v>
      </c>
      <c r="K45" s="57">
        <f>Model!K52/Model!K56</f>
        <v>0.80125782857661532</v>
      </c>
    </row>
    <row r="46" spans="1:11" x14ac:dyDescent="0.25">
      <c r="A46" s="112" t="s">
        <v>50</v>
      </c>
      <c r="B46" s="112"/>
      <c r="C46" s="112"/>
      <c r="D46" s="112"/>
      <c r="E46" s="6"/>
      <c r="F46" s="6"/>
      <c r="G46" s="6" t="s">
        <v>26</v>
      </c>
      <c r="H46" s="67">
        <f>Model!H53/Model!H56</f>
        <v>0.19825870646766169</v>
      </c>
      <c r="I46" s="67">
        <f>Model!I53/Model!I56</f>
        <v>0.14412296564195298</v>
      </c>
      <c r="J46" s="67">
        <f>Model!J53/Model!J56</f>
        <v>0.12316655243317341</v>
      </c>
      <c r="K46" s="67">
        <f>Model!K53/Model!K56</f>
        <v>0.10931754099407787</v>
      </c>
    </row>
    <row r="47" spans="1:11" x14ac:dyDescent="0.25">
      <c r="A47" s="112" t="s">
        <v>51</v>
      </c>
      <c r="B47" s="112"/>
      <c r="C47" s="112"/>
      <c r="D47" s="112"/>
      <c r="E47" s="6"/>
      <c r="F47" s="6"/>
      <c r="G47" s="6" t="s">
        <v>26</v>
      </c>
      <c r="H47" s="68">
        <f>Model!H54/Model!H56</f>
        <v>0.1</v>
      </c>
      <c r="I47" s="68">
        <f>Model!I54/Model!I56</f>
        <v>9.0788109841352702E-2</v>
      </c>
      <c r="J47" s="68">
        <f>Model!J54/Model!J56</f>
        <v>9.1125540702962443E-2</v>
      </c>
      <c r="K47" s="68">
        <f>Model!K54/Model!K56</f>
        <v>8.9424630429306817E-2</v>
      </c>
    </row>
    <row r="48" spans="1:11" x14ac:dyDescent="0.25">
      <c r="A48" s="6"/>
      <c r="B48" s="8" t="s">
        <v>52</v>
      </c>
      <c r="C48" s="6"/>
      <c r="D48" s="6"/>
      <c r="E48" s="6"/>
      <c r="F48" s="6"/>
      <c r="G48" s="6" t="s">
        <v>26</v>
      </c>
      <c r="H48" s="65">
        <f>Model!H55/Model!H56</f>
        <v>0.29825870646766167</v>
      </c>
      <c r="I48" s="65">
        <f>Model!I55/Model!I56</f>
        <v>0.2349110754833057</v>
      </c>
      <c r="J48" s="65">
        <f>Model!J55/Model!J56</f>
        <v>0.21429209313613581</v>
      </c>
      <c r="K48" s="65">
        <f>Model!K55/Model!K56</f>
        <v>0.19874217142338468</v>
      </c>
    </row>
    <row r="49" spans="1:11" x14ac:dyDescent="0.25">
      <c r="A49" s="11"/>
      <c r="B49" s="22" t="s">
        <v>53</v>
      </c>
      <c r="C49" s="11"/>
      <c r="D49" s="11"/>
      <c r="E49" s="11"/>
      <c r="F49" s="11"/>
      <c r="G49" s="11" t="s">
        <v>26</v>
      </c>
      <c r="H49" s="58">
        <f>Model!H56/Model!H56</f>
        <v>1</v>
      </c>
      <c r="I49" s="58">
        <f>Model!I56/Model!I56</f>
        <v>1</v>
      </c>
      <c r="J49" s="58">
        <f>Model!J56/Model!J56</f>
        <v>1</v>
      </c>
      <c r="K49" s="58">
        <f>Model!K56/Model!K56</f>
        <v>1</v>
      </c>
    </row>
  </sheetData>
  <mergeCells count="24">
    <mergeCell ref="A1:D1"/>
    <mergeCell ref="B5:C5"/>
    <mergeCell ref="B6:C6"/>
    <mergeCell ref="A8:B8"/>
    <mergeCell ref="A9:D9"/>
    <mergeCell ref="A33:D33"/>
    <mergeCell ref="A11:D11"/>
    <mergeCell ref="A12:D12"/>
    <mergeCell ref="A14:D14"/>
    <mergeCell ref="A16:D16"/>
    <mergeCell ref="A18:C18"/>
    <mergeCell ref="B24:C24"/>
    <mergeCell ref="B25:C25"/>
    <mergeCell ref="A28:D28"/>
    <mergeCell ref="A29:D29"/>
    <mergeCell ref="A30:D30"/>
    <mergeCell ref="A31:D31"/>
    <mergeCell ref="A47:D47"/>
    <mergeCell ref="A34:D34"/>
    <mergeCell ref="A39:D39"/>
    <mergeCell ref="A40:D40"/>
    <mergeCell ref="A41:D41"/>
    <mergeCell ref="A43:D43"/>
    <mergeCell ref="A46:D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B1E8-B678-4D8D-BF10-18CF6FD4CDEB}">
  <sheetPr>
    <tabColor theme="3" tint="-0.249977111117893"/>
  </sheetPr>
  <dimension ref="A1:O59"/>
  <sheetViews>
    <sheetView topLeftCell="A28" workbookViewId="0">
      <selection activeCell="G53" sqref="G53"/>
    </sheetView>
  </sheetViews>
  <sheetFormatPr defaultRowHeight="15" x14ac:dyDescent="0.25"/>
  <cols>
    <col min="1" max="1" width="2.85546875" customWidth="1"/>
    <col min="5" max="5" width="10.140625" customWidth="1"/>
    <col min="8" max="11" width="13.7109375" customWidth="1"/>
  </cols>
  <sheetData>
    <row r="1" spans="1:15" ht="20.25" thickBot="1" x14ac:dyDescent="0.35">
      <c r="A1" s="117" t="s">
        <v>0</v>
      </c>
      <c r="B1" s="117"/>
      <c r="C1" s="117"/>
      <c r="D1" s="117"/>
    </row>
    <row r="2" spans="1:15" ht="15.75" thickTop="1" x14ac:dyDescent="0.25">
      <c r="B2" t="s">
        <v>27</v>
      </c>
      <c r="E2" s="2">
        <v>43951</v>
      </c>
    </row>
    <row r="4" spans="1:15" ht="18" thickBot="1" x14ac:dyDescent="0.35">
      <c r="A4" s="60" t="s">
        <v>102</v>
      </c>
      <c r="B4" s="60"/>
      <c r="C4" s="60"/>
      <c r="D4" s="60"/>
      <c r="E4" s="61"/>
      <c r="F4" s="61"/>
    </row>
    <row r="5" spans="1:15" ht="15.75" thickTop="1" x14ac:dyDescent="0.25">
      <c r="A5" s="4"/>
      <c r="B5" s="103" t="s">
        <v>2</v>
      </c>
      <c r="C5" s="103"/>
      <c r="D5" s="4"/>
      <c r="E5" s="4"/>
      <c r="F5" s="4"/>
      <c r="G5" s="4"/>
      <c r="H5" s="17">
        <v>2017</v>
      </c>
      <c r="I5" s="17">
        <v>2018</v>
      </c>
      <c r="J5" s="17">
        <v>2019</v>
      </c>
      <c r="K5" s="17">
        <v>2020</v>
      </c>
    </row>
    <row r="6" spans="1:15" ht="15.75" thickBot="1" x14ac:dyDescent="0.3">
      <c r="A6" s="10"/>
      <c r="B6" s="104" t="s">
        <v>3</v>
      </c>
      <c r="C6" s="104"/>
      <c r="D6" s="10"/>
      <c r="E6" s="10"/>
      <c r="F6" s="10"/>
      <c r="G6" s="10"/>
      <c r="H6" s="31">
        <f>Model!H7</f>
        <v>42642</v>
      </c>
      <c r="I6" s="31">
        <f>Model!I7</f>
        <v>43007</v>
      </c>
      <c r="J6" s="31">
        <f>Model!J7</f>
        <v>43372</v>
      </c>
      <c r="K6" s="31">
        <f>Model!K7</f>
        <v>43737</v>
      </c>
    </row>
    <row r="7" spans="1:15" ht="30" x14ac:dyDescent="0.25">
      <c r="G7" s="15" t="s">
        <v>18</v>
      </c>
      <c r="L7" s="72" t="s">
        <v>149</v>
      </c>
      <c r="M7" s="72" t="s">
        <v>106</v>
      </c>
      <c r="N7" s="88" t="s">
        <v>151</v>
      </c>
    </row>
    <row r="8" spans="1:15" x14ac:dyDescent="0.25">
      <c r="A8" s="1" t="s">
        <v>84</v>
      </c>
    </row>
    <row r="9" spans="1:15" x14ac:dyDescent="0.25">
      <c r="A9" s="4"/>
      <c r="B9" s="4" t="s">
        <v>103</v>
      </c>
      <c r="C9" s="4"/>
      <c r="D9" s="4"/>
      <c r="E9" s="4"/>
      <c r="F9" s="4"/>
      <c r="G9" s="4" t="s">
        <v>90</v>
      </c>
      <c r="H9" s="75">
        <f>Model!H38/Model!H49</f>
        <v>1.3538781163434903</v>
      </c>
      <c r="I9" s="75">
        <f>Model!I38/Model!I49</f>
        <v>1.240974753794035</v>
      </c>
      <c r="J9" s="75">
        <f>Model!J38/Model!J49</f>
        <v>1.2506508968336434</v>
      </c>
      <c r="K9" s="75">
        <f>Model!K38/Model!K49</f>
        <v>1.1900784897135437</v>
      </c>
      <c r="L9" s="50"/>
      <c r="M9" s="75">
        <f>AVERAGE(H9:K9)</f>
        <v>1.2588955641711781</v>
      </c>
      <c r="N9" s="87"/>
      <c r="O9" t="s">
        <v>133</v>
      </c>
    </row>
    <row r="10" spans="1:15" x14ac:dyDescent="0.25">
      <c r="B10" s="6" t="s">
        <v>104</v>
      </c>
      <c r="C10" s="6"/>
      <c r="D10" s="6"/>
      <c r="E10" s="6"/>
      <c r="F10" s="6"/>
      <c r="G10" s="6" t="s">
        <v>90</v>
      </c>
      <c r="H10" s="76">
        <f>(Model!H38-Model!H36)/Model!H49</f>
        <v>0.25577100646352724</v>
      </c>
      <c r="I10" s="76">
        <f>(Model!I38-Model!I36)/Model!I49</f>
        <v>0.21864075249105114</v>
      </c>
      <c r="J10" s="76">
        <f>(Model!J38-Model!J36)/Model!J49</f>
        <v>0.17043861209150943</v>
      </c>
      <c r="K10" s="76">
        <f>(Model!K38-Model!K36)/Model!K49</f>
        <v>0.15986170619748183</v>
      </c>
      <c r="L10" s="50"/>
      <c r="M10" s="76">
        <f>AVERAGE(H10:K10)</f>
        <v>0.20117801931089241</v>
      </c>
    </row>
    <row r="11" spans="1:15" x14ac:dyDescent="0.25">
      <c r="L11" s="50"/>
    </row>
    <row r="12" spans="1:15" x14ac:dyDescent="0.25">
      <c r="A12" s="1" t="s">
        <v>105</v>
      </c>
      <c r="L12" s="50"/>
    </row>
    <row r="13" spans="1:15" x14ac:dyDescent="0.25">
      <c r="A13" s="4"/>
      <c r="B13" s="4" t="s">
        <v>85</v>
      </c>
      <c r="C13" s="4"/>
      <c r="D13" s="4"/>
      <c r="E13" s="4"/>
      <c r="F13" s="4"/>
      <c r="G13" s="4" t="s">
        <v>26</v>
      </c>
      <c r="H13" s="77">
        <f>Model!H35/Model!H9</f>
        <v>1.6435541859270673E-2</v>
      </c>
      <c r="I13" s="77">
        <f>Model!I35/Model!I9</f>
        <v>2.1386138613861388E-2</v>
      </c>
      <c r="J13" s="77">
        <f>Model!J35/Model!J9</f>
        <v>2.5856697819314642E-2</v>
      </c>
      <c r="K13" s="77">
        <f>Model!K35/Model!K9</f>
        <v>2.5000135446295545E-2</v>
      </c>
      <c r="L13" s="50"/>
      <c r="M13" s="77">
        <f>AVERAGE(H13:K13)</f>
        <v>2.2169628434685562E-2</v>
      </c>
      <c r="N13" s="87"/>
    </row>
    <row r="14" spans="1:15" x14ac:dyDescent="0.25">
      <c r="B14" t="s">
        <v>86</v>
      </c>
      <c r="G14" t="s">
        <v>87</v>
      </c>
      <c r="H14" s="71">
        <f>H13*365</f>
        <v>5.9989727786337959</v>
      </c>
      <c r="I14" s="71">
        <f t="shared" ref="I14:K14" si="0">I13*365</f>
        <v>7.8059405940594067</v>
      </c>
      <c r="J14" s="71">
        <f t="shared" si="0"/>
        <v>9.4376947040498447</v>
      </c>
      <c r="K14" s="71">
        <f t="shared" si="0"/>
        <v>9.1250494378978733</v>
      </c>
      <c r="L14" s="50"/>
      <c r="M14" s="71">
        <f>AVERAGE(H14:K14)</f>
        <v>8.0919143786602294</v>
      </c>
    </row>
    <row r="15" spans="1:15" x14ac:dyDescent="0.25">
      <c r="L15" s="50"/>
    </row>
    <row r="16" spans="1:15" x14ac:dyDescent="0.25">
      <c r="B16" t="s">
        <v>88</v>
      </c>
      <c r="G16" t="s">
        <v>26</v>
      </c>
      <c r="H16" s="13">
        <f>Model!H36/Model!H10</f>
        <v>0.31947615849563465</v>
      </c>
      <c r="I16" s="13">
        <f>Model!I36/Model!I10</f>
        <v>0.3473360655737705</v>
      </c>
      <c r="J16" s="13">
        <f>Model!J36/Model!J10</f>
        <v>0.3708975879794385</v>
      </c>
      <c r="K16" s="13">
        <f>Model!K36/Model!K10</f>
        <v>0.36708860759493667</v>
      </c>
      <c r="L16" s="50"/>
      <c r="M16" s="13">
        <f>AVERAGE(H16:K16)</f>
        <v>0.3511996049109451</v>
      </c>
    </row>
    <row r="17" spans="1:14" x14ac:dyDescent="0.25">
      <c r="B17" t="s">
        <v>89</v>
      </c>
      <c r="G17" t="s">
        <v>90</v>
      </c>
      <c r="H17" s="71">
        <f>1/H16</f>
        <v>3.1301240277485811</v>
      </c>
      <c r="I17" s="71">
        <f t="shared" ref="I17:K17" si="1">1/I16</f>
        <v>2.8790560471976399</v>
      </c>
      <c r="J17" s="71">
        <f t="shared" si="1"/>
        <v>2.6961620469083156</v>
      </c>
      <c r="K17" s="71">
        <f t="shared" si="1"/>
        <v>2.7241379310344831</v>
      </c>
      <c r="L17" s="50"/>
      <c r="M17" s="71">
        <f>AVERAGE(H17:K17)</f>
        <v>2.8573700132222548</v>
      </c>
    </row>
    <row r="18" spans="1:14" x14ac:dyDescent="0.25">
      <c r="B18" t="s">
        <v>91</v>
      </c>
      <c r="G18" t="s">
        <v>87</v>
      </c>
      <c r="H18" s="71">
        <f>H16*365</f>
        <v>116.60879785090665</v>
      </c>
      <c r="I18" s="71">
        <f t="shared" ref="I18:K18" si="2">I16*365</f>
        <v>126.77766393442623</v>
      </c>
      <c r="J18" s="71">
        <f t="shared" si="2"/>
        <v>135.37761961249507</v>
      </c>
      <c r="K18" s="71">
        <f t="shared" si="2"/>
        <v>133.98734177215189</v>
      </c>
      <c r="L18" s="50"/>
      <c r="M18" s="71">
        <f>AVERAGE(H18:K18)</f>
        <v>128.18785579249496</v>
      </c>
    </row>
    <row r="19" spans="1:14" x14ac:dyDescent="0.25">
      <c r="L19" s="50"/>
      <c r="M19" s="71"/>
    </row>
    <row r="20" spans="1:14" x14ac:dyDescent="0.25">
      <c r="B20" t="s">
        <v>92</v>
      </c>
      <c r="G20" t="s">
        <v>26</v>
      </c>
      <c r="H20" s="13">
        <f>Model!H46/Model!H10</f>
        <v>2.8274009402283411E-2</v>
      </c>
      <c r="I20" s="13">
        <f>Model!I46/Model!I10</f>
        <v>4.149590163934426E-2</v>
      </c>
      <c r="J20" s="13">
        <f>Model!J46/Model!J10</f>
        <v>3.5587188612099648E-2</v>
      </c>
      <c r="K20" s="13">
        <f>Model!K46/Model!K10</f>
        <v>3.7974683544303799E-2</v>
      </c>
      <c r="L20" s="50"/>
      <c r="M20" s="13">
        <f t="shared" ref="M20:M47" si="3">AVERAGE(H20:K20)</f>
        <v>3.5832945799507777E-2</v>
      </c>
    </row>
    <row r="21" spans="1:14" x14ac:dyDescent="0.25">
      <c r="B21" t="s">
        <v>93</v>
      </c>
      <c r="G21" t="s">
        <v>87</v>
      </c>
      <c r="H21" s="71">
        <f>H20*365</f>
        <v>10.320013431833445</v>
      </c>
      <c r="I21" s="71">
        <f t="shared" ref="I21:K21" si="4">I20*365</f>
        <v>15.146004098360654</v>
      </c>
      <c r="J21" s="71">
        <f t="shared" si="4"/>
        <v>12.989323843416372</v>
      </c>
      <c r="K21" s="71">
        <f t="shared" si="4"/>
        <v>13.860759493670887</v>
      </c>
      <c r="L21" s="50"/>
      <c r="M21" s="71">
        <f t="shared" si="3"/>
        <v>13.079025216820341</v>
      </c>
    </row>
    <row r="22" spans="1:14" x14ac:dyDescent="0.25">
      <c r="L22" s="50"/>
      <c r="M22" s="71"/>
    </row>
    <row r="23" spans="1:14" x14ac:dyDescent="0.25">
      <c r="B23" t="s">
        <v>94</v>
      </c>
      <c r="G23" t="s">
        <v>87</v>
      </c>
      <c r="H23" s="71">
        <f>H14+H18</f>
        <v>122.60777062954045</v>
      </c>
      <c r="I23" s="71">
        <f t="shared" ref="I23:K23" si="5">I14+I18</f>
        <v>134.58360452848564</v>
      </c>
      <c r="J23" s="71">
        <f t="shared" si="5"/>
        <v>144.81531431654491</v>
      </c>
      <c r="K23" s="71">
        <f t="shared" si="5"/>
        <v>143.11239121004976</v>
      </c>
      <c r="L23" s="50"/>
      <c r="M23" s="71">
        <f t="shared" si="3"/>
        <v>136.27977017115518</v>
      </c>
    </row>
    <row r="24" spans="1:14" x14ac:dyDescent="0.25">
      <c r="B24" t="s">
        <v>95</v>
      </c>
      <c r="G24" t="s">
        <v>87</v>
      </c>
      <c r="H24" s="71">
        <f>H14+H18-H21</f>
        <v>112.28775719770701</v>
      </c>
      <c r="I24" s="71">
        <f t="shared" ref="I24:K24" si="6">I14+I18-I21</f>
        <v>119.43760043012499</v>
      </c>
      <c r="J24" s="71">
        <f t="shared" si="6"/>
        <v>131.82599047312854</v>
      </c>
      <c r="K24" s="71">
        <f t="shared" si="6"/>
        <v>129.25163171637888</v>
      </c>
      <c r="L24" s="50"/>
      <c r="M24" s="71">
        <f t="shared" si="3"/>
        <v>123.20074495433487</v>
      </c>
    </row>
    <row r="25" spans="1:14" x14ac:dyDescent="0.25">
      <c r="L25" s="50"/>
      <c r="M25" s="71"/>
    </row>
    <row r="26" spans="1:14" x14ac:dyDescent="0.25">
      <c r="B26" t="s">
        <v>107</v>
      </c>
      <c r="G26" t="s">
        <v>90</v>
      </c>
      <c r="H26" s="71">
        <f>Model!H9/Model!H42</f>
        <v>8.9517241379310342</v>
      </c>
      <c r="I26" s="71">
        <f>Model!I9/Model!I42</f>
        <v>8.9222614840989394</v>
      </c>
      <c r="J26" s="71">
        <f>Model!J9/Model!J42</f>
        <v>8.6058981233243976</v>
      </c>
      <c r="K26" s="71">
        <f>Model!K9/Model!K42</f>
        <v>9.0659704996782775</v>
      </c>
      <c r="L26" s="50"/>
      <c r="M26" s="71">
        <f t="shared" si="3"/>
        <v>8.8864635612581626</v>
      </c>
    </row>
    <row r="27" spans="1:14" x14ac:dyDescent="0.25">
      <c r="B27" t="s">
        <v>96</v>
      </c>
      <c r="G27" t="s">
        <v>90</v>
      </c>
      <c r="H27" s="71">
        <f>Model!H9/Model!H43</f>
        <v>2.4216417910447761</v>
      </c>
      <c r="I27" s="71">
        <f>Model!I9/Model!I43</f>
        <v>2.2830018083182639</v>
      </c>
      <c r="J27" s="71">
        <f>Model!J9/Model!J43</f>
        <v>2.2001370801919125</v>
      </c>
      <c r="K27" s="71">
        <f>Model!K9/Model!K43</f>
        <v>2.2456633421237533</v>
      </c>
      <c r="L27" s="50"/>
      <c r="M27" s="71">
        <f t="shared" si="3"/>
        <v>2.2876110054196763</v>
      </c>
    </row>
    <row r="28" spans="1:14" x14ac:dyDescent="0.25">
      <c r="L28" s="50"/>
      <c r="M28" s="71"/>
    </row>
    <row r="29" spans="1:14" x14ac:dyDescent="0.25">
      <c r="A29" s="1" t="s">
        <v>109</v>
      </c>
      <c r="L29" s="50"/>
      <c r="M29" s="71"/>
    </row>
    <row r="30" spans="1:14" x14ac:dyDescent="0.25">
      <c r="A30" s="4"/>
      <c r="B30" s="4" t="s">
        <v>97</v>
      </c>
      <c r="C30" s="4"/>
      <c r="D30" s="4"/>
      <c r="E30" s="4"/>
      <c r="F30" s="4"/>
      <c r="G30" s="4" t="s">
        <v>25</v>
      </c>
      <c r="H30" s="46">
        <f>Model!H20/Model!H24</f>
        <v>0.75600000000000001</v>
      </c>
      <c r="I30" s="46">
        <f>Model!I20/Model!I24</f>
        <v>1.6005824742268044</v>
      </c>
      <c r="J30" s="46">
        <f>Model!J20/Model!J24</f>
        <v>1.5065052963465793</v>
      </c>
      <c r="K30" s="46">
        <f>Model!K20/Model!K24</f>
        <v>1.2058876609322857</v>
      </c>
      <c r="L30" s="50"/>
      <c r="M30" s="75">
        <f t="shared" si="3"/>
        <v>1.2672438578764174</v>
      </c>
      <c r="N30" s="87"/>
    </row>
    <row r="31" spans="1:14" x14ac:dyDescent="0.25">
      <c r="B31" t="s">
        <v>110</v>
      </c>
      <c r="G31" t="s">
        <v>26</v>
      </c>
      <c r="H31" s="13">
        <f>Model!H14/Model!H9</f>
        <v>2.9994863893168976E-2</v>
      </c>
      <c r="I31" s="13">
        <f>Model!I14/Model!I9</f>
        <v>3.7306930693069305E-2</v>
      </c>
      <c r="J31" s="13">
        <f>Model!J14/Model!J9</f>
        <v>3.7383177570093455E-2</v>
      </c>
      <c r="K31" s="13">
        <f>Model!K14/Model!K9</f>
        <v>3.6000000000000004E-2</v>
      </c>
      <c r="L31" s="50"/>
      <c r="M31" s="13">
        <f t="shared" si="3"/>
        <v>3.5171243039082936E-2</v>
      </c>
    </row>
    <row r="32" spans="1:14" x14ac:dyDescent="0.25">
      <c r="B32" t="s">
        <v>98</v>
      </c>
      <c r="G32" t="s">
        <v>26</v>
      </c>
      <c r="H32" s="13">
        <f>Model!H16/Model!H9</f>
        <v>2.5372367745249102E-2</v>
      </c>
      <c r="I32" s="13">
        <f>Model!I16/Model!I9</f>
        <v>3.2554455445544556E-2</v>
      </c>
      <c r="J32" s="13">
        <f>Model!J16/Model!J9</f>
        <v>3.0529595015576325E-2</v>
      </c>
      <c r="K32" s="13">
        <f>Model!K16/Model!K9</f>
        <v>2.8112149532710285E-2</v>
      </c>
      <c r="L32" s="50"/>
      <c r="M32" s="13">
        <f t="shared" si="3"/>
        <v>2.9142141934770067E-2</v>
      </c>
    </row>
    <row r="33" spans="1:14" x14ac:dyDescent="0.25">
      <c r="B33" t="s">
        <v>111</v>
      </c>
      <c r="G33" t="s">
        <v>26</v>
      </c>
      <c r="H33" s="13">
        <f>Model!H20/Model!H9</f>
        <v>7.7657935285053931E-3</v>
      </c>
      <c r="I33" s="13">
        <f>Model!I20/Model!I9</f>
        <v>1.2677880983974687E-2</v>
      </c>
      <c r="J33" s="13">
        <f>Model!J20/Model!J9</f>
        <v>1.0137231900649879E-2</v>
      </c>
      <c r="K33" s="13">
        <f>Model!K20/Model!K9</f>
        <v>7.0559863134599422E-3</v>
      </c>
      <c r="L33" s="50"/>
      <c r="M33" s="13">
        <f t="shared" si="3"/>
        <v>9.4092231816474761E-3</v>
      </c>
    </row>
    <row r="34" spans="1:14" x14ac:dyDescent="0.25">
      <c r="B34" t="s">
        <v>99</v>
      </c>
      <c r="G34" t="s">
        <v>26</v>
      </c>
      <c r="H34" s="13">
        <f>Model!H20/Model!H55</f>
        <v>6.3052543786488738E-2</v>
      </c>
      <c r="I34" s="13">
        <f>Model!I20/Model!I55</f>
        <v>0.12321098591247508</v>
      </c>
      <c r="J34" s="13">
        <f>Model!J20/Model!J55</f>
        <v>0.10407896749113957</v>
      </c>
      <c r="K34" s="13">
        <f>Model!K20/Model!K55</f>
        <v>7.9728271524759503E-2</v>
      </c>
      <c r="L34" s="50"/>
      <c r="M34" s="13">
        <f t="shared" si="3"/>
        <v>9.2517692178715721E-2</v>
      </c>
    </row>
    <row r="35" spans="1:14" x14ac:dyDescent="0.25">
      <c r="B35" t="s">
        <v>100</v>
      </c>
      <c r="G35" t="s">
        <v>26</v>
      </c>
      <c r="H35" s="13">
        <f>Model!H20/Model!H43</f>
        <v>1.8805970149253733E-2</v>
      </c>
      <c r="I35" s="13">
        <f>Model!I20/Model!I43</f>
        <v>2.8943625212057945E-2</v>
      </c>
      <c r="J35" s="13">
        <f>Model!J20/Model!J43</f>
        <v>2.2303299795124135E-2</v>
      </c>
      <c r="K35" s="13">
        <f>Model!K20/Model!K43</f>
        <v>1.5845369806663914E-2</v>
      </c>
      <c r="L35" s="50"/>
      <c r="M35" s="13">
        <f t="shared" si="3"/>
        <v>2.1474566240774932E-2</v>
      </c>
    </row>
    <row r="36" spans="1:14" x14ac:dyDescent="0.25">
      <c r="B36" t="s">
        <v>112</v>
      </c>
      <c r="G36" t="s">
        <v>26</v>
      </c>
      <c r="H36" s="13">
        <f>Model!H20/(Model!H55+Model!H50)</f>
        <v>4.0776699029126215E-2</v>
      </c>
      <c r="I36" s="13">
        <f>Model!I20/(Model!I55+Model!I50)</f>
        <v>7.2291796120991625E-2</v>
      </c>
      <c r="J36" s="13">
        <f>Model!J20/(Model!J55+Model!J50)</f>
        <v>5.5092517035775175E-2</v>
      </c>
      <c r="K36" s="13">
        <f>Model!K20/(Model!K55+Model!K50)</f>
        <v>4.3074585776426498E-2</v>
      </c>
      <c r="L36" s="50"/>
      <c r="M36" s="13">
        <f t="shared" si="3"/>
        <v>5.2808899490579882E-2</v>
      </c>
    </row>
    <row r="37" spans="1:14" x14ac:dyDescent="0.25">
      <c r="L37" s="50"/>
      <c r="M37" s="71"/>
    </row>
    <row r="38" spans="1:14" x14ac:dyDescent="0.25">
      <c r="A38" s="1" t="s">
        <v>113</v>
      </c>
      <c r="L38" s="50"/>
      <c r="M38" s="71"/>
    </row>
    <row r="39" spans="1:14" x14ac:dyDescent="0.25">
      <c r="A39" s="4"/>
      <c r="B39" s="4" t="s">
        <v>114</v>
      </c>
      <c r="C39" s="4"/>
      <c r="D39" s="4"/>
      <c r="E39" s="4"/>
      <c r="F39" s="4"/>
      <c r="G39" s="4" t="s">
        <v>90</v>
      </c>
      <c r="H39" s="75">
        <f>Model!H16/Model!H17</f>
        <v>1.7769784172661871</v>
      </c>
      <c r="I39" s="75">
        <f>Model!I16/Model!I17</f>
        <v>2.2539646643109545</v>
      </c>
      <c r="J39" s="75">
        <f>Model!J16/Model!J17</f>
        <v>1.9024120522136965</v>
      </c>
      <c r="K39" s="75">
        <f>Model!K16/Model!K17</f>
        <v>1.5589998851682807</v>
      </c>
      <c r="L39" s="50"/>
      <c r="M39" s="75">
        <f t="shared" si="3"/>
        <v>1.8730887547397799</v>
      </c>
      <c r="N39" s="87"/>
    </row>
    <row r="40" spans="1:14" x14ac:dyDescent="0.25">
      <c r="B40" t="s">
        <v>115</v>
      </c>
      <c r="G40" t="s">
        <v>90</v>
      </c>
      <c r="H40" s="71">
        <f>(Model!H16+Model!H15)/Model!H17</f>
        <v>2.1007194244604315</v>
      </c>
      <c r="I40" s="71">
        <f>(Model!I16+Model!I15)/Model!I17</f>
        <v>2.5830106007067144</v>
      </c>
      <c r="J40" s="71">
        <f>(Model!J16+Model!J15)/Model!J17</f>
        <v>2.3294841455677915</v>
      </c>
      <c r="K40" s="71">
        <f>(Model!K16+Model!K15)/Model!K17</f>
        <v>1.9964320337992745</v>
      </c>
      <c r="L40" s="50"/>
      <c r="M40" s="71">
        <f t="shared" si="3"/>
        <v>2.252411551133553</v>
      </c>
    </row>
    <row r="41" spans="1:14" x14ac:dyDescent="0.25">
      <c r="B41" t="s">
        <v>116</v>
      </c>
      <c r="G41" t="s">
        <v>90</v>
      </c>
      <c r="H41" s="71">
        <f>Model!H50/Model!H55</f>
        <v>0.54628857381150964</v>
      </c>
      <c r="I41" s="71">
        <f>Model!I50/Model!I55</f>
        <v>0.70435640727838922</v>
      </c>
      <c r="J41" s="71">
        <f>Model!J50/Model!J55</f>
        <v>0.88916704284094128</v>
      </c>
      <c r="K41" s="71">
        <f>Model!K50/Model!K55</f>
        <v>0.85093530413918783</v>
      </c>
      <c r="L41" s="50"/>
      <c r="M41" s="71">
        <f t="shared" si="3"/>
        <v>0.74768683201750707</v>
      </c>
    </row>
    <row r="42" spans="1:14" x14ac:dyDescent="0.25">
      <c r="B42" t="s">
        <v>117</v>
      </c>
      <c r="G42" t="s">
        <v>90</v>
      </c>
      <c r="H42" s="71">
        <f>Model!H52/Model!H43</f>
        <v>0.70174129353233827</v>
      </c>
      <c r="I42" s="71">
        <f>Model!I52/Model!I43</f>
        <v>0.7650889245166943</v>
      </c>
      <c r="J42" s="71">
        <f>Model!J52/Model!J43</f>
        <v>0.78570790686386405</v>
      </c>
      <c r="K42" s="71">
        <f>Model!K52/Model!K43</f>
        <v>0.80125782857661543</v>
      </c>
      <c r="L42" s="50"/>
      <c r="M42" s="71">
        <f t="shared" si="3"/>
        <v>0.76344898837237796</v>
      </c>
    </row>
    <row r="43" spans="1:14" x14ac:dyDescent="0.25">
      <c r="B43" t="s">
        <v>118</v>
      </c>
      <c r="G43" t="s">
        <v>90</v>
      </c>
      <c r="H43" s="71">
        <f>Model!H43/Model!H55</f>
        <v>3.3527939949958299</v>
      </c>
      <c r="I43" s="71">
        <f>Model!I43/Model!I55</f>
        <v>4.2569299806005381</v>
      </c>
      <c r="J43" s="71">
        <f>Model!J43/Model!J55</f>
        <v>4.6665277536148677</v>
      </c>
      <c r="K43" s="71">
        <f>Model!K43/Model!K55</f>
        <v>5.0316447326605811</v>
      </c>
      <c r="L43" s="50"/>
      <c r="M43" s="71">
        <f t="shared" si="3"/>
        <v>4.3269741154679542</v>
      </c>
    </row>
    <row r="44" spans="1:14" x14ac:dyDescent="0.25">
      <c r="L44" s="50"/>
      <c r="M44" s="71"/>
    </row>
    <row r="45" spans="1:14" x14ac:dyDescent="0.25">
      <c r="A45" s="1" t="s">
        <v>19</v>
      </c>
      <c r="L45" s="50"/>
      <c r="M45" s="71"/>
    </row>
    <row r="46" spans="1:14" x14ac:dyDescent="0.25">
      <c r="A46" s="4"/>
      <c r="B46" s="4" t="s">
        <v>101</v>
      </c>
      <c r="C46" s="4"/>
      <c r="D46" s="4"/>
      <c r="E46" s="4"/>
      <c r="F46" s="4"/>
      <c r="G46" s="4" t="s">
        <v>25</v>
      </c>
      <c r="H46" s="46">
        <f>Model!H26</f>
        <v>0.48</v>
      </c>
      <c r="I46" s="46">
        <f>Model!I26</f>
        <v>0.6</v>
      </c>
      <c r="J46" s="46">
        <f>Model!J26</f>
        <v>0</v>
      </c>
      <c r="K46" s="46">
        <f>Model!K26</f>
        <v>0.55555555555555558</v>
      </c>
      <c r="L46" s="50"/>
      <c r="M46" s="46">
        <f t="shared" si="3"/>
        <v>0.40888888888888891</v>
      </c>
      <c r="N46" s="87"/>
    </row>
    <row r="47" spans="1:14" x14ac:dyDescent="0.25">
      <c r="B47" t="s">
        <v>119</v>
      </c>
      <c r="G47" t="s">
        <v>26</v>
      </c>
      <c r="H47" s="13">
        <f>Model!H27</f>
        <v>0.63492063492063489</v>
      </c>
      <c r="I47" s="13">
        <f>Model!I27</f>
        <v>0.37486353228367242</v>
      </c>
      <c r="J47" s="13">
        <f>Model!J27</f>
        <v>0</v>
      </c>
      <c r="K47" s="13">
        <f>Model!K27</f>
        <v>0.46070257914908025</v>
      </c>
      <c r="L47" s="50"/>
      <c r="M47" s="13">
        <f t="shared" si="3"/>
        <v>0.36762168658834687</v>
      </c>
    </row>
    <row r="48" spans="1:14" x14ac:dyDescent="0.25">
      <c r="L48" s="50"/>
    </row>
    <row r="49" spans="1:14" x14ac:dyDescent="0.25">
      <c r="A49" s="1" t="s">
        <v>120</v>
      </c>
      <c r="L49" s="50"/>
    </row>
    <row r="50" spans="1:14" x14ac:dyDescent="0.25">
      <c r="A50" s="4"/>
      <c r="B50" s="4" t="s">
        <v>121</v>
      </c>
      <c r="C50" s="4"/>
      <c r="D50" s="4"/>
      <c r="E50" s="4"/>
      <c r="F50" s="4"/>
      <c r="G50" s="4" t="s">
        <v>26</v>
      </c>
      <c r="H50" s="77">
        <f>Model!H64/Model!H65</f>
        <v>4.6153846153846149E-2</v>
      </c>
      <c r="I50" s="77">
        <f>Model!I64/Model!I65</f>
        <v>3.125E-2</v>
      </c>
      <c r="J50" s="77">
        <f>Model!J64/Model!J65</f>
        <v>0</v>
      </c>
      <c r="K50" s="77">
        <f>Model!K64/Model!K65</f>
        <v>1.8037518037518036E-2</v>
      </c>
      <c r="L50" s="50"/>
      <c r="M50" s="46">
        <f>AVERAGE(H50:K50)</f>
        <v>2.3860341047841047E-2</v>
      </c>
      <c r="N50" s="87"/>
    </row>
    <row r="51" spans="1:14" x14ac:dyDescent="0.25">
      <c r="B51" t="s">
        <v>122</v>
      </c>
      <c r="G51" s="90" t="s">
        <v>90</v>
      </c>
      <c r="H51" s="89">
        <f>Model!H65/Model!H25</f>
        <v>13.756613756613756</v>
      </c>
      <c r="I51" s="89">
        <f>Model!I65/Model!I25</f>
        <v>11.995633033077517</v>
      </c>
      <c r="J51" s="89">
        <f>Model!J65/Model!J25</f>
        <v>18.254167487290058</v>
      </c>
      <c r="K51" s="89">
        <f>Model!K65/Model!K25</f>
        <v>25.541350988025009</v>
      </c>
      <c r="L51" s="50"/>
      <c r="M51" s="46">
        <f>AVERAGE(H51:K51)</f>
        <v>17.386941316251587</v>
      </c>
    </row>
    <row r="52" spans="1:14" x14ac:dyDescent="0.25">
      <c r="B52" t="s">
        <v>123</v>
      </c>
      <c r="G52" t="s">
        <v>90</v>
      </c>
      <c r="H52" s="71">
        <f>Model!H65/(Model!H55/Model!H24)</f>
        <v>0.86738949124270226</v>
      </c>
      <c r="I52" s="71">
        <f>Model!I65/(Model!I55/Model!I24)</f>
        <v>1.4779937726497347</v>
      </c>
      <c r="J52" s="71">
        <f>Model!J65/(Model!J55/Model!J24)</f>
        <v>1.8998749044874788</v>
      </c>
      <c r="K52" s="71">
        <f>Model!K65/(Model!K55/Model!K24)</f>
        <v>2.0363677666824418</v>
      </c>
      <c r="L52" s="50"/>
      <c r="M52" s="71">
        <f>AVERAGE(H52:K52)</f>
        <v>1.5704064837655896</v>
      </c>
    </row>
    <row r="53" spans="1:14" x14ac:dyDescent="0.25">
      <c r="L53" s="50"/>
    </row>
    <row r="54" spans="1:14" x14ac:dyDescent="0.25">
      <c r="A54" s="1" t="s">
        <v>124</v>
      </c>
      <c r="L54" s="50"/>
    </row>
    <row r="55" spans="1:14" x14ac:dyDescent="0.25">
      <c r="A55" s="4"/>
      <c r="B55" s="4" t="s">
        <v>125</v>
      </c>
      <c r="C55" s="4"/>
      <c r="D55" s="4"/>
      <c r="E55" s="4"/>
      <c r="F55" s="4"/>
      <c r="G55" s="4" t="s">
        <v>26</v>
      </c>
      <c r="H55" s="78">
        <f>H33</f>
        <v>7.7657935285053931E-3</v>
      </c>
      <c r="I55" s="78">
        <f t="shared" ref="I55:K55" si="7">I33</f>
        <v>1.2677880983974687E-2</v>
      </c>
      <c r="J55" s="78">
        <f t="shared" si="7"/>
        <v>1.0137231900649879E-2</v>
      </c>
      <c r="K55" s="78">
        <f t="shared" si="7"/>
        <v>7.0559863134599422E-3</v>
      </c>
      <c r="L55" s="50"/>
      <c r="M55" s="77">
        <f>AVERAGE(H55:K55)</f>
        <v>9.4092231816474761E-3</v>
      </c>
      <c r="N55" s="87"/>
    </row>
    <row r="56" spans="1:14" x14ac:dyDescent="0.25">
      <c r="B56" t="s">
        <v>126</v>
      </c>
      <c r="G56" t="s">
        <v>90</v>
      </c>
      <c r="H56" s="74">
        <f>H27</f>
        <v>2.4216417910447761</v>
      </c>
      <c r="I56" s="74">
        <f t="shared" ref="I56:K56" si="8">I27</f>
        <v>2.2830018083182639</v>
      </c>
      <c r="J56" s="74">
        <f t="shared" si="8"/>
        <v>2.2001370801919125</v>
      </c>
      <c r="K56" s="74">
        <f t="shared" si="8"/>
        <v>2.2456633421237533</v>
      </c>
      <c r="L56" s="50"/>
      <c r="M56" s="71">
        <f t="shared" ref="M56:M59" si="9">AVERAGE(H56:K56)</f>
        <v>2.2876110054196763</v>
      </c>
    </row>
    <row r="57" spans="1:14" x14ac:dyDescent="0.25">
      <c r="B57" t="s">
        <v>127</v>
      </c>
      <c r="G57" t="s">
        <v>90</v>
      </c>
      <c r="H57" s="74">
        <f>H43</f>
        <v>3.3527939949958299</v>
      </c>
      <c r="I57" s="74">
        <f t="shared" ref="I57:K57" si="10">I43</f>
        <v>4.2569299806005381</v>
      </c>
      <c r="J57" s="74">
        <f t="shared" si="10"/>
        <v>4.6665277536148677</v>
      </c>
      <c r="K57" s="74">
        <f t="shared" si="10"/>
        <v>5.0316447326605811</v>
      </c>
      <c r="L57" s="50"/>
      <c r="M57" s="71">
        <f t="shared" si="9"/>
        <v>4.3269741154679542</v>
      </c>
    </row>
    <row r="58" spans="1:14" x14ac:dyDescent="0.25">
      <c r="B58" t="s">
        <v>99</v>
      </c>
      <c r="G58" t="s">
        <v>26</v>
      </c>
      <c r="H58" s="73">
        <f>H34</f>
        <v>6.3052543786488738E-2</v>
      </c>
      <c r="I58" s="73">
        <f t="shared" ref="I58:K58" si="11">I34</f>
        <v>0.12321098591247508</v>
      </c>
      <c r="J58" s="73">
        <f t="shared" si="11"/>
        <v>0.10407896749113957</v>
      </c>
      <c r="K58" s="73">
        <f t="shared" si="11"/>
        <v>7.9728271524759503E-2</v>
      </c>
      <c r="L58" s="50"/>
      <c r="M58" s="13">
        <f t="shared" si="9"/>
        <v>9.2517692178715721E-2</v>
      </c>
    </row>
    <row r="59" spans="1:14" x14ac:dyDescent="0.25">
      <c r="B59" t="s">
        <v>100</v>
      </c>
      <c r="G59" t="s">
        <v>26</v>
      </c>
      <c r="H59" s="73">
        <f>H35</f>
        <v>1.8805970149253733E-2</v>
      </c>
      <c r="I59" s="73">
        <f t="shared" ref="I59:K59" si="12">I35</f>
        <v>2.8943625212057945E-2</v>
      </c>
      <c r="J59" s="73">
        <f t="shared" si="12"/>
        <v>2.2303299795124135E-2</v>
      </c>
      <c r="K59" s="73">
        <f t="shared" si="12"/>
        <v>1.5845369806663914E-2</v>
      </c>
      <c r="L59" s="50"/>
      <c r="M59" s="13">
        <f t="shared" si="9"/>
        <v>2.1474566240774932E-2</v>
      </c>
    </row>
  </sheetData>
  <mergeCells count="3">
    <mergeCell ref="A1:D1"/>
    <mergeCell ref="B5:C5"/>
    <mergeCell ref="B6:C6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first="1" last="1" xr2:uid="{CAAAD3EA-754A-458C-8954-15F27A63A60C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Ratios!H9:K9</xm:f>
              <xm:sqref>L9</xm:sqref>
            </x14:sparkline>
            <x14:sparkline>
              <xm:f>Ratios!H10:K10</xm:f>
              <xm:sqref>L10</xm:sqref>
            </x14:sparkline>
            <x14:sparkline>
              <xm:f>Ratios!H11:K11</xm:f>
              <xm:sqref>L11</xm:sqref>
            </x14:sparkline>
            <x14:sparkline>
              <xm:f>Ratios!H12:K12</xm:f>
              <xm:sqref>L12</xm:sqref>
            </x14:sparkline>
            <x14:sparkline>
              <xm:f>Ratios!H13:K13</xm:f>
              <xm:sqref>L13</xm:sqref>
            </x14:sparkline>
            <x14:sparkline>
              <xm:f>Ratios!H14:K14</xm:f>
              <xm:sqref>L14</xm:sqref>
            </x14:sparkline>
            <x14:sparkline>
              <xm:f>Ratios!H15:K15</xm:f>
              <xm:sqref>L15</xm:sqref>
            </x14:sparkline>
            <x14:sparkline>
              <xm:f>Ratios!H16:K16</xm:f>
              <xm:sqref>L16</xm:sqref>
            </x14:sparkline>
            <x14:sparkline>
              <xm:f>Ratios!H17:K17</xm:f>
              <xm:sqref>L17</xm:sqref>
            </x14:sparkline>
            <x14:sparkline>
              <xm:f>Ratios!H18:K18</xm:f>
              <xm:sqref>L18</xm:sqref>
            </x14:sparkline>
            <x14:sparkline>
              <xm:f>Ratios!H19:K19</xm:f>
              <xm:sqref>L19</xm:sqref>
            </x14:sparkline>
            <x14:sparkline>
              <xm:f>Ratios!H20:K20</xm:f>
              <xm:sqref>L20</xm:sqref>
            </x14:sparkline>
            <x14:sparkline>
              <xm:f>Ratios!H21:K21</xm:f>
              <xm:sqref>L21</xm:sqref>
            </x14:sparkline>
            <x14:sparkline>
              <xm:f>Ratios!H22:K22</xm:f>
              <xm:sqref>L22</xm:sqref>
            </x14:sparkline>
            <x14:sparkline>
              <xm:f>Ratios!H23:K23</xm:f>
              <xm:sqref>L23</xm:sqref>
            </x14:sparkline>
            <x14:sparkline>
              <xm:f>Ratios!H24:K24</xm:f>
              <xm:sqref>L24</xm:sqref>
            </x14:sparkline>
            <x14:sparkline>
              <xm:f>Ratios!H25:K25</xm:f>
              <xm:sqref>L25</xm:sqref>
            </x14:sparkline>
            <x14:sparkline>
              <xm:f>Ratios!H26:K26</xm:f>
              <xm:sqref>L26</xm:sqref>
            </x14:sparkline>
            <x14:sparkline>
              <xm:f>Ratios!H27:K27</xm:f>
              <xm:sqref>L27</xm:sqref>
            </x14:sparkline>
            <x14:sparkline>
              <xm:f>Ratios!H28:K28</xm:f>
              <xm:sqref>L28</xm:sqref>
            </x14:sparkline>
            <x14:sparkline>
              <xm:f>Ratios!H29:K29</xm:f>
              <xm:sqref>L29</xm:sqref>
            </x14:sparkline>
            <x14:sparkline>
              <xm:f>Ratios!H30:K30</xm:f>
              <xm:sqref>L30</xm:sqref>
            </x14:sparkline>
            <x14:sparkline>
              <xm:f>Ratios!H31:K31</xm:f>
              <xm:sqref>L31</xm:sqref>
            </x14:sparkline>
            <x14:sparkline>
              <xm:f>Ratios!H32:K32</xm:f>
              <xm:sqref>L32</xm:sqref>
            </x14:sparkline>
            <x14:sparkline>
              <xm:f>Ratios!H33:K33</xm:f>
              <xm:sqref>L33</xm:sqref>
            </x14:sparkline>
            <x14:sparkline>
              <xm:f>Ratios!H34:K34</xm:f>
              <xm:sqref>L34</xm:sqref>
            </x14:sparkline>
            <x14:sparkline>
              <xm:f>Ratios!H35:K35</xm:f>
              <xm:sqref>L35</xm:sqref>
            </x14:sparkline>
            <x14:sparkline>
              <xm:f>Ratios!H36:K36</xm:f>
              <xm:sqref>L36</xm:sqref>
            </x14:sparkline>
            <x14:sparkline>
              <xm:f>Ratios!H37:K37</xm:f>
              <xm:sqref>L37</xm:sqref>
            </x14:sparkline>
            <x14:sparkline>
              <xm:f>Ratios!H38:K38</xm:f>
              <xm:sqref>L38</xm:sqref>
            </x14:sparkline>
            <x14:sparkline>
              <xm:f>Ratios!H39:K39</xm:f>
              <xm:sqref>L39</xm:sqref>
            </x14:sparkline>
            <x14:sparkline>
              <xm:f>Ratios!H40:K40</xm:f>
              <xm:sqref>L40</xm:sqref>
            </x14:sparkline>
            <x14:sparkline>
              <xm:f>Ratios!H41:K41</xm:f>
              <xm:sqref>L41</xm:sqref>
            </x14:sparkline>
            <x14:sparkline>
              <xm:f>Ratios!H42:K42</xm:f>
              <xm:sqref>L42</xm:sqref>
            </x14:sparkline>
            <x14:sparkline>
              <xm:f>Ratios!H43:K43</xm:f>
              <xm:sqref>L43</xm:sqref>
            </x14:sparkline>
            <x14:sparkline>
              <xm:f>Ratios!H44:K44</xm:f>
              <xm:sqref>L44</xm:sqref>
            </x14:sparkline>
            <x14:sparkline>
              <xm:f>Ratios!H45:K45</xm:f>
              <xm:sqref>L45</xm:sqref>
            </x14:sparkline>
            <x14:sparkline>
              <xm:f>Ratios!H46:K46</xm:f>
              <xm:sqref>L46</xm:sqref>
            </x14:sparkline>
            <x14:sparkline>
              <xm:f>Ratios!H47:K47</xm:f>
              <xm:sqref>L47</xm:sqref>
            </x14:sparkline>
            <x14:sparkline>
              <xm:f>Ratios!H48:K48</xm:f>
              <xm:sqref>L48</xm:sqref>
            </x14:sparkline>
            <x14:sparkline>
              <xm:f>Ratios!H49:K49</xm:f>
              <xm:sqref>L49</xm:sqref>
            </x14:sparkline>
            <x14:sparkline>
              <xm:f>Ratios!H50:K50</xm:f>
              <xm:sqref>L50</xm:sqref>
            </x14:sparkline>
            <x14:sparkline>
              <xm:f>Ratios!H51:K51</xm:f>
              <xm:sqref>L51</xm:sqref>
            </x14:sparkline>
            <x14:sparkline>
              <xm:f>Ratios!H52:K52</xm:f>
              <xm:sqref>L52</xm:sqref>
            </x14:sparkline>
            <x14:sparkline>
              <xm:f>Ratios!H53:K53</xm:f>
              <xm:sqref>L53</xm:sqref>
            </x14:sparkline>
            <x14:sparkline>
              <xm:f>Ratios!H54:K54</xm:f>
              <xm:sqref>L54</xm:sqref>
            </x14:sparkline>
            <x14:sparkline>
              <xm:f>Ratios!H55:K55</xm:f>
              <xm:sqref>L55</xm:sqref>
            </x14:sparkline>
            <x14:sparkline>
              <xm:f>Ratios!H56:K56</xm:f>
              <xm:sqref>L56</xm:sqref>
            </x14:sparkline>
            <x14:sparkline>
              <xm:f>Ratios!H57:K57</xm:f>
              <xm:sqref>L57</xm:sqref>
            </x14:sparkline>
            <x14:sparkline>
              <xm:f>Ratios!H58:K58</xm:f>
              <xm:sqref>L58</xm:sqref>
            </x14:sparkline>
            <x14:sparkline>
              <xm:f>Ratios!H59:K59</xm:f>
              <xm:sqref>L59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Financial Statement</vt:lpstr>
      <vt:lpstr>Model</vt:lpstr>
      <vt:lpstr>Common Size FS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Niu</dc:creator>
  <cp:lastModifiedBy>Preston Niu</cp:lastModifiedBy>
  <dcterms:created xsi:type="dcterms:W3CDTF">2021-10-05T04:12:43Z</dcterms:created>
  <dcterms:modified xsi:type="dcterms:W3CDTF">2021-10-22T06:43:51Z</dcterms:modified>
</cp:coreProperties>
</file>