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veddugnad\"/>
    </mc:Choice>
  </mc:AlternateContent>
  <xr:revisionPtr revIDLastSave="0" documentId="13_ncr:1_{D8DEEE95-5100-480F-B9CB-E24E06095C8B}" xr6:coauthVersionLast="47" xr6:coauthVersionMax="47" xr10:uidLastSave="{00000000-0000-0000-0000-000000000000}"/>
  <bookViews>
    <workbookView xWindow="-120" yWindow="-120" windowWidth="29040" windowHeight="15720" xr2:uid="{79800198-EA27-436E-BED7-C5A8FE96552F}"/>
  </bookViews>
  <sheets>
    <sheet name="Sheet1" sheetId="1" r:id="rId1"/>
  </sheets>
  <calcPr calcId="191029"/>
  <pivotCaches>
    <pivotCache cacheId="7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10" i="1"/>
  <c r="L9" i="1"/>
  <c r="L11" i="1"/>
  <c r="L12" i="1"/>
  <c r="L13" i="1"/>
  <c r="L15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26" i="1"/>
  <c r="K8" i="1"/>
  <c r="K40" i="1"/>
  <c r="K39" i="1"/>
  <c r="K10" i="1"/>
  <c r="K11" i="1"/>
  <c r="K38" i="1"/>
  <c r="K44" i="1"/>
  <c r="K9" i="1"/>
  <c r="K43" i="1"/>
  <c r="K41" i="1"/>
  <c r="K42" i="1"/>
  <c r="K37" i="1"/>
  <c r="K25" i="1"/>
  <c r="K24" i="1"/>
  <c r="K7" i="1"/>
  <c r="K6" i="1"/>
  <c r="K19" i="1"/>
  <c r="K18" i="1"/>
  <c r="K17" i="1"/>
  <c r="K16" i="1"/>
  <c r="K36" i="1"/>
  <c r="K35" i="1"/>
  <c r="K34" i="1"/>
  <c r="K4" i="1"/>
  <c r="K5" i="1"/>
  <c r="K3" i="1"/>
  <c r="K2" i="1"/>
  <c r="K23" i="1"/>
  <c r="K22" i="1"/>
  <c r="K21" i="1"/>
  <c r="K20" i="1"/>
  <c r="K29" i="1"/>
  <c r="K28" i="1"/>
  <c r="K27" i="1"/>
  <c r="K48" i="1"/>
  <c r="K47" i="1"/>
  <c r="K46" i="1"/>
  <c r="K45" i="1"/>
  <c r="K15" i="1"/>
  <c r="K14" i="1"/>
  <c r="K13" i="1"/>
  <c r="K12" i="1"/>
  <c r="K50" i="1"/>
  <c r="K49" i="1"/>
  <c r="K51" i="1"/>
  <c r="K30" i="1"/>
  <c r="K33" i="1"/>
  <c r="K32" i="1"/>
  <c r="K31" i="1"/>
  <c r="O34" i="1"/>
  <c r="O35" i="1" s="1"/>
  <c r="O42" i="1"/>
  <c r="P64" i="1"/>
  <c r="O27" i="1"/>
  <c r="O50" i="1" s="1"/>
  <c r="O43" i="1"/>
  <c r="O45" i="1"/>
  <c r="O68" i="1" l="1"/>
  <c r="O67" i="1"/>
  <c r="O66" i="1"/>
</calcChain>
</file>

<file path=xl/sharedStrings.xml><?xml version="1.0" encoding="utf-8"?>
<sst xmlns="http://schemas.openxmlformats.org/spreadsheetml/2006/main" count="222" uniqueCount="73">
  <si>
    <t>player_id</t>
  </si>
  <si>
    <t>name</t>
  </si>
  <si>
    <t>team</t>
  </si>
  <si>
    <t>date</t>
  </si>
  <si>
    <t>presses</t>
  </si>
  <si>
    <t>is_over_18</t>
  </si>
  <si>
    <t>Orange</t>
  </si>
  <si>
    <t>Jonas Bratlie</t>
  </si>
  <si>
    <t>Mikkel Bekkevold (O18)</t>
  </si>
  <si>
    <t>Blue</t>
  </si>
  <si>
    <t>Ingrid Adele Dahl</t>
  </si>
  <si>
    <t>Green</t>
  </si>
  <si>
    <t>Mariell Skreosen Dahl</t>
  </si>
  <si>
    <t>Henrik J. Bovolden</t>
  </si>
  <si>
    <t>Red</t>
  </si>
  <si>
    <t>Linea C. Baardsen</t>
  </si>
  <si>
    <t>Martin Linjem</t>
  </si>
  <si>
    <t>Marius Z. Moen</t>
  </si>
  <si>
    <t>Leon Z. Moen</t>
  </si>
  <si>
    <t>Vemund Dahl (O18)</t>
  </si>
  <si>
    <t>Kristian Viken</t>
  </si>
  <si>
    <t>Amarti Buli</t>
  </si>
  <si>
    <t>Kayyo Buli</t>
  </si>
  <si>
    <t>Patrik</t>
  </si>
  <si>
    <t>Ferdinand</t>
  </si>
  <si>
    <t>Oscar</t>
  </si>
  <si>
    <t>Sigurd Viken</t>
  </si>
  <si>
    <t>Julian Dahl</t>
  </si>
  <si>
    <t>Sander (O18)</t>
  </si>
  <si>
    <t>Carl Martin Bovolden</t>
  </si>
  <si>
    <t>Martine S Espeseth</t>
  </si>
  <si>
    <t>ingrid</t>
  </si>
  <si>
    <t>Emil E</t>
  </si>
  <si>
    <t>activity</t>
  </si>
  <si>
    <t>break</t>
  </si>
  <si>
    <t>active</t>
  </si>
  <si>
    <t>time_per_press</t>
  </si>
  <si>
    <t>Mads (O18)</t>
  </si>
  <si>
    <t>Grand Total</t>
  </si>
  <si>
    <t>Sum of presses</t>
  </si>
  <si>
    <t>(All)</t>
  </si>
  <si>
    <t>ukedag</t>
  </si>
  <si>
    <t>lørdag</t>
  </si>
  <si>
    <t>(Multiple Items)</t>
  </si>
  <si>
    <t>Sum of active</t>
  </si>
  <si>
    <t>timer</t>
  </si>
  <si>
    <t>sekker per time</t>
  </si>
  <si>
    <t>Antall dager på dugnad</t>
  </si>
  <si>
    <t>Sekkere</t>
  </si>
  <si>
    <t>Totalt sekket</t>
  </si>
  <si>
    <t>Gjennomsnittlig sekket</t>
  </si>
  <si>
    <t>Totalt timer</t>
  </si>
  <si>
    <t>Gjennomsnittlig hastighet</t>
  </si>
  <si>
    <t>Beste hastighet</t>
  </si>
  <si>
    <t>Flest sekket på en dag</t>
  </si>
  <si>
    <t>Lag</t>
  </si>
  <si>
    <t>Totalt timer jobbet</t>
  </si>
  <si>
    <t>Gjennomsnittlig fart (sekk/tid)</t>
  </si>
  <si>
    <t>Gjennomsnittilig sekket per lørdag</t>
  </si>
  <si>
    <t>Gjennomsnittlig sekket per ukedag</t>
  </si>
  <si>
    <t>g</t>
  </si>
  <si>
    <t>j</t>
  </si>
  <si>
    <t>Kjønn</t>
  </si>
  <si>
    <t>Gjennomsnittlig fart (tid/sekk) per lørdag</t>
  </si>
  <si>
    <t>Gjennomsnittlig fart (tid/sekk) på ukedag</t>
  </si>
  <si>
    <t>Min of date</t>
  </si>
  <si>
    <t>Max of date2</t>
  </si>
  <si>
    <t>Sekker per uke</t>
  </si>
  <si>
    <t>Sekker per måned</t>
  </si>
  <si>
    <t>Sekker per år</t>
  </si>
  <si>
    <t>kost per sekk o18</t>
  </si>
  <si>
    <t>kost per sekk u18</t>
  </si>
  <si>
    <t>kost per sekk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</si>
</sst>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7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98B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77" fontId="0" fillId="0" borderId="0" xfId="0" applyNumberFormat="1"/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164" formatCode="[$-F400]h:mm:ss\ AM/PM"/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0000"/>
        </patternFill>
      </fill>
    </dxf>
    <dxf>
      <fill>
        <patternFill>
          <bgColor rgb="FFE98B01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theme="0"/>
      </font>
    </dxf>
    <dxf>
      <numFmt numFmtId="2" formatCode="0.00"/>
    </dxf>
    <dxf>
      <numFmt numFmtId="177" formatCode="0.0"/>
    </dxf>
    <dxf>
      <numFmt numFmtId="177" formatCode="0.0"/>
    </dxf>
    <dxf>
      <numFmt numFmtId="164" formatCode="[$-F400]h:mm:ss\ AM/PM"/>
    </dxf>
  </dxfs>
  <tableStyles count="0" defaultTableStyle="TableStyleMedium2" defaultPivotStyle="PivotStyleLight16"/>
  <colors>
    <mruColors>
      <color rgb="FFE98B01"/>
      <color rgb="FFEA6A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urd SchoeIer" refreshedDate="45340.855259374999" createdVersion="8" refreshedVersion="8" minRefreshableVersion="3" recordCount="50" xr:uid="{9A5D64CB-4F6D-4B39-B13D-AC5C50319F96}">
  <cacheSource type="worksheet">
    <worksheetSource name="Table2"/>
  </cacheSource>
  <cacheFields count="18">
    <cacheField name="player_id" numFmtId="0">
      <sharedItems containsSemiMixedTypes="0" containsString="0" containsNumber="1" containsInteger="1" minValue="5" maxValue="30"/>
    </cacheField>
    <cacheField name="name" numFmtId="0">
      <sharedItems count="24">
        <s v="Jonas Bratlie"/>
        <s v="Mikkel Bekkevold (O18)"/>
        <s v="Mariell Skreosen Dahl"/>
        <s v="Ingrid Adele Dahl"/>
        <s v="Linea C. Baardsen"/>
        <s v="Henrik J. Bovolden"/>
        <s v="Marius Z. Moen"/>
        <s v="Leon Z. Moen"/>
        <s v="Vemund Dahl (O18)"/>
        <s v="Kristian Viken"/>
        <s v="Kayyo Buli"/>
        <s v="Amarti Buli"/>
        <s v="Patrik"/>
        <s v="Oscar"/>
        <s v="Ferdinand"/>
        <s v="Mads (O18)"/>
        <s v="Sigurd Viken"/>
        <s v="Martin Linjem"/>
        <s v="Julian Dahl"/>
        <s v="Sander (O18)"/>
        <s v="Carl Martin Bovolden"/>
        <s v="Martine S Espeseth"/>
        <s v="ingrid"/>
        <s v="Emil E"/>
      </sharedItems>
    </cacheField>
    <cacheField name="team" numFmtId="0">
      <sharedItems count="4">
        <s v="Orange"/>
        <s v="Blue"/>
        <s v="Green"/>
        <s v="Red"/>
      </sharedItems>
    </cacheField>
    <cacheField name="date" numFmtId="14">
      <sharedItems containsSemiMixedTypes="0" containsNonDate="0" containsDate="1" containsString="0" minDate="2024-01-09T00:00:00" maxDate="2024-02-18T00:00:00"/>
    </cacheField>
    <cacheField name="presses" numFmtId="0">
      <sharedItems containsSemiMixedTypes="0" containsString="0" containsNumber="1" containsInteger="1" minValue="6" maxValue="39"/>
    </cacheField>
    <cacheField name="activity" numFmtId="164">
      <sharedItems containsSemiMixedTypes="0" containsNonDate="0" containsDate="1" containsString="0" minDate="1899-12-30T00:37:27" maxDate="1899-12-30T05:26:53"/>
    </cacheField>
    <cacheField name="break" numFmtId="164">
      <sharedItems containsSemiMixedTypes="0" containsNonDate="0" containsDate="1" containsString="0" minDate="1899-12-30T00:00:00" maxDate="1899-12-30T02:03:51"/>
    </cacheField>
    <cacheField name="active" numFmtId="164">
      <sharedItems containsSemiMixedTypes="0" containsNonDate="0" containsDate="1" containsString="0" minDate="1899-12-30T00:37:27" maxDate="1899-12-30T03:41:54" count="50">
        <d v="1899-12-30T02:55:20"/>
        <d v="1899-12-30T02:50:49"/>
        <d v="1899-12-30T02:47:42"/>
        <d v="1899-12-30T02:49:37"/>
        <d v="1899-12-30T00:39:36"/>
        <d v="1899-12-30T00:37:32"/>
        <d v="1899-12-30T00:37:27"/>
        <d v="1899-12-30T01:27:38"/>
        <d v="1899-12-30T01:37:11"/>
        <d v="1899-12-30T01:37:56"/>
        <d v="1899-12-30T01:54:55"/>
        <d v="1899-12-30T01:41:15"/>
        <d v="1899-12-30T01:28:04"/>
        <d v="1899-12-30T01:53:03"/>
        <d v="1899-12-30T02:33:54"/>
        <d v="1899-12-30T02:40:47"/>
        <d v="1899-12-30T02:33:35"/>
        <d v="1899-12-30T02:34:29"/>
        <d v="1899-12-30T02:11:10"/>
        <d v="1899-12-30T02:13:17"/>
        <d v="1899-12-30T02:09:16"/>
        <d v="1899-12-30T02:02:37"/>
        <d v="1899-12-30T02:09:59"/>
        <d v="1899-12-30T02:05:27"/>
        <d v="1899-12-30T01:49:44"/>
        <d v="1899-12-30T02:01:40"/>
        <d v="1899-12-30T01:56:39"/>
        <d v="1899-12-30T01:59:13"/>
        <d v="1899-12-30T00:46:20"/>
        <d v="1899-12-30T01:26:39"/>
        <d v="1899-12-30T01:26:42"/>
        <d v="1899-12-30T01:42:10"/>
        <d v="1899-12-30T01:20:40"/>
        <d v="1899-12-30T01:06:24"/>
        <d v="1899-12-30T01:13:06"/>
        <d v="1899-12-30T02:19:58"/>
        <d v="1899-12-30T02:06:01"/>
        <d v="1899-12-30T02:27:49"/>
        <d v="1899-12-30T02:11:50"/>
        <d v="1899-12-30T01:19:56"/>
        <d v="1899-12-30T01:20:56"/>
        <d v="1899-12-30T01:10:50"/>
        <d v="1899-12-30T01:25:52"/>
        <d v="1899-12-30T01:49:41"/>
        <d v="1899-12-30T01:49:20"/>
        <d v="1899-12-30T01:41:54"/>
        <d v="1899-12-30T01:40:58"/>
        <d v="1899-12-30T03:36:15"/>
        <d v="1899-12-30T03:41:54"/>
        <d v="1899-12-30T03:38:09"/>
      </sharedItems>
      <fieldGroup par="17"/>
    </cacheField>
    <cacheField name="time_per_press" numFmtId="164">
      <sharedItems containsSemiMixedTypes="0" containsNonDate="0" containsDate="1" containsString="0" minDate="1899-12-30T00:00:00" maxDate="1899-12-30T00:18:50" count="51">
        <d v="1899-12-30T00:10:19"/>
        <d v="1899-12-30T00:13:08"/>
        <d v="1899-12-30T00:15:15"/>
        <d v="1899-12-30T00:15:25"/>
        <d v="1899-12-30T00:01:48"/>
        <d v="1899-12-30T00:02:41"/>
        <d v="1899-12-30T00:05:21"/>
        <d v="1899-12-30T00:08:46"/>
        <d v="1899-12-30T00:08:50"/>
        <d v="1899-12-30T00:09:48"/>
        <d v="1899-12-30T00:07:11"/>
        <d v="1899-12-30T00:10:08"/>
        <d v="1899-12-30T00:12:35"/>
        <d v="1899-12-30T00:14:08"/>
        <d v="1899-12-30T00:07:42"/>
        <d v="1899-12-30T00:08:28"/>
        <d v="1899-12-30T00:10:58"/>
        <d v="1899-12-30T00:17:10"/>
        <d v="1899-12-30T00:05:15"/>
        <d v="1899-12-30T00:05:33"/>
        <d v="1899-12-30T00:06:09"/>
        <d v="1899-12-30T00:09:26"/>
        <d v="1899-12-30T00:04:12"/>
        <d v="1899-12-30T00:06:16"/>
        <d v="1899-12-30T00:18:17"/>
        <d v="1899-12-30T00:05:32"/>
        <d v="1899-12-30T00:08:20"/>
        <d v="1899-12-30T00:09:10"/>
        <d v="1899-12-30T00:01:56"/>
        <d v="1899-12-30T00:03:46"/>
        <d v="1899-12-30T00:04:20"/>
        <d v="1899-12-30T00:04:39"/>
        <d v="1899-12-30T00:05:02"/>
        <d v="1899-12-30T00:05:06"/>
        <d v="1899-12-30T00:08:07"/>
        <d v="1899-12-30T00:07:22"/>
        <d v="1899-12-30T00:12:36"/>
        <d v="1899-12-30T00:16:25"/>
        <d v="1899-12-30T00:18:50"/>
        <d v="1899-12-30T00:05:43"/>
        <d v="1899-12-30T00:05:47"/>
        <d v="1899-12-30T00:05:54"/>
        <d v="1899-12-30T00:07:48"/>
        <d v="1899-12-30T00:03:47"/>
        <d v="1899-12-30T00:04:03"/>
        <d v="1899-12-30T00:07:17"/>
        <d v="1899-12-30T00:10:06"/>
        <d v="1899-12-30T00:09:39"/>
        <d v="1899-12-30T00:09:55"/>
        <d v="1899-12-30T00:00:06" u="1"/>
        <d v="1899-12-30T00:00:00" u="1"/>
      </sharedItems>
      <fieldGroup par="14"/>
    </cacheField>
    <cacheField name="is_over_18" numFmtId="0">
      <sharedItems containsSemiMixedTypes="0" containsString="0" containsNumber="1" containsInteger="1" minValue="0" maxValue="1" count="2">
        <n v="0"/>
        <n v="1"/>
      </sharedItems>
    </cacheField>
    <cacheField name="ukedag" numFmtId="0">
      <sharedItems count="3">
        <s v="tirsdag"/>
        <s v="lørdag"/>
        <s v="mandag"/>
      </sharedItems>
    </cacheField>
    <cacheField name="Kjønn" numFmtId="164">
      <sharedItems count="2">
        <s v="g"/>
        <s v="j"/>
      </sharedItems>
    </cacheField>
    <cacheField name="Seconds (time_per_press)" numFmtId="0" databaseField="0">
      <fieldGroup base="8">
        <rangePr groupBy="seconds" startDate="1899-12-30T00:01:48" endDate="1899-12-30T00:18:5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Minutes (time_per_press)" numFmtId="0" databaseField="0">
      <fieldGroup base="8">
        <rangePr groupBy="minutes" startDate="1899-12-30T00:01:48" endDate="1899-12-30T00:18:5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 (time_per_press)" numFmtId="0" databaseField="0">
      <fieldGroup base="8">
        <rangePr groupBy="hours" startDate="1899-12-30T00:01:48" endDate="1899-12-30T00:18:5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  <cacheField name="Seconds (active)" numFmtId="0" databaseField="0">
      <fieldGroup base="7">
        <rangePr groupBy="seconds" startDate="1899-12-30T00:37:27" endDate="1899-12-30T03:41:5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Minutes (active)" numFmtId="0" databaseField="0">
      <fieldGroup base="7">
        <rangePr groupBy="minutes" startDate="1899-12-30T00:37:27" endDate="1899-12-30T03:41:5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 (active)" numFmtId="0" databaseField="0">
      <fieldGroup base="7">
        <rangePr groupBy="hours" startDate="1899-12-30T00:37:27" endDate="1899-12-30T03:41:54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5"/>
    <x v="0"/>
    <x v="0"/>
    <d v="2024-01-09T00:00:00"/>
    <n v="17"/>
    <d v="1899-12-30T03:09:56"/>
    <d v="1899-12-30T00:14:36"/>
    <x v="0"/>
    <x v="0"/>
    <x v="0"/>
    <x v="0"/>
    <x v="0"/>
  </r>
  <r>
    <n v="6"/>
    <x v="1"/>
    <x v="1"/>
    <d v="2024-01-09T00:00:00"/>
    <n v="13"/>
    <d v="1899-12-30T03:05:26"/>
    <d v="1899-12-30T00:14:36"/>
    <x v="1"/>
    <x v="1"/>
    <x v="1"/>
    <x v="0"/>
    <x v="0"/>
  </r>
  <r>
    <n v="8"/>
    <x v="2"/>
    <x v="1"/>
    <d v="2024-01-09T00:00:00"/>
    <n v="11"/>
    <d v="1899-12-30T03:02:18"/>
    <d v="1899-12-30T00:14:36"/>
    <x v="2"/>
    <x v="2"/>
    <x v="0"/>
    <x v="0"/>
    <x v="1"/>
  </r>
  <r>
    <n v="7"/>
    <x v="3"/>
    <x v="2"/>
    <d v="2024-01-09T00:00:00"/>
    <n v="11"/>
    <d v="1899-12-30T03:04:13"/>
    <d v="1899-12-30T00:14:36"/>
    <x v="3"/>
    <x v="3"/>
    <x v="0"/>
    <x v="0"/>
    <x v="1"/>
  </r>
  <r>
    <n v="8"/>
    <x v="2"/>
    <x v="1"/>
    <d v="2024-01-13T00:00:00"/>
    <n v="22"/>
    <d v="1899-12-30T00:39:53"/>
    <d v="1899-12-30T00:00:17"/>
    <x v="4"/>
    <x v="4"/>
    <x v="0"/>
    <x v="1"/>
    <x v="1"/>
  </r>
  <r>
    <n v="11"/>
    <x v="4"/>
    <x v="1"/>
    <d v="2024-01-13T00:00:00"/>
    <n v="14"/>
    <d v="1899-12-30T00:37:49"/>
    <d v="1899-12-30T00:00:17"/>
    <x v="5"/>
    <x v="5"/>
    <x v="0"/>
    <x v="1"/>
    <x v="1"/>
  </r>
  <r>
    <n v="10"/>
    <x v="5"/>
    <x v="3"/>
    <d v="2024-01-13T00:00:00"/>
    <n v="7"/>
    <d v="1899-12-30T00:37:27"/>
    <d v="1899-12-30T00:00:00"/>
    <x v="6"/>
    <x v="6"/>
    <x v="0"/>
    <x v="1"/>
    <x v="0"/>
  </r>
  <r>
    <n v="13"/>
    <x v="6"/>
    <x v="1"/>
    <d v="2024-01-15T00:00:00"/>
    <n v="10"/>
    <d v="1899-12-30T01:27:38"/>
    <d v="1899-12-30T00:00:00"/>
    <x v="7"/>
    <x v="7"/>
    <x v="0"/>
    <x v="2"/>
    <x v="0"/>
  </r>
  <r>
    <n v="14"/>
    <x v="7"/>
    <x v="1"/>
    <d v="2024-01-15T00:00:00"/>
    <n v="11"/>
    <d v="1899-12-30T01:37:11"/>
    <d v="1899-12-30T00:00:00"/>
    <x v="8"/>
    <x v="8"/>
    <x v="0"/>
    <x v="2"/>
    <x v="0"/>
  </r>
  <r>
    <n v="15"/>
    <x v="8"/>
    <x v="2"/>
    <d v="2024-01-15T00:00:00"/>
    <n v="10"/>
    <d v="1899-12-30T01:37:56"/>
    <d v="1899-12-30T00:00:00"/>
    <x v="9"/>
    <x v="9"/>
    <x v="1"/>
    <x v="2"/>
    <x v="0"/>
  </r>
  <r>
    <n v="16"/>
    <x v="9"/>
    <x v="0"/>
    <d v="2024-01-20T00:00:00"/>
    <n v="16"/>
    <d v="1899-12-30T02:43:12"/>
    <d v="1899-12-30T00:48:17"/>
    <x v="10"/>
    <x v="10"/>
    <x v="0"/>
    <x v="1"/>
    <x v="0"/>
  </r>
  <r>
    <n v="8"/>
    <x v="2"/>
    <x v="1"/>
    <d v="2024-01-20T00:00:00"/>
    <n v="10"/>
    <d v="1899-12-30T02:29:32"/>
    <d v="1899-12-30T00:48:17"/>
    <x v="11"/>
    <x v="11"/>
    <x v="0"/>
    <x v="1"/>
    <x v="1"/>
  </r>
  <r>
    <n v="18"/>
    <x v="10"/>
    <x v="2"/>
    <d v="2024-01-20T00:00:00"/>
    <n v="7"/>
    <d v="1899-12-30T02:16:20"/>
    <d v="1899-12-30T00:48:17"/>
    <x v="12"/>
    <x v="12"/>
    <x v="0"/>
    <x v="1"/>
    <x v="0"/>
  </r>
  <r>
    <n v="17"/>
    <x v="11"/>
    <x v="2"/>
    <d v="2024-01-20T00:00:00"/>
    <n v="8"/>
    <d v="1899-12-30T02:41:20"/>
    <d v="1899-12-30T00:48:17"/>
    <x v="13"/>
    <x v="13"/>
    <x v="0"/>
    <x v="1"/>
    <x v="1"/>
  </r>
  <r>
    <n v="19"/>
    <x v="12"/>
    <x v="2"/>
    <d v="2024-01-22T00:00:00"/>
    <n v="20"/>
    <d v="1899-12-30T02:34:45"/>
    <d v="1899-12-30T00:00:51"/>
    <x v="14"/>
    <x v="14"/>
    <x v="0"/>
    <x v="2"/>
    <x v="0"/>
  </r>
  <r>
    <n v="21"/>
    <x v="13"/>
    <x v="3"/>
    <d v="2024-01-22T00:00:00"/>
    <n v="19"/>
    <d v="1899-12-30T02:41:39"/>
    <d v="1899-12-30T00:00:51"/>
    <x v="15"/>
    <x v="15"/>
    <x v="0"/>
    <x v="2"/>
    <x v="0"/>
  </r>
  <r>
    <n v="20"/>
    <x v="14"/>
    <x v="3"/>
    <d v="2024-01-22T00:00:00"/>
    <n v="14"/>
    <d v="1899-12-30T02:34:27"/>
    <d v="1899-12-30T00:00:51"/>
    <x v="16"/>
    <x v="16"/>
    <x v="0"/>
    <x v="2"/>
    <x v="0"/>
  </r>
  <r>
    <n v="22"/>
    <x v="15"/>
    <x v="3"/>
    <d v="2024-01-22T00:00:00"/>
    <n v="9"/>
    <d v="1899-12-30T02:35:21"/>
    <d v="1899-12-30T00:00:51"/>
    <x v="17"/>
    <x v="17"/>
    <x v="1"/>
    <x v="2"/>
    <x v="0"/>
  </r>
  <r>
    <n v="23"/>
    <x v="16"/>
    <x v="0"/>
    <d v="2024-01-23T00:00:00"/>
    <n v="25"/>
    <d v="1899-12-30T02:37:13"/>
    <d v="1899-12-30T00:26:03"/>
    <x v="18"/>
    <x v="18"/>
    <x v="0"/>
    <x v="0"/>
    <x v="0"/>
  </r>
  <r>
    <n v="5"/>
    <x v="0"/>
    <x v="0"/>
    <d v="2024-01-23T00:00:00"/>
    <n v="24"/>
    <d v="1899-12-30T02:39:20"/>
    <d v="1899-12-30T00:26:03"/>
    <x v="19"/>
    <x v="19"/>
    <x v="0"/>
    <x v="0"/>
    <x v="0"/>
  </r>
  <r>
    <n v="12"/>
    <x v="17"/>
    <x v="1"/>
    <d v="2024-01-23T00:00:00"/>
    <n v="21"/>
    <d v="1899-12-30T02:35:18"/>
    <d v="1899-12-30T00:26:03"/>
    <x v="20"/>
    <x v="20"/>
    <x v="0"/>
    <x v="0"/>
    <x v="0"/>
  </r>
  <r>
    <n v="6"/>
    <x v="1"/>
    <x v="1"/>
    <d v="2024-01-23T00:00:00"/>
    <n v="13"/>
    <d v="1899-12-30T02:28:40"/>
    <d v="1899-12-30T00:26:03"/>
    <x v="21"/>
    <x v="21"/>
    <x v="1"/>
    <x v="0"/>
    <x v="0"/>
  </r>
  <r>
    <n v="21"/>
    <x v="13"/>
    <x v="3"/>
    <d v="2024-01-29T00:00:00"/>
    <n v="31"/>
    <d v="1899-12-30T02:09:59"/>
    <d v="1899-12-30T00:00:00"/>
    <x v="22"/>
    <x v="22"/>
    <x v="0"/>
    <x v="2"/>
    <x v="0"/>
  </r>
  <r>
    <n v="13"/>
    <x v="6"/>
    <x v="1"/>
    <d v="2024-01-29T00:00:00"/>
    <n v="20"/>
    <d v="1899-12-30T02:05:27"/>
    <d v="1899-12-30T00:00:00"/>
    <x v="23"/>
    <x v="23"/>
    <x v="0"/>
    <x v="2"/>
    <x v="0"/>
  </r>
  <r>
    <n v="15"/>
    <x v="8"/>
    <x v="2"/>
    <d v="2024-01-29T00:00:00"/>
    <n v="6"/>
    <d v="1899-12-30T01:49:44"/>
    <d v="1899-12-30T00:00:00"/>
    <x v="24"/>
    <x v="24"/>
    <x v="1"/>
    <x v="2"/>
    <x v="0"/>
  </r>
  <r>
    <n v="5"/>
    <x v="0"/>
    <x v="0"/>
    <d v="2024-01-30T00:00:00"/>
    <n v="22"/>
    <d v="1899-12-30T02:37:02"/>
    <d v="1899-12-30T00:35:22"/>
    <x v="25"/>
    <x v="25"/>
    <x v="0"/>
    <x v="0"/>
    <x v="0"/>
  </r>
  <r>
    <n v="7"/>
    <x v="3"/>
    <x v="2"/>
    <d v="2024-01-30T00:00:00"/>
    <n v="14"/>
    <d v="1899-12-30T02:32:00"/>
    <d v="1899-12-30T00:35:22"/>
    <x v="26"/>
    <x v="26"/>
    <x v="0"/>
    <x v="0"/>
    <x v="1"/>
  </r>
  <r>
    <n v="6"/>
    <x v="1"/>
    <x v="1"/>
    <d v="2024-01-30T00:00:00"/>
    <n v="13"/>
    <d v="1899-12-30T02:34:35"/>
    <d v="1899-12-30T00:35:22"/>
    <x v="27"/>
    <x v="27"/>
    <x v="1"/>
    <x v="0"/>
    <x v="0"/>
  </r>
  <r>
    <n v="25"/>
    <x v="18"/>
    <x v="1"/>
    <d v="2024-02-03T00:00:00"/>
    <n v="24"/>
    <d v="1899-12-30T02:50:10"/>
    <d v="1899-12-30T02:03:50"/>
    <x v="28"/>
    <x v="28"/>
    <x v="0"/>
    <x v="1"/>
    <x v="0"/>
  </r>
  <r>
    <n v="26"/>
    <x v="19"/>
    <x v="2"/>
    <d v="2024-02-03T00:00:00"/>
    <n v="23"/>
    <d v="1899-12-30T03:30:29"/>
    <d v="1899-12-30T02:03:51"/>
    <x v="29"/>
    <x v="29"/>
    <x v="1"/>
    <x v="1"/>
    <x v="0"/>
  </r>
  <r>
    <n v="19"/>
    <x v="12"/>
    <x v="2"/>
    <d v="2024-02-03T00:00:00"/>
    <n v="20"/>
    <d v="1899-12-30T03:30:33"/>
    <d v="1899-12-30T02:03:51"/>
    <x v="30"/>
    <x v="30"/>
    <x v="0"/>
    <x v="1"/>
    <x v="0"/>
  </r>
  <r>
    <n v="12"/>
    <x v="17"/>
    <x v="1"/>
    <d v="2024-02-03T00:00:00"/>
    <n v="22"/>
    <d v="1899-12-30T03:46:00"/>
    <d v="1899-12-30T02:03:51"/>
    <x v="31"/>
    <x v="31"/>
    <x v="0"/>
    <x v="1"/>
    <x v="0"/>
  </r>
  <r>
    <n v="19"/>
    <x v="12"/>
    <x v="2"/>
    <d v="2024-02-05T00:00:00"/>
    <n v="16"/>
    <d v="1899-12-30T01:27:46"/>
    <d v="1899-12-30T00:07:07"/>
    <x v="32"/>
    <x v="32"/>
    <x v="0"/>
    <x v="2"/>
    <x v="0"/>
  </r>
  <r>
    <n v="26"/>
    <x v="19"/>
    <x v="2"/>
    <d v="2024-02-05T00:00:00"/>
    <n v="13"/>
    <d v="1899-12-30T01:13:31"/>
    <d v="1899-12-30T00:07:07"/>
    <x v="33"/>
    <x v="33"/>
    <x v="1"/>
    <x v="2"/>
    <x v="0"/>
  </r>
  <r>
    <n v="27"/>
    <x v="20"/>
    <x v="3"/>
    <d v="2024-02-05T00:00:00"/>
    <n v="9"/>
    <d v="1899-12-30T01:20:13"/>
    <d v="1899-12-30T00:07:07"/>
    <x v="34"/>
    <x v="34"/>
    <x v="0"/>
    <x v="2"/>
    <x v="0"/>
  </r>
  <r>
    <n v="28"/>
    <x v="21"/>
    <x v="0"/>
    <d v="2024-02-10T00:00:00"/>
    <n v="19"/>
    <d v="1899-12-30T02:19:58"/>
    <d v="1899-12-30T00:00:00"/>
    <x v="35"/>
    <x v="35"/>
    <x v="0"/>
    <x v="1"/>
    <x v="1"/>
  </r>
  <r>
    <n v="29"/>
    <x v="22"/>
    <x v="2"/>
    <d v="2024-02-10T00:00:00"/>
    <n v="10"/>
    <d v="1899-12-30T02:06:01"/>
    <d v="1899-12-30T00:00:00"/>
    <x v="36"/>
    <x v="36"/>
    <x v="0"/>
    <x v="1"/>
    <x v="1"/>
  </r>
  <r>
    <n v="18"/>
    <x v="10"/>
    <x v="2"/>
    <d v="2024-02-10T00:00:00"/>
    <n v="9"/>
    <d v="1899-12-30T02:27:49"/>
    <d v="1899-12-30T00:00:00"/>
    <x v="37"/>
    <x v="37"/>
    <x v="0"/>
    <x v="1"/>
    <x v="0"/>
  </r>
  <r>
    <n v="17"/>
    <x v="11"/>
    <x v="2"/>
    <d v="2024-02-10T00:00:00"/>
    <n v="7"/>
    <d v="1899-12-30T02:11:50"/>
    <d v="1899-12-30T00:00:00"/>
    <x v="38"/>
    <x v="38"/>
    <x v="0"/>
    <x v="1"/>
    <x v="1"/>
  </r>
  <r>
    <n v="27"/>
    <x v="20"/>
    <x v="3"/>
    <d v="2024-02-12T00:00:00"/>
    <n v="14"/>
    <d v="1899-12-30T01:19:56"/>
    <d v="1899-12-30T00:00:00"/>
    <x v="39"/>
    <x v="39"/>
    <x v="0"/>
    <x v="2"/>
    <x v="0"/>
  </r>
  <r>
    <n v="18"/>
    <x v="10"/>
    <x v="2"/>
    <d v="2024-02-12T00:00:00"/>
    <n v="14"/>
    <d v="1899-12-30T01:20:56"/>
    <d v="1899-12-30T00:00:00"/>
    <x v="40"/>
    <x v="40"/>
    <x v="0"/>
    <x v="2"/>
    <x v="0"/>
  </r>
  <r>
    <n v="13"/>
    <x v="6"/>
    <x v="1"/>
    <d v="2024-02-12T00:00:00"/>
    <n v="12"/>
    <d v="1899-12-30T01:10:50"/>
    <d v="1899-12-30T00:00:00"/>
    <x v="41"/>
    <x v="41"/>
    <x v="0"/>
    <x v="2"/>
    <x v="0"/>
  </r>
  <r>
    <n v="17"/>
    <x v="11"/>
    <x v="2"/>
    <d v="2024-02-12T00:00:00"/>
    <n v="11"/>
    <d v="1899-12-30T01:25:52"/>
    <d v="1899-12-30T00:00:00"/>
    <x v="42"/>
    <x v="42"/>
    <x v="0"/>
    <x v="2"/>
    <x v="1"/>
  </r>
  <r>
    <n v="21"/>
    <x v="13"/>
    <x v="3"/>
    <d v="2024-02-13T00:00:00"/>
    <n v="29"/>
    <d v="1899-12-30T02:37:31"/>
    <d v="1899-12-30T00:47:49"/>
    <x v="43"/>
    <x v="43"/>
    <x v="0"/>
    <x v="0"/>
    <x v="0"/>
  </r>
  <r>
    <n v="5"/>
    <x v="0"/>
    <x v="0"/>
    <d v="2024-02-13T00:00:00"/>
    <n v="27"/>
    <d v="1899-12-30T02:37:10"/>
    <d v="1899-12-30T00:47:49"/>
    <x v="44"/>
    <x v="44"/>
    <x v="0"/>
    <x v="0"/>
    <x v="0"/>
  </r>
  <r>
    <n v="12"/>
    <x v="17"/>
    <x v="1"/>
    <d v="2024-02-13T00:00:00"/>
    <n v="14"/>
    <d v="1899-12-30T02:29:44"/>
    <d v="1899-12-30T00:47:49"/>
    <x v="45"/>
    <x v="45"/>
    <x v="0"/>
    <x v="0"/>
    <x v="0"/>
  </r>
  <r>
    <n v="13"/>
    <x v="6"/>
    <x v="1"/>
    <d v="2024-02-13T00:00:00"/>
    <n v="10"/>
    <d v="1899-12-30T02:28:47"/>
    <d v="1899-12-30T00:47:49"/>
    <x v="46"/>
    <x v="46"/>
    <x v="0"/>
    <x v="0"/>
    <x v="0"/>
  </r>
  <r>
    <n v="26"/>
    <x v="19"/>
    <x v="2"/>
    <d v="2024-02-17T00:00:00"/>
    <n v="39"/>
    <d v="1899-12-30T05:21:14"/>
    <d v="1899-12-30T01:44:59"/>
    <x v="47"/>
    <x v="19"/>
    <x v="1"/>
    <x v="1"/>
    <x v="0"/>
  </r>
  <r>
    <n v="27"/>
    <x v="20"/>
    <x v="3"/>
    <d v="2024-02-17T00:00:00"/>
    <n v="23"/>
    <d v="1899-12-30T05:26:53"/>
    <d v="1899-12-30T01:44:59"/>
    <x v="48"/>
    <x v="47"/>
    <x v="0"/>
    <x v="1"/>
    <x v="0"/>
  </r>
  <r>
    <n v="30"/>
    <x v="23"/>
    <x v="0"/>
    <d v="2024-02-17T00:00:00"/>
    <n v="22"/>
    <d v="1899-12-30T05:23:18"/>
    <d v="1899-12-30T01:45:09"/>
    <x v="49"/>
    <x v="48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3FC5C-D3F8-4043-BBD5-7B8D2BA6B386}" name="PivotTable17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9:O40" firstHeaderRow="0" firstDataRow="1" firstDataCol="0" rowPageCount="1" colPageCount="1"/>
  <pivotFields count="18">
    <pivotField showAll="0"/>
    <pivotField showAll="0"/>
    <pivotField showAll="0"/>
    <pivotField numFmtId="14" showAll="0"/>
    <pivotField dataField="1" showAll="0"/>
    <pivotField numFmtId="164" showAll="0"/>
    <pivotField numFmtId="164" showAll="0"/>
    <pivotField dataField="1"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Sum of presses" fld="4" baseField="0" baseItem="0"/>
    <dataField name="Sum of active" fld="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D2B9D-4532-4EF0-8844-E046AD9B5DAF}" name="PivotTable6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6:N17" firstHeaderRow="1" firstDataRow="1" firstDataCol="0" rowPageCount="1" colPageCount="1"/>
  <pivotFields count="18">
    <pivotField showAll="0"/>
    <pivotField showAll="0"/>
    <pivotField showAll="0"/>
    <pivotField numFmtId="14" showAll="0"/>
    <pivotField dataField="1"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axis="axisPage" multipleItemSelectionAllowed="1" showAll="0">
      <items count="4">
        <item x="2"/>
        <item x="0"/>
        <item h="1" x="1"/>
        <item t="default"/>
      </items>
    </pivotField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Gjennomsnittlig sekket per ukedag" fld="4" subtotal="average" baseField="0" baseItem="0" numFmtId="177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4DAC0-40C2-484A-A0EE-90AE4ADA2623}" name="PivotTable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N4" firstHeaderRow="1" firstDataRow="1" firstDataCol="0" rowPageCount="1" colPageCount="1"/>
  <pivotFields count="18">
    <pivotField showAll="0"/>
    <pivotField showAll="0"/>
    <pivotField showAll="0"/>
    <pivotField numFmtId="14" showAll="0"/>
    <pivotField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dataField="1"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axis="axisPage" multipleItemSelectionAllowed="1" showAll="0">
      <items count="4">
        <item x="2"/>
        <item x="0"/>
        <item h="1" x="1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Gjennomsnittlig fart (tid/sekk) på ukedag" fld="8" subtotal="average" baseField="0" baseItem="0" numFmtId="16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B2799-B9C9-4261-8857-E84010923D62}" name="PivotTable1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1:O32" firstHeaderRow="0" firstDataRow="1" firstDataCol="0" rowPageCount="1" colPageCount="1"/>
  <pivotFields count="18">
    <pivotField showAll="0"/>
    <pivotField showAll="0"/>
    <pivotField showAll="0"/>
    <pivotField numFmtId="14" showAll="0"/>
    <pivotField dataField="1" showAll="0"/>
    <pivotField numFmtId="164" showAll="0"/>
    <pivotField numFmtId="164" showAll="0"/>
    <pivotField dataField="1"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0" hier="-1"/>
  </pageFields>
  <dataFields count="2">
    <dataField name="Sum of presses" fld="4" baseField="0" baseItem="0"/>
    <dataField name="Sum of active" fld="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15268-5C1B-4922-B697-AD62EA917F68}" name="PivotTable1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3:O64" firstHeaderRow="0" firstDataRow="1" firstDataCol="0"/>
  <pivotFields count="18">
    <pivotField showAll="0"/>
    <pivotField showAll="0"/>
    <pivotField showAll="0"/>
    <pivotField dataField="1" numFmtId="14" showAll="0"/>
    <pivotField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date" fld="3" subtotal="min" baseField="0" baseItem="1"/>
    <dataField name="Max of date2" fld="3" subtotal="max" baseField="0" baseItem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44518-505B-41D7-9C6A-FA30BFAC66F3}" name="PivotTable1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N9" firstHeaderRow="1" firstDataRow="1" firstDataCol="0" rowPageCount="1" colPageCount="1"/>
  <pivotFields count="18">
    <pivotField showAll="0"/>
    <pivotField showAll="0"/>
    <pivotField showAll="0"/>
    <pivotField numFmtId="14" showAll="0"/>
    <pivotField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dataField="1"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Gjennomsnittlig fart (tid/sekk) per lørdag" fld="8" subtotal="average" baseField="0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4E430-2B98-4DDF-B502-90D68F365E6B}" name="PivotTable10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kkere">
  <location ref="R5:Y13" firstHeaderRow="0" firstDataRow="1" firstDataCol="1" rowPageCount="3" colPageCount="1"/>
  <pivotFields count="18">
    <pivotField dataField="1" showAll="0"/>
    <pivotField axis="axisRow" showAll="0" sortType="descending">
      <items count="25">
        <item x="11"/>
        <item x="20"/>
        <item x="23"/>
        <item x="14"/>
        <item x="5"/>
        <item x="22"/>
        <item x="3"/>
        <item x="0"/>
        <item x="18"/>
        <item x="10"/>
        <item x="9"/>
        <item x="7"/>
        <item x="4"/>
        <item x="15"/>
        <item x="2"/>
        <item x="6"/>
        <item x="17"/>
        <item x="21"/>
        <item x="1"/>
        <item x="13"/>
        <item x="12"/>
        <item x="19"/>
        <item x="16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5">
        <item x="1"/>
        <item x="2"/>
        <item x="0"/>
        <item x="3"/>
        <item t="default"/>
      </items>
    </pivotField>
    <pivotField numFmtId="14" showAll="0"/>
    <pivotField dataField="1" showAll="0"/>
    <pivotField numFmtId="164" showAll="0"/>
    <pivotField numFmtId="164" showAll="0"/>
    <pivotField dataField="1"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dataField="1"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2">
    <field x="2"/>
    <field x="1"/>
  </rowFields>
  <rowItems count="8">
    <i>
      <x/>
    </i>
    <i r="1">
      <x v="18"/>
    </i>
    <i>
      <x v="1"/>
    </i>
    <i r="1">
      <x v="21"/>
    </i>
    <i r="1">
      <x v="23"/>
    </i>
    <i>
      <x v="3"/>
    </i>
    <i r="1"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9" hier="-1"/>
    <pageField fld="11" hier="-1"/>
    <pageField fld="10" hier="-1"/>
  </pageFields>
  <dataFields count="7">
    <dataField name="Antall dager på dugnad" fld="0" subtotal="count" baseField="1" baseItem="7"/>
    <dataField name="Totalt sekket" fld="4" baseField="0" baseItem="0"/>
    <dataField name="Gjennomsnittlig sekket" fld="4" subtotal="average" baseField="1" baseItem="10"/>
    <dataField name="Totalt timer" fld="7" baseField="1" baseItem="2"/>
    <dataField name="Gjennomsnittlig hastighet" fld="8" subtotal="average" baseField="1" baseItem="7" numFmtId="164"/>
    <dataField name="Beste hastighet" fld="8" subtotal="min" baseField="1" baseItem="7" numFmtId="164"/>
    <dataField name="Flest sekket på en dag" fld="4" subtotal="max" baseField="1" baseItem="7"/>
  </dataFields>
  <formats count="6"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7">
      <pivotArea field="1" grandRow="1" outline="0" collapsedLevelsAreSubtotals="1" axis="axisRow" fieldPosition="1">
        <references count="1">
          <reference field="4294967294" count="1" selected="0">
            <x v="2"/>
          </reference>
        </references>
      </pivotArea>
    </format>
    <format dxfId="8">
      <pivotArea field="1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</formats>
  <conditionalFormats count="7">
    <conditionalFormat priority="9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27A8-C225-4782-8F53-49B245B16D08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g">
  <location ref="N55:O60" firstHeaderRow="1" firstDataRow="1" firstDataCol="1" rowPageCount="1" colPageCount="1"/>
  <pivotFields count="18">
    <pivotField showAll="0"/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hier="-1"/>
  </pageFields>
  <dataFields count="1">
    <dataField name="Totalt sekket" fld="4" baseField="0" baseItem="0"/>
  </dataFields>
  <formats count="8">
    <format dxfId="18">
      <pivotArea dataOnly="0" labelOnly="1" fieldPosition="0">
        <references count="1">
          <reference field="2" count="1">
            <x v="0"/>
          </reference>
        </references>
      </pivotArea>
    </format>
    <format dxfId="19">
      <pivotArea dataOnly="0" labelOnly="1" fieldPosition="0">
        <references count="1">
          <reference field="2" count="1">
            <x v="1"/>
          </reference>
        </references>
      </pivotArea>
    </format>
    <format dxfId="20">
      <pivotArea dataOnly="0" labelOnly="1" fieldPosition="0">
        <references count="1">
          <reference field="2" count="1">
            <x v="2"/>
          </reference>
        </references>
      </pivotArea>
    </format>
    <format dxfId="21">
      <pivotArea dataOnly="0" labelOnly="1" fieldPosition="0">
        <references count="1">
          <reference field="2" count="1">
            <x v="3"/>
          </reference>
        </references>
      </pivotArea>
    </format>
    <format dxfId="22">
      <pivotArea dataOnly="0" labelOnly="1" fieldPosition="0">
        <references count="1">
          <reference field="2" count="1">
            <x v="2"/>
          </reference>
        </references>
      </pivotArea>
    </format>
    <format dxfId="23">
      <pivotArea dataOnly="0" labelOnly="1" fieldPosition="0">
        <references count="1">
          <reference field="2" count="1">
            <x v="1"/>
          </reference>
        </references>
      </pivotArea>
    </format>
    <format dxfId="24">
      <pivotArea dataOnly="0" labelOnly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A26F5-7DFE-4A09-982C-4A3A4C2B45C6}" name="PivotTable9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9:N50" firstHeaderRow="1" firstDataRow="1" firstDataCol="0"/>
  <pivotFields count="18">
    <pivotField showAll="0"/>
    <pivotField showAll="0"/>
    <pivotField showAll="0"/>
    <pivotField numFmtId="14" showAll="0"/>
    <pivotField dataField="1"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Items count="1">
    <i/>
  </colItems>
  <dataFields count="1">
    <dataField name="Totalt sekk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7D089-2C8D-4D91-835B-0D4292989A50}" name="PivotTable8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N27" firstHeaderRow="1" firstDataRow="1" firstDataCol="0"/>
  <pivotFields count="18">
    <pivotField showAll="0"/>
    <pivotField showAll="0"/>
    <pivotField showAll="0"/>
    <pivotField numFmtId="14" showAll="0"/>
    <pivotField showAll="0"/>
    <pivotField numFmtId="164" showAll="0"/>
    <pivotField numFmtId="164" showAll="0"/>
    <pivotField dataField="1"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active" fld="7" baseField="0" baseItem="284" numFmtId="2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77FF1-475E-45A3-8959-AEDDC44C2D81}" name="PivotTable7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1:N22" firstHeaderRow="1" firstDataRow="1" firstDataCol="0" rowPageCount="1" colPageCount="1"/>
  <pivotFields count="18">
    <pivotField showAll="0"/>
    <pivotField showAll="0"/>
    <pivotField showAll="0"/>
    <pivotField numFmtId="14" showAll="0"/>
    <pivotField dataField="1" showAll="0"/>
    <pivotField numFmtId="164" showAll="0"/>
    <pivotField numFmtId="164" showAll="0"/>
    <pivotField numFmtId="164" showAll="0">
      <items count="51">
        <item x="6"/>
        <item x="5"/>
        <item x="4"/>
        <item x="28"/>
        <item x="33"/>
        <item x="41"/>
        <item x="34"/>
        <item x="39"/>
        <item x="32"/>
        <item x="40"/>
        <item x="42"/>
        <item x="29"/>
        <item x="30"/>
        <item x="7"/>
        <item x="12"/>
        <item x="8"/>
        <item x="9"/>
        <item x="46"/>
        <item x="11"/>
        <item x="45"/>
        <item x="31"/>
        <item x="44"/>
        <item x="43"/>
        <item x="24"/>
        <item x="13"/>
        <item x="10"/>
        <item x="26"/>
        <item x="27"/>
        <item x="25"/>
        <item x="21"/>
        <item x="23"/>
        <item x="36"/>
        <item x="20"/>
        <item x="22"/>
        <item x="18"/>
        <item x="38"/>
        <item x="19"/>
        <item x="35"/>
        <item x="37"/>
        <item x="16"/>
        <item x="14"/>
        <item x="17"/>
        <item x="15"/>
        <item x="2"/>
        <item x="3"/>
        <item x="1"/>
        <item x="0"/>
        <item x="47"/>
        <item x="49"/>
        <item x="48"/>
        <item t="default"/>
      </items>
    </pivotField>
    <pivotField numFmtId="164" showAll="0">
      <items count="52">
        <item m="1" x="50"/>
        <item m="1" x="49"/>
        <item x="4"/>
        <item x="28"/>
        <item x="5"/>
        <item x="29"/>
        <item x="43"/>
        <item x="44"/>
        <item x="22"/>
        <item x="30"/>
        <item x="31"/>
        <item x="32"/>
        <item x="33"/>
        <item x="18"/>
        <item x="6"/>
        <item x="25"/>
        <item x="19"/>
        <item x="39"/>
        <item x="40"/>
        <item x="41"/>
        <item x="20"/>
        <item x="23"/>
        <item x="10"/>
        <item x="45"/>
        <item x="35"/>
        <item x="14"/>
        <item x="42"/>
        <item x="34"/>
        <item x="26"/>
        <item x="15"/>
        <item x="7"/>
        <item x="8"/>
        <item x="27"/>
        <item x="21"/>
        <item x="47"/>
        <item x="9"/>
        <item x="48"/>
        <item x="46"/>
        <item x="11"/>
        <item x="0"/>
        <item x="16"/>
        <item x="12"/>
        <item x="36"/>
        <item x="1"/>
        <item x="13"/>
        <item x="2"/>
        <item x="3"/>
        <item x="37"/>
        <item x="17"/>
        <item x="24"/>
        <item x="3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Gjennomsnittilig sekket per lørdag" fld="4" subtotal="average" baseField="0" baseItem="0" numFmtId="177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1986B-8073-48B6-BD57-D2BEBD8A2636}" name="Table2" displayName="Table2" ref="A1:L51" totalsRowShown="0">
  <autoFilter ref="A1:L51" xr:uid="{8281986B-8073-48B6-BD57-D2BEBD8A2636}"/>
  <sortState xmlns:xlrd2="http://schemas.microsoft.com/office/spreadsheetml/2017/richdata2" ref="A2:L51">
    <sortCondition ref="D1:D51"/>
  </sortState>
  <tableColumns count="12">
    <tableColumn id="1" xr3:uid="{831C7F0E-4F9C-4B59-85B9-40DBE6498891}" name="player_id"/>
    <tableColumn id="2" xr3:uid="{1175B618-AEFC-4F0A-9D17-0910C7EAD9C0}" name="name"/>
    <tableColumn id="3" xr3:uid="{14C0FEC8-C0E7-4060-87AD-44518D636F46}" name="team"/>
    <tableColumn id="4" xr3:uid="{691EB4E3-2F11-4190-A54B-608EAFA8C2DB}" name="date" dataDxfId="15"/>
    <tableColumn id="5" xr3:uid="{FFF86164-973F-460D-9951-9A524A1FF622}" name="presses"/>
    <tableColumn id="6" xr3:uid="{31F37FF0-F4ED-494F-ACDC-F2E7CB365FA9}" name="activity" dataDxfId="14"/>
    <tableColumn id="7" xr3:uid="{62E6B301-AA9C-4608-86E9-3DB4110FA6FC}" name="break" dataDxfId="13"/>
    <tableColumn id="8" xr3:uid="{37D420C2-DE5D-4FA2-9C76-89650EECEEF4}" name="active" dataDxfId="12"/>
    <tableColumn id="9" xr3:uid="{5E955CF5-1BCB-44E3-A994-502D35412429}" name="time_per_press" dataDxfId="11"/>
    <tableColumn id="10" xr3:uid="{1DEC9E50-3BDA-4E47-9E94-093AE10A4BE8}" name="is_over_18"/>
    <tableColumn id="11" xr3:uid="{21A09C45-2B73-4F1B-8536-B082E1C886F0}" name="ukedag" dataDxfId="10">
      <calculatedColumnFormula>TEXT(D2,"dddd")</calculatedColumnFormula>
    </tableColumn>
    <tableColumn id="12" xr3:uid="{9EA000CF-0470-4220-9C05-9B0450610440}" name="Kjønn" dataDxfId="9">
      <calculatedColumnFormula>_xlfn.XLOOKUP(Table2[[#This Row],[name]],$B$57:$B$80,$C$57:$C$80)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CCD4-1ED0-4195-9CBE-EDE55F8E30DA}">
  <dimension ref="A1:Y80"/>
  <sheetViews>
    <sheetView tabSelected="1" topLeftCell="D1" workbookViewId="0">
      <selection activeCell="J23" sqref="J23"/>
    </sheetView>
  </sheetViews>
  <sheetFormatPr defaultRowHeight="15" x14ac:dyDescent="0.25"/>
  <cols>
    <col min="1" max="1" width="11.5703125" bestFit="1" customWidth="1"/>
    <col min="2" max="2" width="22.42578125" bestFit="1" customWidth="1"/>
    <col min="3" max="3" width="7.85546875" bestFit="1" customWidth="1"/>
    <col min="4" max="4" width="10.140625" bestFit="1" customWidth="1"/>
    <col min="5" max="5" width="10" bestFit="1" customWidth="1"/>
    <col min="6" max="6" width="9.7109375" bestFit="1" customWidth="1"/>
    <col min="7" max="7" width="8.28515625" bestFit="1" customWidth="1"/>
    <col min="8" max="8" width="8.5703125" bestFit="1" customWidth="1"/>
    <col min="9" max="9" width="17.28515625" bestFit="1" customWidth="1"/>
    <col min="10" max="11" width="12.7109375" bestFit="1" customWidth="1"/>
    <col min="12" max="12" width="12.7109375" customWidth="1"/>
    <col min="14" max="14" width="11.28515625" bestFit="1" customWidth="1"/>
    <col min="15" max="15" width="12.5703125" bestFit="1" customWidth="1"/>
    <col min="18" max="18" width="26.140625" bestFit="1" customWidth="1"/>
    <col min="19" max="19" width="14.42578125" bestFit="1" customWidth="1"/>
    <col min="20" max="20" width="12.85546875" bestFit="1" customWidth="1"/>
    <col min="21" max="21" width="22.140625" bestFit="1" customWidth="1"/>
    <col min="22" max="22" width="12" bestFit="1" customWidth="1"/>
    <col min="23" max="23" width="24.5703125" bestFit="1" customWidth="1"/>
    <col min="24" max="24" width="14.85546875" bestFit="1" customWidth="1"/>
    <col min="25" max="25" width="20.7109375" bestFit="1" customWidth="1"/>
    <col min="26" max="26" width="4.42578125" bestFit="1" customWidth="1"/>
    <col min="27" max="27" width="22.140625" bestFit="1" customWidth="1"/>
    <col min="28" max="28" width="12" bestFit="1" customWidth="1"/>
    <col min="29" max="29" width="7.42578125" bestFit="1" customWidth="1"/>
    <col min="30" max="34" width="12" bestFit="1" customWidth="1"/>
    <col min="35" max="35" width="24.5703125" bestFit="1" customWidth="1"/>
    <col min="36" max="38" width="8.140625" bestFit="1" customWidth="1"/>
    <col min="39" max="39" width="14.85546875" bestFit="1" customWidth="1"/>
    <col min="40" max="42" width="8.140625" bestFit="1" customWidth="1"/>
    <col min="43" max="43" width="20.7109375" bestFit="1" customWidth="1"/>
    <col min="44" max="44" width="6.5703125" bestFit="1" customWidth="1"/>
    <col min="45" max="45" width="7.42578125" bestFit="1" customWidth="1"/>
    <col min="46" max="46" width="4.42578125" bestFit="1" customWidth="1"/>
    <col min="47" max="47" width="26.7109375" bestFit="1" customWidth="1"/>
    <col min="48" max="48" width="17.5703125" bestFit="1" customWidth="1"/>
    <col min="49" max="49" width="27.140625" bestFit="1" customWidth="1"/>
    <col min="50" max="50" width="16.42578125" bestFit="1" customWidth="1"/>
    <col min="51" max="51" width="29.7109375" bestFit="1" customWidth="1"/>
    <col min="52" max="52" width="19.85546875" bestFit="1" customWidth="1"/>
    <col min="53" max="53" width="25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34</v>
      </c>
      <c r="H1" t="s">
        <v>35</v>
      </c>
      <c r="I1" t="s">
        <v>36</v>
      </c>
      <c r="J1" t="s">
        <v>5</v>
      </c>
      <c r="K1" t="s">
        <v>41</v>
      </c>
      <c r="L1" t="s">
        <v>62</v>
      </c>
      <c r="N1" s="3" t="s">
        <v>41</v>
      </c>
      <c r="O1" t="s">
        <v>43</v>
      </c>
      <c r="R1" s="3" t="s">
        <v>5</v>
      </c>
      <c r="S1" s="4">
        <v>1</v>
      </c>
    </row>
    <row r="2" spans="1:25" x14ac:dyDescent="0.25">
      <c r="A2">
        <v>5</v>
      </c>
      <c r="B2" t="s">
        <v>7</v>
      </c>
      <c r="C2" t="s">
        <v>6</v>
      </c>
      <c r="D2" s="1">
        <v>45300</v>
      </c>
      <c r="E2">
        <v>17</v>
      </c>
      <c r="F2" s="2">
        <v>0.131901609245687</v>
      </c>
      <c r="G2" s="2">
        <v>1.01415161043405E-2</v>
      </c>
      <c r="H2" s="2">
        <v>0.121760093141347</v>
      </c>
      <c r="I2" s="2">
        <v>7.1623584200792402E-3</v>
      </c>
      <c r="J2">
        <v>0</v>
      </c>
      <c r="K2" s="2" t="str">
        <f>TEXT(D2,"dddd")</f>
        <v>tirsdag</v>
      </c>
      <c r="L2" s="2" t="str">
        <f>_xlfn.XLOOKUP(Table2[[#This Row],[name]],$B$57:$B$80,$C$57:$C$80)</f>
        <v>g</v>
      </c>
      <c r="R2" s="3" t="s">
        <v>62</v>
      </c>
      <c r="S2" t="s">
        <v>40</v>
      </c>
    </row>
    <row r="3" spans="1:25" x14ac:dyDescent="0.25">
      <c r="A3">
        <v>6</v>
      </c>
      <c r="B3" t="s">
        <v>8</v>
      </c>
      <c r="C3" t="s">
        <v>9</v>
      </c>
      <c r="D3" s="1">
        <v>45300</v>
      </c>
      <c r="E3">
        <v>13</v>
      </c>
      <c r="F3" s="2">
        <v>0.12876957189291699</v>
      </c>
      <c r="G3" s="2">
        <v>1.01415161043405E-2</v>
      </c>
      <c r="H3" s="2">
        <v>0.11862805578857601</v>
      </c>
      <c r="I3" s="2">
        <v>9.1252350606597296E-3</v>
      </c>
      <c r="J3">
        <v>1</v>
      </c>
      <c r="K3" s="2" t="str">
        <f>TEXT(D3,"dddd")</f>
        <v>tirsdag</v>
      </c>
      <c r="L3" s="2" t="str">
        <f>_xlfn.XLOOKUP(Table2[[#This Row],[name]],$B$57:$B$80,$C$57:$C$80)</f>
        <v>g</v>
      </c>
      <c r="N3" t="s">
        <v>64</v>
      </c>
      <c r="R3" s="3" t="s">
        <v>41</v>
      </c>
      <c r="S3" t="s">
        <v>40</v>
      </c>
    </row>
    <row r="4" spans="1:25" x14ac:dyDescent="0.25">
      <c r="A4">
        <v>8</v>
      </c>
      <c r="B4" t="s">
        <v>12</v>
      </c>
      <c r="C4" t="s">
        <v>9</v>
      </c>
      <c r="D4" s="1">
        <v>45300</v>
      </c>
      <c r="E4">
        <v>11</v>
      </c>
      <c r="F4" s="2">
        <v>0.12659614579751999</v>
      </c>
      <c r="G4" s="2">
        <v>1.01415161043405E-2</v>
      </c>
      <c r="H4" s="2">
        <v>0.11645462969318</v>
      </c>
      <c r="I4" s="2">
        <v>1.0586784517561801E-2</v>
      </c>
      <c r="J4">
        <v>0</v>
      </c>
      <c r="K4" s="2" t="str">
        <f>TEXT(D4,"dddd")</f>
        <v>tirsdag</v>
      </c>
      <c r="L4" s="2" t="str">
        <f>_xlfn.XLOOKUP(Table2[[#This Row],[name]],$B$57:$B$80,$C$57:$C$80)</f>
        <v>j</v>
      </c>
      <c r="N4" s="2">
        <v>5.9168836805555559E-3</v>
      </c>
    </row>
    <row r="5" spans="1:25" x14ac:dyDescent="0.25">
      <c r="A5">
        <v>7</v>
      </c>
      <c r="B5" t="s">
        <v>10</v>
      </c>
      <c r="C5" t="s">
        <v>11</v>
      </c>
      <c r="D5" s="1">
        <v>45300</v>
      </c>
      <c r="E5">
        <v>11</v>
      </c>
      <c r="F5" s="2">
        <v>0.12792581040412099</v>
      </c>
      <c r="G5" s="2">
        <v>1.01415161043405E-2</v>
      </c>
      <c r="H5" s="2">
        <v>0.117784294299781</v>
      </c>
      <c r="I5" s="2">
        <v>1.07076631181619E-2</v>
      </c>
      <c r="J5">
        <v>0</v>
      </c>
      <c r="K5" s="2" t="str">
        <f>TEXT(D5,"dddd")</f>
        <v>tirsdag</v>
      </c>
      <c r="L5" s="2" t="str">
        <f>_xlfn.XLOOKUP(Table2[[#This Row],[name]],$B$57:$B$80,$C$57:$C$80)</f>
        <v>j</v>
      </c>
      <c r="R5" s="3" t="s">
        <v>48</v>
      </c>
      <c r="S5" t="s">
        <v>47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</row>
    <row r="6" spans="1:25" x14ac:dyDescent="0.25">
      <c r="A6">
        <v>8</v>
      </c>
      <c r="B6" t="s">
        <v>12</v>
      </c>
      <c r="C6" t="s">
        <v>9</v>
      </c>
      <c r="D6" s="1">
        <v>45304</v>
      </c>
      <c r="E6">
        <v>22</v>
      </c>
      <c r="F6" s="2">
        <v>2.76939468458294E-2</v>
      </c>
      <c r="G6" s="2">
        <v>1.9453698769209999E-4</v>
      </c>
      <c r="H6" s="2">
        <v>2.74994098581373E-2</v>
      </c>
      <c r="I6" s="2">
        <v>1.24997317536988E-3</v>
      </c>
      <c r="J6">
        <v>0</v>
      </c>
      <c r="K6" s="2" t="str">
        <f>TEXT(D6,"dddd")</f>
        <v>lørdag</v>
      </c>
      <c r="L6" s="2" t="str">
        <f>_xlfn.XLOOKUP(Table2[[#This Row],[name]],$B$57:$B$80,$C$57:$C$80)</f>
        <v>j</v>
      </c>
      <c r="N6" s="3" t="s">
        <v>41</v>
      </c>
      <c r="O6" t="s">
        <v>42</v>
      </c>
      <c r="R6" s="4" t="s">
        <v>9</v>
      </c>
      <c r="S6" s="5">
        <v>3</v>
      </c>
      <c r="T6" s="5">
        <v>39</v>
      </c>
      <c r="U6" s="5">
        <v>13</v>
      </c>
      <c r="V6" s="5">
        <v>0.28656250000000005</v>
      </c>
      <c r="W6" s="2">
        <v>7.3456790123456782E-3</v>
      </c>
      <c r="X6" s="2">
        <v>6.3657407407407404E-3</v>
      </c>
      <c r="Y6" s="5">
        <v>13</v>
      </c>
    </row>
    <row r="7" spans="1:25" x14ac:dyDescent="0.25">
      <c r="A7">
        <v>11</v>
      </c>
      <c r="B7" t="s">
        <v>15</v>
      </c>
      <c r="C7" t="s">
        <v>9</v>
      </c>
      <c r="D7" s="1">
        <v>45304</v>
      </c>
      <c r="E7">
        <v>14</v>
      </c>
      <c r="F7" s="2">
        <v>2.6258738711476302E-2</v>
      </c>
      <c r="G7" s="2">
        <v>1.9453698769209999E-4</v>
      </c>
      <c r="H7" s="2">
        <v>2.6064201723784201E-2</v>
      </c>
      <c r="I7" s="2">
        <v>1.8617286945560099E-3</v>
      </c>
      <c r="J7">
        <v>0</v>
      </c>
      <c r="K7" s="2" t="str">
        <f>TEXT(D7,"dddd")</f>
        <v>lørdag</v>
      </c>
      <c r="L7" s="2" t="str">
        <f>_xlfn.XLOOKUP(Table2[[#This Row],[name]],$B$57:$B$80,$C$57:$C$80)</f>
        <v>j</v>
      </c>
      <c r="R7" s="6" t="s">
        <v>8</v>
      </c>
      <c r="S7" s="5">
        <v>3</v>
      </c>
      <c r="T7" s="5">
        <v>39</v>
      </c>
      <c r="U7" s="7">
        <v>13</v>
      </c>
      <c r="V7" s="2">
        <v>0.28656250000000005</v>
      </c>
      <c r="W7" s="2">
        <v>7.3456790123456782E-3</v>
      </c>
      <c r="X7" s="2">
        <v>6.3657407407407404E-3</v>
      </c>
      <c r="Y7" s="5">
        <v>13</v>
      </c>
    </row>
    <row r="8" spans="1:25" x14ac:dyDescent="0.25">
      <c r="A8">
        <v>10</v>
      </c>
      <c r="B8" t="s">
        <v>13</v>
      </c>
      <c r="C8" t="s">
        <v>14</v>
      </c>
      <c r="D8" s="1">
        <v>45304</v>
      </c>
      <c r="E8">
        <v>7</v>
      </c>
      <c r="F8" s="2">
        <v>2.60073845274746E-2</v>
      </c>
      <c r="G8" s="2">
        <v>0</v>
      </c>
      <c r="H8" s="2">
        <v>2.60073845274746E-2</v>
      </c>
      <c r="I8" s="2">
        <v>3.7153406467820898E-3</v>
      </c>
      <c r="J8">
        <v>0</v>
      </c>
      <c r="K8" s="2" t="str">
        <f>TEXT(D8,"dddd")</f>
        <v>lørdag</v>
      </c>
      <c r="L8" s="2" t="str">
        <f>_xlfn.XLOOKUP(Table2[[#This Row],[name]],$B$57:$B$80,$C$57:$C$80)</f>
        <v>g</v>
      </c>
      <c r="N8" t="s">
        <v>63</v>
      </c>
      <c r="R8" s="4" t="s">
        <v>11</v>
      </c>
      <c r="S8" s="5">
        <v>5</v>
      </c>
      <c r="T8" s="5">
        <v>91</v>
      </c>
      <c r="U8" s="5">
        <v>18.2</v>
      </c>
      <c r="V8" s="5">
        <v>0.40067129629629633</v>
      </c>
      <c r="W8" s="2">
        <v>5.9027777777777785E-3</v>
      </c>
      <c r="X8" s="2">
        <v>2.615740740740741E-3</v>
      </c>
      <c r="Y8" s="5">
        <v>39</v>
      </c>
    </row>
    <row r="9" spans="1:25" x14ac:dyDescent="0.25">
      <c r="A9">
        <v>14</v>
      </c>
      <c r="B9" t="s">
        <v>18</v>
      </c>
      <c r="C9" t="s">
        <v>9</v>
      </c>
      <c r="D9" s="1">
        <v>45306</v>
      </c>
      <c r="E9">
        <v>11</v>
      </c>
      <c r="F9" s="2">
        <v>6.7484328523278195E-2</v>
      </c>
      <c r="G9" s="2">
        <v>0</v>
      </c>
      <c r="H9" s="2">
        <v>6.7484328523278195E-2</v>
      </c>
      <c r="I9" s="2">
        <v>6.1349389566616496E-3</v>
      </c>
      <c r="J9">
        <v>0</v>
      </c>
      <c r="K9" s="2" t="str">
        <f>TEXT(D9,"dddd")</f>
        <v>mandag</v>
      </c>
      <c r="L9" s="2" t="str">
        <f>_xlfn.XLOOKUP(Table2[[#This Row],[name]],$B$57:$B$80,$C$57:$C$80)</f>
        <v>g</v>
      </c>
      <c r="N9" s="2">
        <v>5.7439557613168726E-3</v>
      </c>
      <c r="R9" s="6" t="s">
        <v>28</v>
      </c>
      <c r="S9" s="5">
        <v>3</v>
      </c>
      <c r="T9" s="5">
        <v>75</v>
      </c>
      <c r="U9" s="7">
        <v>25</v>
      </c>
      <c r="V9" s="2">
        <v>0.25645833333333334</v>
      </c>
      <c r="W9" s="2">
        <v>3.3371913580246913E-3</v>
      </c>
      <c r="X9" s="2">
        <v>2.615740740740741E-3</v>
      </c>
      <c r="Y9" s="5">
        <v>39</v>
      </c>
    </row>
    <row r="10" spans="1:25" x14ac:dyDescent="0.25">
      <c r="A10">
        <v>13</v>
      </c>
      <c r="B10" t="s">
        <v>17</v>
      </c>
      <c r="C10" t="s">
        <v>9</v>
      </c>
      <c r="D10" s="1">
        <v>45306</v>
      </c>
      <c r="E10">
        <v>10</v>
      </c>
      <c r="F10" s="2">
        <v>6.0854536946862901E-2</v>
      </c>
      <c r="G10" s="2">
        <v>0</v>
      </c>
      <c r="H10" s="2">
        <v>6.0854536946862901E-2</v>
      </c>
      <c r="I10" s="2">
        <v>6.0854536946862896E-3</v>
      </c>
      <c r="J10">
        <v>0</v>
      </c>
      <c r="K10" s="2" t="str">
        <f>TEXT(D10,"dddd")</f>
        <v>mandag</v>
      </c>
      <c r="L10" s="2" t="str">
        <f>_xlfn.XLOOKUP(Table2[[#This Row],[name]],$B$57:$B$80,$C$57:$C$80)</f>
        <v>g</v>
      </c>
      <c r="R10" s="6" t="s">
        <v>19</v>
      </c>
      <c r="S10" s="5">
        <v>2</v>
      </c>
      <c r="T10" s="5">
        <v>16</v>
      </c>
      <c r="U10" s="7">
        <v>8</v>
      </c>
      <c r="V10" s="2">
        <v>0.14421296296296296</v>
      </c>
      <c r="W10" s="2">
        <v>9.751157407407408E-3</v>
      </c>
      <c r="X10" s="2">
        <v>6.8055555555555569E-3</v>
      </c>
      <c r="Y10" s="5">
        <v>10</v>
      </c>
    </row>
    <row r="11" spans="1:25" x14ac:dyDescent="0.25">
      <c r="A11">
        <v>15</v>
      </c>
      <c r="B11" t="s">
        <v>19</v>
      </c>
      <c r="C11" t="s">
        <v>11</v>
      </c>
      <c r="D11" s="1">
        <v>45306</v>
      </c>
      <c r="E11">
        <v>10</v>
      </c>
      <c r="F11" s="2">
        <v>6.8005057517439099E-2</v>
      </c>
      <c r="G11" s="2">
        <v>0</v>
      </c>
      <c r="H11" s="2">
        <v>6.8005057517439099E-2</v>
      </c>
      <c r="I11" s="2">
        <v>6.8005057517439103E-3</v>
      </c>
      <c r="J11">
        <v>1</v>
      </c>
      <c r="K11" s="2" t="str">
        <f>TEXT(D11,"dddd")</f>
        <v>mandag</v>
      </c>
      <c r="L11" s="2" t="str">
        <f>_xlfn.XLOOKUP(Table2[[#This Row],[name]],$B$57:$B$80,$C$57:$C$80)</f>
        <v>g</v>
      </c>
      <c r="R11" s="4" t="s">
        <v>14</v>
      </c>
      <c r="S11" s="5">
        <v>1</v>
      </c>
      <c r="T11" s="5">
        <v>9</v>
      </c>
      <c r="U11" s="5">
        <v>9</v>
      </c>
      <c r="V11" s="5">
        <v>0.10728009259259259</v>
      </c>
      <c r="W11" s="2">
        <v>1.1921296296296298E-2</v>
      </c>
      <c r="X11" s="2">
        <v>1.1921296296296298E-2</v>
      </c>
      <c r="Y11" s="5">
        <v>9</v>
      </c>
    </row>
    <row r="12" spans="1:25" x14ac:dyDescent="0.25">
      <c r="A12">
        <v>16</v>
      </c>
      <c r="B12" t="s">
        <v>20</v>
      </c>
      <c r="C12" t="s">
        <v>6</v>
      </c>
      <c r="D12" s="1">
        <v>45311</v>
      </c>
      <c r="E12">
        <v>16</v>
      </c>
      <c r="F12" s="2">
        <v>0.11333258077502199</v>
      </c>
      <c r="G12" s="2">
        <v>3.3529352396726601E-2</v>
      </c>
      <c r="H12" s="2">
        <v>7.9803228378295898E-2</v>
      </c>
      <c r="I12" s="2">
        <v>4.9877017736434902E-3</v>
      </c>
      <c r="J12">
        <v>0</v>
      </c>
      <c r="K12" s="2" t="str">
        <f>TEXT(D12,"dddd")</f>
        <v>lørdag</v>
      </c>
      <c r="L12" s="2" t="str">
        <f>_xlfn.XLOOKUP(Table2[[#This Row],[name]],$B$57:$B$80,$C$57:$C$80)</f>
        <v>g</v>
      </c>
      <c r="R12" s="6" t="s">
        <v>37</v>
      </c>
      <c r="S12" s="5">
        <v>1</v>
      </c>
      <c r="T12" s="5">
        <v>9</v>
      </c>
      <c r="U12" s="7">
        <v>9</v>
      </c>
      <c r="V12" s="2">
        <v>0.10728009259259259</v>
      </c>
      <c r="W12" s="2">
        <v>1.1921296296296298E-2</v>
      </c>
      <c r="X12" s="2">
        <v>1.1921296296296298E-2</v>
      </c>
      <c r="Y12" s="5">
        <v>9</v>
      </c>
    </row>
    <row r="13" spans="1:25" x14ac:dyDescent="0.25">
      <c r="A13">
        <v>8</v>
      </c>
      <c r="B13" t="s">
        <v>12</v>
      </c>
      <c r="C13" t="s">
        <v>9</v>
      </c>
      <c r="D13" s="1">
        <v>45311</v>
      </c>
      <c r="E13">
        <v>10</v>
      </c>
      <c r="F13" s="2">
        <v>0.10384581005200701</v>
      </c>
      <c r="G13" s="2">
        <v>3.3529352396726601E-2</v>
      </c>
      <c r="H13" s="2">
        <v>7.0316457655280801E-2</v>
      </c>
      <c r="I13" s="2">
        <v>7.0316457655280797E-3</v>
      </c>
      <c r="J13">
        <v>0</v>
      </c>
      <c r="K13" s="2" t="str">
        <f>TEXT(D13,"dddd")</f>
        <v>lørdag</v>
      </c>
      <c r="L13" s="2" t="str">
        <f>_xlfn.XLOOKUP(Table2[[#This Row],[name]],$B$57:$B$80,$C$57:$C$80)</f>
        <v>j</v>
      </c>
      <c r="R13" s="4" t="s">
        <v>38</v>
      </c>
      <c r="S13" s="5">
        <v>9</v>
      </c>
      <c r="T13" s="5">
        <v>139</v>
      </c>
      <c r="U13" s="7">
        <v>15.444444444444445</v>
      </c>
      <c r="V13" s="7">
        <v>0.79451388888888896</v>
      </c>
      <c r="W13" s="2">
        <v>7.0524691358024687E-3</v>
      </c>
      <c r="X13" s="2">
        <v>2.615740740740741E-3</v>
      </c>
      <c r="Y13" s="5">
        <v>39</v>
      </c>
    </row>
    <row r="14" spans="1:25" x14ac:dyDescent="0.25">
      <c r="A14">
        <v>17</v>
      </c>
      <c r="B14" t="s">
        <v>21</v>
      </c>
      <c r="C14" t="s">
        <v>11</v>
      </c>
      <c r="D14" s="1">
        <v>45311</v>
      </c>
      <c r="E14">
        <v>8</v>
      </c>
      <c r="F14" s="2">
        <v>0.112035810016095</v>
      </c>
      <c r="G14" s="2">
        <v>3.3529352396726601E-2</v>
      </c>
      <c r="H14" s="2">
        <v>7.8506457619369002E-2</v>
      </c>
      <c r="I14" s="2">
        <v>9.8133072024211201E-3</v>
      </c>
      <c r="J14">
        <v>0</v>
      </c>
      <c r="K14" s="2" t="str">
        <f>TEXT(D14,"dddd")</f>
        <v>lørdag</v>
      </c>
      <c r="L14" s="2" t="str">
        <f>_xlfn.XLOOKUP(Table2[[#This Row],[name]],$B$57:$B$80,$C$57:$C$80)</f>
        <v>j</v>
      </c>
      <c r="N14" s="3" t="s">
        <v>41</v>
      </c>
      <c r="O14" t="s">
        <v>43</v>
      </c>
    </row>
    <row r="15" spans="1:25" x14ac:dyDescent="0.25">
      <c r="A15">
        <v>18</v>
      </c>
      <c r="B15" t="s">
        <v>22</v>
      </c>
      <c r="C15" t="s">
        <v>11</v>
      </c>
      <c r="D15" s="1">
        <v>45311</v>
      </c>
      <c r="E15">
        <v>7</v>
      </c>
      <c r="F15" s="2">
        <v>9.4681620132177999E-2</v>
      </c>
      <c r="G15" s="2">
        <v>3.3529352396726601E-2</v>
      </c>
      <c r="H15" s="2">
        <v>6.1152267735451397E-2</v>
      </c>
      <c r="I15" s="2">
        <v>8.7360382479216292E-3</v>
      </c>
      <c r="J15">
        <v>0</v>
      </c>
      <c r="K15" s="2" t="str">
        <f>TEXT(D15,"dddd")</f>
        <v>lørdag</v>
      </c>
      <c r="L15" s="2" t="str">
        <f>_xlfn.XLOOKUP(Table2[[#This Row],[name]],$B$57:$B$80,$C$57:$C$80)</f>
        <v>g</v>
      </c>
    </row>
    <row r="16" spans="1:25" x14ac:dyDescent="0.25">
      <c r="A16">
        <v>19</v>
      </c>
      <c r="B16" t="s">
        <v>23</v>
      </c>
      <c r="C16" t="s">
        <v>11</v>
      </c>
      <c r="D16" s="1">
        <v>45313</v>
      </c>
      <c r="E16">
        <v>20</v>
      </c>
      <c r="F16" s="2">
        <v>0.107467326335608</v>
      </c>
      <c r="G16" s="2">
        <v>5.9494236484170003E-4</v>
      </c>
      <c r="H16" s="2">
        <v>0.106872383970767</v>
      </c>
      <c r="I16" s="2">
        <v>5.3436191985383602E-3</v>
      </c>
      <c r="J16">
        <v>0</v>
      </c>
      <c r="K16" s="2" t="str">
        <f>TEXT(D16,"dddd")</f>
        <v>mandag</v>
      </c>
      <c r="L16" s="2" t="str">
        <f>_xlfn.XLOOKUP(Table2[[#This Row],[name]],$B$57:$B$80,$C$57:$C$80)</f>
        <v>g</v>
      </c>
      <c r="N16" t="s">
        <v>59</v>
      </c>
    </row>
    <row r="17" spans="1:16" x14ac:dyDescent="0.25">
      <c r="A17">
        <v>21</v>
      </c>
      <c r="B17" t="s">
        <v>25</v>
      </c>
      <c r="C17" t="s">
        <v>14</v>
      </c>
      <c r="D17" s="1">
        <v>45313</v>
      </c>
      <c r="E17">
        <v>19</v>
      </c>
      <c r="F17" s="2">
        <v>0.112253367900848</v>
      </c>
      <c r="G17" s="2">
        <v>5.9494236484170003E-4</v>
      </c>
      <c r="H17" s="2">
        <v>0.111658425536006</v>
      </c>
      <c r="I17" s="2">
        <v>5.8767592387371902E-3</v>
      </c>
      <c r="J17">
        <v>0</v>
      </c>
      <c r="K17" s="2" t="str">
        <f>TEXT(D17,"dddd")</f>
        <v>mandag</v>
      </c>
      <c r="L17" s="2" t="str">
        <f>_xlfn.XLOOKUP(Table2[[#This Row],[name]],$B$57:$B$80,$C$57:$C$80)</f>
        <v>g</v>
      </c>
      <c r="N17" s="8">
        <v>15.71875</v>
      </c>
    </row>
    <row r="18" spans="1:16" x14ac:dyDescent="0.25">
      <c r="A18">
        <v>20</v>
      </c>
      <c r="B18" t="s">
        <v>24</v>
      </c>
      <c r="C18" t="s">
        <v>14</v>
      </c>
      <c r="D18" s="1">
        <v>45313</v>
      </c>
      <c r="E18">
        <v>14</v>
      </c>
      <c r="F18" s="2">
        <v>0.10725344903767101</v>
      </c>
      <c r="G18" s="2">
        <v>5.9494236484170003E-4</v>
      </c>
      <c r="H18" s="2">
        <v>0.106658506672829</v>
      </c>
      <c r="I18" s="2">
        <v>7.6184647623449503E-3</v>
      </c>
      <c r="J18">
        <v>0</v>
      </c>
      <c r="K18" s="2" t="str">
        <f>TEXT(D18,"dddd")</f>
        <v>mandag</v>
      </c>
      <c r="L18" s="2" t="str">
        <f>_xlfn.XLOOKUP(Table2[[#This Row],[name]],$B$57:$B$80,$C$57:$C$80)</f>
        <v>g</v>
      </c>
    </row>
    <row r="19" spans="1:16" x14ac:dyDescent="0.25">
      <c r="A19">
        <v>22</v>
      </c>
      <c r="B19" t="s">
        <v>37</v>
      </c>
      <c r="C19" t="s">
        <v>14</v>
      </c>
      <c r="D19" s="1">
        <v>45313</v>
      </c>
      <c r="E19">
        <v>9</v>
      </c>
      <c r="F19" s="2">
        <v>0.10787773132324199</v>
      </c>
      <c r="G19" s="2">
        <v>5.9494236484170003E-4</v>
      </c>
      <c r="H19" s="2">
        <v>0.1072827889584</v>
      </c>
      <c r="I19" s="2">
        <v>1.19203098842667E-2</v>
      </c>
      <c r="J19">
        <v>1</v>
      </c>
      <c r="K19" s="2" t="str">
        <f>TEXT(D19,"dddd")</f>
        <v>mandag</v>
      </c>
      <c r="L19" s="2" t="str">
        <f>_xlfn.XLOOKUP(Table2[[#This Row],[name]],$B$57:$B$80,$C$57:$C$80)</f>
        <v>g</v>
      </c>
      <c r="N19" s="3" t="s">
        <v>41</v>
      </c>
      <c r="O19" t="s">
        <v>42</v>
      </c>
    </row>
    <row r="20" spans="1:16" x14ac:dyDescent="0.25">
      <c r="A20">
        <v>23</v>
      </c>
      <c r="B20" t="s">
        <v>26</v>
      </c>
      <c r="C20" t="s">
        <v>6</v>
      </c>
      <c r="D20" s="1">
        <v>45314</v>
      </c>
      <c r="E20">
        <v>25</v>
      </c>
      <c r="F20" s="2">
        <v>0.109180208295583</v>
      </c>
      <c r="G20" s="2">
        <v>1.8086805474013E-2</v>
      </c>
      <c r="H20" s="2">
        <v>9.1093402821570593E-2</v>
      </c>
      <c r="I20" s="2">
        <v>3.6437361128628201E-3</v>
      </c>
      <c r="J20">
        <v>0</v>
      </c>
      <c r="K20" s="2" t="str">
        <f>TEXT(D20,"dddd")</f>
        <v>tirsdag</v>
      </c>
      <c r="L20" s="2" t="str">
        <f>_xlfn.XLOOKUP(Table2[[#This Row],[name]],$B$57:$B$80,$C$57:$C$80)</f>
        <v>g</v>
      </c>
    </row>
    <row r="21" spans="1:16" x14ac:dyDescent="0.25">
      <c r="A21">
        <v>5</v>
      </c>
      <c r="B21" t="s">
        <v>7</v>
      </c>
      <c r="C21" t="s">
        <v>6</v>
      </c>
      <c r="D21" s="1">
        <v>45314</v>
      </c>
      <c r="E21">
        <v>24</v>
      </c>
      <c r="F21" s="2">
        <v>0.11064310185611199</v>
      </c>
      <c r="G21" s="2">
        <v>1.8086805474013E-2</v>
      </c>
      <c r="H21" s="2">
        <v>9.2556296382099307E-2</v>
      </c>
      <c r="I21" s="2">
        <v>3.8565123492541398E-3</v>
      </c>
      <c r="J21">
        <v>0</v>
      </c>
      <c r="K21" s="2" t="str">
        <f>TEXT(D21,"dddd")</f>
        <v>tirsdag</v>
      </c>
      <c r="L21" s="2" t="str">
        <f>_xlfn.XLOOKUP(Table2[[#This Row],[name]],$B$57:$B$80,$C$57:$C$80)</f>
        <v>g</v>
      </c>
      <c r="N21" t="s">
        <v>58</v>
      </c>
    </row>
    <row r="22" spans="1:16" x14ac:dyDescent="0.25">
      <c r="A22">
        <v>12</v>
      </c>
      <c r="B22" t="s">
        <v>16</v>
      </c>
      <c r="C22" t="s">
        <v>9</v>
      </c>
      <c r="D22" s="1">
        <v>45314</v>
      </c>
      <c r="E22">
        <v>21</v>
      </c>
      <c r="F22" s="2">
        <v>0.10785046312957999</v>
      </c>
      <c r="G22" s="2">
        <v>1.8086805474013E-2</v>
      </c>
      <c r="H22" s="2">
        <v>8.9763657655566903E-2</v>
      </c>
      <c r="I22" s="2">
        <v>4.2744598883603302E-3</v>
      </c>
      <c r="J22">
        <v>0</v>
      </c>
      <c r="K22" s="2" t="str">
        <f>TEXT(D22,"dddd")</f>
        <v>tirsdag</v>
      </c>
      <c r="L22" s="2" t="str">
        <f>_xlfn.XLOOKUP(Table2[[#This Row],[name]],$B$57:$B$80,$C$57:$C$80)</f>
        <v>g</v>
      </c>
      <c r="N22" s="8">
        <v>16.777777777777779</v>
      </c>
    </row>
    <row r="23" spans="1:16" x14ac:dyDescent="0.25">
      <c r="A23">
        <v>6</v>
      </c>
      <c r="B23" t="s">
        <v>8</v>
      </c>
      <c r="C23" t="s">
        <v>9</v>
      </c>
      <c r="D23" s="1">
        <v>45314</v>
      </c>
      <c r="E23">
        <v>13</v>
      </c>
      <c r="F23" s="2">
        <v>0.103237534873187</v>
      </c>
      <c r="G23" s="2">
        <v>1.8086805474013E-2</v>
      </c>
      <c r="H23" s="2">
        <v>8.5150729399174396E-2</v>
      </c>
      <c r="I23" s="2">
        <v>6.5500561076288003E-3</v>
      </c>
      <c r="J23">
        <v>1</v>
      </c>
      <c r="K23" s="2" t="str">
        <f>TEXT(D23,"dddd")</f>
        <v>tirsdag</v>
      </c>
      <c r="L23" s="2" t="str">
        <f>_xlfn.XLOOKUP(Table2[[#This Row],[name]],$B$57:$B$80,$C$57:$C$80)</f>
        <v>g</v>
      </c>
    </row>
    <row r="24" spans="1:16" x14ac:dyDescent="0.25">
      <c r="A24">
        <v>21</v>
      </c>
      <c r="B24" t="s">
        <v>25</v>
      </c>
      <c r="C24" t="s">
        <v>14</v>
      </c>
      <c r="D24" s="1">
        <v>45320</v>
      </c>
      <c r="E24">
        <v>31</v>
      </c>
      <c r="F24" s="2">
        <v>9.0267499908804893E-2</v>
      </c>
      <c r="G24" s="2">
        <v>0</v>
      </c>
      <c r="H24" s="2">
        <v>9.0267499908804893E-2</v>
      </c>
      <c r="I24" s="2">
        <v>2.9118548357678999E-3</v>
      </c>
      <c r="J24">
        <v>0</v>
      </c>
      <c r="K24" s="2" t="str">
        <f>TEXT(D24,"dddd")</f>
        <v>mandag</v>
      </c>
      <c r="L24" s="2" t="str">
        <f>_xlfn.XLOOKUP(Table2[[#This Row],[name]],$B$57:$B$80,$C$57:$C$80)</f>
        <v>g</v>
      </c>
    </row>
    <row r="25" spans="1:16" x14ac:dyDescent="0.25">
      <c r="A25">
        <v>13</v>
      </c>
      <c r="B25" t="s">
        <v>17</v>
      </c>
      <c r="C25" t="s">
        <v>9</v>
      </c>
      <c r="D25" s="1">
        <v>45320</v>
      </c>
      <c r="E25">
        <v>20</v>
      </c>
      <c r="F25" s="2">
        <v>8.7120150215923703E-2</v>
      </c>
      <c r="G25" s="2">
        <v>0</v>
      </c>
      <c r="H25" s="2">
        <v>8.7120150215923703E-2</v>
      </c>
      <c r="I25" s="2">
        <v>4.3560075107961799E-3</v>
      </c>
      <c r="J25">
        <v>0</v>
      </c>
      <c r="K25" s="2" t="str">
        <f>TEXT(D25,"dddd")</f>
        <v>mandag</v>
      </c>
      <c r="L25" s="2" t="str">
        <f>_xlfn.XLOOKUP(Table2[[#This Row],[name]],$B$57:$B$80,$C$57:$C$80)</f>
        <v>g</v>
      </c>
    </row>
    <row r="26" spans="1:16" x14ac:dyDescent="0.25">
      <c r="A26">
        <v>15</v>
      </c>
      <c r="B26" t="s">
        <v>19</v>
      </c>
      <c r="C26" t="s">
        <v>11</v>
      </c>
      <c r="D26" s="1">
        <v>45320</v>
      </c>
      <c r="E26">
        <v>6</v>
      </c>
      <c r="F26" s="2">
        <v>7.6201076153665698E-2</v>
      </c>
      <c r="G26" s="2">
        <v>0</v>
      </c>
      <c r="H26" s="2">
        <v>7.6201076153665698E-2</v>
      </c>
      <c r="I26" s="2">
        <v>1.27001793589442E-2</v>
      </c>
      <c r="J26">
        <v>1</v>
      </c>
      <c r="K26" t="str">
        <f>TEXT(D26,"dddd")</f>
        <v>mandag</v>
      </c>
      <c r="L26" s="2" t="str">
        <f>_xlfn.XLOOKUP(Table2[[#This Row],[name]],$B$57:$B$80,$C$57:$C$80)</f>
        <v>g</v>
      </c>
      <c r="N26" t="s">
        <v>44</v>
      </c>
      <c r="O26" t="s">
        <v>56</v>
      </c>
    </row>
    <row r="27" spans="1:16" x14ac:dyDescent="0.25">
      <c r="A27">
        <v>5</v>
      </c>
      <c r="B27" t="s">
        <v>7</v>
      </c>
      <c r="C27" t="s">
        <v>6</v>
      </c>
      <c r="D27" s="1">
        <v>45321</v>
      </c>
      <c r="E27">
        <v>22</v>
      </c>
      <c r="F27" s="2">
        <v>0.109046608675271</v>
      </c>
      <c r="G27" s="2">
        <v>2.4555439595133E-2</v>
      </c>
      <c r="H27" s="2">
        <v>8.4491169080138206E-2</v>
      </c>
      <c r="I27" s="2">
        <v>3.84050768546082E-3</v>
      </c>
      <c r="J27">
        <v>0</v>
      </c>
      <c r="K27" s="2" t="str">
        <f>TEXT(D27,"dddd")</f>
        <v>tirsdag</v>
      </c>
      <c r="L27" s="2" t="str">
        <f>_xlfn.XLOOKUP(Table2[[#This Row],[name]],$B$57:$B$80,$C$57:$C$80)</f>
        <v>g</v>
      </c>
      <c r="N27" s="7">
        <v>4.0578240740740741</v>
      </c>
      <c r="O27" s="7">
        <f>GETPIVOTDATA("active",$N$26)*24</f>
        <v>97.387777777777785</v>
      </c>
      <c r="P27" t="s">
        <v>45</v>
      </c>
    </row>
    <row r="28" spans="1:16" x14ac:dyDescent="0.25">
      <c r="A28">
        <v>7</v>
      </c>
      <c r="B28" t="s">
        <v>10</v>
      </c>
      <c r="C28" t="s">
        <v>11</v>
      </c>
      <c r="D28" s="1">
        <v>45321</v>
      </c>
      <c r="E28">
        <v>14</v>
      </c>
      <c r="F28" s="2">
        <v>0.105559155344963</v>
      </c>
      <c r="G28" s="2">
        <v>2.4555439595133E-2</v>
      </c>
      <c r="H28" s="2">
        <v>8.1003715749829994E-2</v>
      </c>
      <c r="I28" s="2">
        <v>5.7859796964164203E-3</v>
      </c>
      <c r="J28">
        <v>0</v>
      </c>
      <c r="K28" s="2" t="str">
        <f>TEXT(D28,"dddd")</f>
        <v>tirsdag</v>
      </c>
      <c r="L28" s="2" t="str">
        <f>_xlfn.XLOOKUP(Table2[[#This Row],[name]],$B$57:$B$80,$C$57:$C$80)</f>
        <v>j</v>
      </c>
    </row>
    <row r="29" spans="1:16" x14ac:dyDescent="0.25">
      <c r="A29">
        <v>6</v>
      </c>
      <c r="B29" t="s">
        <v>8</v>
      </c>
      <c r="C29" t="s">
        <v>9</v>
      </c>
      <c r="D29" s="1">
        <v>45321</v>
      </c>
      <c r="E29">
        <v>13</v>
      </c>
      <c r="F29" s="2">
        <v>0.10734547488391399</v>
      </c>
      <c r="G29" s="2">
        <v>2.4555439595133E-2</v>
      </c>
      <c r="H29" s="2">
        <v>8.27900352887809E-2</v>
      </c>
      <c r="I29" s="2">
        <v>6.3684642529831404E-3</v>
      </c>
      <c r="J29">
        <v>1</v>
      </c>
      <c r="K29" s="2" t="str">
        <f>TEXT(D29,"dddd")</f>
        <v>tirsdag</v>
      </c>
      <c r="L29" s="2" t="str">
        <f>_xlfn.XLOOKUP(Table2[[#This Row],[name]],$B$57:$B$80,$C$57:$C$80)</f>
        <v>g</v>
      </c>
      <c r="N29" s="3" t="s">
        <v>5</v>
      </c>
      <c r="O29" s="4">
        <v>0</v>
      </c>
    </row>
    <row r="30" spans="1:16" x14ac:dyDescent="0.25">
      <c r="A30">
        <v>25</v>
      </c>
      <c r="B30" t="s">
        <v>27</v>
      </c>
      <c r="C30" t="s">
        <v>9</v>
      </c>
      <c r="D30" s="1">
        <v>45325</v>
      </c>
      <c r="E30">
        <v>24</v>
      </c>
      <c r="F30" s="2">
        <v>0.118176897987723</v>
      </c>
      <c r="G30" s="2">
        <v>8.5998958442360093E-2</v>
      </c>
      <c r="H30" s="2">
        <v>3.2177939545363098E-2</v>
      </c>
      <c r="I30" s="2">
        <v>1.3407474810567901E-3</v>
      </c>
      <c r="J30">
        <v>0</v>
      </c>
      <c r="K30" s="2" t="str">
        <f>TEXT(D30,"dddd")</f>
        <v>lørdag</v>
      </c>
      <c r="L30" s="2" t="str">
        <f>_xlfn.XLOOKUP(Table2[[#This Row],[name]],$B$57:$B$80,$C$57:$C$80)</f>
        <v>g</v>
      </c>
    </row>
    <row r="31" spans="1:16" x14ac:dyDescent="0.25">
      <c r="A31">
        <v>26</v>
      </c>
      <c r="B31" t="s">
        <v>28</v>
      </c>
      <c r="C31" t="s">
        <v>11</v>
      </c>
      <c r="D31" s="1">
        <v>45325</v>
      </c>
      <c r="E31">
        <v>23</v>
      </c>
      <c r="F31" s="2">
        <v>0.146173066925257</v>
      </c>
      <c r="G31" s="2">
        <v>8.6004259530454805E-2</v>
      </c>
      <c r="H31" s="2">
        <v>6.0168807394802501E-2</v>
      </c>
      <c r="I31" s="2">
        <v>2.6160351041218501E-3</v>
      </c>
      <c r="J31">
        <v>1</v>
      </c>
      <c r="K31" s="2" t="str">
        <f>TEXT(D31,"dddd")</f>
        <v>lørdag</v>
      </c>
      <c r="L31" s="2" t="str">
        <f>_xlfn.XLOOKUP(Table2[[#This Row],[name]],$B$57:$B$80,$C$57:$C$80)</f>
        <v>g</v>
      </c>
      <c r="N31" t="s">
        <v>39</v>
      </c>
      <c r="O31" t="s">
        <v>44</v>
      </c>
    </row>
    <row r="32" spans="1:16" x14ac:dyDescent="0.25">
      <c r="A32">
        <v>12</v>
      </c>
      <c r="B32" t="s">
        <v>16</v>
      </c>
      <c r="C32" t="s">
        <v>9</v>
      </c>
      <c r="D32" s="1">
        <v>45325</v>
      </c>
      <c r="E32">
        <v>22</v>
      </c>
      <c r="F32" s="2">
        <v>0.15694805560633501</v>
      </c>
      <c r="G32" s="2">
        <v>8.6004259530454805E-2</v>
      </c>
      <c r="H32" s="2">
        <v>7.09437960758805E-2</v>
      </c>
      <c r="I32" s="2">
        <v>3.22471800344911E-3</v>
      </c>
      <c r="J32">
        <v>0</v>
      </c>
      <c r="K32" s="2" t="str">
        <f>TEXT(D32,"dddd")</f>
        <v>lørdag</v>
      </c>
      <c r="L32" s="2" t="str">
        <f>_xlfn.XLOOKUP(Table2[[#This Row],[name]],$B$57:$B$80,$C$57:$C$80)</f>
        <v>g</v>
      </c>
      <c r="N32" s="5">
        <v>666</v>
      </c>
      <c r="O32" s="5">
        <v>3.2633101851851851</v>
      </c>
    </row>
    <row r="33" spans="1:15" x14ac:dyDescent="0.25">
      <c r="A33">
        <v>19</v>
      </c>
      <c r="B33" t="s">
        <v>23</v>
      </c>
      <c r="C33" t="s">
        <v>11</v>
      </c>
      <c r="D33" s="1">
        <v>45325</v>
      </c>
      <c r="E33">
        <v>20</v>
      </c>
      <c r="F33" s="2">
        <v>0.146217071916908</v>
      </c>
      <c r="G33" s="2">
        <v>8.6004259530454805E-2</v>
      </c>
      <c r="H33" s="2">
        <v>6.0212812386453103E-2</v>
      </c>
      <c r="I33" s="2">
        <v>3.0106406193226502E-3</v>
      </c>
      <c r="J33">
        <v>0</v>
      </c>
      <c r="K33" s="2" t="str">
        <f>TEXT(D33,"dddd")</f>
        <v>lørdag</v>
      </c>
      <c r="L33" s="2" t="str">
        <f>_xlfn.XLOOKUP(Table2[[#This Row],[name]],$B$57:$B$80,$C$57:$C$80)</f>
        <v>g</v>
      </c>
      <c r="O33">
        <v>100</v>
      </c>
    </row>
    <row r="34" spans="1:15" x14ac:dyDescent="0.25">
      <c r="A34">
        <v>19</v>
      </c>
      <c r="B34" t="s">
        <v>23</v>
      </c>
      <c r="C34" t="s">
        <v>11</v>
      </c>
      <c r="D34" s="1">
        <v>45327</v>
      </c>
      <c r="E34">
        <v>16</v>
      </c>
      <c r="F34" s="2">
        <v>6.0953136533498702E-2</v>
      </c>
      <c r="G34" s="2">
        <v>4.93915472179651E-3</v>
      </c>
      <c r="H34" s="2">
        <v>5.6013981811702203E-2</v>
      </c>
      <c r="I34" s="2">
        <v>3.5008738632313898E-3</v>
      </c>
      <c r="J34">
        <v>0</v>
      </c>
      <c r="K34" s="2" t="str">
        <f>TEXT(D34,"dddd")</f>
        <v>mandag</v>
      </c>
      <c r="L34" s="2" t="str">
        <f>_xlfn.XLOOKUP(Table2[[#This Row],[name]],$B$57:$B$80,$C$57:$C$80)</f>
        <v>g</v>
      </c>
      <c r="O34">
        <f>O33*GETPIVOTDATA("Sum of active",$N$31)*24</f>
        <v>7831.9444444444453</v>
      </c>
    </row>
    <row r="35" spans="1:15" x14ac:dyDescent="0.25">
      <c r="A35">
        <v>26</v>
      </c>
      <c r="B35" t="s">
        <v>28</v>
      </c>
      <c r="C35" t="s">
        <v>11</v>
      </c>
      <c r="D35" s="1">
        <v>45327</v>
      </c>
      <c r="E35">
        <v>13</v>
      </c>
      <c r="F35" s="2">
        <v>5.1052372902631697E-2</v>
      </c>
      <c r="G35" s="2">
        <v>4.93915472179651E-3</v>
      </c>
      <c r="H35" s="2">
        <v>4.6113218180835198E-2</v>
      </c>
      <c r="I35" s="2">
        <v>3.5471706292950099E-3</v>
      </c>
      <c r="J35">
        <v>1</v>
      </c>
      <c r="K35" s="2" t="str">
        <f>TEXT(D35,"dddd")</f>
        <v>mandag</v>
      </c>
      <c r="L35" s="2" t="str">
        <f>_xlfn.XLOOKUP(Table2[[#This Row],[name]],$B$57:$B$80,$C$57:$C$80)</f>
        <v>g</v>
      </c>
      <c r="N35" t="s">
        <v>71</v>
      </c>
      <c r="O35">
        <f>O34/GETPIVOTDATA("Sum of presses",$N$31)</f>
        <v>11.759676343009678</v>
      </c>
    </row>
    <row r="36" spans="1:15" x14ac:dyDescent="0.25">
      <c r="A36">
        <v>27</v>
      </c>
      <c r="B36" t="s">
        <v>29</v>
      </c>
      <c r="C36" t="s">
        <v>14</v>
      </c>
      <c r="D36" s="1">
        <v>45327</v>
      </c>
      <c r="E36">
        <v>9</v>
      </c>
      <c r="F36" s="2">
        <v>5.5705497972667203E-2</v>
      </c>
      <c r="G36" s="2">
        <v>4.93915472179651E-3</v>
      </c>
      <c r="H36" s="2">
        <v>5.0766343250870698E-2</v>
      </c>
      <c r="I36" s="2">
        <v>5.6407048056522999E-3</v>
      </c>
      <c r="J36">
        <v>0</v>
      </c>
      <c r="K36" s="2" t="str">
        <f>TEXT(D36,"dddd")</f>
        <v>mandag</v>
      </c>
      <c r="L36" s="2" t="str">
        <f>_xlfn.XLOOKUP(Table2[[#This Row],[name]],$B$57:$B$80,$C$57:$C$80)</f>
        <v>g</v>
      </c>
    </row>
    <row r="37" spans="1:15" x14ac:dyDescent="0.25">
      <c r="A37">
        <v>28</v>
      </c>
      <c r="B37" t="s">
        <v>30</v>
      </c>
      <c r="C37" t="s">
        <v>6</v>
      </c>
      <c r="D37" s="1">
        <v>45332</v>
      </c>
      <c r="E37">
        <v>19</v>
      </c>
      <c r="F37" s="2">
        <v>9.7198275383561794E-2</v>
      </c>
      <c r="G37" s="2">
        <v>0</v>
      </c>
      <c r="H37" s="2">
        <v>9.7198275383561794E-2</v>
      </c>
      <c r="I37" s="2">
        <v>5.1156987043979897E-3</v>
      </c>
      <c r="J37">
        <v>0</v>
      </c>
      <c r="K37" s="2" t="str">
        <f>TEXT(D37,"dddd")</f>
        <v>lørdag</v>
      </c>
      <c r="L37" s="2" t="str">
        <f>_xlfn.XLOOKUP(Table2[[#This Row],[name]],$B$57:$B$80,$C$57:$C$80)</f>
        <v>j</v>
      </c>
      <c r="N37" s="3" t="s">
        <v>5</v>
      </c>
      <c r="O37" s="4">
        <v>1</v>
      </c>
    </row>
    <row r="38" spans="1:15" x14ac:dyDescent="0.25">
      <c r="A38">
        <v>29</v>
      </c>
      <c r="B38" t="s">
        <v>31</v>
      </c>
      <c r="C38" t="s">
        <v>11</v>
      </c>
      <c r="D38" s="1">
        <v>45332</v>
      </c>
      <c r="E38">
        <v>10</v>
      </c>
      <c r="F38" s="2">
        <v>8.7509502191096503E-2</v>
      </c>
      <c r="G38" s="2">
        <v>0</v>
      </c>
      <c r="H38" s="2">
        <v>8.7509502191096503E-2</v>
      </c>
      <c r="I38" s="2">
        <v>8.7509502191096492E-3</v>
      </c>
      <c r="J38">
        <v>0</v>
      </c>
      <c r="K38" s="2" t="str">
        <f>TEXT(D38,"dddd")</f>
        <v>lørdag</v>
      </c>
      <c r="L38" s="2" t="str">
        <f>_xlfn.XLOOKUP(Table2[[#This Row],[name]],$B$57:$B$80,$C$57:$C$80)</f>
        <v>j</v>
      </c>
    </row>
    <row r="39" spans="1:15" x14ac:dyDescent="0.25">
      <c r="A39">
        <v>18</v>
      </c>
      <c r="B39" t="s">
        <v>22</v>
      </c>
      <c r="C39" t="s">
        <v>11</v>
      </c>
      <c r="D39" s="1">
        <v>45332</v>
      </c>
      <c r="E39">
        <v>9</v>
      </c>
      <c r="F39" s="2">
        <v>0.102650080807507</v>
      </c>
      <c r="G39" s="2">
        <v>0</v>
      </c>
      <c r="H39" s="2">
        <v>0.102650080807507</v>
      </c>
      <c r="I39" s="2">
        <v>1.14055645341674E-2</v>
      </c>
      <c r="J39">
        <v>0</v>
      </c>
      <c r="K39" s="2" t="str">
        <f>TEXT(D39,"dddd")</f>
        <v>lørdag</v>
      </c>
      <c r="L39" s="2" t="str">
        <f>_xlfn.XLOOKUP(Table2[[#This Row],[name]],$B$57:$B$80,$C$57:$C$80)</f>
        <v>g</v>
      </c>
      <c r="N39" t="s">
        <v>39</v>
      </c>
      <c r="O39" t="s">
        <v>44</v>
      </c>
    </row>
    <row r="40" spans="1:15" x14ac:dyDescent="0.25">
      <c r="A40">
        <v>17</v>
      </c>
      <c r="B40" t="s">
        <v>21</v>
      </c>
      <c r="C40" t="s">
        <v>11</v>
      </c>
      <c r="D40" s="1">
        <v>45332</v>
      </c>
      <c r="E40">
        <v>7</v>
      </c>
      <c r="F40" s="2">
        <v>9.1545485891401698E-2</v>
      </c>
      <c r="G40" s="2">
        <v>0</v>
      </c>
      <c r="H40" s="2">
        <v>9.1545485891401698E-2</v>
      </c>
      <c r="I40" s="2">
        <v>1.30779265559145E-2</v>
      </c>
      <c r="J40">
        <v>0</v>
      </c>
      <c r="K40" s="2" t="str">
        <f>TEXT(D40,"dddd")</f>
        <v>lørdag</v>
      </c>
      <c r="L40" s="2" t="str">
        <f>_xlfn.XLOOKUP(Table2[[#This Row],[name]],$B$57:$B$80,$C$57:$C$80)</f>
        <v>j</v>
      </c>
      <c r="N40" s="5">
        <v>139</v>
      </c>
      <c r="O40" s="5">
        <v>0.79451388888888896</v>
      </c>
    </row>
    <row r="41" spans="1:15" x14ac:dyDescent="0.25">
      <c r="A41">
        <v>27</v>
      </c>
      <c r="B41" t="s">
        <v>29</v>
      </c>
      <c r="C41" t="s">
        <v>14</v>
      </c>
      <c r="D41" s="1">
        <v>45334</v>
      </c>
      <c r="E41">
        <v>14</v>
      </c>
      <c r="F41" s="2">
        <v>5.5510833393782301E-2</v>
      </c>
      <c r="G41" s="2">
        <v>0</v>
      </c>
      <c r="H41" s="2">
        <v>5.5510833393782301E-2</v>
      </c>
      <c r="I41" s="2">
        <v>3.9650595281273101E-3</v>
      </c>
      <c r="J41">
        <v>0</v>
      </c>
      <c r="K41" s="2" t="str">
        <f>TEXT(D41,"dddd")</f>
        <v>mandag</v>
      </c>
      <c r="L41" s="2" t="str">
        <f>_xlfn.XLOOKUP(Table2[[#This Row],[name]],$B$57:$B$80,$C$57:$C$80)</f>
        <v>g</v>
      </c>
      <c r="O41">
        <v>150</v>
      </c>
    </row>
    <row r="42" spans="1:15" x14ac:dyDescent="0.25">
      <c r="A42">
        <v>18</v>
      </c>
      <c r="B42" t="s">
        <v>22</v>
      </c>
      <c r="C42" t="s">
        <v>11</v>
      </c>
      <c r="D42" s="1">
        <v>45334</v>
      </c>
      <c r="E42">
        <v>14</v>
      </c>
      <c r="F42" s="2">
        <v>5.6205242872238097E-2</v>
      </c>
      <c r="G42" s="2">
        <v>0</v>
      </c>
      <c r="H42" s="2">
        <v>5.6205242872238097E-2</v>
      </c>
      <c r="I42" s="2">
        <v>4.0146602051598602E-3</v>
      </c>
      <c r="J42">
        <v>0</v>
      </c>
      <c r="K42" s="2" t="str">
        <f>TEXT(D42,"dddd")</f>
        <v>mandag</v>
      </c>
      <c r="L42" s="2" t="str">
        <f>_xlfn.XLOOKUP(Table2[[#This Row],[name]],$B$57:$B$80,$C$57:$C$80)</f>
        <v>g</v>
      </c>
      <c r="O42">
        <f>O41*GETPIVOTDATA("Sum of active",$N$39)*24</f>
        <v>2860.25</v>
      </c>
    </row>
    <row r="43" spans="1:15" x14ac:dyDescent="0.25">
      <c r="A43">
        <v>13</v>
      </c>
      <c r="B43" t="s">
        <v>17</v>
      </c>
      <c r="C43" t="s">
        <v>9</v>
      </c>
      <c r="D43" s="1">
        <v>45334</v>
      </c>
      <c r="E43">
        <v>12</v>
      </c>
      <c r="F43" s="2">
        <v>4.9195046536624397E-2</v>
      </c>
      <c r="G43" s="2">
        <v>0</v>
      </c>
      <c r="H43" s="2">
        <v>4.9195046536624397E-2</v>
      </c>
      <c r="I43" s="2">
        <v>4.0995872113853598E-3</v>
      </c>
      <c r="J43">
        <v>0</v>
      </c>
      <c r="K43" s="2" t="str">
        <f>TEXT(D43,"dddd")</f>
        <v>mandag</v>
      </c>
      <c r="L43" s="2" t="str">
        <f>_xlfn.XLOOKUP(Table2[[#This Row],[name]],$B$57:$B$80,$C$57:$C$80)</f>
        <v>g</v>
      </c>
      <c r="N43" t="s">
        <v>70</v>
      </c>
      <c r="O43">
        <f>O42/GETPIVOTDATA("Sum of presses",$N$39)</f>
        <v>20.577338129496404</v>
      </c>
    </row>
    <row r="44" spans="1:15" x14ac:dyDescent="0.25">
      <c r="A44">
        <v>17</v>
      </c>
      <c r="B44" t="s">
        <v>21</v>
      </c>
      <c r="C44" t="s">
        <v>11</v>
      </c>
      <c r="D44" s="1">
        <v>45334</v>
      </c>
      <c r="E44">
        <v>11</v>
      </c>
      <c r="F44" s="2">
        <v>5.96294561401009E-2</v>
      </c>
      <c r="G44" s="2">
        <v>0</v>
      </c>
      <c r="H44" s="2">
        <v>5.96294561401009E-2</v>
      </c>
      <c r="I44" s="2">
        <v>5.4208596491000802E-3</v>
      </c>
      <c r="J44">
        <v>0</v>
      </c>
      <c r="K44" s="2" t="str">
        <f>TEXT(D44,"dddd")</f>
        <v>mandag</v>
      </c>
      <c r="L44" s="2" t="str">
        <f>_xlfn.XLOOKUP(Table2[[#This Row],[name]],$B$57:$B$80,$C$57:$C$80)</f>
        <v>j</v>
      </c>
    </row>
    <row r="45" spans="1:15" x14ac:dyDescent="0.25">
      <c r="A45">
        <v>21</v>
      </c>
      <c r="B45" t="s">
        <v>25</v>
      </c>
      <c r="C45" t="s">
        <v>14</v>
      </c>
      <c r="D45" s="1">
        <v>45335</v>
      </c>
      <c r="E45">
        <v>29</v>
      </c>
      <c r="F45" s="2">
        <v>0.109382175840437</v>
      </c>
      <c r="G45" s="2">
        <v>3.3208321314304998E-2</v>
      </c>
      <c r="H45" s="2">
        <v>7.6173854526132304E-2</v>
      </c>
      <c r="I45" s="2">
        <v>2.6266846388321402E-3</v>
      </c>
      <c r="J45">
        <v>0</v>
      </c>
      <c r="K45" s="2" t="str">
        <f>TEXT(D45,"dddd")</f>
        <v>tirsdag</v>
      </c>
      <c r="L45" s="2" t="str">
        <f>_xlfn.XLOOKUP(Table2[[#This Row],[name]],$B$57:$B$80,$C$57:$C$80)</f>
        <v>g</v>
      </c>
      <c r="N45" t="s">
        <v>72</v>
      </c>
      <c r="O45">
        <f>(O42+O34)/GETPIVOTDATA("presses",$N$49)</f>
        <v>13.282229123533472</v>
      </c>
    </row>
    <row r="46" spans="1:15" x14ac:dyDescent="0.25">
      <c r="A46">
        <v>5</v>
      </c>
      <c r="B46" t="s">
        <v>7</v>
      </c>
      <c r="C46" t="s">
        <v>6</v>
      </c>
      <c r="D46" s="1">
        <v>45335</v>
      </c>
      <c r="E46">
        <v>27</v>
      </c>
      <c r="F46" s="2">
        <v>0.10913790483027599</v>
      </c>
      <c r="G46" s="2">
        <v>3.3208321314304998E-2</v>
      </c>
      <c r="H46" s="2">
        <v>7.5929583515971899E-2</v>
      </c>
      <c r="I46" s="2">
        <v>2.8122067968878398E-3</v>
      </c>
      <c r="J46">
        <v>0</v>
      </c>
      <c r="K46" s="2" t="str">
        <f>TEXT(D46,"dddd")</f>
        <v>tirsdag</v>
      </c>
      <c r="L46" s="2" t="str">
        <f>_xlfn.XLOOKUP(Table2[[#This Row],[name]],$B$57:$B$80,$C$57:$C$80)</f>
        <v>g</v>
      </c>
    </row>
    <row r="47" spans="1:15" x14ac:dyDescent="0.25">
      <c r="A47">
        <v>12</v>
      </c>
      <c r="B47" t="s">
        <v>16</v>
      </c>
      <c r="C47" t="s">
        <v>9</v>
      </c>
      <c r="D47" s="1">
        <v>45335</v>
      </c>
      <c r="E47">
        <v>14</v>
      </c>
      <c r="F47" s="2">
        <v>0.103977187070995</v>
      </c>
      <c r="G47" s="2">
        <v>3.3208321314304998E-2</v>
      </c>
      <c r="H47" s="2">
        <v>7.0768865756690502E-2</v>
      </c>
      <c r="I47" s="2">
        <v>5.0549189826207498E-3</v>
      </c>
      <c r="J47">
        <v>0</v>
      </c>
      <c r="K47" s="2" t="str">
        <f>TEXT(D47,"dddd")</f>
        <v>tirsdag</v>
      </c>
      <c r="L47" s="2" t="str">
        <f>_xlfn.XLOOKUP(Table2[[#This Row],[name]],$B$57:$B$80,$C$57:$C$80)</f>
        <v>g</v>
      </c>
    </row>
    <row r="48" spans="1:15" x14ac:dyDescent="0.25">
      <c r="A48">
        <v>13</v>
      </c>
      <c r="B48" t="s">
        <v>17</v>
      </c>
      <c r="C48" t="s">
        <v>9</v>
      </c>
      <c r="D48" s="1">
        <v>45335</v>
      </c>
      <c r="E48">
        <v>10</v>
      </c>
      <c r="F48" s="2">
        <v>0.103327106684446</v>
      </c>
      <c r="G48" s="2">
        <v>3.3208321314304998E-2</v>
      </c>
      <c r="H48" s="2">
        <v>7.0118785370141198E-2</v>
      </c>
      <c r="I48" s="2">
        <v>7.0118785370141198E-3</v>
      </c>
      <c r="J48">
        <v>0</v>
      </c>
      <c r="K48" s="2" t="str">
        <f>TEXT(D48,"dddd")</f>
        <v>tirsdag</v>
      </c>
      <c r="L48" s="2" t="str">
        <f>_xlfn.XLOOKUP(Table2[[#This Row],[name]],$B$57:$B$80,$C$57:$C$80)</f>
        <v>g</v>
      </c>
    </row>
    <row r="49" spans="1:16" x14ac:dyDescent="0.25">
      <c r="A49">
        <v>26</v>
      </c>
      <c r="B49" t="s">
        <v>28</v>
      </c>
      <c r="C49" t="s">
        <v>11</v>
      </c>
      <c r="D49" s="1">
        <v>45339</v>
      </c>
      <c r="E49">
        <v>39</v>
      </c>
      <c r="F49" s="2">
        <v>0.22308145835995599</v>
      </c>
      <c r="G49" s="2">
        <v>7.2905578650534097E-2</v>
      </c>
      <c r="H49" s="2">
        <v>0.15017587970942201</v>
      </c>
      <c r="I49" s="2">
        <v>3.85066358229288E-3</v>
      </c>
      <c r="J49">
        <v>1</v>
      </c>
      <c r="K49" s="2" t="str">
        <f>TEXT(D49,"dddd")</f>
        <v>lørdag</v>
      </c>
      <c r="L49" s="2" t="str">
        <f>_xlfn.XLOOKUP(Table2[[#This Row],[name]],$B$57:$B$80,$C$57:$C$80)</f>
        <v>g</v>
      </c>
      <c r="N49" t="s">
        <v>49</v>
      </c>
      <c r="O49" t="s">
        <v>57</v>
      </c>
    </row>
    <row r="50" spans="1:16" x14ac:dyDescent="0.25">
      <c r="A50">
        <v>27</v>
      </c>
      <c r="B50" t="s">
        <v>29</v>
      </c>
      <c r="C50" t="s">
        <v>14</v>
      </c>
      <c r="D50" s="1">
        <v>45339</v>
      </c>
      <c r="E50">
        <v>23</v>
      </c>
      <c r="F50" s="2">
        <v>0.22700528940185899</v>
      </c>
      <c r="G50" s="2">
        <v>7.2905578650534097E-2</v>
      </c>
      <c r="H50" s="2">
        <v>0.154099710751324</v>
      </c>
      <c r="I50" s="2">
        <v>6.69998742397064E-3</v>
      </c>
      <c r="J50">
        <v>0</v>
      </c>
      <c r="K50" s="2" t="str">
        <f>TEXT(D50,"dddd")</f>
        <v>lørdag</v>
      </c>
      <c r="L50" s="2" t="str">
        <f>_xlfn.XLOOKUP(Table2[[#This Row],[name]],$B$57:$B$80,$C$57:$C$80)</f>
        <v>g</v>
      </c>
      <c r="N50" s="5">
        <v>805</v>
      </c>
      <c r="O50">
        <f>GETPIVOTDATA("presses",$N$49)/O27</f>
        <v>8.2659243117434311</v>
      </c>
      <c r="P50" t="s">
        <v>46</v>
      </c>
    </row>
    <row r="51" spans="1:16" x14ac:dyDescent="0.25">
      <c r="A51">
        <v>30</v>
      </c>
      <c r="B51" t="s">
        <v>32</v>
      </c>
      <c r="C51" t="s">
        <v>6</v>
      </c>
      <c r="D51" s="1">
        <v>45339</v>
      </c>
      <c r="E51">
        <v>22</v>
      </c>
      <c r="F51" s="2">
        <v>0.22451692167669501</v>
      </c>
      <c r="G51" s="2">
        <v>7.30232871137559E-2</v>
      </c>
      <c r="H51" s="2">
        <v>0.15149363456293899</v>
      </c>
      <c r="I51" s="2">
        <v>6.88607429831542E-3</v>
      </c>
      <c r="J51">
        <v>0</v>
      </c>
      <c r="K51" s="2" t="str">
        <f>TEXT(D51,"dddd")</f>
        <v>lørdag</v>
      </c>
      <c r="L51" s="2" t="str">
        <f>_xlfn.XLOOKUP(Table2[[#This Row],[name]],$B$57:$B$80,$C$57:$C$80)</f>
        <v>g</v>
      </c>
    </row>
    <row r="53" spans="1:16" x14ac:dyDescent="0.25">
      <c r="N53" s="3" t="s">
        <v>5</v>
      </c>
      <c r="O53" t="s">
        <v>40</v>
      </c>
    </row>
    <row r="55" spans="1:16" x14ac:dyDescent="0.25">
      <c r="N55" s="3" t="s">
        <v>55</v>
      </c>
      <c r="O55" t="s">
        <v>49</v>
      </c>
    </row>
    <row r="56" spans="1:16" x14ac:dyDescent="0.25">
      <c r="N56" s="9" t="s">
        <v>9</v>
      </c>
      <c r="O56" s="5">
        <v>240</v>
      </c>
    </row>
    <row r="57" spans="1:16" x14ac:dyDescent="0.25">
      <c r="B57" s="4" t="s">
        <v>7</v>
      </c>
      <c r="C57" t="s">
        <v>60</v>
      </c>
      <c r="N57" s="10" t="s">
        <v>11</v>
      </c>
      <c r="O57" s="5">
        <v>238</v>
      </c>
    </row>
    <row r="58" spans="1:16" x14ac:dyDescent="0.25">
      <c r="B58" s="4" t="s">
        <v>25</v>
      </c>
      <c r="C58" t="s">
        <v>60</v>
      </c>
      <c r="N58" s="11" t="s">
        <v>6</v>
      </c>
      <c r="O58" s="5">
        <v>172</v>
      </c>
    </row>
    <row r="59" spans="1:16" x14ac:dyDescent="0.25">
      <c r="B59" s="4" t="s">
        <v>28</v>
      </c>
      <c r="C59" t="s">
        <v>60</v>
      </c>
      <c r="N59" s="12" t="s">
        <v>14</v>
      </c>
      <c r="O59" s="5">
        <v>155</v>
      </c>
    </row>
    <row r="60" spans="1:16" x14ac:dyDescent="0.25">
      <c r="B60" s="4" t="s">
        <v>16</v>
      </c>
      <c r="C60" t="s">
        <v>60</v>
      </c>
      <c r="N60" s="4" t="s">
        <v>38</v>
      </c>
      <c r="O60" s="5">
        <v>805</v>
      </c>
    </row>
    <row r="61" spans="1:16" x14ac:dyDescent="0.25">
      <c r="B61" s="4" t="s">
        <v>23</v>
      </c>
      <c r="C61" t="s">
        <v>60</v>
      </c>
    </row>
    <row r="62" spans="1:16" x14ac:dyDescent="0.25">
      <c r="B62" s="4" t="s">
        <v>17</v>
      </c>
      <c r="C62" t="s">
        <v>60</v>
      </c>
    </row>
    <row r="63" spans="1:16" x14ac:dyDescent="0.25">
      <c r="B63" s="4" t="s">
        <v>29</v>
      </c>
      <c r="C63" t="s">
        <v>60</v>
      </c>
      <c r="N63" t="s">
        <v>65</v>
      </c>
      <c r="O63" t="s">
        <v>66</v>
      </c>
    </row>
    <row r="64" spans="1:16" x14ac:dyDescent="0.25">
      <c r="B64" s="4" t="s">
        <v>12</v>
      </c>
      <c r="C64" t="s">
        <v>61</v>
      </c>
      <c r="N64" s="1">
        <v>45300</v>
      </c>
      <c r="O64" s="1">
        <v>45339</v>
      </c>
      <c r="P64">
        <f>GETPIVOTDATA("presses",$N$49)</f>
        <v>805</v>
      </c>
    </row>
    <row r="65" spans="2:15" x14ac:dyDescent="0.25">
      <c r="B65" s="4" t="s">
        <v>8</v>
      </c>
      <c r="C65" t="s">
        <v>60</v>
      </c>
    </row>
    <row r="66" spans="2:15" x14ac:dyDescent="0.25">
      <c r="B66" s="4" t="s">
        <v>22</v>
      </c>
      <c r="C66" t="s">
        <v>60</v>
      </c>
      <c r="M66" s="4" t="s">
        <v>67</v>
      </c>
      <c r="N66" s="4"/>
      <c r="O66">
        <f xml:space="preserve"> P64 / ((O64 - N64 + 1) / 7)</f>
        <v>140.875</v>
      </c>
    </row>
    <row r="67" spans="2:15" x14ac:dyDescent="0.25">
      <c r="B67" s="4" t="s">
        <v>21</v>
      </c>
      <c r="C67" t="s">
        <v>61</v>
      </c>
      <c r="M67" s="4" t="s">
        <v>68</v>
      </c>
      <c r="N67" s="4"/>
      <c r="O67">
        <f xml:space="preserve"> P64 / ((O64 - N64 + 1) / 30.44)</f>
        <v>612.60500000000002</v>
      </c>
    </row>
    <row r="68" spans="2:15" x14ac:dyDescent="0.25">
      <c r="B68" s="4" t="s">
        <v>26</v>
      </c>
      <c r="C68" t="s">
        <v>60</v>
      </c>
      <c r="M68" s="4" t="s">
        <v>69</v>
      </c>
      <c r="N68" s="4"/>
      <c r="O68">
        <f xml:space="preserve"> P64 / ((O64 - N64 + 1) / 365)</f>
        <v>7345.625</v>
      </c>
    </row>
    <row r="69" spans="2:15" x14ac:dyDescent="0.25">
      <c r="B69" s="4" t="s">
        <v>10</v>
      </c>
      <c r="C69" t="s">
        <v>61</v>
      </c>
    </row>
    <row r="70" spans="2:15" x14ac:dyDescent="0.25">
      <c r="B70" s="4" t="s">
        <v>27</v>
      </c>
      <c r="C70" t="s">
        <v>60</v>
      </c>
    </row>
    <row r="71" spans="2:15" x14ac:dyDescent="0.25">
      <c r="B71" s="4" t="s">
        <v>32</v>
      </c>
      <c r="C71" t="s">
        <v>60</v>
      </c>
    </row>
    <row r="72" spans="2:15" x14ac:dyDescent="0.25">
      <c r="B72" s="4" t="s">
        <v>30</v>
      </c>
      <c r="C72" t="s">
        <v>61</v>
      </c>
    </row>
    <row r="73" spans="2:15" x14ac:dyDescent="0.25">
      <c r="B73" s="4" t="s">
        <v>20</v>
      </c>
      <c r="C73" t="s">
        <v>60</v>
      </c>
    </row>
    <row r="74" spans="2:15" x14ac:dyDescent="0.25">
      <c r="B74" s="4" t="s">
        <v>19</v>
      </c>
      <c r="C74" t="s">
        <v>60</v>
      </c>
    </row>
    <row r="75" spans="2:15" x14ac:dyDescent="0.25">
      <c r="B75" s="4" t="s">
        <v>15</v>
      </c>
      <c r="C75" t="s">
        <v>61</v>
      </c>
    </row>
    <row r="76" spans="2:15" x14ac:dyDescent="0.25">
      <c r="B76" s="4" t="s">
        <v>24</v>
      </c>
      <c r="C76" t="s">
        <v>60</v>
      </c>
    </row>
    <row r="77" spans="2:15" x14ac:dyDescent="0.25">
      <c r="B77" s="4" t="s">
        <v>18</v>
      </c>
      <c r="C77" t="s">
        <v>60</v>
      </c>
    </row>
    <row r="78" spans="2:15" x14ac:dyDescent="0.25">
      <c r="B78" s="4" t="s">
        <v>31</v>
      </c>
      <c r="C78" t="s">
        <v>61</v>
      </c>
    </row>
    <row r="79" spans="2:15" x14ac:dyDescent="0.25">
      <c r="B79" s="4" t="s">
        <v>37</v>
      </c>
      <c r="C79" t="s">
        <v>60</v>
      </c>
    </row>
    <row r="80" spans="2:15" x14ac:dyDescent="0.25">
      <c r="B80" s="4" t="s">
        <v>13</v>
      </c>
      <c r="C80" t="s">
        <v>60</v>
      </c>
    </row>
  </sheetData>
  <phoneticPr fontId="2" type="noConversion"/>
  <conditionalFormatting sqref="H1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ellIs" dxfId="2" priority="14" operator="equal">
      <formula>1</formula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1048576">
    <cfRule type="cellIs" dxfId="1" priority="11" operator="equal">
      <formula>"lørdag"</formula>
    </cfRule>
  </conditionalFormatting>
  <conditionalFormatting sqref="F2:F51">
    <cfRule type="duplicateValues" dxfId="0" priority="79"/>
  </conditionalFormatting>
  <conditionalFormatting pivot="1" sqref="W9:W10 W7 W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9:X10 X7 X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9:S10 S7 S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9:T10 T7 T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9:V10 V7 V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9:U10 U7 U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9:Y10 Y7 Y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Schoeler</dc:creator>
  <cp:lastModifiedBy>Sigurd Schoeler</cp:lastModifiedBy>
  <dcterms:created xsi:type="dcterms:W3CDTF">2024-02-18T18:26:37Z</dcterms:created>
  <dcterms:modified xsi:type="dcterms:W3CDTF">2024-02-18T21:00:44Z</dcterms:modified>
</cp:coreProperties>
</file>