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hidePivotFieldList="1"/>
  <xr:revisionPtr revIDLastSave="0" documentId="13_ncr:1_{557E8FC8-C367-415C-A857-89168F9F0192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7" i="1" l="1"/>
  <c r="K17" i="1"/>
  <c r="L17" i="1" s="1"/>
  <c r="I17" i="1"/>
  <c r="J17" i="1" s="1"/>
  <c r="G17" i="1"/>
  <c r="H17" i="1" s="1"/>
  <c r="M17" i="1" s="1"/>
  <c r="O17" i="1" s="1"/>
  <c r="N16" i="1"/>
  <c r="K16" i="1"/>
  <c r="L16" i="1" s="1"/>
  <c r="I16" i="1"/>
  <c r="G16" i="1"/>
  <c r="H16" i="1" s="1"/>
  <c r="N15" i="1"/>
  <c r="K15" i="1"/>
  <c r="L15" i="1" s="1"/>
  <c r="I15" i="1"/>
  <c r="J15" i="1" s="1"/>
  <c r="H15" i="1"/>
  <c r="M15" i="1" s="1"/>
  <c r="O15" i="1" s="1"/>
  <c r="G15" i="1"/>
  <c r="N14" i="1"/>
  <c r="K14" i="1"/>
  <c r="L14" i="1" s="1"/>
  <c r="I14" i="1"/>
  <c r="J14" i="1" s="1"/>
  <c r="G14" i="1"/>
  <c r="H14" i="1" s="1"/>
  <c r="M14" i="1" s="1"/>
  <c r="O14" i="1" s="1"/>
  <c r="N11" i="1"/>
  <c r="N10" i="1"/>
  <c r="N9" i="1"/>
  <c r="K11" i="1"/>
  <c r="L11" i="1" s="1"/>
  <c r="K10" i="1"/>
  <c r="L10" i="1" s="1"/>
  <c r="K9" i="1"/>
  <c r="L9" i="1" s="1"/>
  <c r="I11" i="1"/>
  <c r="I10" i="1"/>
  <c r="J10" i="1" s="1"/>
  <c r="I9" i="1"/>
  <c r="J9" i="1" s="1"/>
  <c r="G11" i="1"/>
  <c r="H11" i="1" s="1"/>
  <c r="G10" i="1"/>
  <c r="H10" i="1" s="1"/>
  <c r="G9" i="1"/>
  <c r="H9" i="1" s="1"/>
  <c r="G5" i="1"/>
  <c r="I5" i="1" s="1"/>
  <c r="G4" i="1"/>
  <c r="I4" i="1" s="1"/>
  <c r="G3" i="1"/>
  <c r="I3" i="1" s="1"/>
  <c r="M16" i="1" l="1"/>
  <c r="O16" i="1" s="1"/>
  <c r="M11" i="1"/>
  <c r="O11" i="1" s="1"/>
  <c r="M10" i="1"/>
  <c r="O10" i="1" s="1"/>
  <c r="M9" i="1"/>
  <c r="O9" i="1" s="1"/>
  <c r="J3" i="1"/>
</calcChain>
</file>

<file path=xl/sharedStrings.xml><?xml version="1.0" encoding="utf-8"?>
<sst xmlns="http://schemas.openxmlformats.org/spreadsheetml/2006/main" count="207" uniqueCount="45">
  <si>
    <t>Split</t>
  </si>
  <si>
    <t>None</t>
  </si>
  <si>
    <t>Pj</t>
  </si>
  <si>
    <t>-  (Pj* log(Pj)</t>
  </si>
  <si>
    <t>Abs_High</t>
    <phoneticPr fontId="2" type="noConversion"/>
  </si>
  <si>
    <t>Abs_Med</t>
  </si>
  <si>
    <t>Abs_low</t>
    <phoneticPr fontId="2" type="noConversion"/>
  </si>
  <si>
    <t>21/56</t>
    <phoneticPr fontId="2" type="noConversion"/>
  </si>
  <si>
    <t>31/56</t>
    <phoneticPr fontId="2" type="noConversion"/>
  </si>
  <si>
    <t>4/56</t>
    <phoneticPr fontId="2" type="noConversion"/>
  </si>
  <si>
    <t>'-21/56 * log(21/56)</t>
    <phoneticPr fontId="2" type="noConversion"/>
  </si>
  <si>
    <t>-4/56 * log(4/56)</t>
    <phoneticPr fontId="2" type="noConversion"/>
  </si>
  <si>
    <t>-31/56 * log(31/56)</t>
    <phoneticPr fontId="2" type="noConversion"/>
  </si>
  <si>
    <t>Abs_cat</t>
  </si>
  <si>
    <t>Dist_Med</t>
  </si>
  <si>
    <t>Age_Young</t>
  </si>
  <si>
    <t>Abs_High</t>
  </si>
  <si>
    <t>Dist_High</t>
  </si>
  <si>
    <t>Age_Very_young</t>
  </si>
  <si>
    <t>Age_higher</t>
  </si>
  <si>
    <t>Abs_low</t>
  </si>
  <si>
    <t>Dist_low</t>
  </si>
  <si>
    <t>Age_Middle_Age</t>
  </si>
  <si>
    <t>Entropy</t>
    <phoneticPr fontId="2" type="noConversion"/>
  </si>
  <si>
    <t>Percent</t>
  </si>
  <si>
    <t>Row Total * Percent</t>
  </si>
  <si>
    <t>Spliting the for Dist_to_work</t>
    <phoneticPr fontId="2" type="noConversion"/>
  </si>
  <si>
    <t>Dist_to_work</t>
    <phoneticPr fontId="3" type="noConversion"/>
  </si>
  <si>
    <t>Age_cat</t>
    <phoneticPr fontId="3" type="noConversion"/>
  </si>
  <si>
    <t>Age_Young</t>
    <phoneticPr fontId="3" type="noConversion"/>
  </si>
  <si>
    <t>Age_Very_young</t>
    <phoneticPr fontId="3" type="noConversion"/>
  </si>
  <si>
    <t>Age_higher</t>
    <phoneticPr fontId="3" type="noConversion"/>
  </si>
  <si>
    <t>Age_Middle_Age</t>
    <phoneticPr fontId="3" type="noConversion"/>
  </si>
  <si>
    <r>
      <t>- P</t>
    </r>
    <r>
      <rPr>
        <sz val="8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 xml:space="preserve"> * log</t>
    </r>
    <r>
      <rPr>
        <sz val="8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 (P</t>
    </r>
    <r>
      <rPr>
        <sz val="8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)     Row Total</t>
    </r>
    <phoneticPr fontId="3" type="noConversion"/>
  </si>
  <si>
    <r>
      <t>P</t>
    </r>
    <r>
      <rPr>
        <sz val="8"/>
        <color theme="1"/>
        <rFont val="等线"/>
        <family val="3"/>
        <charset val="134"/>
        <scheme val="minor"/>
      </rPr>
      <t>J</t>
    </r>
  </si>
  <si>
    <r>
      <t>- P</t>
    </r>
    <r>
      <rPr>
        <sz val="8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 xml:space="preserve"> * log</t>
    </r>
    <r>
      <rPr>
        <sz val="8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3"/>
        <charset val="134"/>
        <scheme val="minor"/>
      </rPr>
      <t>(P</t>
    </r>
    <r>
      <rPr>
        <sz val="8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)</t>
    </r>
  </si>
  <si>
    <r>
      <t>- P</t>
    </r>
    <r>
      <rPr>
        <sz val="8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 xml:space="preserve"> * log</t>
    </r>
    <r>
      <rPr>
        <sz val="8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 (P</t>
    </r>
    <r>
      <rPr>
        <sz val="8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)</t>
    </r>
  </si>
  <si>
    <t>Dist_High</t>
    <phoneticPr fontId="2" type="noConversion"/>
  </si>
  <si>
    <t>Dist_Med</t>
    <phoneticPr fontId="2" type="noConversion"/>
  </si>
  <si>
    <t>Dist_low</t>
    <phoneticPr fontId="2" type="noConversion"/>
  </si>
  <si>
    <t>Spliting the for Age_cat</t>
    <phoneticPr fontId="2" type="noConversion"/>
  </si>
  <si>
    <t>Age_Young</t>
    <phoneticPr fontId="2" type="noConversion"/>
  </si>
  <si>
    <t>Age_Very_young</t>
    <phoneticPr fontId="2" type="noConversion"/>
  </si>
  <si>
    <t>Age_higher</t>
    <phoneticPr fontId="2" type="noConversion"/>
  </si>
  <si>
    <t>Age_Middle_Age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</si>
</sst>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3" xfId="0" applyFont="1" applyFill="1" applyBorder="1"/>
    <xf numFmtId="0" fontId="1" fillId="0" borderId="1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2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quotePrefix="1" applyFont="1" applyBorder="1" applyAlignment="1">
      <alignment horizontal="center"/>
    </xf>
    <xf numFmtId="0" fontId="0" fillId="2" borderId="2" xfId="0" quotePrefix="1" applyFont="1" applyFill="1" applyBorder="1" applyAlignment="1">
      <alignment horizontal="center"/>
    </xf>
    <xf numFmtId="176" fontId="0" fillId="2" borderId="2" xfId="0" quotePrefix="1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quotePrefix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2BA9-EC0C-46F8-818B-06929921EFD3}">
  <dimension ref="A1"/>
  <sheetViews>
    <sheetView workbookViewId="0">
      <selection activeCell="A3" sqref="A3"/>
    </sheetView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>
      <selection activeCell="L3" sqref="L3"/>
    </sheetView>
  </sheetViews>
  <sheetFormatPr defaultRowHeight="14" x14ac:dyDescent="0.3"/>
  <cols>
    <col min="8" max="8" width="15.6640625" customWidth="1"/>
    <col min="10" max="10" width="12.9140625" customWidth="1"/>
    <col min="12" max="12" width="13.08203125" customWidth="1"/>
    <col min="13" max="13" width="8.6640625" customWidth="1"/>
  </cols>
  <sheetData>
    <row r="1" spans="1:15" x14ac:dyDescent="0.3">
      <c r="A1" s="8" t="s">
        <v>27</v>
      </c>
      <c r="B1" s="8" t="s">
        <v>28</v>
      </c>
      <c r="C1" s="8" t="s">
        <v>13</v>
      </c>
      <c r="E1" s="1" t="s">
        <v>0</v>
      </c>
      <c r="F1" s="2"/>
      <c r="G1" s="2"/>
      <c r="H1" s="2"/>
      <c r="I1" s="3"/>
      <c r="J1" s="3"/>
    </row>
    <row r="2" spans="1:15" x14ac:dyDescent="0.3">
      <c r="A2" s="8" t="s">
        <v>14</v>
      </c>
      <c r="B2" s="8" t="s">
        <v>29</v>
      </c>
      <c r="C2" s="8" t="s">
        <v>16</v>
      </c>
      <c r="E2" s="4" t="s">
        <v>1</v>
      </c>
      <c r="F2" s="5" t="s">
        <v>2</v>
      </c>
      <c r="G2" s="5"/>
      <c r="H2" s="9" t="s">
        <v>3</v>
      </c>
      <c r="I2" s="6"/>
      <c r="J2" t="s">
        <v>23</v>
      </c>
    </row>
    <row r="3" spans="1:15" x14ac:dyDescent="0.3">
      <c r="A3" s="8" t="s">
        <v>17</v>
      </c>
      <c r="B3" s="8" t="s">
        <v>30</v>
      </c>
      <c r="C3" s="8" t="s">
        <v>5</v>
      </c>
      <c r="E3" s="1" t="s">
        <v>4</v>
      </c>
      <c r="F3" s="10" t="s">
        <v>7</v>
      </c>
      <c r="G3" s="11">
        <f>21/56</f>
        <v>0.375</v>
      </c>
      <c r="H3" s="10" t="s">
        <v>10</v>
      </c>
      <c r="I3" s="3">
        <f>-G3*LOG(G3,2)</f>
        <v>0.53063906222956636</v>
      </c>
      <c r="J3" s="12">
        <f>SUM(I3:I5)</f>
        <v>1.274877216694263</v>
      </c>
    </row>
    <row r="4" spans="1:15" x14ac:dyDescent="0.3">
      <c r="A4" s="8" t="s">
        <v>14</v>
      </c>
      <c r="B4" s="8" t="s">
        <v>31</v>
      </c>
      <c r="C4" s="8" t="s">
        <v>16</v>
      </c>
      <c r="E4" s="4" t="s">
        <v>5</v>
      </c>
      <c r="F4" s="9" t="s">
        <v>9</v>
      </c>
      <c r="G4" s="9">
        <f>4/56</f>
        <v>7.1428571428571425E-2</v>
      </c>
      <c r="H4" s="9" t="s">
        <v>11</v>
      </c>
      <c r="I4" s="6">
        <f t="shared" ref="I4:I5" si="0">-G4*LOG(G4,2)</f>
        <v>0.27195392300411458</v>
      </c>
      <c r="J4" s="13"/>
    </row>
    <row r="5" spans="1:15" x14ac:dyDescent="0.3">
      <c r="A5" s="8" t="s">
        <v>14</v>
      </c>
      <c r="B5" s="8" t="s">
        <v>18</v>
      </c>
      <c r="C5" s="8" t="s">
        <v>20</v>
      </c>
      <c r="E5" s="1" t="s">
        <v>6</v>
      </c>
      <c r="F5" s="7" t="s">
        <v>8</v>
      </c>
      <c r="G5" s="7">
        <f>31/56</f>
        <v>0.5535714285714286</v>
      </c>
      <c r="H5" s="10" t="s">
        <v>12</v>
      </c>
      <c r="I5" s="3">
        <f t="shared" si="0"/>
        <v>0.47228423146058207</v>
      </c>
      <c r="J5" s="14"/>
    </row>
    <row r="6" spans="1:15" ht="14.5" thickBot="1" x14ac:dyDescent="0.35">
      <c r="A6" s="8" t="s">
        <v>21</v>
      </c>
      <c r="B6" s="8" t="s">
        <v>19</v>
      </c>
      <c r="C6" s="8" t="s">
        <v>20</v>
      </c>
      <c r="E6" t="s">
        <v>26</v>
      </c>
    </row>
    <row r="7" spans="1:15" ht="14" customHeight="1" x14ac:dyDescent="0.3">
      <c r="A7" s="8" t="s">
        <v>14</v>
      </c>
      <c r="B7" s="8" t="s">
        <v>15</v>
      </c>
      <c r="C7" s="8" t="s">
        <v>16</v>
      </c>
      <c r="E7" s="16" t="s">
        <v>0</v>
      </c>
      <c r="F7" s="25"/>
      <c r="G7" s="15" t="s">
        <v>16</v>
      </c>
      <c r="H7" s="24"/>
      <c r="I7" s="15" t="s">
        <v>5</v>
      </c>
      <c r="J7" s="24"/>
      <c r="K7" s="15" t="s">
        <v>20</v>
      </c>
      <c r="L7" s="24"/>
      <c r="M7" s="22" t="s">
        <v>33</v>
      </c>
      <c r="N7" s="20" t="s">
        <v>24</v>
      </c>
      <c r="O7" s="18" t="s">
        <v>25</v>
      </c>
    </row>
    <row r="8" spans="1:15" x14ac:dyDescent="0.3">
      <c r="A8" s="8" t="s">
        <v>14</v>
      </c>
      <c r="B8" s="8" t="s">
        <v>18</v>
      </c>
      <c r="C8" s="8" t="s">
        <v>20</v>
      </c>
      <c r="E8" s="17"/>
      <c r="F8" s="26"/>
      <c r="G8" s="27" t="s">
        <v>34</v>
      </c>
      <c r="H8" s="27" t="s">
        <v>35</v>
      </c>
      <c r="I8" s="27" t="s">
        <v>34</v>
      </c>
      <c r="J8" s="27" t="s">
        <v>36</v>
      </c>
      <c r="K8" s="27" t="s">
        <v>34</v>
      </c>
      <c r="L8" s="27" t="s">
        <v>35</v>
      </c>
      <c r="M8" s="23"/>
      <c r="N8" s="21"/>
      <c r="O8" s="19"/>
    </row>
    <row r="9" spans="1:15" x14ac:dyDescent="0.3">
      <c r="A9" s="8" t="s">
        <v>14</v>
      </c>
      <c r="B9" s="8" t="s">
        <v>15</v>
      </c>
      <c r="C9" s="8" t="s">
        <v>16</v>
      </c>
      <c r="E9" s="1" t="s">
        <v>37</v>
      </c>
      <c r="F9" s="10"/>
      <c r="G9" s="10">
        <f>COUNTIFS(A:A,"Dist_High",C:C,"Abs_High")/COUNTIF(A:A,"Dist_High")</f>
        <v>0.23529411764705882</v>
      </c>
      <c r="H9" s="10">
        <f>-G9*LOG(G9,2)</f>
        <v>0.49116772735302106</v>
      </c>
      <c r="I9" s="10">
        <f>COUNTIFS(A:A,"Dist_High",C:C,"Abs_Med")/COUNTIF(A:A,"Dist_High")</f>
        <v>0.11764705882352941</v>
      </c>
      <c r="J9" s="10">
        <f>-I9*LOG(I9,2)</f>
        <v>0.36323092250003997</v>
      </c>
      <c r="K9" s="10">
        <f>COUNTIFS(A:A,"Dist_High",C:C,"Abs_low")/COUNTIF(A:A,"Dist_High")</f>
        <v>0.6470588235294118</v>
      </c>
      <c r="L9" s="10">
        <f>-K9*LOG(K9,2)</f>
        <v>0.40637314404373315</v>
      </c>
      <c r="M9" s="10">
        <f>SUM(H9,J9,L9)</f>
        <v>1.2607717938967942</v>
      </c>
      <c r="N9" s="10">
        <f>COUNTIF(A:A,"Dist_High")/56</f>
        <v>0.30357142857142855</v>
      </c>
      <c r="O9" s="10">
        <f>M9*N9</f>
        <v>0.38273429457581248</v>
      </c>
    </row>
    <row r="10" spans="1:15" x14ac:dyDescent="0.3">
      <c r="A10" s="8" t="s">
        <v>21</v>
      </c>
      <c r="B10" s="8" t="s">
        <v>15</v>
      </c>
      <c r="C10" s="8" t="s">
        <v>16</v>
      </c>
      <c r="E10" s="1" t="s">
        <v>38</v>
      </c>
      <c r="F10" s="9"/>
      <c r="G10" s="9">
        <f>COUNTIFS(A:A,"Dist_Med",C:C,"Abs_High")/COUNTIF(A:A,"Dist_Med")</f>
        <v>0.5</v>
      </c>
      <c r="H10" s="9">
        <f t="shared" ref="H10:H11" si="1">-G10*LOG(G10,2)</f>
        <v>0.5</v>
      </c>
      <c r="I10" s="9">
        <f>COUNTIFS(A:A,"Dist_Med",C:C,"Abs_Med")/COUNTIF(A:A,"Dist_Med")</f>
        <v>7.6923076923076927E-2</v>
      </c>
      <c r="J10" s="9">
        <f t="shared" ref="J10" si="2">-I10*LOG(I10,2)</f>
        <v>0.28464920908777636</v>
      </c>
      <c r="K10" s="9">
        <f>COUNTIFS(A:A,"Dist_Med",C:C,"Abs_low")/COUNTIF(A:A,"Dist_Med")</f>
        <v>0.42307692307692307</v>
      </c>
      <c r="L10" s="9">
        <f t="shared" ref="L10:L11" si="3">-K10*LOG(K10,2)</f>
        <v>0.52504188825160547</v>
      </c>
      <c r="M10" s="9">
        <f>SUM(H10,J10,L10)</f>
        <v>1.3096910973393818</v>
      </c>
      <c r="N10" s="9">
        <f>COUNTIF(A:A,"Dist_Med")/56</f>
        <v>0.4642857142857143</v>
      </c>
      <c r="O10" s="9">
        <f t="shared" ref="O10:O11" si="4">M10*N10</f>
        <v>0.60807086662185583</v>
      </c>
    </row>
    <row r="11" spans="1:15" x14ac:dyDescent="0.3">
      <c r="A11" s="8" t="s">
        <v>14</v>
      </c>
      <c r="B11" s="8" t="s">
        <v>18</v>
      </c>
      <c r="C11" s="8" t="s">
        <v>16</v>
      </c>
      <c r="E11" s="1" t="s">
        <v>39</v>
      </c>
      <c r="F11" s="10"/>
      <c r="G11" s="10">
        <f>COUNTIFS(A:A,"Dist_low",C:C,"Abs_High")/COUNTIF(A:A,"Dist_low")</f>
        <v>0.30769230769230771</v>
      </c>
      <c r="H11" s="10">
        <f t="shared" si="1"/>
        <v>0.52321222096648989</v>
      </c>
      <c r="I11" s="10">
        <f>COUNTIFS(A:A,"Dist_low",C:C,"Abs_Med")/COUNTIF(A:A,"Dist_low")</f>
        <v>0</v>
      </c>
      <c r="J11" s="10">
        <v>0</v>
      </c>
      <c r="K11" s="10">
        <f>COUNTIFS(A:A,"Dist_low",C:C,"Abs_low")/COUNTIF(A:A,"Dist_low")</f>
        <v>0.69230769230769229</v>
      </c>
      <c r="L11" s="10">
        <f t="shared" si="3"/>
        <v>0.36727941925300145</v>
      </c>
      <c r="M11" s="10">
        <f>SUM(H11,J11,L11)</f>
        <v>0.89049164021949134</v>
      </c>
      <c r="N11" s="10">
        <f>COUNTIF(A:A,"Dist_low")/56</f>
        <v>0.23214285714285715</v>
      </c>
      <c r="O11" s="10">
        <f t="shared" si="4"/>
        <v>0.20672127362238193</v>
      </c>
    </row>
    <row r="12" spans="1:15" x14ac:dyDescent="0.3">
      <c r="A12" s="8" t="s">
        <v>14</v>
      </c>
      <c r="B12" s="8" t="s">
        <v>15</v>
      </c>
      <c r="C12" s="8" t="s">
        <v>20</v>
      </c>
    </row>
    <row r="13" spans="1:15" x14ac:dyDescent="0.3">
      <c r="A13" s="8" t="s">
        <v>14</v>
      </c>
      <c r="B13" s="8" t="s">
        <v>15</v>
      </c>
      <c r="C13" s="8" t="s">
        <v>20</v>
      </c>
      <c r="E13" t="s">
        <v>40</v>
      </c>
    </row>
    <row r="14" spans="1:15" x14ac:dyDescent="0.3">
      <c r="A14" s="8" t="s">
        <v>14</v>
      </c>
      <c r="B14" s="8" t="s">
        <v>15</v>
      </c>
      <c r="C14" s="8" t="s">
        <v>16</v>
      </c>
      <c r="E14" s="1" t="s">
        <v>41</v>
      </c>
      <c r="F14" s="10"/>
      <c r="G14" s="10">
        <f>COUNTIFS(B:B,"Age_Young",C:C,"Abs_High")/COUNTIF(B:B,"Age_Young")</f>
        <v>0.6</v>
      </c>
      <c r="H14" s="10">
        <f>-G14*LOG(G14,2)</f>
        <v>0.44217935649972373</v>
      </c>
      <c r="I14" s="10">
        <f>COUNTIFS(B:B,"Age_Young",C:C,"Abs_Med")/COUNTIF(B:B,"Age_Young")</f>
        <v>6.6666666666666666E-2</v>
      </c>
      <c r="J14" s="10">
        <f>-I14*LOG(I14,2)</f>
        <v>0.26045937304056793</v>
      </c>
      <c r="K14" s="10">
        <f>COUNTIFS(B:B,"Age_Young",C:C,"Abs_low")/COUNTIF(B:B,"Age_Young")</f>
        <v>0.33333333333333331</v>
      </c>
      <c r="L14" s="10">
        <f>-K14*LOG(K14,2)</f>
        <v>0.52832083357371873</v>
      </c>
      <c r="M14" s="10">
        <f>SUM(H14,J14,L14)</f>
        <v>1.2309595631140104</v>
      </c>
      <c r="N14" s="10">
        <f>COUNTIF(B:B,"Age_Young")/56</f>
        <v>0.26785714285714285</v>
      </c>
      <c r="O14" s="10">
        <f>M14*N14</f>
        <v>0.32972131154839562</v>
      </c>
    </row>
    <row r="15" spans="1:15" x14ac:dyDescent="0.3">
      <c r="A15" s="8" t="s">
        <v>14</v>
      </c>
      <c r="B15" s="8" t="s">
        <v>18</v>
      </c>
      <c r="C15" s="8" t="s">
        <v>20</v>
      </c>
      <c r="E15" s="1" t="s">
        <v>42</v>
      </c>
      <c r="F15" s="8"/>
      <c r="G15" s="8">
        <f>COUNTIFS(B:B,"Age_Very_young",C:C,"Abs_High")/COUNTIF(B:B,"Age_Very_young")</f>
        <v>0.46153846153846156</v>
      </c>
      <c r="H15" s="8">
        <f t="shared" ref="H15:H17" si="5">-G15*LOG(G15,2)</f>
        <v>0.51483563880920125</v>
      </c>
      <c r="I15" s="8">
        <f>COUNTIFS(B:B,"Age_Very_young",C:C,"Abs_Med")/COUNTIF(B:B,"Age_Very_young")</f>
        <v>0.15384615384615385</v>
      </c>
      <c r="J15" s="8">
        <f t="shared" ref="J15:J17" si="6">-I15*LOG(I15,2)</f>
        <v>0.4154522643293988</v>
      </c>
      <c r="K15" s="8">
        <f>COUNTIFS(B:B,"Age_Very_young",C:C,"Abs_low")/COUNTIF(B:B,"Age_Very_young")</f>
        <v>0.38461538461538464</v>
      </c>
      <c r="L15" s="8">
        <f t="shared" ref="L15:L17" si="7">-K15*LOG(K15,2)</f>
        <v>0.5301967781745115</v>
      </c>
      <c r="M15" s="8">
        <f t="shared" ref="M15:M17" si="8">SUM(H15,J15,L15)</f>
        <v>1.4604846813131114</v>
      </c>
      <c r="N15" s="8">
        <f>COUNTIF(B:B,"Age_Very_young")/56</f>
        <v>0.23214285714285715</v>
      </c>
      <c r="O15" s="8">
        <f t="shared" ref="O15:O17" si="9">M15*N15</f>
        <v>0.33904108673340089</v>
      </c>
    </row>
    <row r="16" spans="1:15" x14ac:dyDescent="0.3">
      <c r="A16" s="8" t="s">
        <v>14</v>
      </c>
      <c r="B16" s="8" t="s">
        <v>19</v>
      </c>
      <c r="C16" s="8" t="s">
        <v>16</v>
      </c>
      <c r="E16" s="1" t="s">
        <v>43</v>
      </c>
      <c r="F16" s="10"/>
      <c r="G16" s="10">
        <f>COUNTIFS(B:B,"Age_higher",C:C,"Abs_High")/COUNTIF(B:B,"Age_higher")</f>
        <v>0.38461538461538464</v>
      </c>
      <c r="H16" s="10">
        <f t="shared" si="5"/>
        <v>0.5301967781745115</v>
      </c>
      <c r="I16" s="10">
        <f>COUNTIFS(B:B,"Age_higher",C:C,"Abs_Med")/COUNTIF(B:B,"Age_higher")</f>
        <v>0</v>
      </c>
      <c r="J16" s="10">
        <v>0</v>
      </c>
      <c r="K16" s="10">
        <f>COUNTIFS(B:B,"Age_higher",C:C,"Abs_low")/COUNTIF(B:B,"Age_higher")</f>
        <v>0.61538461538461542</v>
      </c>
      <c r="L16" s="10">
        <f t="shared" si="7"/>
        <v>0.43103982654836442</v>
      </c>
      <c r="M16" s="10">
        <f t="shared" si="8"/>
        <v>0.96123660472287598</v>
      </c>
      <c r="N16" s="10">
        <f>COUNTIF(B:B,"Age_higher")/56</f>
        <v>0.23214285714285715</v>
      </c>
      <c r="O16" s="10">
        <f t="shared" si="9"/>
        <v>0.22314421181066765</v>
      </c>
    </row>
    <row r="17" spans="1:15" x14ac:dyDescent="0.3">
      <c r="A17" s="8" t="s">
        <v>17</v>
      </c>
      <c r="B17" s="8" t="s">
        <v>32</v>
      </c>
      <c r="C17" s="8" t="s">
        <v>16</v>
      </c>
      <c r="E17" s="1" t="s">
        <v>44</v>
      </c>
      <c r="F17" s="8"/>
      <c r="G17" s="8">
        <f>COUNTIFS(B:B,"Age_Middle_Age",C:C,"Abs_High")/COUNTIF(B:B,"Age_Middle_Age")</f>
        <v>6.6666666666666666E-2</v>
      </c>
      <c r="H17" s="8">
        <f t="shared" si="5"/>
        <v>0.26045937304056793</v>
      </c>
      <c r="I17" s="8">
        <f>COUNTIFS(B:B,"Age_Middle_Age",C:C,"Abs_Med")/COUNTIF(B:B,"Age_Middle_Age")</f>
        <v>6.6666666666666666E-2</v>
      </c>
      <c r="J17" s="8">
        <f t="shared" si="6"/>
        <v>0.26045937304056793</v>
      </c>
      <c r="K17" s="8">
        <f>COUNTIFS(B:B,"Age_Middle_Age",C:C,"Abs_low")/COUNTIF(B:B,"Age_Middle_Age")</f>
        <v>0.8666666666666667</v>
      </c>
      <c r="L17" s="8">
        <f t="shared" si="7"/>
        <v>0.17892409380510282</v>
      </c>
      <c r="M17" s="8">
        <f t="shared" si="8"/>
        <v>0.69984283988623863</v>
      </c>
      <c r="N17" s="8">
        <f>COUNTIF(B:B,"Age_Middle_Age")/56</f>
        <v>0.26785714285714285</v>
      </c>
      <c r="O17" s="8">
        <f t="shared" si="9"/>
        <v>0.18745790354095676</v>
      </c>
    </row>
    <row r="18" spans="1:15" x14ac:dyDescent="0.3">
      <c r="A18" s="8" t="s">
        <v>14</v>
      </c>
      <c r="B18" s="8" t="s">
        <v>19</v>
      </c>
      <c r="C18" s="8" t="s">
        <v>16</v>
      </c>
    </row>
    <row r="19" spans="1:15" x14ac:dyDescent="0.3">
      <c r="A19" s="8" t="s">
        <v>17</v>
      </c>
      <c r="B19" s="8" t="s">
        <v>22</v>
      </c>
      <c r="C19" s="8" t="s">
        <v>20</v>
      </c>
    </row>
    <row r="20" spans="1:15" x14ac:dyDescent="0.3">
      <c r="A20" s="8" t="s">
        <v>17</v>
      </c>
      <c r="B20" s="8" t="s">
        <v>18</v>
      </c>
      <c r="C20" s="8" t="s">
        <v>16</v>
      </c>
    </row>
    <row r="21" spans="1:15" x14ac:dyDescent="0.3">
      <c r="A21" s="8" t="s">
        <v>14</v>
      </c>
      <c r="B21" s="8" t="s">
        <v>15</v>
      </c>
      <c r="C21" s="8" t="s">
        <v>5</v>
      </c>
    </row>
    <row r="22" spans="1:15" x14ac:dyDescent="0.3">
      <c r="A22" s="8" t="s">
        <v>14</v>
      </c>
      <c r="B22" s="8" t="s">
        <v>15</v>
      </c>
      <c r="C22" s="8" t="s">
        <v>16</v>
      </c>
    </row>
    <row r="23" spans="1:15" x14ac:dyDescent="0.3">
      <c r="A23" s="8" t="s">
        <v>14</v>
      </c>
      <c r="B23" s="8" t="s">
        <v>19</v>
      </c>
      <c r="C23" s="8" t="s">
        <v>20</v>
      </c>
    </row>
    <row r="24" spans="1:15" x14ac:dyDescent="0.3">
      <c r="A24" s="8" t="s">
        <v>17</v>
      </c>
      <c r="B24" s="8" t="s">
        <v>22</v>
      </c>
      <c r="C24" s="8" t="s">
        <v>20</v>
      </c>
    </row>
    <row r="25" spans="1:15" x14ac:dyDescent="0.3">
      <c r="A25" s="8" t="s">
        <v>14</v>
      </c>
      <c r="B25" s="8" t="s">
        <v>15</v>
      </c>
      <c r="C25" s="8" t="s">
        <v>20</v>
      </c>
    </row>
    <row r="26" spans="1:15" x14ac:dyDescent="0.3">
      <c r="A26" s="8" t="s">
        <v>14</v>
      </c>
      <c r="B26" s="8" t="s">
        <v>19</v>
      </c>
      <c r="C26" s="8" t="s">
        <v>16</v>
      </c>
    </row>
    <row r="27" spans="1:15" x14ac:dyDescent="0.3">
      <c r="A27" s="8" t="s">
        <v>21</v>
      </c>
      <c r="B27" s="8" t="s">
        <v>22</v>
      </c>
      <c r="C27" s="8" t="s">
        <v>20</v>
      </c>
    </row>
    <row r="28" spans="1:15" x14ac:dyDescent="0.3">
      <c r="A28" s="8" t="s">
        <v>21</v>
      </c>
      <c r="B28" s="8" t="s">
        <v>15</v>
      </c>
      <c r="C28" s="8" t="s">
        <v>20</v>
      </c>
    </row>
    <row r="29" spans="1:15" x14ac:dyDescent="0.3">
      <c r="A29" s="8" t="s">
        <v>14</v>
      </c>
      <c r="B29" s="8" t="s">
        <v>15</v>
      </c>
      <c r="C29" s="8" t="s">
        <v>16</v>
      </c>
    </row>
    <row r="30" spans="1:15" x14ac:dyDescent="0.3">
      <c r="A30" s="8" t="s">
        <v>17</v>
      </c>
      <c r="B30" s="8" t="s">
        <v>22</v>
      </c>
      <c r="C30" s="8" t="s">
        <v>20</v>
      </c>
    </row>
    <row r="31" spans="1:15" x14ac:dyDescent="0.3">
      <c r="A31" s="8" t="s">
        <v>17</v>
      </c>
      <c r="B31" s="8" t="s">
        <v>22</v>
      </c>
      <c r="C31" s="8" t="s">
        <v>20</v>
      </c>
    </row>
    <row r="32" spans="1:15" x14ac:dyDescent="0.3">
      <c r="A32" s="8" t="s">
        <v>21</v>
      </c>
      <c r="B32" s="8" t="s">
        <v>19</v>
      </c>
      <c r="C32" s="8" t="s">
        <v>20</v>
      </c>
    </row>
    <row r="33" spans="1:3" x14ac:dyDescent="0.3">
      <c r="A33" s="8" t="s">
        <v>14</v>
      </c>
      <c r="B33" s="8" t="s">
        <v>18</v>
      </c>
      <c r="C33" s="8" t="s">
        <v>5</v>
      </c>
    </row>
    <row r="34" spans="1:3" x14ac:dyDescent="0.3">
      <c r="A34" s="8" t="s">
        <v>14</v>
      </c>
      <c r="B34" s="8" t="s">
        <v>18</v>
      </c>
      <c r="C34" s="8" t="s">
        <v>20</v>
      </c>
    </row>
    <row r="35" spans="1:3" x14ac:dyDescent="0.3">
      <c r="A35" s="8" t="s">
        <v>21</v>
      </c>
      <c r="B35" s="8" t="s">
        <v>15</v>
      </c>
      <c r="C35" s="8" t="s">
        <v>20</v>
      </c>
    </row>
    <row r="36" spans="1:3" x14ac:dyDescent="0.3">
      <c r="A36" s="8" t="s">
        <v>21</v>
      </c>
      <c r="B36" s="8" t="s">
        <v>19</v>
      </c>
      <c r="C36" s="8" t="s">
        <v>20</v>
      </c>
    </row>
    <row r="37" spans="1:3" x14ac:dyDescent="0.3">
      <c r="A37" s="8" t="s">
        <v>21</v>
      </c>
      <c r="B37" s="8" t="s">
        <v>15</v>
      </c>
      <c r="C37" s="8" t="s">
        <v>16</v>
      </c>
    </row>
    <row r="38" spans="1:3" x14ac:dyDescent="0.3">
      <c r="A38" s="8" t="s">
        <v>17</v>
      </c>
      <c r="B38" s="8" t="s">
        <v>22</v>
      </c>
      <c r="C38" s="8" t="s">
        <v>5</v>
      </c>
    </row>
    <row r="39" spans="1:3" x14ac:dyDescent="0.3">
      <c r="A39" s="8" t="s">
        <v>14</v>
      </c>
      <c r="B39" s="8" t="s">
        <v>22</v>
      </c>
      <c r="C39" s="8" t="s">
        <v>20</v>
      </c>
    </row>
    <row r="40" spans="1:3" x14ac:dyDescent="0.3">
      <c r="A40" s="8" t="s">
        <v>17</v>
      </c>
      <c r="B40" s="8" t="s">
        <v>18</v>
      </c>
      <c r="C40" s="8" t="s">
        <v>16</v>
      </c>
    </row>
    <row r="41" spans="1:3" x14ac:dyDescent="0.3">
      <c r="A41" s="8" t="s">
        <v>14</v>
      </c>
      <c r="B41" s="8" t="s">
        <v>18</v>
      </c>
      <c r="C41" s="8" t="s">
        <v>16</v>
      </c>
    </row>
    <row r="42" spans="1:3" x14ac:dyDescent="0.3">
      <c r="A42" s="8" t="s">
        <v>17</v>
      </c>
      <c r="B42" s="8" t="s">
        <v>22</v>
      </c>
      <c r="C42" s="8" t="s">
        <v>20</v>
      </c>
    </row>
    <row r="43" spans="1:3" x14ac:dyDescent="0.3">
      <c r="A43" s="8" t="s">
        <v>21</v>
      </c>
      <c r="B43" s="8" t="s">
        <v>15</v>
      </c>
      <c r="C43" s="8" t="s">
        <v>16</v>
      </c>
    </row>
    <row r="44" spans="1:3" x14ac:dyDescent="0.3">
      <c r="A44" s="8" t="s">
        <v>14</v>
      </c>
      <c r="B44" s="8" t="s">
        <v>18</v>
      </c>
      <c r="C44" s="8" t="s">
        <v>20</v>
      </c>
    </row>
    <row r="45" spans="1:3" x14ac:dyDescent="0.3">
      <c r="A45" s="8" t="s">
        <v>14</v>
      </c>
      <c r="B45" s="8" t="s">
        <v>18</v>
      </c>
      <c r="C45" s="8" t="s">
        <v>16</v>
      </c>
    </row>
    <row r="46" spans="1:3" x14ac:dyDescent="0.3">
      <c r="A46" s="8" t="s">
        <v>17</v>
      </c>
      <c r="B46" s="8" t="s">
        <v>22</v>
      </c>
      <c r="C46" s="8" t="s">
        <v>20</v>
      </c>
    </row>
    <row r="47" spans="1:3" x14ac:dyDescent="0.3">
      <c r="A47" s="8" t="s">
        <v>17</v>
      </c>
      <c r="B47" s="8" t="s">
        <v>22</v>
      </c>
      <c r="C47" s="8" t="s">
        <v>20</v>
      </c>
    </row>
    <row r="48" spans="1:3" x14ac:dyDescent="0.3">
      <c r="A48" s="8" t="s">
        <v>17</v>
      </c>
      <c r="B48" s="8" t="s">
        <v>22</v>
      </c>
      <c r="C48" s="8" t="s">
        <v>20</v>
      </c>
    </row>
    <row r="49" spans="1:3" x14ac:dyDescent="0.3">
      <c r="A49" s="8" t="s">
        <v>17</v>
      </c>
      <c r="B49" s="8" t="s">
        <v>22</v>
      </c>
      <c r="C49" s="8" t="s">
        <v>20</v>
      </c>
    </row>
    <row r="50" spans="1:3" x14ac:dyDescent="0.3">
      <c r="A50" s="8" t="s">
        <v>17</v>
      </c>
      <c r="B50" s="8" t="s">
        <v>22</v>
      </c>
      <c r="C50" s="8" t="s">
        <v>20</v>
      </c>
    </row>
    <row r="51" spans="1:3" x14ac:dyDescent="0.3">
      <c r="A51" s="8" t="s">
        <v>17</v>
      </c>
      <c r="B51" s="8" t="s">
        <v>22</v>
      </c>
      <c r="C51" s="8" t="s">
        <v>20</v>
      </c>
    </row>
    <row r="52" spans="1:3" x14ac:dyDescent="0.3">
      <c r="A52" s="8" t="s">
        <v>21</v>
      </c>
      <c r="B52" s="8" t="s">
        <v>19</v>
      </c>
      <c r="C52" s="8" t="s">
        <v>20</v>
      </c>
    </row>
    <row r="53" spans="1:3" x14ac:dyDescent="0.3">
      <c r="A53" s="8" t="s">
        <v>21</v>
      </c>
      <c r="B53" s="8" t="s">
        <v>19</v>
      </c>
      <c r="C53" s="8" t="s">
        <v>20</v>
      </c>
    </row>
    <row r="54" spans="1:3" x14ac:dyDescent="0.3">
      <c r="A54" s="8" t="s">
        <v>21</v>
      </c>
      <c r="B54" s="8" t="s">
        <v>19</v>
      </c>
      <c r="C54" s="8" t="s">
        <v>20</v>
      </c>
    </row>
    <row r="55" spans="1:3" x14ac:dyDescent="0.3">
      <c r="A55" s="8" t="s">
        <v>17</v>
      </c>
      <c r="B55" s="8" t="s">
        <v>18</v>
      </c>
      <c r="C55" s="8" t="s">
        <v>16</v>
      </c>
    </row>
    <row r="56" spans="1:3" x14ac:dyDescent="0.3">
      <c r="A56" s="8" t="s">
        <v>14</v>
      </c>
      <c r="B56" s="8" t="s">
        <v>19</v>
      </c>
      <c r="C56" s="8" t="s">
        <v>20</v>
      </c>
    </row>
    <row r="57" spans="1:3" x14ac:dyDescent="0.3">
      <c r="A57" s="8" t="s">
        <v>21</v>
      </c>
      <c r="B57" s="8" t="s">
        <v>19</v>
      </c>
      <c r="C57" s="8" t="s">
        <v>16</v>
      </c>
    </row>
  </sheetData>
  <mergeCells count="8">
    <mergeCell ref="K7:L7"/>
    <mergeCell ref="M7:M8"/>
    <mergeCell ref="N7:N8"/>
    <mergeCell ref="O7:O8"/>
    <mergeCell ref="J3:J5"/>
    <mergeCell ref="E7:F8"/>
    <mergeCell ref="G7:H7"/>
    <mergeCell ref="I7:J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2023-05-09T18:39:23Z</dcterms:modified>
</cp:coreProperties>
</file>