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<sst xmlns="http://schemas.openxmlformats.org/spreadsheetml/2006/main" count="1172" uniqueCount="410">
  <si>
    <t>File opened</t>
  </si>
  <si>
    <t>2023-04-05 16:31:13</t>
  </si>
  <si>
    <t>Console s/n</t>
  </si>
  <si>
    <t>68C-022441</t>
  </si>
  <si>
    <t>Console ver</t>
  </si>
  <si>
    <t>Bluestem v.2.0.04</t>
  </si>
  <si>
    <t>Scripts ver</t>
  </si>
  <si>
    <t>2021.08  2.0.04, Aug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</si>
  <si>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</si>
  <si>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</si>
  <si>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</si>
  <si>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</si>
  <si>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</si>
  <si>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</si>
  <si>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CO2 rangematch</t>
  </si>
  <si>
    <t>Wed Apr  5 13:10</t>
  </si>
  <si>
    <t>H2O rangematch</t>
  </si>
  <si>
    <t>Wed Apr  5 15:01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</si>
  <si>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</si>
  <si>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</si>
  <si>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</si>
  <si>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</si>
  <si>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</si>
  <si>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</si>
  <si>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</si>
  <si>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</si>
  <si>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</si>
  <si>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16:31:13</t>
  </si>
  <si>
    <t>Stability Definition:	ΔCO2 (Meas2): Slp&lt;0.1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</si>
  <si>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</si>
  <si>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</si>
  <si>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</si>
  <si>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</si>
  <si>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</si>
  <si>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</si>
  <si>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</si>
  <si>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</si>
  <si>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</si>
  <si>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</si>
  <si>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</si>
  <si>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</si>
  <si>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</si>
  <si>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</si>
  <si>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</si>
  <si>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</si>
  <si>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</si>
  <si>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</si>
  <si>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</si>
  <si>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</si>
  <si>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</si>
  <si>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</si>
  <si>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</si>
  <si>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</si>
  <si>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</si>
  <si>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</si>
  <si>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</si>
  <si>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</si>
  <si>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</si>
  <si>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</si>
  <si>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</si>
  <si>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</si>
  <si>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</si>
  <si>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</si>
  <si>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</si>
  <si>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</si>
  <si>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</si>
  <si>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</si>
  <si>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</si>
  <si>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</si>
  <si>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</si>
  <si>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</si>
  <si>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</si>
  <si>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</si>
  <si>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</si>
  <si>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</si>
  <si>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</si>
  <si>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</si>
  <si>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</si>
  <si>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</si>
  <si>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</si>
  <si>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4.49279 97.9676 383.999 606.131 831.846 1041.07 1231.55 1376.3</t>
  </si>
  <si>
    <t>Fs_true</t>
  </si>
  <si>
    <t>1.23188 102.304 403.721 604.753 801.315 1004.32 1200.76 1401.65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</si>
  <si>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</si>
  <si>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</si>
  <si>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</si>
  <si>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</si>
  <si>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</si>
  <si>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</si>
  <si>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</si>
  <si>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</si>
  <si>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</si>
  <si>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</si>
  <si>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</si>
  <si>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</si>
  <si>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</si>
  <si>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</si>
  <si>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</si>
  <si>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</si>
  <si>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</si>
  <si>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</si>
  <si>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</si>
  <si>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</si>
  <si>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</si>
  <si>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</si>
  <si>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</si>
  <si>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</si>
  <si>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</si>
  <si>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</si>
  <si>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</si>
  <si>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</si>
  <si>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</si>
  <si>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</si>
  <si>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</si>
  <si>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</si>
  <si>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</si>
  <si>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</si>
  <si>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</si>
  <si>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</si>
  <si>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</si>
  <si>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</si>
  <si>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</si>
  <si>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</si>
  <si>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</si>
  <si>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</si>
  <si>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</si>
  <si>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</si>
  <si>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</si>
  <si>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</si>
  <si>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</si>
  <si>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</si>
  <si>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</si>
  <si>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</si>
  <si>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</si>
  <si>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</si>
  <si>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</si>
  <si>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</si>
  <si>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</si>
  <si>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</si>
  <si>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</si>
  <si>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</si>
  <si>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</si>
  <si>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</si>
  <si>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</si>
  <si>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</si>
  <si>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</si>
  <si>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</si>
  <si>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</si>
  <si>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</si>
  <si>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</si>
  <si>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</si>
  <si>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</si>
  <si>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</si>
  <si>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</si>
  <si>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</si>
  <si>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</si>
  <si>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</si>
  <si>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</si>
  <si>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</si>
  <si>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</si>
  <si>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</si>
  <si>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</si>
  <si>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</si>
  <si>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</si>
  <si>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</si>
  <si>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</si>
  <si>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</si>
  <si>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</si>
  <si>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</si>
  <si>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</si>
  <si>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</si>
  <si>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</si>
  <si>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</si>
  <si>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</si>
  <si>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</si>
  <si>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</si>
  <si>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</si>
  <si>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</si>
  <si>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</si>
  <si>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</si>
  <si>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</si>
  <si>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</si>
  <si>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</si>
  <si>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</si>
  <si>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</si>
  <si>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</si>
  <si>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</si>
  <si>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</si>
  <si>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</si>
  <si>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</si>
  <si>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</si>
  <si>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</si>
  <si>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</si>
  <si>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</si>
  <si>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</si>
  <si>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</si>
  <si>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</si>
  <si>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</si>
  <si>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</si>
  <si>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</si>
  <si>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</si>
  <si>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</si>
  <si>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</si>
  <si>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</si>
  <si>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</si>
  <si>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</si>
  <si>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</si>
  <si>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</si>
  <si>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</si>
  <si>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</si>
  <si>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</si>
  <si>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</si>
  <si>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</si>
  <si>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</si>
  <si>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</si>
  <si>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</si>
  <si>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</si>
  <si>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</si>
  <si>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</si>
  <si>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</si>
  <si>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</si>
  <si>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</si>
  <si>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</si>
  <si>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</si>
  <si>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</si>
  <si>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</si>
  <si>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</si>
  <si>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</si>
  <si>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</si>
  <si>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</si>
  <si>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</si>
  <si>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</si>
  <si>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</si>
  <si>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</si>
  <si>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</si>
  <si>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</si>
  <si>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</si>
  <si>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</si>
  <si>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</si>
  <si>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</si>
  <si>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</si>
  <si>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</si>
  <si>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</si>
  <si>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</si>
  <si>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</si>
  <si>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</si>
  <si>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</si>
  <si>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</si>
  <si>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</si>
  <si>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</si>
  <si>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</si>
  <si>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</si>
  <si>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</si>
  <si>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</si>
  <si>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</si>
  <si>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</si>
  <si>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</si>
  <si>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</si>
  <si>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</si>
  <si>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</si>
  <si>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</si>
  <si>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</si>
  <si>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</si>
  <si>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</si>
  <si>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</si>
  <si>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</si>
  <si>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</si>
  <si>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</si>
  <si>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</si>
  <si>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</si>
  <si>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</si>
  <si>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</si>
  <si>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</si>
  <si>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</si>
  <si>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</si>
  <si>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</si>
  <si>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</si>
  <si>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</si>
  <si>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</si>
  <si>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</si>
  <si>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</si>
  <si>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</si>
  <si>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</si>
  <si>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</si>
  <si>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</si>
  <si>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</si>
  <si>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</si>
  <si>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</si>
  <si>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</si>
  <si>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</si>
  <si>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</si>
  <si>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</si>
  <si>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</si>
  <si>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</si>
  <si>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</si>
  <si>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</si>
  <si>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</si>
  <si>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</si>
  <si>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</si>
  <si>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</si>
  <si>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</si>
  <si>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</si>
  <si>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</si>
  <si>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</si>
  <si>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</si>
  <si>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</si>
  <si>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</si>
  <si>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</si>
  <si>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</si>
  <si>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</si>
  <si>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</si>
  <si>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</si>
  <si>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</si>
  <si>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</si>
  <si>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</si>
  <si>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</si>
  <si>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</si>
  <si>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</si>
  <si>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</si>
  <si>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</si>
  <si>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</si>
  <si>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</si>
  <si>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</si>
  <si>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</si>
  <si>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</si>
  <si>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</si>
  <si>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</si>
  <si>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</si>
  <si>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</si>
  <si>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</si>
  <si>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</si>
  <si>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</si>
  <si>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</si>
  <si>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</si>
  <si>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</si>
  <si>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</si>
  <si>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</si>
  <si>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</si>
  <si>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</si>
  <si>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</si>
  <si>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</si>
  <si>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</si>
  <si>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</si>
  <si>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</si>
  <si>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</si>
  <si>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</si>
  <si>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</si>
  <si>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</si>
  <si>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</si>
  <si>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</si>
  <si>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</si>
  <si>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20230408 16:32:02</t>
  </si>
  <si>
    <t>16:32:02</t>
  </si>
  <si>
    <t>albert</t>
  </si>
  <si>
    <t>sch_sco8_t4_ch2</t>
  </si>
  <si>
    <t>0: Broadleaf</t>
  </si>
  <si>
    <t>16:28:09</t>
  </si>
  <si>
    <t>2/2</t>
  </si>
  <si>
    <t>11111111</t>
  </si>
  <si>
    <t>oooooooo</t>
  </si>
  <si>
    <t>on</t>
  </si>
  <si>
    <t>20230408 16:32:07</t>
  </si>
  <si>
    <t>16:32:07</t>
  </si>
  <si>
    <t>20230408 16:32:12</t>
  </si>
  <si>
    <t>16:32:12</t>
  </si>
  <si>
    <t>0/2</t>
  </si>
  <si>
    <t>20230408 16:32:17</t>
  </si>
  <si>
    <t>16:32:17</t>
  </si>
  <si>
    <t>1/2</t>
  </si>
  <si>
    <t>20230408 16:32:22</t>
  </si>
  <si>
    <t>16:32:22</t>
  </si>
  <si>
    <t>20230408 16:32:27</t>
  </si>
  <si>
    <t>16:32:27</t>
  </si>
  <si>
    <t>20230408 16:32:32</t>
  </si>
  <si>
    <t>16:32:32</t>
  </si>
  <si>
    <t>20230408 16:32:37</t>
  </si>
  <si>
    <t>16:32:37</t>
  </si>
  <si>
    <t>20230408 16:32:42</t>
  </si>
  <si>
    <t>16:32:42</t>
  </si>
  <si>
    <t>20230408 16:32:47</t>
  </si>
  <si>
    <t>16:32:47</t>
  </si>
  <si>
    <t>20230408 16:32:52</t>
  </si>
  <si>
    <t>16:32:52</t>
  </si>
  <si>
    <t>20230408 16:32:57</t>
  </si>
  <si>
    <t>16:32:57</t>
  </si>
  <si>
    <t>20230408 16:48:50</t>
  </si>
  <si>
    <t>16:48:50</t>
  </si>
  <si>
    <t>16:40:58</t>
  </si>
  <si>
    <t>20230408 16:48:55</t>
  </si>
  <si>
    <t>16:48:55</t>
  </si>
  <si>
    <t>20230408 16:49:00</t>
  </si>
  <si>
    <t>16:49:00</t>
  </si>
  <si>
    <t>20230408 16:49:05</t>
  </si>
  <si>
    <t>16:49:05</t>
  </si>
  <si>
    <t>20230408 16:49:10</t>
  </si>
  <si>
    <t>16:49:10</t>
  </si>
  <si>
    <t>20230408 16:49:15</t>
  </si>
  <si>
    <t>16:49:15</t>
  </si>
  <si>
    <t>20230408 16:49:20</t>
  </si>
  <si>
    <t>16:49:20</t>
  </si>
  <si>
    <t>20230408 16:49:25</t>
  </si>
  <si>
    <t>16:49:25</t>
  </si>
  <si>
    <t>20230408 16:49:30</t>
  </si>
  <si>
    <t>16:49:30</t>
  </si>
  <si>
    <t>20230408 16:49:35</t>
  </si>
  <si>
    <t>16:49:35</t>
  </si>
  <si>
    <t>20230408 16:49:40</t>
  </si>
  <si>
    <t>16:49:40</t>
  </si>
  <si>
    <t>20230408 16:49:45</t>
  </si>
  <si>
    <t>16:49:45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</si>
</sst>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R40"/>
  <sheetViews>
    <sheetView tabSelected="1" workbookViewId="0"/>
  </sheetViews>
  <sheetFormatPr defaultRowHeight="15"/>
  <sheetData>
    <row r="2" spans="1:226">
      <c r="A2" t="s">
        <v>29</v>
      </c>
      <c r="B2" t="s">
        <v>30</v>
      </c>
      <c r="C2" t="s">
        <v>31</v>
      </c>
    </row>
    <row r="3" spans="1:226">
      <c r="B3">
        <v>4</v>
      </c>
      <c r="C3">
        <v>21</v>
      </c>
    </row>
    <row r="4" spans="1:22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2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>
      <c r="B7">
        <v>0</v>
      </c>
      <c r="C7">
        <v>1</v>
      </c>
      <c r="D7">
        <v>0</v>
      </c>
      <c r="E7">
        <v>0</v>
      </c>
    </row>
    <row r="8" spans="1:22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>
      <c r="B11">
        <v>0</v>
      </c>
      <c r="C11">
        <v>0</v>
      </c>
      <c r="D11">
        <v>0</v>
      </c>
      <c r="E11">
        <v>0</v>
      </c>
      <c r="F11">
        <v>1</v>
      </c>
    </row>
    <row r="12" spans="1:22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2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348</v>
      </c>
      <c r="FH16" t="s">
        <v>348</v>
      </c>
      <c r="FI16" t="s">
        <v>349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>
      <c r="A17">
        <v>1</v>
      </c>
      <c r="B17">
        <v>1680989522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1680989519.25</v>
      </c>
      <c r="J17">
        <f>(K17)/1000</f>
        <v>0</v>
      </c>
      <c r="K17">
        <f>IF(BF17, AN17, AH17)</f>
        <v>0</v>
      </c>
      <c r="L17">
        <f>IF(BF17, AI17, AG17)</f>
        <v>0</v>
      </c>
      <c r="M17">
        <f>BH17 - IF(AU17&gt;1, L17*BB17*100.0/(AW17*BV17), 0)</f>
        <v>0</v>
      </c>
      <c r="N17">
        <f>((T17-J17/2)*M17-L17)/(T17+J17/2)</f>
        <v>0</v>
      </c>
      <c r="O17">
        <f>N17*(BO17+BP17)/1000.0</f>
        <v>0</v>
      </c>
      <c r="P17">
        <f>(BH17 - IF(AU17&gt;1, L17*BB17*100.0/(AW17*BV17), 0))*(BO17+BP17)/1000.0</f>
        <v>0</v>
      </c>
      <c r="Q17">
        <f>2.0/((1/S17-1/R17)+SIGN(S17)*SQRT((1/S17-1/R17)*(1/S17-1/R17) + 4*BC17/((BC17+1)*(BC17+1))*(2*1/S17*1/R17-1/R17*1/R17)))</f>
        <v>0</v>
      </c>
      <c r="R17">
        <f>IF(LEFT(BD17,1)&lt;&gt;"0",IF(LEFT(BD17,1)="1",3.0,BE17),$D$5+$E$5*(BV17*BO17/($K$5*1000))+$F$5*(BV17*BO17/($K$5*1000))*MAX(MIN(BB17,$J$5),$I$5)*MAX(MIN(BB17,$J$5),$I$5)+$G$5*MAX(MIN(BB17,$J$5),$I$5)*(BV17*BO17/($K$5*1000))+$H$5*(BV17*BO17/($K$5*1000))*(BV17*BO17/($K$5*1000)))</f>
        <v>0</v>
      </c>
      <c r="S17">
        <f>J17*(1000-(1000*0.61365*exp(17.502*W17/(240.97+W17))/(BO17+BP17)+BJ17)/2)/(1000*0.61365*exp(17.502*W17/(240.97+W17))/(BO17+BP17)-BJ17)</f>
        <v>0</v>
      </c>
      <c r="T17">
        <f>1/((BC17+1)/(Q17/1.6)+1/(R17/1.37)) + BC17/((BC17+1)/(Q17/1.6) + BC17/(R17/1.37))</f>
        <v>0</v>
      </c>
      <c r="U17">
        <f>(AX17*BA17)</f>
        <v>0</v>
      </c>
      <c r="V17">
        <f>(BQ17+(U17+2*0.95*5.67E-8*(((BQ17+$B$7)+273)^4-(BQ17+273)^4)-44100*J17)/(1.84*29.3*R17+8*0.95*5.67E-8*(BQ17+273)^3))</f>
        <v>0</v>
      </c>
      <c r="W17">
        <f>($C$7*BR17+$D$7*BS17+$E$7*V17)</f>
        <v>0</v>
      </c>
      <c r="X17">
        <f>0.61365*exp(17.502*W17/(240.97+W17))</f>
        <v>0</v>
      </c>
      <c r="Y17">
        <f>(Z17/AA17*100)</f>
        <v>0</v>
      </c>
      <c r="Z17">
        <f>BJ17*(BO17+BP17)/1000</f>
        <v>0</v>
      </c>
      <c r="AA17">
        <f>0.61365*exp(17.502*BQ17/(240.97+BQ17))</f>
        <v>0</v>
      </c>
      <c r="AB17">
        <f>(X17-BJ17*(BO17+BP17)/1000)</f>
        <v>0</v>
      </c>
      <c r="AC17">
        <f>(-J17*44100)</f>
        <v>0</v>
      </c>
      <c r="AD17">
        <f>2*29.3*R17*0.92*(BQ17-W17)</f>
        <v>0</v>
      </c>
      <c r="AE17">
        <f>2*0.95*5.67E-8*(((BQ17+$B$7)+273)^4-(W17+273)^4)</f>
        <v>0</v>
      </c>
      <c r="AF17">
        <f>U17+AE17+AC17+AD17</f>
        <v>0</v>
      </c>
      <c r="AG17">
        <f>BN17*AU17*(BI17-BH17*(1000-AU17*BK17)/(1000-AU17*BJ17))/(100*BB17)</f>
        <v>0</v>
      </c>
      <c r="AH17">
        <f>1000*BN17*AU17*(BJ17-BK17)/(100*BB17*(1000-AU17*BJ17))</f>
        <v>0</v>
      </c>
      <c r="AI17">
        <f>(AJ17 - AK17 - BO17*1E3/(8.314*(BQ17+273.15)) * AM17/BN17 * AL17) * BN17/(100*BB17) * (1000 - BK17)/1000</f>
        <v>0</v>
      </c>
      <c r="AJ17">
        <v>423.7507775216989</v>
      </c>
      <c r="AK17">
        <v>424.4405272727271</v>
      </c>
      <c r="AL17">
        <v>-0.000180221667219587</v>
      </c>
      <c r="AM17">
        <v>63.92935310212206</v>
      </c>
      <c r="AN17">
        <f>(AP17 - AO17 + BO17*1E3/(8.314*(BQ17+273.15)) * AR17/BN17 * AQ17) * BN17/(100*BB17) * 1000/(1000 - AP17)</f>
        <v>0</v>
      </c>
      <c r="AO17">
        <v>8.870167449620919</v>
      </c>
      <c r="AP17">
        <v>9.394337454545456</v>
      </c>
      <c r="AQ17">
        <v>4.027838378656251E-05</v>
      </c>
      <c r="AR17">
        <v>99.85901461468895</v>
      </c>
      <c r="AS17">
        <v>2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MAX(0,($B$13+$C$13*BV17)/(1+$D$13*BV17)*BO17/(BQ17+273)*$E$13)</f>
        <v>0</v>
      </c>
      <c r="AX17">
        <f>$B$11*BW17+$C$11*BX17+$F$11*CI17*(1-CL17)</f>
        <v>0</v>
      </c>
      <c r="AY17">
        <f>AX17*AZ17</f>
        <v>0</v>
      </c>
      <c r="AZ17">
        <f>($B$11*$D$9+$C$11*$D$9+$F$11*((CV17+CN17)/MAX(CV17+CN17+CW17, 0.1)*$I$9+CW17/MAX(CV17+CN17+CW17, 0.1)*$J$9))/($B$11+$C$11+$F$11)</f>
        <v>0</v>
      </c>
      <c r="BA17">
        <f>($B$11*$K$9+$C$11*$K$9+$F$11*((CV17+CN17)/MAX(CV17+CN17+CW17, 0.1)*$P$9+CW17/MAX(CV17+CN17+CW17, 0.1)*$Q$9))/($B$11+$C$11+$F$11)</f>
        <v>0</v>
      </c>
      <c r="BB17">
        <v>2.7</v>
      </c>
      <c r="BC17">
        <v>0.5</v>
      </c>
      <c r="BD17" t="s">
        <v>355</v>
      </c>
      <c r="BE17">
        <v>2</v>
      </c>
      <c r="BF17" t="b">
        <v>1</v>
      </c>
      <c r="BG17">
        <v>1680989519.25</v>
      </c>
      <c r="BH17">
        <v>420.4677</v>
      </c>
      <c r="BI17">
        <v>420.0093</v>
      </c>
      <c r="BJ17">
        <v>9.391691</v>
      </c>
      <c r="BK17">
        <v>8.86266</v>
      </c>
      <c r="BL17">
        <v>416.7506</v>
      </c>
      <c r="BM17">
        <v>9.322264999999998</v>
      </c>
      <c r="BN17">
        <v>500.102</v>
      </c>
      <c r="BO17">
        <v>90.37676</v>
      </c>
      <c r="BP17">
        <v>0.10029771</v>
      </c>
      <c r="BQ17">
        <v>20.35318</v>
      </c>
      <c r="BR17">
        <v>20.00694</v>
      </c>
      <c r="BS17">
        <v>999.9</v>
      </c>
      <c r="BT17">
        <v>0</v>
      </c>
      <c r="BU17">
        <v>0</v>
      </c>
      <c r="BV17">
        <v>9977.625</v>
      </c>
      <c r="BW17">
        <v>0</v>
      </c>
      <c r="BX17">
        <v>0.386148</v>
      </c>
      <c r="BY17">
        <v>0.4581329</v>
      </c>
      <c r="BZ17">
        <v>424.4539</v>
      </c>
      <c r="CA17">
        <v>423.765</v>
      </c>
      <c r="CB17">
        <v>0.5290304000000001</v>
      </c>
      <c r="CC17">
        <v>420.0093</v>
      </c>
      <c r="CD17">
        <v>8.86266</v>
      </c>
      <c r="CE17">
        <v>0.8487904000000001</v>
      </c>
      <c r="CF17">
        <v>0.8009784</v>
      </c>
      <c r="CG17">
        <v>4.550558000000001</v>
      </c>
      <c r="CH17">
        <v>3.724652</v>
      </c>
      <c r="CI17">
        <v>0</v>
      </c>
      <c r="CJ17">
        <v>0</v>
      </c>
      <c r="CK17">
        <v>0</v>
      </c>
      <c r="CL17">
        <v>0</v>
      </c>
      <c r="CM17">
        <v>2.15211</v>
      </c>
      <c r="CN17">
        <v>0</v>
      </c>
      <c r="CO17">
        <v>0.21954</v>
      </c>
      <c r="CP17">
        <v>-1.59669</v>
      </c>
      <c r="CQ17">
        <v>34.4748</v>
      </c>
      <c r="CR17">
        <v>41.812</v>
      </c>
      <c r="CS17">
        <v>37.875</v>
      </c>
      <c r="CT17">
        <v>41.1746</v>
      </c>
      <c r="CU17">
        <v>35.6122</v>
      </c>
      <c r="CV17">
        <v>0</v>
      </c>
      <c r="CW17">
        <v>0</v>
      </c>
      <c r="CX17">
        <v>0</v>
      </c>
      <c r="CY17">
        <v>1680989573.4</v>
      </c>
      <c r="CZ17">
        <v>0</v>
      </c>
      <c r="DA17">
        <v>1680989289</v>
      </c>
      <c r="DB17" t="s">
        <v>356</v>
      </c>
      <c r="DC17">
        <v>1680989289</v>
      </c>
      <c r="DD17">
        <v>1680989288</v>
      </c>
      <c r="DE17">
        <v>1</v>
      </c>
      <c r="DF17">
        <v>0.07199999999999999</v>
      </c>
      <c r="DG17">
        <v>-0.002</v>
      </c>
      <c r="DH17">
        <v>3.716</v>
      </c>
      <c r="DI17">
        <v>0.06</v>
      </c>
      <c r="DJ17">
        <v>420</v>
      </c>
      <c r="DK17">
        <v>9</v>
      </c>
      <c r="DL17">
        <v>0.4</v>
      </c>
      <c r="DM17">
        <v>0.14</v>
      </c>
      <c r="DN17">
        <v>0.4434287749999999</v>
      </c>
      <c r="DO17">
        <v>-0.09329535084427817</v>
      </c>
      <c r="DP17">
        <v>0.03630617584894304</v>
      </c>
      <c r="DQ17">
        <v>1</v>
      </c>
      <c r="DR17">
        <v>0.5384088</v>
      </c>
      <c r="DS17">
        <v>0.03874390243902354</v>
      </c>
      <c r="DT17">
        <v>0.01440816716692307</v>
      </c>
      <c r="DU17">
        <v>1</v>
      </c>
      <c r="DV17">
        <v>2</v>
      </c>
      <c r="DW17">
        <v>2</v>
      </c>
      <c r="DX17" t="s">
        <v>357</v>
      </c>
      <c r="DY17">
        <v>2.98054</v>
      </c>
      <c r="DZ17">
        <v>2.72804</v>
      </c>
      <c r="EA17">
        <v>0.085755</v>
      </c>
      <c r="EB17">
        <v>0.0867086</v>
      </c>
      <c r="EC17">
        <v>0.0543779</v>
      </c>
      <c r="ED17">
        <v>0.0525928</v>
      </c>
      <c r="EE17">
        <v>27478.9</v>
      </c>
      <c r="EF17">
        <v>27090</v>
      </c>
      <c r="EG17">
        <v>30581.8</v>
      </c>
      <c r="EH17">
        <v>29904.1</v>
      </c>
      <c r="EI17">
        <v>39910.5</v>
      </c>
      <c r="EJ17">
        <v>37313.8</v>
      </c>
      <c r="EK17">
        <v>46762.4</v>
      </c>
      <c r="EL17">
        <v>44464.5</v>
      </c>
      <c r="EM17">
        <v>1.88197</v>
      </c>
      <c r="EN17">
        <v>1.87532</v>
      </c>
      <c r="EO17">
        <v>-0.0170022</v>
      </c>
      <c r="EP17">
        <v>0</v>
      </c>
      <c r="EQ17">
        <v>20.2939</v>
      </c>
      <c r="ER17">
        <v>999.9</v>
      </c>
      <c r="ES17">
        <v>28.8</v>
      </c>
      <c r="ET17">
        <v>31</v>
      </c>
      <c r="EU17">
        <v>14.3778</v>
      </c>
      <c r="EV17">
        <v>62.9861</v>
      </c>
      <c r="EW17">
        <v>23.6178</v>
      </c>
      <c r="EX17">
        <v>1</v>
      </c>
      <c r="EY17">
        <v>-0.103382</v>
      </c>
      <c r="EZ17">
        <v>2.64526</v>
      </c>
      <c r="FA17">
        <v>20.2044</v>
      </c>
      <c r="FB17">
        <v>5.23736</v>
      </c>
      <c r="FC17">
        <v>11.9695</v>
      </c>
      <c r="FD17">
        <v>4.9722</v>
      </c>
      <c r="FE17">
        <v>3.29028</v>
      </c>
      <c r="FF17">
        <v>9999</v>
      </c>
      <c r="FG17">
        <v>9999</v>
      </c>
      <c r="FH17">
        <v>9999</v>
      </c>
      <c r="FI17">
        <v>999.9</v>
      </c>
      <c r="FJ17">
        <v>4.9729</v>
      </c>
      <c r="FK17">
        <v>1.8771</v>
      </c>
      <c r="FL17">
        <v>1.87515</v>
      </c>
      <c r="FM17">
        <v>1.87801</v>
      </c>
      <c r="FN17">
        <v>1.87469</v>
      </c>
      <c r="FO17">
        <v>1.87835</v>
      </c>
      <c r="FP17">
        <v>1.87536</v>
      </c>
      <c r="FQ17">
        <v>1.87652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3.717</v>
      </c>
      <c r="GF17">
        <v>0.06950000000000001</v>
      </c>
      <c r="GG17">
        <v>2.030711240282871</v>
      </c>
      <c r="GH17">
        <v>0.004760582872245599</v>
      </c>
      <c r="GI17">
        <v>-1.90964766093643E-06</v>
      </c>
      <c r="GJ17">
        <v>4.704532600260474E-10</v>
      </c>
      <c r="GK17">
        <v>0.003228918877667209</v>
      </c>
      <c r="GL17">
        <v>-7.724206753022976E-05</v>
      </c>
      <c r="GM17">
        <v>0.0008615414878997349</v>
      </c>
      <c r="GN17">
        <v>-9.820734241563477E-06</v>
      </c>
      <c r="GO17">
        <v>0</v>
      </c>
      <c r="GP17">
        <v>2089</v>
      </c>
      <c r="GQ17">
        <v>1</v>
      </c>
      <c r="GR17">
        <v>23</v>
      </c>
      <c r="GS17">
        <v>3.9</v>
      </c>
      <c r="GT17">
        <v>3.9</v>
      </c>
      <c r="GU17">
        <v>1.10352</v>
      </c>
      <c r="GV17">
        <v>2.54639</v>
      </c>
      <c r="GW17">
        <v>1.39893</v>
      </c>
      <c r="GX17">
        <v>2.33765</v>
      </c>
      <c r="GY17">
        <v>1.44897</v>
      </c>
      <c r="GZ17">
        <v>2.35474</v>
      </c>
      <c r="HA17">
        <v>36.6943</v>
      </c>
      <c r="HB17">
        <v>24.0525</v>
      </c>
      <c r="HC17">
        <v>18</v>
      </c>
      <c r="HD17">
        <v>487.647</v>
      </c>
      <c r="HE17">
        <v>454.368</v>
      </c>
      <c r="HF17">
        <v>17.4628</v>
      </c>
      <c r="HG17">
        <v>25.615</v>
      </c>
      <c r="HH17">
        <v>30.0006</v>
      </c>
      <c r="HI17">
        <v>25.5209</v>
      </c>
      <c r="HJ17">
        <v>25.6067</v>
      </c>
      <c r="HK17">
        <v>22.1328</v>
      </c>
      <c r="HL17">
        <v>34.3903</v>
      </c>
      <c r="HM17">
        <v>53.4616</v>
      </c>
      <c r="HN17">
        <v>17.4341</v>
      </c>
      <c r="HO17">
        <v>420</v>
      </c>
      <c r="HP17">
        <v>8.925509999999999</v>
      </c>
      <c r="HQ17">
        <v>101.075</v>
      </c>
      <c r="HR17">
        <v>102.249</v>
      </c>
    </row>
    <row r="18" spans="1:226">
      <c r="A18">
        <v>2</v>
      </c>
      <c r="B18">
        <v>1680989527</v>
      </c>
      <c r="C18">
        <v>5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1680989524.5</v>
      </c>
      <c r="J18">
        <f>(K18)/1000</f>
        <v>0</v>
      </c>
      <c r="K18">
        <f>IF(BF18, AN18, AH18)</f>
        <v>0</v>
      </c>
      <c r="L18">
        <f>IF(BF18, AI18, AG18)</f>
        <v>0</v>
      </c>
      <c r="M18">
        <f>BH18 - IF(AU18&gt;1, L18*BB18*100.0/(AW18*BV18), 0)</f>
        <v>0</v>
      </c>
      <c r="N18">
        <f>((T18-J18/2)*M18-L18)/(T18+J18/2)</f>
        <v>0</v>
      </c>
      <c r="O18">
        <f>N18*(BO18+BP18)/1000.0</f>
        <v>0</v>
      </c>
      <c r="P18">
        <f>(BH18 - IF(AU18&gt;1, L18*BB18*100.0/(AW18*BV18), 0))*(BO18+BP18)/1000.0</f>
        <v>0</v>
      </c>
      <c r="Q18">
        <f>2.0/((1/S18-1/R18)+SIGN(S18)*SQRT((1/S18-1/R18)*(1/S18-1/R18) + 4*BC18/((BC18+1)*(BC18+1))*(2*1/S18*1/R18-1/R18*1/R18)))</f>
        <v>0</v>
      </c>
      <c r="R18">
        <f>IF(LEFT(BD18,1)&lt;&gt;"0",IF(LEFT(BD18,1)="1",3.0,BE18),$D$5+$E$5*(BV18*BO18/($K$5*1000))+$F$5*(BV18*BO18/($K$5*1000))*MAX(MIN(BB18,$J$5),$I$5)*MAX(MIN(BB18,$J$5),$I$5)+$G$5*MAX(MIN(BB18,$J$5),$I$5)*(BV18*BO18/($K$5*1000))+$H$5*(BV18*BO18/($K$5*1000))*(BV18*BO18/($K$5*1000)))</f>
        <v>0</v>
      </c>
      <c r="S18">
        <f>J18*(1000-(1000*0.61365*exp(17.502*W18/(240.97+W18))/(BO18+BP18)+BJ18)/2)/(1000*0.61365*exp(17.502*W18/(240.97+W18))/(BO18+BP18)-BJ18)</f>
        <v>0</v>
      </c>
      <c r="T18">
        <f>1/((BC18+1)/(Q18/1.6)+1/(R18/1.37)) + BC18/((BC18+1)/(Q18/1.6) + BC18/(R18/1.37))</f>
        <v>0</v>
      </c>
      <c r="U18">
        <f>(AX18*BA18)</f>
        <v>0</v>
      </c>
      <c r="V18">
        <f>(BQ18+(U18+2*0.95*5.67E-8*(((BQ18+$B$7)+273)^4-(BQ18+273)^4)-44100*J18)/(1.84*29.3*R18+8*0.95*5.67E-8*(BQ18+273)^3))</f>
        <v>0</v>
      </c>
      <c r="W18">
        <f>($C$7*BR18+$D$7*BS18+$E$7*V18)</f>
        <v>0</v>
      </c>
      <c r="X18">
        <f>0.61365*exp(17.502*W18/(240.97+W18))</f>
        <v>0</v>
      </c>
      <c r="Y18">
        <f>(Z18/AA18*100)</f>
        <v>0</v>
      </c>
      <c r="Z18">
        <f>BJ18*(BO18+BP18)/1000</f>
        <v>0</v>
      </c>
      <c r="AA18">
        <f>0.61365*exp(17.502*BQ18/(240.97+BQ18))</f>
        <v>0</v>
      </c>
      <c r="AB18">
        <f>(X18-BJ18*(BO18+BP18)/1000)</f>
        <v>0</v>
      </c>
      <c r="AC18">
        <f>(-J18*44100)</f>
        <v>0</v>
      </c>
      <c r="AD18">
        <f>2*29.3*R18*0.92*(BQ18-W18)</f>
        <v>0</v>
      </c>
      <c r="AE18">
        <f>2*0.95*5.67E-8*(((BQ18+$B$7)+273)^4-(W18+273)^4)</f>
        <v>0</v>
      </c>
      <c r="AF18">
        <f>U18+AE18+AC18+AD18</f>
        <v>0</v>
      </c>
      <c r="AG18">
        <f>BN18*AU18*(BI18-BH18*(1000-AU18*BK18)/(1000-AU18*BJ18))/(100*BB18)</f>
        <v>0</v>
      </c>
      <c r="AH18">
        <f>1000*BN18*AU18*(BJ18-BK18)/(100*BB18*(1000-AU18*BJ18))</f>
        <v>0</v>
      </c>
      <c r="AI18">
        <f>(AJ18 - AK18 - BO18*1E3/(8.314*(BQ18+273.15)) * AM18/BN18 * AL18) * BN18/(100*BB18) * (1000 - BK18)/1000</f>
        <v>0</v>
      </c>
      <c r="AJ18">
        <v>423.8365164402388</v>
      </c>
      <c r="AK18">
        <v>424.4872060606062</v>
      </c>
      <c r="AL18">
        <v>0.000270019275569533</v>
      </c>
      <c r="AM18">
        <v>63.92935310212206</v>
      </c>
      <c r="AN18">
        <f>(AP18 - AO18 + BO18*1E3/(8.314*(BQ18+273.15)) * AR18/BN18 * AQ18) * BN18/(100*BB18) * 1000/(1000 - AP18)</f>
        <v>0</v>
      </c>
      <c r="AO18">
        <v>8.883228953196188</v>
      </c>
      <c r="AP18">
        <v>9.405378303030302</v>
      </c>
      <c r="AQ18">
        <v>3.781189121588491E-05</v>
      </c>
      <c r="AR18">
        <v>99.85901461468895</v>
      </c>
      <c r="AS18">
        <v>2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MAX(0,($B$13+$C$13*BV18)/(1+$D$13*BV18)*BO18/(BQ18+273)*$E$13)</f>
        <v>0</v>
      </c>
      <c r="AX18">
        <f>$B$11*BW18+$C$11*BX18+$F$11*CI18*(1-CL18)</f>
        <v>0</v>
      </c>
      <c r="AY18">
        <f>AX18*AZ18</f>
        <v>0</v>
      </c>
      <c r="AZ18">
        <f>($B$11*$D$9+$C$11*$D$9+$F$11*((CV18+CN18)/MAX(CV18+CN18+CW18, 0.1)*$I$9+CW18/MAX(CV18+CN18+CW18, 0.1)*$J$9))/($B$11+$C$11+$F$11)</f>
        <v>0</v>
      </c>
      <c r="BA18">
        <f>($B$11*$K$9+$C$11*$K$9+$F$11*((CV18+CN18)/MAX(CV18+CN18+CW18, 0.1)*$P$9+CW18/MAX(CV18+CN18+CW18, 0.1)*$Q$9))/($B$11+$C$11+$F$11)</f>
        <v>0</v>
      </c>
      <c r="BB18">
        <v>2.7</v>
      </c>
      <c r="BC18">
        <v>0.5</v>
      </c>
      <c r="BD18" t="s">
        <v>355</v>
      </c>
      <c r="BE18">
        <v>2</v>
      </c>
      <c r="BF18" t="b">
        <v>1</v>
      </c>
      <c r="BG18">
        <v>1680989524.5</v>
      </c>
      <c r="BH18">
        <v>420.4862222222222</v>
      </c>
      <c r="BI18">
        <v>420.0594444444444</v>
      </c>
      <c r="BJ18">
        <v>9.401464444444443</v>
      </c>
      <c r="BK18">
        <v>8.882307777777777</v>
      </c>
      <c r="BL18">
        <v>416.7691111111111</v>
      </c>
      <c r="BM18">
        <v>9.331910000000001</v>
      </c>
      <c r="BN18">
        <v>500.0410000000001</v>
      </c>
      <c r="BO18">
        <v>90.37243333333332</v>
      </c>
      <c r="BP18">
        <v>0.09976932222222222</v>
      </c>
      <c r="BQ18">
        <v>20.35488888888889</v>
      </c>
      <c r="BR18">
        <v>20.02232222222222</v>
      </c>
      <c r="BS18">
        <v>999.9000000000001</v>
      </c>
      <c r="BT18">
        <v>0</v>
      </c>
      <c r="BU18">
        <v>0</v>
      </c>
      <c r="BV18">
        <v>10006.87</v>
      </c>
      <c r="BW18">
        <v>0</v>
      </c>
      <c r="BX18">
        <v>0.386148</v>
      </c>
      <c r="BY18">
        <v>0.4268798888888889</v>
      </c>
      <c r="BZ18">
        <v>424.477</v>
      </c>
      <c r="CA18">
        <v>423.8238888888889</v>
      </c>
      <c r="CB18">
        <v>0.519156</v>
      </c>
      <c r="CC18">
        <v>420.0594444444444</v>
      </c>
      <c r="CD18">
        <v>8.882307777777777</v>
      </c>
      <c r="CE18">
        <v>0.8496333333333334</v>
      </c>
      <c r="CF18">
        <v>0.8027157777777778</v>
      </c>
      <c r="CG18">
        <v>4.564737777777777</v>
      </c>
      <c r="CH18">
        <v>3.75542</v>
      </c>
      <c r="CI18">
        <v>0</v>
      </c>
      <c r="CJ18">
        <v>0</v>
      </c>
      <c r="CK18">
        <v>0</v>
      </c>
      <c r="CL18">
        <v>0</v>
      </c>
      <c r="CM18">
        <v>1.932955555555556</v>
      </c>
      <c r="CN18">
        <v>0</v>
      </c>
      <c r="CO18">
        <v>0.2797888888888889</v>
      </c>
      <c r="CP18">
        <v>-1.627488888888889</v>
      </c>
      <c r="CQ18">
        <v>34.28455555555556</v>
      </c>
      <c r="CR18">
        <v>41.80511111111111</v>
      </c>
      <c r="CS18">
        <v>37.85400000000001</v>
      </c>
      <c r="CT18">
        <v>41.18722222222222</v>
      </c>
      <c r="CU18">
        <v>35.57622222222222</v>
      </c>
      <c r="CV18">
        <v>0</v>
      </c>
      <c r="CW18">
        <v>0</v>
      </c>
      <c r="CX18">
        <v>0</v>
      </c>
      <c r="CY18">
        <v>1680989578.2</v>
      </c>
      <c r="CZ18">
        <v>0</v>
      </c>
      <c r="DA18">
        <v>1680989289</v>
      </c>
      <c r="DB18" t="s">
        <v>356</v>
      </c>
      <c r="DC18">
        <v>1680989289</v>
      </c>
      <c r="DD18">
        <v>1680989288</v>
      </c>
      <c r="DE18">
        <v>1</v>
      </c>
      <c r="DF18">
        <v>0.07199999999999999</v>
      </c>
      <c r="DG18">
        <v>-0.002</v>
      </c>
      <c r="DH18">
        <v>3.716</v>
      </c>
      <c r="DI18">
        <v>0.06</v>
      </c>
      <c r="DJ18">
        <v>420</v>
      </c>
      <c r="DK18">
        <v>9</v>
      </c>
      <c r="DL18">
        <v>0.4</v>
      </c>
      <c r="DM18">
        <v>0.14</v>
      </c>
      <c r="DN18">
        <v>0.4349525</v>
      </c>
      <c r="DO18">
        <v>-0.05093473170731817</v>
      </c>
      <c r="DP18">
        <v>0.03566933918367426</v>
      </c>
      <c r="DQ18">
        <v>1</v>
      </c>
      <c r="DR18">
        <v>0.53560195</v>
      </c>
      <c r="DS18">
        <v>-0.07615976735459655</v>
      </c>
      <c r="DT18">
        <v>0.01675203246318189</v>
      </c>
      <c r="DU18">
        <v>1</v>
      </c>
      <c r="DV18">
        <v>2</v>
      </c>
      <c r="DW18">
        <v>2</v>
      </c>
      <c r="DX18" t="s">
        <v>357</v>
      </c>
      <c r="DY18">
        <v>2.98078</v>
      </c>
      <c r="DZ18">
        <v>2.7284</v>
      </c>
      <c r="EA18">
        <v>0.0857556</v>
      </c>
      <c r="EB18">
        <v>0.0866991</v>
      </c>
      <c r="EC18">
        <v>0.0544238</v>
      </c>
      <c r="ED18">
        <v>0.0526143</v>
      </c>
      <c r="EE18">
        <v>27478.7</v>
      </c>
      <c r="EF18">
        <v>27089.9</v>
      </c>
      <c r="EG18">
        <v>30581.6</v>
      </c>
      <c r="EH18">
        <v>29903.7</v>
      </c>
      <c r="EI18">
        <v>39908.3</v>
      </c>
      <c r="EJ18">
        <v>37312.5</v>
      </c>
      <c r="EK18">
        <v>46762.1</v>
      </c>
      <c r="EL18">
        <v>44463.9</v>
      </c>
      <c r="EM18">
        <v>1.88238</v>
      </c>
      <c r="EN18">
        <v>1.87485</v>
      </c>
      <c r="EO18">
        <v>-0.0162497</v>
      </c>
      <c r="EP18">
        <v>0</v>
      </c>
      <c r="EQ18">
        <v>20.2957</v>
      </c>
      <c r="ER18">
        <v>999.9</v>
      </c>
      <c r="ES18">
        <v>28.8</v>
      </c>
      <c r="ET18">
        <v>31.1</v>
      </c>
      <c r="EU18">
        <v>14.4604</v>
      </c>
      <c r="EV18">
        <v>63.5361</v>
      </c>
      <c r="EW18">
        <v>23.8942</v>
      </c>
      <c r="EX18">
        <v>1</v>
      </c>
      <c r="EY18">
        <v>-0.103021</v>
      </c>
      <c r="EZ18">
        <v>2.73442</v>
      </c>
      <c r="FA18">
        <v>20.2036</v>
      </c>
      <c r="FB18">
        <v>5.24065</v>
      </c>
      <c r="FC18">
        <v>11.9716</v>
      </c>
      <c r="FD18">
        <v>4.97315</v>
      </c>
      <c r="FE18">
        <v>3.291</v>
      </c>
      <c r="FF18">
        <v>9999</v>
      </c>
      <c r="FG18">
        <v>9999</v>
      </c>
      <c r="FH18">
        <v>9999</v>
      </c>
      <c r="FI18">
        <v>999.9</v>
      </c>
      <c r="FJ18">
        <v>4.97291</v>
      </c>
      <c r="FK18">
        <v>1.87713</v>
      </c>
      <c r="FL18">
        <v>1.87515</v>
      </c>
      <c r="FM18">
        <v>1.87803</v>
      </c>
      <c r="FN18">
        <v>1.87469</v>
      </c>
      <c r="FO18">
        <v>1.87836</v>
      </c>
      <c r="FP18">
        <v>1.8754</v>
      </c>
      <c r="FQ18">
        <v>1.87653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3.717</v>
      </c>
      <c r="GF18">
        <v>0.0696</v>
      </c>
      <c r="GG18">
        <v>2.030711240282871</v>
      </c>
      <c r="GH18">
        <v>0.004760582872245599</v>
      </c>
      <c r="GI18">
        <v>-1.90964766093643E-06</v>
      </c>
      <c r="GJ18">
        <v>4.704532600260474E-10</v>
      </c>
      <c r="GK18">
        <v>0.003228918877667209</v>
      </c>
      <c r="GL18">
        <v>-7.724206753022976E-05</v>
      </c>
      <c r="GM18">
        <v>0.0008615414878997349</v>
      </c>
      <c r="GN18">
        <v>-9.820734241563477E-06</v>
      </c>
      <c r="GO18">
        <v>0</v>
      </c>
      <c r="GP18">
        <v>2089</v>
      </c>
      <c r="GQ18">
        <v>1</v>
      </c>
      <c r="GR18">
        <v>23</v>
      </c>
      <c r="GS18">
        <v>4</v>
      </c>
      <c r="GT18">
        <v>4</v>
      </c>
      <c r="GU18">
        <v>1.10352</v>
      </c>
      <c r="GV18">
        <v>2.53418</v>
      </c>
      <c r="GW18">
        <v>1.39893</v>
      </c>
      <c r="GX18">
        <v>2.33765</v>
      </c>
      <c r="GY18">
        <v>1.44897</v>
      </c>
      <c r="GZ18">
        <v>2.50122</v>
      </c>
      <c r="HA18">
        <v>36.6943</v>
      </c>
      <c r="HB18">
        <v>24.0525</v>
      </c>
      <c r="HC18">
        <v>18</v>
      </c>
      <c r="HD18">
        <v>487.853</v>
      </c>
      <c r="HE18">
        <v>454.054</v>
      </c>
      <c r="HF18">
        <v>17.452</v>
      </c>
      <c r="HG18">
        <v>25.615</v>
      </c>
      <c r="HH18">
        <v>30.0005</v>
      </c>
      <c r="HI18">
        <v>25.5193</v>
      </c>
      <c r="HJ18">
        <v>25.6046</v>
      </c>
      <c r="HK18">
        <v>22.132</v>
      </c>
      <c r="HL18">
        <v>34.3903</v>
      </c>
      <c r="HM18">
        <v>53.4616</v>
      </c>
      <c r="HN18">
        <v>17.4113</v>
      </c>
      <c r="HO18">
        <v>420</v>
      </c>
      <c r="HP18">
        <v>8.92168</v>
      </c>
      <c r="HQ18">
        <v>101.074</v>
      </c>
      <c r="HR18">
        <v>102.248</v>
      </c>
    </row>
    <row r="19" spans="1:226">
      <c r="A19">
        <v>3</v>
      </c>
      <c r="B19">
        <v>1680989532</v>
      </c>
      <c r="C19">
        <v>10</v>
      </c>
      <c r="D19" t="s">
        <v>363</v>
      </c>
      <c r="E19" t="s">
        <v>364</v>
      </c>
      <c r="F19">
        <v>5</v>
      </c>
      <c r="G19" t="s">
        <v>353</v>
      </c>
      <c r="H19" t="s">
        <v>354</v>
      </c>
      <c r="I19">
        <v>1680989529.2</v>
      </c>
      <c r="J19">
        <f>(K19)/1000</f>
        <v>0</v>
      </c>
      <c r="K19">
        <f>IF(BF19, AN19, AH19)</f>
        <v>0</v>
      </c>
      <c r="L19">
        <f>IF(BF19, AI19, AG19)</f>
        <v>0</v>
      </c>
      <c r="M19">
        <f>BH19 - IF(AU19&gt;1, L19*BB19*100.0/(AW19*BV19), 0)</f>
        <v>0</v>
      </c>
      <c r="N19">
        <f>((T19-J19/2)*M19-L19)/(T19+J19/2)</f>
        <v>0</v>
      </c>
      <c r="O19">
        <f>N19*(BO19+BP19)/1000.0</f>
        <v>0</v>
      </c>
      <c r="P19">
        <f>(BH19 - IF(AU19&gt;1, L19*BB19*100.0/(AW19*BV19), 0))*(BO19+BP19)/1000.0</f>
        <v>0</v>
      </c>
      <c r="Q19">
        <f>2.0/((1/S19-1/R19)+SIGN(S19)*SQRT((1/S19-1/R19)*(1/S19-1/R19) + 4*BC19/((BC19+1)*(BC19+1))*(2*1/S19*1/R19-1/R19*1/R19)))</f>
        <v>0</v>
      </c>
      <c r="R19">
        <f>IF(LEFT(BD19,1)&lt;&gt;"0",IF(LEFT(BD19,1)="1",3.0,BE19),$D$5+$E$5*(BV19*BO19/($K$5*1000))+$F$5*(BV19*BO19/($K$5*1000))*MAX(MIN(BB19,$J$5),$I$5)*MAX(MIN(BB19,$J$5),$I$5)+$G$5*MAX(MIN(BB19,$J$5),$I$5)*(BV19*BO19/($K$5*1000))+$H$5*(BV19*BO19/($K$5*1000))*(BV19*BO19/($K$5*1000)))</f>
        <v>0</v>
      </c>
      <c r="S19">
        <f>J19*(1000-(1000*0.61365*exp(17.502*W19/(240.97+W19))/(BO19+BP19)+BJ19)/2)/(1000*0.61365*exp(17.502*W19/(240.97+W19))/(BO19+BP19)-BJ19)</f>
        <v>0</v>
      </c>
      <c r="T19">
        <f>1/((BC19+1)/(Q19/1.6)+1/(R19/1.37)) + BC19/((BC19+1)/(Q19/1.6) + BC19/(R19/1.37))</f>
        <v>0</v>
      </c>
      <c r="U19">
        <f>(AX19*BA19)</f>
        <v>0</v>
      </c>
      <c r="V19">
        <f>(BQ19+(U19+2*0.95*5.67E-8*(((BQ19+$B$7)+273)^4-(BQ19+273)^4)-44100*J19)/(1.84*29.3*R19+8*0.95*5.67E-8*(BQ19+273)^3))</f>
        <v>0</v>
      </c>
      <c r="W19">
        <f>($C$7*BR19+$D$7*BS19+$E$7*V19)</f>
        <v>0</v>
      </c>
      <c r="X19">
        <f>0.61365*exp(17.502*W19/(240.97+W19))</f>
        <v>0</v>
      </c>
      <c r="Y19">
        <f>(Z19/AA19*100)</f>
        <v>0</v>
      </c>
      <c r="Z19">
        <f>BJ19*(BO19+BP19)/1000</f>
        <v>0</v>
      </c>
      <c r="AA19">
        <f>0.61365*exp(17.502*BQ19/(240.97+BQ19))</f>
        <v>0</v>
      </c>
      <c r="AB19">
        <f>(X19-BJ19*(BO19+BP19)/1000)</f>
        <v>0</v>
      </c>
      <c r="AC19">
        <f>(-J19*44100)</f>
        <v>0</v>
      </c>
      <c r="AD19">
        <f>2*29.3*R19*0.92*(BQ19-W19)</f>
        <v>0</v>
      </c>
      <c r="AE19">
        <f>2*0.95*5.67E-8*(((BQ19+$B$7)+273)^4-(W19+273)^4)</f>
        <v>0</v>
      </c>
      <c r="AF19">
        <f>U19+AE19+AC19+AD19</f>
        <v>0</v>
      </c>
      <c r="AG19">
        <f>BN19*AU19*(BI19-BH19*(1000-AU19*BK19)/(1000-AU19*BJ19))/(100*BB19)</f>
        <v>0</v>
      </c>
      <c r="AH19">
        <f>1000*BN19*AU19*(BJ19-BK19)/(100*BB19*(1000-AU19*BJ19))</f>
        <v>0</v>
      </c>
      <c r="AI19">
        <f>(AJ19 - AK19 - BO19*1E3/(8.314*(BQ19+273.15)) * AM19/BN19 * AL19) * BN19/(100*BB19) * (1000 - BK19)/1000</f>
        <v>0</v>
      </c>
      <c r="AJ19">
        <v>423.7528310824416</v>
      </c>
      <c r="AK19">
        <v>424.4494606060605</v>
      </c>
      <c r="AL19">
        <v>-0.0004873440293906849</v>
      </c>
      <c r="AM19">
        <v>63.92935310212206</v>
      </c>
      <c r="AN19">
        <f>(AP19 - AO19 + BO19*1E3/(8.314*(BQ19+273.15)) * AR19/BN19 * AQ19) * BN19/(100*BB19) * 1000/(1000 - AP19)</f>
        <v>0</v>
      </c>
      <c r="AO19">
        <v>8.886313737983384</v>
      </c>
      <c r="AP19">
        <v>9.413161757575761</v>
      </c>
      <c r="AQ19">
        <v>2.513359531723824E-05</v>
      </c>
      <c r="AR19">
        <v>99.85901461468895</v>
      </c>
      <c r="AS19">
        <v>2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MAX(0,($B$13+$C$13*BV19)/(1+$D$13*BV19)*BO19/(BQ19+273)*$E$13)</f>
        <v>0</v>
      </c>
      <c r="AX19">
        <f>$B$11*BW19+$C$11*BX19+$F$11*CI19*(1-CL19)</f>
        <v>0</v>
      </c>
      <c r="AY19">
        <f>AX19*AZ19</f>
        <v>0</v>
      </c>
      <c r="AZ19">
        <f>($B$11*$D$9+$C$11*$D$9+$F$11*((CV19+CN19)/MAX(CV19+CN19+CW19, 0.1)*$I$9+CW19/MAX(CV19+CN19+CW19, 0.1)*$J$9))/($B$11+$C$11+$F$11)</f>
        <v>0</v>
      </c>
      <c r="BA19">
        <f>($B$11*$K$9+$C$11*$K$9+$F$11*((CV19+CN19)/MAX(CV19+CN19+CW19, 0.1)*$P$9+CW19/MAX(CV19+CN19+CW19, 0.1)*$Q$9))/($B$11+$C$11+$F$11)</f>
        <v>0</v>
      </c>
      <c r="BB19">
        <v>2.7</v>
      </c>
      <c r="BC19">
        <v>0.5</v>
      </c>
      <c r="BD19" t="s">
        <v>355</v>
      </c>
      <c r="BE19">
        <v>2</v>
      </c>
      <c r="BF19" t="b">
        <v>1</v>
      </c>
      <c r="BG19">
        <v>1680989529.2</v>
      </c>
      <c r="BH19">
        <v>420.482</v>
      </c>
      <c r="BI19">
        <v>419.9984000000001</v>
      </c>
      <c r="BJ19">
        <v>9.409914000000001</v>
      </c>
      <c r="BK19">
        <v>8.885528000000001</v>
      </c>
      <c r="BL19">
        <v>416.765</v>
      </c>
      <c r="BM19">
        <v>9.340247999999999</v>
      </c>
      <c r="BN19">
        <v>500.0994000000001</v>
      </c>
      <c r="BO19">
        <v>90.36919</v>
      </c>
      <c r="BP19">
        <v>0.1001276</v>
      </c>
      <c r="BQ19">
        <v>20.3586</v>
      </c>
      <c r="BR19">
        <v>20.02339</v>
      </c>
      <c r="BS19">
        <v>999.9</v>
      </c>
      <c r="BT19">
        <v>0</v>
      </c>
      <c r="BU19">
        <v>0</v>
      </c>
      <c r="BV19">
        <v>9986.121999999999</v>
      </c>
      <c r="BW19">
        <v>0</v>
      </c>
      <c r="BX19">
        <v>0.386148</v>
      </c>
      <c r="BY19">
        <v>0.4836059</v>
      </c>
      <c r="BZ19">
        <v>424.4763</v>
      </c>
      <c r="CA19">
        <v>423.7638</v>
      </c>
      <c r="CB19">
        <v>0.5243852</v>
      </c>
      <c r="CC19">
        <v>419.9984000000001</v>
      </c>
      <c r="CD19">
        <v>8.885528000000001</v>
      </c>
      <c r="CE19">
        <v>0.8503662000000001</v>
      </c>
      <c r="CF19">
        <v>0.8029779999999999</v>
      </c>
      <c r="CG19">
        <v>4.577068</v>
      </c>
      <c r="CH19">
        <v>3.760058000000001</v>
      </c>
      <c r="CI19">
        <v>0</v>
      </c>
      <c r="CJ19">
        <v>0</v>
      </c>
      <c r="CK19">
        <v>0</v>
      </c>
      <c r="CL19">
        <v>0</v>
      </c>
      <c r="CM19">
        <v>2.03329</v>
      </c>
      <c r="CN19">
        <v>0</v>
      </c>
      <c r="CO19">
        <v>0.47698</v>
      </c>
      <c r="CP19">
        <v>-1.63987</v>
      </c>
      <c r="CQ19">
        <v>34.3747</v>
      </c>
      <c r="CR19">
        <v>41.8122</v>
      </c>
      <c r="CS19">
        <v>37.8874</v>
      </c>
      <c r="CT19">
        <v>41.1998</v>
      </c>
      <c r="CU19">
        <v>35.6061</v>
      </c>
      <c r="CV19">
        <v>0</v>
      </c>
      <c r="CW19">
        <v>0</v>
      </c>
      <c r="CX19">
        <v>0</v>
      </c>
      <c r="CY19">
        <v>1680989583</v>
      </c>
      <c r="CZ19">
        <v>0</v>
      </c>
      <c r="DA19">
        <v>1680989289</v>
      </c>
      <c r="DB19" t="s">
        <v>356</v>
      </c>
      <c r="DC19">
        <v>1680989289</v>
      </c>
      <c r="DD19">
        <v>1680989288</v>
      </c>
      <c r="DE19">
        <v>1</v>
      </c>
      <c r="DF19">
        <v>0.07199999999999999</v>
      </c>
      <c r="DG19">
        <v>-0.002</v>
      </c>
      <c r="DH19">
        <v>3.716</v>
      </c>
      <c r="DI19">
        <v>0.06</v>
      </c>
      <c r="DJ19">
        <v>420</v>
      </c>
      <c r="DK19">
        <v>9</v>
      </c>
      <c r="DL19">
        <v>0.4</v>
      </c>
      <c r="DM19">
        <v>0.14</v>
      </c>
      <c r="DN19">
        <v>0.4449998048780488</v>
      </c>
      <c r="DO19">
        <v>0.200653337979095</v>
      </c>
      <c r="DP19">
        <v>0.04484886560776527</v>
      </c>
      <c r="DQ19">
        <v>0</v>
      </c>
      <c r="DR19">
        <v>0.533663268292683</v>
      </c>
      <c r="DS19">
        <v>-0.1356349965156796</v>
      </c>
      <c r="DT19">
        <v>0.01723242338891568</v>
      </c>
      <c r="DU19">
        <v>0</v>
      </c>
      <c r="DV19">
        <v>0</v>
      </c>
      <c r="DW19">
        <v>2</v>
      </c>
      <c r="DX19" t="s">
        <v>365</v>
      </c>
      <c r="DY19">
        <v>2.98056</v>
      </c>
      <c r="DZ19">
        <v>2.72835</v>
      </c>
      <c r="EA19">
        <v>0.085748</v>
      </c>
      <c r="EB19">
        <v>0.08670609999999999</v>
      </c>
      <c r="EC19">
        <v>0.0544558</v>
      </c>
      <c r="ED19">
        <v>0.0526059</v>
      </c>
      <c r="EE19">
        <v>27478.7</v>
      </c>
      <c r="EF19">
        <v>27088.8</v>
      </c>
      <c r="EG19">
        <v>30581.4</v>
      </c>
      <c r="EH19">
        <v>29902.7</v>
      </c>
      <c r="EI19">
        <v>39906.6</v>
      </c>
      <c r="EJ19">
        <v>37311.2</v>
      </c>
      <c r="EK19">
        <v>46761.7</v>
      </c>
      <c r="EL19">
        <v>44462</v>
      </c>
      <c r="EM19">
        <v>1.8823</v>
      </c>
      <c r="EN19">
        <v>1.87518</v>
      </c>
      <c r="EO19">
        <v>-0.0163242</v>
      </c>
      <c r="EP19">
        <v>0</v>
      </c>
      <c r="EQ19">
        <v>20.2961</v>
      </c>
      <c r="ER19">
        <v>999.9</v>
      </c>
      <c r="ES19">
        <v>28.7</v>
      </c>
      <c r="ET19">
        <v>31</v>
      </c>
      <c r="EU19">
        <v>14.3278</v>
      </c>
      <c r="EV19">
        <v>63.3961</v>
      </c>
      <c r="EW19">
        <v>23.8061</v>
      </c>
      <c r="EX19">
        <v>1</v>
      </c>
      <c r="EY19">
        <v>-0.102591</v>
      </c>
      <c r="EZ19">
        <v>2.82506</v>
      </c>
      <c r="FA19">
        <v>20.202</v>
      </c>
      <c r="FB19">
        <v>5.2411</v>
      </c>
      <c r="FC19">
        <v>11.9706</v>
      </c>
      <c r="FD19">
        <v>4.97325</v>
      </c>
      <c r="FE19">
        <v>3.291</v>
      </c>
      <c r="FF19">
        <v>9999</v>
      </c>
      <c r="FG19">
        <v>9999</v>
      </c>
      <c r="FH19">
        <v>9999</v>
      </c>
      <c r="FI19">
        <v>999.9</v>
      </c>
      <c r="FJ19">
        <v>4.97292</v>
      </c>
      <c r="FK19">
        <v>1.8771</v>
      </c>
      <c r="FL19">
        <v>1.87515</v>
      </c>
      <c r="FM19">
        <v>1.87799</v>
      </c>
      <c r="FN19">
        <v>1.87469</v>
      </c>
      <c r="FO19">
        <v>1.87835</v>
      </c>
      <c r="FP19">
        <v>1.87536</v>
      </c>
      <c r="FQ19">
        <v>1.87652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3.717</v>
      </c>
      <c r="GF19">
        <v>0.0697</v>
      </c>
      <c r="GG19">
        <v>2.030711240282871</v>
      </c>
      <c r="GH19">
        <v>0.004760582872245599</v>
      </c>
      <c r="GI19">
        <v>-1.90964766093643E-06</v>
      </c>
      <c r="GJ19">
        <v>4.704532600260474E-10</v>
      </c>
      <c r="GK19">
        <v>0.003228918877667209</v>
      </c>
      <c r="GL19">
        <v>-7.724206753022976E-05</v>
      </c>
      <c r="GM19">
        <v>0.0008615414878997349</v>
      </c>
      <c r="GN19">
        <v>-9.820734241563477E-06</v>
      </c>
      <c r="GO19">
        <v>0</v>
      </c>
      <c r="GP19">
        <v>2089</v>
      </c>
      <c r="GQ19">
        <v>1</v>
      </c>
      <c r="GR19">
        <v>23</v>
      </c>
      <c r="GS19">
        <v>4</v>
      </c>
      <c r="GT19">
        <v>4.1</v>
      </c>
      <c r="GU19">
        <v>1.10352</v>
      </c>
      <c r="GV19">
        <v>2.55005</v>
      </c>
      <c r="GW19">
        <v>1.39893</v>
      </c>
      <c r="GX19">
        <v>2.33765</v>
      </c>
      <c r="GY19">
        <v>1.44897</v>
      </c>
      <c r="GZ19">
        <v>2.39014</v>
      </c>
      <c r="HA19">
        <v>36.6943</v>
      </c>
      <c r="HB19">
        <v>24.0437</v>
      </c>
      <c r="HC19">
        <v>18</v>
      </c>
      <c r="HD19">
        <v>487.809</v>
      </c>
      <c r="HE19">
        <v>454.257</v>
      </c>
      <c r="HF19">
        <v>17.4272</v>
      </c>
      <c r="HG19">
        <v>25.615</v>
      </c>
      <c r="HH19">
        <v>30.0006</v>
      </c>
      <c r="HI19">
        <v>25.5187</v>
      </c>
      <c r="HJ19">
        <v>25.6046</v>
      </c>
      <c r="HK19">
        <v>22.1302</v>
      </c>
      <c r="HL19">
        <v>34.3903</v>
      </c>
      <c r="HM19">
        <v>53.0866</v>
      </c>
      <c r="HN19">
        <v>17.388</v>
      </c>
      <c r="HO19">
        <v>420</v>
      </c>
      <c r="HP19">
        <v>8.91361</v>
      </c>
      <c r="HQ19">
        <v>101.073</v>
      </c>
      <c r="HR19">
        <v>102.244</v>
      </c>
    </row>
    <row r="20" spans="1:226">
      <c r="A20">
        <v>4</v>
      </c>
      <c r="B20">
        <v>1680989537</v>
      </c>
      <c r="C20">
        <v>15</v>
      </c>
      <c r="D20" t="s">
        <v>366</v>
      </c>
      <c r="E20" t="s">
        <v>367</v>
      </c>
      <c r="F20">
        <v>5</v>
      </c>
      <c r="G20" t="s">
        <v>353</v>
      </c>
      <c r="H20" t="s">
        <v>354</v>
      </c>
      <c r="I20">
        <v>1680989534.5</v>
      </c>
      <c r="J20">
        <f>(K20)/1000</f>
        <v>0</v>
      </c>
      <c r="K20">
        <f>IF(BF20, AN20, AH20)</f>
        <v>0</v>
      </c>
      <c r="L20">
        <f>IF(BF20, AI20, AG20)</f>
        <v>0</v>
      </c>
      <c r="M20">
        <f>BH20 - IF(AU20&gt;1, L20*BB20*100.0/(AW20*BV20), 0)</f>
        <v>0</v>
      </c>
      <c r="N20">
        <f>((T20-J20/2)*M20-L20)/(T20+J20/2)</f>
        <v>0</v>
      </c>
      <c r="O20">
        <f>N20*(BO20+BP20)/1000.0</f>
        <v>0</v>
      </c>
      <c r="P20">
        <f>(BH20 - IF(AU20&gt;1, L20*BB20*100.0/(AW20*BV20), 0))*(BO20+BP20)/1000.0</f>
        <v>0</v>
      </c>
      <c r="Q20">
        <f>2.0/((1/S20-1/R20)+SIGN(S20)*SQRT((1/S20-1/R20)*(1/S20-1/R20) + 4*BC20/((BC20+1)*(BC20+1))*(2*1/S20*1/R20-1/R20*1/R20)))</f>
        <v>0</v>
      </c>
      <c r="R20">
        <f>IF(LEFT(BD20,1)&lt;&gt;"0",IF(LEFT(BD20,1)="1",3.0,BE20),$D$5+$E$5*(BV20*BO20/($K$5*1000))+$F$5*(BV20*BO20/($K$5*1000))*MAX(MIN(BB20,$J$5),$I$5)*MAX(MIN(BB20,$J$5),$I$5)+$G$5*MAX(MIN(BB20,$J$5),$I$5)*(BV20*BO20/($K$5*1000))+$H$5*(BV20*BO20/($K$5*1000))*(BV20*BO20/($K$5*1000)))</f>
        <v>0</v>
      </c>
      <c r="S20">
        <f>J20*(1000-(1000*0.61365*exp(17.502*W20/(240.97+W20))/(BO20+BP20)+BJ20)/2)/(1000*0.61365*exp(17.502*W20/(240.97+W20))/(BO20+BP20)-BJ20)</f>
        <v>0</v>
      </c>
      <c r="T20">
        <f>1/((BC20+1)/(Q20/1.6)+1/(R20/1.37)) + BC20/((BC20+1)/(Q20/1.6) + BC20/(R20/1.37))</f>
        <v>0</v>
      </c>
      <c r="U20">
        <f>(AX20*BA20)</f>
        <v>0</v>
      </c>
      <c r="V20">
        <f>(BQ20+(U20+2*0.95*5.67E-8*(((BQ20+$B$7)+273)^4-(BQ20+273)^4)-44100*J20)/(1.84*29.3*R20+8*0.95*5.67E-8*(BQ20+273)^3))</f>
        <v>0</v>
      </c>
      <c r="W20">
        <f>($C$7*BR20+$D$7*BS20+$E$7*V20)</f>
        <v>0</v>
      </c>
      <c r="X20">
        <f>0.61365*exp(17.502*W20/(240.97+W20))</f>
        <v>0</v>
      </c>
      <c r="Y20">
        <f>(Z20/AA20*100)</f>
        <v>0</v>
      </c>
      <c r="Z20">
        <f>BJ20*(BO20+BP20)/1000</f>
        <v>0</v>
      </c>
      <c r="AA20">
        <f>0.61365*exp(17.502*BQ20/(240.97+BQ20))</f>
        <v>0</v>
      </c>
      <c r="AB20">
        <f>(X20-BJ20*(BO20+BP20)/1000)</f>
        <v>0</v>
      </c>
      <c r="AC20">
        <f>(-J20*44100)</f>
        <v>0</v>
      </c>
      <c r="AD20">
        <f>2*29.3*R20*0.92*(BQ20-W20)</f>
        <v>0</v>
      </c>
      <c r="AE20">
        <f>2*0.95*5.67E-8*(((BQ20+$B$7)+273)^4-(W20+273)^4)</f>
        <v>0</v>
      </c>
      <c r="AF20">
        <f>U20+AE20+AC20+AD20</f>
        <v>0</v>
      </c>
      <c r="AG20">
        <f>BN20*AU20*(BI20-BH20*(1000-AU20*BK20)/(1000-AU20*BJ20))/(100*BB20)</f>
        <v>0</v>
      </c>
      <c r="AH20">
        <f>1000*BN20*AU20*(BJ20-BK20)/(100*BB20*(1000-AU20*BJ20))</f>
        <v>0</v>
      </c>
      <c r="AI20">
        <f>(AJ20 - AK20 - BO20*1E3/(8.314*(BQ20+273.15)) * AM20/BN20 * AL20) * BN20/(100*BB20) * (1000 - BK20)/1000</f>
        <v>0</v>
      </c>
      <c r="AJ20">
        <v>423.7704193599716</v>
      </c>
      <c r="AK20">
        <v>424.4877333333333</v>
      </c>
      <c r="AL20">
        <v>0.000198294090020224</v>
      </c>
      <c r="AM20">
        <v>63.92935310212206</v>
      </c>
      <c r="AN20">
        <f>(AP20 - AO20 + BO20*1E3/(8.314*(BQ20+273.15)) * AR20/BN20 * AQ20) * BN20/(100*BB20) * 1000/(1000 - AP20)</f>
        <v>0</v>
      </c>
      <c r="AO20">
        <v>8.845457557353765</v>
      </c>
      <c r="AP20">
        <v>9.406136969696966</v>
      </c>
      <c r="AQ20">
        <v>-6.108871657884339E-05</v>
      </c>
      <c r="AR20">
        <v>99.85901461468895</v>
      </c>
      <c r="AS20">
        <v>3</v>
      </c>
      <c r="AT20">
        <v>1</v>
      </c>
      <c r="AU20">
        <f>IF(AS20*$H$13&gt;=AW20,1.0,(AW20/(AW20-AS20*$H$13)))</f>
        <v>0</v>
      </c>
      <c r="AV20">
        <f>(AU20-1)*100</f>
        <v>0</v>
      </c>
      <c r="AW20">
        <f>MAX(0,($B$13+$C$13*BV20)/(1+$D$13*BV20)*BO20/(BQ20+273)*$E$13)</f>
        <v>0</v>
      </c>
      <c r="AX20">
        <f>$B$11*BW20+$C$11*BX20+$F$11*CI20*(1-CL20)</f>
        <v>0</v>
      </c>
      <c r="AY20">
        <f>AX20*AZ20</f>
        <v>0</v>
      </c>
      <c r="AZ20">
        <f>($B$11*$D$9+$C$11*$D$9+$F$11*((CV20+CN20)/MAX(CV20+CN20+CW20, 0.1)*$I$9+CW20/MAX(CV20+CN20+CW20, 0.1)*$J$9))/($B$11+$C$11+$F$11)</f>
        <v>0</v>
      </c>
      <c r="BA20">
        <f>($B$11*$K$9+$C$11*$K$9+$F$11*((CV20+CN20)/MAX(CV20+CN20+CW20, 0.1)*$P$9+CW20/MAX(CV20+CN20+CW20, 0.1)*$Q$9))/($B$11+$C$11+$F$11)</f>
        <v>0</v>
      </c>
      <c r="BB20">
        <v>2.7</v>
      </c>
      <c r="BC20">
        <v>0.5</v>
      </c>
      <c r="BD20" t="s">
        <v>355</v>
      </c>
      <c r="BE20">
        <v>2</v>
      </c>
      <c r="BF20" t="b">
        <v>1</v>
      </c>
      <c r="BG20">
        <v>1680989534.5</v>
      </c>
      <c r="BH20">
        <v>420.4863333333333</v>
      </c>
      <c r="BI20">
        <v>420.0047777777778</v>
      </c>
      <c r="BJ20">
        <v>9.411113333333333</v>
      </c>
      <c r="BK20">
        <v>8.856108888888889</v>
      </c>
      <c r="BL20">
        <v>416.7693333333333</v>
      </c>
      <c r="BM20">
        <v>9.34142888888889</v>
      </c>
      <c r="BN20">
        <v>500.0375555555555</v>
      </c>
      <c r="BO20">
        <v>90.36983333333335</v>
      </c>
      <c r="BP20">
        <v>0.09995775555555556</v>
      </c>
      <c r="BQ20">
        <v>20.35744444444445</v>
      </c>
      <c r="BR20">
        <v>20.03562222222222</v>
      </c>
      <c r="BS20">
        <v>999.9000000000001</v>
      </c>
      <c r="BT20">
        <v>0</v>
      </c>
      <c r="BU20">
        <v>0</v>
      </c>
      <c r="BV20">
        <v>9995.827777777778</v>
      </c>
      <c r="BW20">
        <v>0</v>
      </c>
      <c r="BX20">
        <v>0.386148</v>
      </c>
      <c r="BY20">
        <v>0.4817811111111111</v>
      </c>
      <c r="BZ20">
        <v>424.4813333333333</v>
      </c>
      <c r="CA20">
        <v>423.7574444444444</v>
      </c>
      <c r="CB20">
        <v>0.5550031111111111</v>
      </c>
      <c r="CC20">
        <v>420.0047777777778</v>
      </c>
      <c r="CD20">
        <v>8.856108888888889</v>
      </c>
      <c r="CE20">
        <v>0.8504804444444445</v>
      </c>
      <c r="CF20">
        <v>0.8003247777777777</v>
      </c>
      <c r="CG20">
        <v>4.578988888888889</v>
      </c>
      <c r="CH20">
        <v>3.713053333333333</v>
      </c>
      <c r="CI20">
        <v>0</v>
      </c>
      <c r="CJ20">
        <v>0</v>
      </c>
      <c r="CK20">
        <v>0</v>
      </c>
      <c r="CL20">
        <v>0</v>
      </c>
      <c r="CM20">
        <v>1.986833333333333</v>
      </c>
      <c r="CN20">
        <v>0</v>
      </c>
      <c r="CO20">
        <v>0.4807111111111111</v>
      </c>
      <c r="CP20">
        <v>-1.652111111111111</v>
      </c>
      <c r="CQ20">
        <v>34.40266666666667</v>
      </c>
      <c r="CR20">
        <v>41.847</v>
      </c>
      <c r="CS20">
        <v>37.90944444444444</v>
      </c>
      <c r="CT20">
        <v>41.18011111111111</v>
      </c>
      <c r="CU20">
        <v>35.63877777777778</v>
      </c>
      <c r="CV20">
        <v>0</v>
      </c>
      <c r="CW20">
        <v>0</v>
      </c>
      <c r="CX20">
        <v>0</v>
      </c>
      <c r="CY20">
        <v>1680989588.4</v>
      </c>
      <c r="CZ20">
        <v>0</v>
      </c>
      <c r="DA20">
        <v>1680989289</v>
      </c>
      <c r="DB20" t="s">
        <v>356</v>
      </c>
      <c r="DC20">
        <v>1680989289</v>
      </c>
      <c r="DD20">
        <v>1680989288</v>
      </c>
      <c r="DE20">
        <v>1</v>
      </c>
      <c r="DF20">
        <v>0.07199999999999999</v>
      </c>
      <c r="DG20">
        <v>-0.002</v>
      </c>
      <c r="DH20">
        <v>3.716</v>
      </c>
      <c r="DI20">
        <v>0.06</v>
      </c>
      <c r="DJ20">
        <v>420</v>
      </c>
      <c r="DK20">
        <v>9</v>
      </c>
      <c r="DL20">
        <v>0.4</v>
      </c>
      <c r="DM20">
        <v>0.14</v>
      </c>
      <c r="DN20">
        <v>0.4521178780487805</v>
      </c>
      <c r="DO20">
        <v>0.2035154425087111</v>
      </c>
      <c r="DP20">
        <v>0.04362005794059913</v>
      </c>
      <c r="DQ20">
        <v>0</v>
      </c>
      <c r="DR20">
        <v>0.5310723414634146</v>
      </c>
      <c r="DS20">
        <v>0.02671670383275384</v>
      </c>
      <c r="DT20">
        <v>0.0138490168104133</v>
      </c>
      <c r="DU20">
        <v>1</v>
      </c>
      <c r="DV20">
        <v>1</v>
      </c>
      <c r="DW20">
        <v>2</v>
      </c>
      <c r="DX20" t="s">
        <v>368</v>
      </c>
      <c r="DY20">
        <v>2.98081</v>
      </c>
      <c r="DZ20">
        <v>2.72824</v>
      </c>
      <c r="EA20">
        <v>0.0857528</v>
      </c>
      <c r="EB20">
        <v>0.0866982</v>
      </c>
      <c r="EC20">
        <v>0.0544156</v>
      </c>
      <c r="ED20">
        <v>0.05241</v>
      </c>
      <c r="EE20">
        <v>27477.7</v>
      </c>
      <c r="EF20">
        <v>27089.5</v>
      </c>
      <c r="EG20">
        <v>30580.4</v>
      </c>
      <c r="EH20">
        <v>29903.2</v>
      </c>
      <c r="EI20">
        <v>39907.3</v>
      </c>
      <c r="EJ20">
        <v>37319.9</v>
      </c>
      <c r="EK20">
        <v>46760.4</v>
      </c>
      <c r="EL20">
        <v>44463.1</v>
      </c>
      <c r="EM20">
        <v>1.88188</v>
      </c>
      <c r="EN20">
        <v>1.87482</v>
      </c>
      <c r="EO20">
        <v>-0.0152588</v>
      </c>
      <c r="EP20">
        <v>0</v>
      </c>
      <c r="EQ20">
        <v>20.2961</v>
      </c>
      <c r="ER20">
        <v>999.9</v>
      </c>
      <c r="ES20">
        <v>28.7</v>
      </c>
      <c r="ET20">
        <v>31</v>
      </c>
      <c r="EU20">
        <v>14.3275</v>
      </c>
      <c r="EV20">
        <v>63.4661</v>
      </c>
      <c r="EW20">
        <v>23.6298</v>
      </c>
      <c r="EX20">
        <v>1</v>
      </c>
      <c r="EY20">
        <v>-0.102454</v>
      </c>
      <c r="EZ20">
        <v>2.86301</v>
      </c>
      <c r="FA20">
        <v>20.2014</v>
      </c>
      <c r="FB20">
        <v>5.2402</v>
      </c>
      <c r="FC20">
        <v>11.9686</v>
      </c>
      <c r="FD20">
        <v>4.97305</v>
      </c>
      <c r="FE20">
        <v>3.291</v>
      </c>
      <c r="FF20">
        <v>9999</v>
      </c>
      <c r="FG20">
        <v>9999</v>
      </c>
      <c r="FH20">
        <v>9999</v>
      </c>
      <c r="FI20">
        <v>999.9</v>
      </c>
      <c r="FJ20">
        <v>4.97292</v>
      </c>
      <c r="FK20">
        <v>1.87704</v>
      </c>
      <c r="FL20">
        <v>1.87515</v>
      </c>
      <c r="FM20">
        <v>1.87798</v>
      </c>
      <c r="FN20">
        <v>1.87469</v>
      </c>
      <c r="FO20">
        <v>1.87834</v>
      </c>
      <c r="FP20">
        <v>1.87533</v>
      </c>
      <c r="FQ20">
        <v>1.87652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3.717</v>
      </c>
      <c r="GF20">
        <v>0.0696</v>
      </c>
      <c r="GG20">
        <v>2.030711240282871</v>
      </c>
      <c r="GH20">
        <v>0.004760582872245599</v>
      </c>
      <c r="GI20">
        <v>-1.90964766093643E-06</v>
      </c>
      <c r="GJ20">
        <v>4.704532600260474E-10</v>
      </c>
      <c r="GK20">
        <v>0.003228918877667209</v>
      </c>
      <c r="GL20">
        <v>-7.724206753022976E-05</v>
      </c>
      <c r="GM20">
        <v>0.0008615414878997349</v>
      </c>
      <c r="GN20">
        <v>-9.820734241563477E-06</v>
      </c>
      <c r="GO20">
        <v>0</v>
      </c>
      <c r="GP20">
        <v>2089</v>
      </c>
      <c r="GQ20">
        <v>1</v>
      </c>
      <c r="GR20">
        <v>23</v>
      </c>
      <c r="GS20">
        <v>4.1</v>
      </c>
      <c r="GT20">
        <v>4.2</v>
      </c>
      <c r="GU20">
        <v>1.10352</v>
      </c>
      <c r="GV20">
        <v>2.53662</v>
      </c>
      <c r="GW20">
        <v>1.39893</v>
      </c>
      <c r="GX20">
        <v>2.33765</v>
      </c>
      <c r="GY20">
        <v>1.44897</v>
      </c>
      <c r="GZ20">
        <v>2.47192</v>
      </c>
      <c r="HA20">
        <v>36.6943</v>
      </c>
      <c r="HB20">
        <v>24.0525</v>
      </c>
      <c r="HC20">
        <v>18</v>
      </c>
      <c r="HD20">
        <v>487.578</v>
      </c>
      <c r="HE20">
        <v>454.038</v>
      </c>
      <c r="HF20">
        <v>17.3969</v>
      </c>
      <c r="HG20">
        <v>25.615</v>
      </c>
      <c r="HH20">
        <v>30.0004</v>
      </c>
      <c r="HI20">
        <v>25.5187</v>
      </c>
      <c r="HJ20">
        <v>25.6046</v>
      </c>
      <c r="HK20">
        <v>22.1329</v>
      </c>
      <c r="HL20">
        <v>34.3903</v>
      </c>
      <c r="HM20">
        <v>53.0866</v>
      </c>
      <c r="HN20">
        <v>17.3516</v>
      </c>
      <c r="HO20">
        <v>420</v>
      </c>
      <c r="HP20">
        <v>8.91991</v>
      </c>
      <c r="HQ20">
        <v>101.07</v>
      </c>
      <c r="HR20">
        <v>102.246</v>
      </c>
    </row>
    <row r="21" spans="1:226">
      <c r="A21">
        <v>5</v>
      </c>
      <c r="B21">
        <v>1680989542</v>
      </c>
      <c r="C21">
        <v>20</v>
      </c>
      <c r="D21" t="s">
        <v>369</v>
      </c>
      <c r="E21" t="s">
        <v>370</v>
      </c>
      <c r="F21">
        <v>5</v>
      </c>
      <c r="G21" t="s">
        <v>353</v>
      </c>
      <c r="H21" t="s">
        <v>354</v>
      </c>
      <c r="I21">
        <v>1680989539.2</v>
      </c>
      <c r="J21">
        <f>(K21)/1000</f>
        <v>0</v>
      </c>
      <c r="K21">
        <f>IF(BF21, AN21, AH21)</f>
        <v>0</v>
      </c>
      <c r="L21">
        <f>IF(BF21, AI21, AG21)</f>
        <v>0</v>
      </c>
      <c r="M21">
        <f>BH21 - IF(AU21&gt;1, L21*BB21*100.0/(AW21*BV21), 0)</f>
        <v>0</v>
      </c>
      <c r="N21">
        <f>((T21-J21/2)*M21-L21)/(T21+J21/2)</f>
        <v>0</v>
      </c>
      <c r="O21">
        <f>N21*(BO21+BP21)/1000.0</f>
        <v>0</v>
      </c>
      <c r="P21">
        <f>(BH21 - IF(AU21&gt;1, L21*BB21*100.0/(AW21*BV21), 0))*(BO21+BP21)/1000.0</f>
        <v>0</v>
      </c>
      <c r="Q21">
        <f>2.0/((1/S21-1/R21)+SIGN(S21)*SQRT((1/S21-1/R21)*(1/S21-1/R21) + 4*BC21/((BC21+1)*(BC21+1))*(2*1/S21*1/R21-1/R21*1/R21)))</f>
        <v>0</v>
      </c>
      <c r="R21">
        <f>IF(LEFT(BD21,1)&lt;&gt;"0",IF(LEFT(BD21,1)="1",3.0,BE21),$D$5+$E$5*(BV21*BO21/($K$5*1000))+$F$5*(BV21*BO21/($K$5*1000))*MAX(MIN(BB21,$J$5),$I$5)*MAX(MIN(BB21,$J$5),$I$5)+$G$5*MAX(MIN(BB21,$J$5),$I$5)*(BV21*BO21/($K$5*1000))+$H$5*(BV21*BO21/($K$5*1000))*(BV21*BO21/($K$5*1000)))</f>
        <v>0</v>
      </c>
      <c r="S21">
        <f>J21*(1000-(1000*0.61365*exp(17.502*W21/(240.97+W21))/(BO21+BP21)+BJ21)/2)/(1000*0.61365*exp(17.502*W21/(240.97+W21))/(BO21+BP21)-BJ21)</f>
        <v>0</v>
      </c>
      <c r="T21">
        <f>1/((BC21+1)/(Q21/1.6)+1/(R21/1.37)) + BC21/((BC21+1)/(Q21/1.6) + BC21/(R21/1.37))</f>
        <v>0</v>
      </c>
      <c r="U21">
        <f>(AX21*BA21)</f>
        <v>0</v>
      </c>
      <c r="V21">
        <f>(BQ21+(U21+2*0.95*5.67E-8*(((BQ21+$B$7)+273)^4-(BQ21+273)^4)-44100*J21)/(1.84*29.3*R21+8*0.95*5.67E-8*(BQ21+273)^3))</f>
        <v>0</v>
      </c>
      <c r="W21">
        <f>($C$7*BR21+$D$7*BS21+$E$7*V21)</f>
        <v>0</v>
      </c>
      <c r="X21">
        <f>0.61365*exp(17.502*W21/(240.97+W21))</f>
        <v>0</v>
      </c>
      <c r="Y21">
        <f>(Z21/AA21*100)</f>
        <v>0</v>
      </c>
      <c r="Z21">
        <f>BJ21*(BO21+BP21)/1000</f>
        <v>0</v>
      </c>
      <c r="AA21">
        <f>0.61365*exp(17.502*BQ21/(240.97+BQ21))</f>
        <v>0</v>
      </c>
      <c r="AB21">
        <f>(X21-BJ21*(BO21+BP21)/1000)</f>
        <v>0</v>
      </c>
      <c r="AC21">
        <f>(-J21*44100)</f>
        <v>0</v>
      </c>
      <c r="AD21">
        <f>2*29.3*R21*0.92*(BQ21-W21)</f>
        <v>0</v>
      </c>
      <c r="AE21">
        <f>2*0.95*5.67E-8*(((BQ21+$B$7)+273)^4-(W21+273)^4)</f>
        <v>0</v>
      </c>
      <c r="AF21">
        <f>U21+AE21+AC21+AD21</f>
        <v>0</v>
      </c>
      <c r="AG21">
        <f>BN21*AU21*(BI21-BH21*(1000-AU21*BK21)/(1000-AU21*BJ21))/(100*BB21)</f>
        <v>0</v>
      </c>
      <c r="AH21">
        <f>1000*BN21*AU21*(BJ21-BK21)/(100*BB21*(1000-AU21*BJ21))</f>
        <v>0</v>
      </c>
      <c r="AI21">
        <f>(AJ21 - AK21 - BO21*1E3/(8.314*(BQ21+273.15)) * AM21/BN21 * AL21) * BN21/(100*BB21) * (1000 - BK21)/1000</f>
        <v>0</v>
      </c>
      <c r="AJ21">
        <v>423.6833684524604</v>
      </c>
      <c r="AK21">
        <v>424.4823575757575</v>
      </c>
      <c r="AL21">
        <v>5.833801331769712E-05</v>
      </c>
      <c r="AM21">
        <v>63.92935310212206</v>
      </c>
      <c r="AN21">
        <f>(AP21 - AO21 + BO21*1E3/(8.314*(BQ21+273.15)) * AR21/BN21 * AQ21) * BN21/(100*BB21) * 1000/(1000 - AP21)</f>
        <v>0</v>
      </c>
      <c r="AO21">
        <v>8.849382434273053</v>
      </c>
      <c r="AP21">
        <v>9.389509393939395</v>
      </c>
      <c r="AQ21">
        <v>-4.42069952146854E-05</v>
      </c>
      <c r="AR21">
        <v>99.85901461468895</v>
      </c>
      <c r="AS21">
        <v>2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MAX(0,($B$13+$C$13*BV21)/(1+$D$13*BV21)*BO21/(BQ21+273)*$E$13)</f>
        <v>0</v>
      </c>
      <c r="AX21">
        <f>$B$11*BW21+$C$11*BX21+$F$11*CI21*(1-CL21)</f>
        <v>0</v>
      </c>
      <c r="AY21">
        <f>AX21*AZ21</f>
        <v>0</v>
      </c>
      <c r="AZ21">
        <f>($B$11*$D$9+$C$11*$D$9+$F$11*((CV21+CN21)/MAX(CV21+CN21+CW21, 0.1)*$I$9+CW21/MAX(CV21+CN21+CW21, 0.1)*$J$9))/($B$11+$C$11+$F$11)</f>
        <v>0</v>
      </c>
      <c r="BA21">
        <f>($B$11*$K$9+$C$11*$K$9+$F$11*((CV21+CN21)/MAX(CV21+CN21+CW21, 0.1)*$P$9+CW21/MAX(CV21+CN21+CW21, 0.1)*$Q$9))/($B$11+$C$11+$F$11)</f>
        <v>0</v>
      </c>
      <c r="BB21">
        <v>2.7</v>
      </c>
      <c r="BC21">
        <v>0.5</v>
      </c>
      <c r="BD21" t="s">
        <v>355</v>
      </c>
      <c r="BE21">
        <v>2</v>
      </c>
      <c r="BF21" t="b">
        <v>1</v>
      </c>
      <c r="BG21">
        <v>1680989539.2</v>
      </c>
      <c r="BH21">
        <v>420.4868</v>
      </c>
      <c r="BI21">
        <v>419.9548</v>
      </c>
      <c r="BJ21">
        <v>9.396082999999999</v>
      </c>
      <c r="BK21">
        <v>8.844663999999998</v>
      </c>
      <c r="BL21">
        <v>416.7696</v>
      </c>
      <c r="BM21">
        <v>9.326600000000003</v>
      </c>
      <c r="BN21">
        <v>500.0783</v>
      </c>
      <c r="BO21">
        <v>90.37228000000002</v>
      </c>
      <c r="BP21">
        <v>0.09988830000000001</v>
      </c>
      <c r="BQ21">
        <v>20.355</v>
      </c>
      <c r="BR21">
        <v>20.03542</v>
      </c>
      <c r="BS21">
        <v>999.9</v>
      </c>
      <c r="BT21">
        <v>0</v>
      </c>
      <c r="BU21">
        <v>0</v>
      </c>
      <c r="BV21">
        <v>10004.487</v>
      </c>
      <c r="BW21">
        <v>0</v>
      </c>
      <c r="BX21">
        <v>0.386148</v>
      </c>
      <c r="BY21">
        <v>0.532074</v>
      </c>
      <c r="BZ21">
        <v>424.4751</v>
      </c>
      <c r="CA21">
        <v>423.7022</v>
      </c>
      <c r="CB21">
        <v>0.5514179</v>
      </c>
      <c r="CC21">
        <v>419.9548</v>
      </c>
      <c r="CD21">
        <v>8.844663999999998</v>
      </c>
      <c r="CE21">
        <v>0.8491453000000002</v>
      </c>
      <c r="CF21">
        <v>0.7993123999999999</v>
      </c>
      <c r="CG21">
        <v>4.556531</v>
      </c>
      <c r="CH21">
        <v>3.695095000000001</v>
      </c>
      <c r="CI21">
        <v>0</v>
      </c>
      <c r="CJ21">
        <v>0</v>
      </c>
      <c r="CK21">
        <v>0</v>
      </c>
      <c r="CL21">
        <v>0</v>
      </c>
      <c r="CM21">
        <v>2.16497</v>
      </c>
      <c r="CN21">
        <v>0</v>
      </c>
      <c r="CO21">
        <v>0.5569599999999999</v>
      </c>
      <c r="CP21">
        <v>-1.70004</v>
      </c>
      <c r="CQ21">
        <v>34.5246</v>
      </c>
      <c r="CR21">
        <v>41.8561</v>
      </c>
      <c r="CS21">
        <v>37.9184</v>
      </c>
      <c r="CT21">
        <v>41.2059</v>
      </c>
      <c r="CU21">
        <v>35.62480000000001</v>
      </c>
      <c r="CV21">
        <v>0</v>
      </c>
      <c r="CW21">
        <v>0</v>
      </c>
      <c r="CX21">
        <v>0</v>
      </c>
      <c r="CY21">
        <v>1680989593.2</v>
      </c>
      <c r="CZ21">
        <v>0</v>
      </c>
      <c r="DA21">
        <v>1680989289</v>
      </c>
      <c r="DB21" t="s">
        <v>356</v>
      </c>
      <c r="DC21">
        <v>1680989289</v>
      </c>
      <c r="DD21">
        <v>1680989288</v>
      </c>
      <c r="DE21">
        <v>1</v>
      </c>
      <c r="DF21">
        <v>0.07199999999999999</v>
      </c>
      <c r="DG21">
        <v>-0.002</v>
      </c>
      <c r="DH21">
        <v>3.716</v>
      </c>
      <c r="DI21">
        <v>0.06</v>
      </c>
      <c r="DJ21">
        <v>420</v>
      </c>
      <c r="DK21">
        <v>9</v>
      </c>
      <c r="DL21">
        <v>0.4</v>
      </c>
      <c r="DM21">
        <v>0.14</v>
      </c>
      <c r="DN21">
        <v>0.4793492682926829</v>
      </c>
      <c r="DO21">
        <v>0.3261283275261326</v>
      </c>
      <c r="DP21">
        <v>0.04559717698900934</v>
      </c>
      <c r="DQ21">
        <v>0</v>
      </c>
      <c r="DR21">
        <v>0.5363315853658537</v>
      </c>
      <c r="DS21">
        <v>0.1413544808362365</v>
      </c>
      <c r="DT21">
        <v>0.01774242629484701</v>
      </c>
      <c r="DU21">
        <v>0</v>
      </c>
      <c r="DV21">
        <v>0</v>
      </c>
      <c r="DW21">
        <v>2</v>
      </c>
      <c r="DX21" t="s">
        <v>365</v>
      </c>
      <c r="DY21">
        <v>2.98055</v>
      </c>
      <c r="DZ21">
        <v>2.72835</v>
      </c>
      <c r="EA21">
        <v>0.0857545</v>
      </c>
      <c r="EB21">
        <v>0.08669689999999999</v>
      </c>
      <c r="EC21">
        <v>0.0543536</v>
      </c>
      <c r="ED21">
        <v>0.0525442</v>
      </c>
      <c r="EE21">
        <v>27478</v>
      </c>
      <c r="EF21">
        <v>27090.1</v>
      </c>
      <c r="EG21">
        <v>30580.7</v>
      </c>
      <c r="EH21">
        <v>29903.8</v>
      </c>
      <c r="EI21">
        <v>39910</v>
      </c>
      <c r="EJ21">
        <v>37315.5</v>
      </c>
      <c r="EK21">
        <v>46760.5</v>
      </c>
      <c r="EL21">
        <v>44464.1</v>
      </c>
      <c r="EM21">
        <v>1.88213</v>
      </c>
      <c r="EN21">
        <v>1.87528</v>
      </c>
      <c r="EO21">
        <v>-0.0162646</v>
      </c>
      <c r="EP21">
        <v>0</v>
      </c>
      <c r="EQ21">
        <v>20.2961</v>
      </c>
      <c r="ER21">
        <v>999.9</v>
      </c>
      <c r="ES21">
        <v>28.7</v>
      </c>
      <c r="ET21">
        <v>31</v>
      </c>
      <c r="EU21">
        <v>14.3281</v>
      </c>
      <c r="EV21">
        <v>63.5061</v>
      </c>
      <c r="EW21">
        <v>24.0304</v>
      </c>
      <c r="EX21">
        <v>1</v>
      </c>
      <c r="EY21">
        <v>-0.102076</v>
      </c>
      <c r="EZ21">
        <v>2.93041</v>
      </c>
      <c r="FA21">
        <v>20.2001</v>
      </c>
      <c r="FB21">
        <v>5.24035</v>
      </c>
      <c r="FC21">
        <v>11.9697</v>
      </c>
      <c r="FD21">
        <v>4.9732</v>
      </c>
      <c r="FE21">
        <v>3.291</v>
      </c>
      <c r="FF21">
        <v>9999</v>
      </c>
      <c r="FG21">
        <v>9999</v>
      </c>
      <c r="FH21">
        <v>9999</v>
      </c>
      <c r="FI21">
        <v>999.9</v>
      </c>
      <c r="FJ21">
        <v>4.97291</v>
      </c>
      <c r="FK21">
        <v>1.87708</v>
      </c>
      <c r="FL21">
        <v>1.87515</v>
      </c>
      <c r="FM21">
        <v>1.878</v>
      </c>
      <c r="FN21">
        <v>1.87468</v>
      </c>
      <c r="FO21">
        <v>1.87834</v>
      </c>
      <c r="FP21">
        <v>1.87533</v>
      </c>
      <c r="FQ21">
        <v>1.8765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3.717</v>
      </c>
      <c r="GF21">
        <v>0.0694</v>
      </c>
      <c r="GG21">
        <v>2.030711240282871</v>
      </c>
      <c r="GH21">
        <v>0.004760582872245599</v>
      </c>
      <c r="GI21">
        <v>-1.90964766093643E-06</v>
      </c>
      <c r="GJ21">
        <v>4.704532600260474E-10</v>
      </c>
      <c r="GK21">
        <v>0.003228918877667209</v>
      </c>
      <c r="GL21">
        <v>-7.724206753022976E-05</v>
      </c>
      <c r="GM21">
        <v>0.0008615414878997349</v>
      </c>
      <c r="GN21">
        <v>-9.820734241563477E-06</v>
      </c>
      <c r="GO21">
        <v>0</v>
      </c>
      <c r="GP21">
        <v>2089</v>
      </c>
      <c r="GQ21">
        <v>1</v>
      </c>
      <c r="GR21">
        <v>23</v>
      </c>
      <c r="GS21">
        <v>4.2</v>
      </c>
      <c r="GT21">
        <v>4.2</v>
      </c>
      <c r="GU21">
        <v>1.10352</v>
      </c>
      <c r="GV21">
        <v>2.54639</v>
      </c>
      <c r="GW21">
        <v>1.39893</v>
      </c>
      <c r="GX21">
        <v>2.33765</v>
      </c>
      <c r="GY21">
        <v>1.44897</v>
      </c>
      <c r="GZ21">
        <v>2.44385</v>
      </c>
      <c r="HA21">
        <v>36.6943</v>
      </c>
      <c r="HB21">
        <v>24.0437</v>
      </c>
      <c r="HC21">
        <v>18</v>
      </c>
      <c r="HD21">
        <v>487.714</v>
      </c>
      <c r="HE21">
        <v>454.319</v>
      </c>
      <c r="HF21">
        <v>17.36</v>
      </c>
      <c r="HG21">
        <v>25.615</v>
      </c>
      <c r="HH21">
        <v>30.0003</v>
      </c>
      <c r="HI21">
        <v>25.5187</v>
      </c>
      <c r="HJ21">
        <v>25.6046</v>
      </c>
      <c r="HK21">
        <v>22.132</v>
      </c>
      <c r="HL21">
        <v>34.1029</v>
      </c>
      <c r="HM21">
        <v>53.0866</v>
      </c>
      <c r="HN21">
        <v>17.3178</v>
      </c>
      <c r="HO21">
        <v>420</v>
      </c>
      <c r="HP21">
        <v>8.91991</v>
      </c>
      <c r="HQ21">
        <v>101.071</v>
      </c>
      <c r="HR21">
        <v>102.248</v>
      </c>
    </row>
    <row r="22" spans="1:226">
      <c r="A22">
        <v>6</v>
      </c>
      <c r="B22">
        <v>1680989547</v>
      </c>
      <c r="C22">
        <v>25</v>
      </c>
      <c r="D22" t="s">
        <v>371</v>
      </c>
      <c r="E22" t="s">
        <v>372</v>
      </c>
      <c r="F22">
        <v>5</v>
      </c>
      <c r="G22" t="s">
        <v>353</v>
      </c>
      <c r="H22" t="s">
        <v>354</v>
      </c>
      <c r="I22">
        <v>1680989544.5</v>
      </c>
      <c r="J22">
        <f>(K22)/1000</f>
        <v>0</v>
      </c>
      <c r="K22">
        <f>IF(BF22, AN22, AH22)</f>
        <v>0</v>
      </c>
      <c r="L22">
        <f>IF(BF22, AI22, AG22)</f>
        <v>0</v>
      </c>
      <c r="M22">
        <f>BH22 - IF(AU22&gt;1, L22*BB22*100.0/(AW22*BV22), 0)</f>
        <v>0</v>
      </c>
      <c r="N22">
        <f>((T22-J22/2)*M22-L22)/(T22+J22/2)</f>
        <v>0</v>
      </c>
      <c r="O22">
        <f>N22*(BO22+BP22)/1000.0</f>
        <v>0</v>
      </c>
      <c r="P22">
        <f>(BH22 - IF(AU22&gt;1, L22*BB22*100.0/(AW22*BV22), 0))*(BO22+BP22)/1000.0</f>
        <v>0</v>
      </c>
      <c r="Q22">
        <f>2.0/((1/S22-1/R22)+SIGN(S22)*SQRT((1/S22-1/R22)*(1/S22-1/R22) + 4*BC22/((BC22+1)*(BC22+1))*(2*1/S22*1/R22-1/R22*1/R22)))</f>
        <v>0</v>
      </c>
      <c r="R22">
        <f>IF(LEFT(BD22,1)&lt;&gt;"0",IF(LEFT(BD22,1)="1",3.0,BE22),$D$5+$E$5*(BV22*BO22/($K$5*1000))+$F$5*(BV22*BO22/($K$5*1000))*MAX(MIN(BB22,$J$5),$I$5)*MAX(MIN(BB22,$J$5),$I$5)+$G$5*MAX(MIN(BB22,$J$5),$I$5)*(BV22*BO22/($K$5*1000))+$H$5*(BV22*BO22/($K$5*1000))*(BV22*BO22/($K$5*1000)))</f>
        <v>0</v>
      </c>
      <c r="S22">
        <f>J22*(1000-(1000*0.61365*exp(17.502*W22/(240.97+W22))/(BO22+BP22)+BJ22)/2)/(1000*0.61365*exp(17.502*W22/(240.97+W22))/(BO22+BP22)-BJ22)</f>
        <v>0</v>
      </c>
      <c r="T22">
        <f>1/((BC22+1)/(Q22/1.6)+1/(R22/1.37)) + BC22/((BC22+1)/(Q22/1.6) + BC22/(R22/1.37))</f>
        <v>0</v>
      </c>
      <c r="U22">
        <f>(AX22*BA22)</f>
        <v>0</v>
      </c>
      <c r="V22">
        <f>(BQ22+(U22+2*0.95*5.67E-8*(((BQ22+$B$7)+273)^4-(BQ22+273)^4)-44100*J22)/(1.84*29.3*R22+8*0.95*5.67E-8*(BQ22+273)^3))</f>
        <v>0</v>
      </c>
      <c r="W22">
        <f>($C$7*BR22+$D$7*BS22+$E$7*V22)</f>
        <v>0</v>
      </c>
      <c r="X22">
        <f>0.61365*exp(17.502*W22/(240.97+W22))</f>
        <v>0</v>
      </c>
      <c r="Y22">
        <f>(Z22/AA22*100)</f>
        <v>0</v>
      </c>
      <c r="Z22">
        <f>BJ22*(BO22+BP22)/1000</f>
        <v>0</v>
      </c>
      <c r="AA22">
        <f>0.61365*exp(17.502*BQ22/(240.97+BQ22))</f>
        <v>0</v>
      </c>
      <c r="AB22">
        <f>(X22-BJ22*(BO22+BP22)/1000)</f>
        <v>0</v>
      </c>
      <c r="AC22">
        <f>(-J22*44100)</f>
        <v>0</v>
      </c>
      <c r="AD22">
        <f>2*29.3*R22*0.92*(BQ22-W22)</f>
        <v>0</v>
      </c>
      <c r="AE22">
        <f>2*0.95*5.67E-8*(((BQ22+$B$7)+273)^4-(W22+273)^4)</f>
        <v>0</v>
      </c>
      <c r="AF22">
        <f>U22+AE22+AC22+AD22</f>
        <v>0</v>
      </c>
      <c r="AG22">
        <f>BN22*AU22*(BI22-BH22*(1000-AU22*BK22)/(1000-AU22*BJ22))/(100*BB22)</f>
        <v>0</v>
      </c>
      <c r="AH22">
        <f>1000*BN22*AU22*(BJ22-BK22)/(100*BB22*(1000-AU22*BJ22))</f>
        <v>0</v>
      </c>
      <c r="AI22">
        <f>(AJ22 - AK22 - BO22*1E3/(8.314*(BQ22+273.15)) * AM22/BN22 * AL22) * BN22/(100*BB22) * (1000 - BK22)/1000</f>
        <v>0</v>
      </c>
      <c r="AJ22">
        <v>423.7788428269841</v>
      </c>
      <c r="AK22">
        <v>424.4593878787879</v>
      </c>
      <c r="AL22">
        <v>-6.063520573197081E-05</v>
      </c>
      <c r="AM22">
        <v>63.92935310212206</v>
      </c>
      <c r="AN22">
        <f>(AP22 - AO22 + BO22*1E3/(8.314*(BQ22+273.15)) * AR22/BN22 * AQ22) * BN22/(100*BB22) * 1000/(1000 - AP22)</f>
        <v>0</v>
      </c>
      <c r="AO22">
        <v>8.893092312260571</v>
      </c>
      <c r="AP22">
        <v>9.400160121212121</v>
      </c>
      <c r="AQ22">
        <v>4.897486007173503E-05</v>
      </c>
      <c r="AR22">
        <v>99.85901461468895</v>
      </c>
      <c r="AS22">
        <v>2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MAX(0,($B$13+$C$13*BV22)/(1+$D$13*BV22)*BO22/(BQ22+273)*$E$13)</f>
        <v>0</v>
      </c>
      <c r="AX22">
        <f>$B$11*BW22+$C$11*BX22+$F$11*CI22*(1-CL22)</f>
        <v>0</v>
      </c>
      <c r="AY22">
        <f>AX22*AZ22</f>
        <v>0</v>
      </c>
      <c r="AZ22">
        <f>($B$11*$D$9+$C$11*$D$9+$F$11*((CV22+CN22)/MAX(CV22+CN22+CW22, 0.1)*$I$9+CW22/MAX(CV22+CN22+CW22, 0.1)*$J$9))/($B$11+$C$11+$F$11)</f>
        <v>0</v>
      </c>
      <c r="BA22">
        <f>($B$11*$K$9+$C$11*$K$9+$F$11*((CV22+CN22)/MAX(CV22+CN22+CW22, 0.1)*$P$9+CW22/MAX(CV22+CN22+CW22, 0.1)*$Q$9))/($B$11+$C$11+$F$11)</f>
        <v>0</v>
      </c>
      <c r="BB22">
        <v>2.7</v>
      </c>
      <c r="BC22">
        <v>0.5</v>
      </c>
      <c r="BD22" t="s">
        <v>355</v>
      </c>
      <c r="BE22">
        <v>2</v>
      </c>
      <c r="BF22" t="b">
        <v>1</v>
      </c>
      <c r="BG22">
        <v>1680989544.5</v>
      </c>
      <c r="BH22">
        <v>420.4762222222222</v>
      </c>
      <c r="BI22">
        <v>420.0056666666667</v>
      </c>
      <c r="BJ22">
        <v>9.394955555555555</v>
      </c>
      <c r="BK22">
        <v>8.888052222222221</v>
      </c>
      <c r="BL22">
        <v>416.7591111111111</v>
      </c>
      <c r="BM22">
        <v>9.325487777777779</v>
      </c>
      <c r="BN22">
        <v>500.0682222222223</v>
      </c>
      <c r="BO22">
        <v>90.37121111111111</v>
      </c>
      <c r="BP22">
        <v>0.1000931111111111</v>
      </c>
      <c r="BQ22">
        <v>20.35155555555556</v>
      </c>
      <c r="BR22">
        <v>20.02754444444444</v>
      </c>
      <c r="BS22">
        <v>999.9000000000001</v>
      </c>
      <c r="BT22">
        <v>0</v>
      </c>
      <c r="BU22">
        <v>0</v>
      </c>
      <c r="BV22">
        <v>9998.828888888887</v>
      </c>
      <c r="BW22">
        <v>0</v>
      </c>
      <c r="BX22">
        <v>0.386148</v>
      </c>
      <c r="BY22">
        <v>0.4705198888888888</v>
      </c>
      <c r="BZ22">
        <v>424.4641111111111</v>
      </c>
      <c r="CA22">
        <v>423.7721111111111</v>
      </c>
      <c r="CB22">
        <v>0.5069036666666666</v>
      </c>
      <c r="CC22">
        <v>420.0056666666667</v>
      </c>
      <c r="CD22">
        <v>8.888052222222221</v>
      </c>
      <c r="CE22">
        <v>0.8490335555555556</v>
      </c>
      <c r="CF22">
        <v>0.803224</v>
      </c>
      <c r="CG22">
        <v>4.554648888888889</v>
      </c>
      <c r="CH22">
        <v>3.764406666666667</v>
      </c>
      <c r="CI22">
        <v>0</v>
      </c>
      <c r="CJ22">
        <v>0</v>
      </c>
      <c r="CK22">
        <v>0</v>
      </c>
      <c r="CL22">
        <v>0</v>
      </c>
      <c r="CM22">
        <v>2.155144444444444</v>
      </c>
      <c r="CN22">
        <v>0</v>
      </c>
      <c r="CO22">
        <v>0.6479444444444445</v>
      </c>
      <c r="CP22">
        <v>-1.694477777777778</v>
      </c>
      <c r="CQ22">
        <v>34.52055555555555</v>
      </c>
      <c r="CR22">
        <v>41.875</v>
      </c>
      <c r="CS22">
        <v>37.93011111111111</v>
      </c>
      <c r="CT22">
        <v>41.25</v>
      </c>
      <c r="CU22">
        <v>35.62477777777778</v>
      </c>
      <c r="CV22">
        <v>0</v>
      </c>
      <c r="CW22">
        <v>0</v>
      </c>
      <c r="CX22">
        <v>0</v>
      </c>
      <c r="CY22">
        <v>1680989598</v>
      </c>
      <c r="CZ22">
        <v>0</v>
      </c>
      <c r="DA22">
        <v>1680989289</v>
      </c>
      <c r="DB22" t="s">
        <v>356</v>
      </c>
      <c r="DC22">
        <v>1680989289</v>
      </c>
      <c r="DD22">
        <v>1680989288</v>
      </c>
      <c r="DE22">
        <v>1</v>
      </c>
      <c r="DF22">
        <v>0.07199999999999999</v>
      </c>
      <c r="DG22">
        <v>-0.002</v>
      </c>
      <c r="DH22">
        <v>3.716</v>
      </c>
      <c r="DI22">
        <v>0.06</v>
      </c>
      <c r="DJ22">
        <v>420</v>
      </c>
      <c r="DK22">
        <v>9</v>
      </c>
      <c r="DL22">
        <v>0.4</v>
      </c>
      <c r="DM22">
        <v>0.14</v>
      </c>
      <c r="DN22">
        <v>0.491930375</v>
      </c>
      <c r="DO22">
        <v>0.03576458161350764</v>
      </c>
      <c r="DP22">
        <v>0.03605645302555944</v>
      </c>
      <c r="DQ22">
        <v>1</v>
      </c>
      <c r="DR22">
        <v>0.5345530500000001</v>
      </c>
      <c r="DS22">
        <v>-0.03866667917448387</v>
      </c>
      <c r="DT22">
        <v>0.02047680575791791</v>
      </c>
      <c r="DU22">
        <v>1</v>
      </c>
      <c r="DV22">
        <v>2</v>
      </c>
      <c r="DW22">
        <v>2</v>
      </c>
      <c r="DX22" t="s">
        <v>357</v>
      </c>
      <c r="DY22">
        <v>2.98092</v>
      </c>
      <c r="DZ22">
        <v>2.72842</v>
      </c>
      <c r="EA22">
        <v>0.0857497</v>
      </c>
      <c r="EB22">
        <v>0.0867026</v>
      </c>
      <c r="EC22">
        <v>0.0544031</v>
      </c>
      <c r="ED22">
        <v>0.0526622</v>
      </c>
      <c r="EE22">
        <v>27478</v>
      </c>
      <c r="EF22">
        <v>27089.9</v>
      </c>
      <c r="EG22">
        <v>30580.6</v>
      </c>
      <c r="EH22">
        <v>29903.8</v>
      </c>
      <c r="EI22">
        <v>39907.4</v>
      </c>
      <c r="EJ22">
        <v>37310.5</v>
      </c>
      <c r="EK22">
        <v>46759.9</v>
      </c>
      <c r="EL22">
        <v>44463.8</v>
      </c>
      <c r="EM22">
        <v>1.88248</v>
      </c>
      <c r="EN22">
        <v>1.87512</v>
      </c>
      <c r="EO22">
        <v>-0.0160784</v>
      </c>
      <c r="EP22">
        <v>0</v>
      </c>
      <c r="EQ22">
        <v>20.2952</v>
      </c>
      <c r="ER22">
        <v>999.9</v>
      </c>
      <c r="ES22">
        <v>28.7</v>
      </c>
      <c r="ET22">
        <v>31</v>
      </c>
      <c r="EU22">
        <v>14.3259</v>
      </c>
      <c r="EV22">
        <v>63.5161</v>
      </c>
      <c r="EW22">
        <v>23.5216</v>
      </c>
      <c r="EX22">
        <v>1</v>
      </c>
      <c r="EY22">
        <v>-0.1022</v>
      </c>
      <c r="EZ22">
        <v>2.96016</v>
      </c>
      <c r="FA22">
        <v>20.1998</v>
      </c>
      <c r="FB22">
        <v>5.24095</v>
      </c>
      <c r="FC22">
        <v>11.9685</v>
      </c>
      <c r="FD22">
        <v>4.9731</v>
      </c>
      <c r="FE22">
        <v>3.291</v>
      </c>
      <c r="FF22">
        <v>9999</v>
      </c>
      <c r="FG22">
        <v>9999</v>
      </c>
      <c r="FH22">
        <v>9999</v>
      </c>
      <c r="FI22">
        <v>999.9</v>
      </c>
      <c r="FJ22">
        <v>4.97292</v>
      </c>
      <c r="FK22">
        <v>1.87708</v>
      </c>
      <c r="FL22">
        <v>1.87515</v>
      </c>
      <c r="FM22">
        <v>1.87802</v>
      </c>
      <c r="FN22">
        <v>1.87469</v>
      </c>
      <c r="FO22">
        <v>1.87835</v>
      </c>
      <c r="FP22">
        <v>1.87535</v>
      </c>
      <c r="FQ22">
        <v>1.87652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3.717</v>
      </c>
      <c r="GF22">
        <v>0.06950000000000001</v>
      </c>
      <c r="GG22">
        <v>2.030711240282871</v>
      </c>
      <c r="GH22">
        <v>0.004760582872245599</v>
      </c>
      <c r="GI22">
        <v>-1.90964766093643E-06</v>
      </c>
      <c r="GJ22">
        <v>4.704532600260474E-10</v>
      </c>
      <c r="GK22">
        <v>0.003228918877667209</v>
      </c>
      <c r="GL22">
        <v>-7.724206753022976E-05</v>
      </c>
      <c r="GM22">
        <v>0.0008615414878997349</v>
      </c>
      <c r="GN22">
        <v>-9.820734241563477E-06</v>
      </c>
      <c r="GO22">
        <v>0</v>
      </c>
      <c r="GP22">
        <v>2089</v>
      </c>
      <c r="GQ22">
        <v>1</v>
      </c>
      <c r="GR22">
        <v>23</v>
      </c>
      <c r="GS22">
        <v>4.3</v>
      </c>
      <c r="GT22">
        <v>4.3</v>
      </c>
      <c r="GU22">
        <v>1.10352</v>
      </c>
      <c r="GV22">
        <v>2.53418</v>
      </c>
      <c r="GW22">
        <v>1.39893</v>
      </c>
      <c r="GX22">
        <v>2.33765</v>
      </c>
      <c r="GY22">
        <v>1.44897</v>
      </c>
      <c r="GZ22">
        <v>2.45239</v>
      </c>
      <c r="HA22">
        <v>36.6943</v>
      </c>
      <c r="HB22">
        <v>24.0525</v>
      </c>
      <c r="HC22">
        <v>18</v>
      </c>
      <c r="HD22">
        <v>487.903</v>
      </c>
      <c r="HE22">
        <v>454.225</v>
      </c>
      <c r="HF22">
        <v>17.322</v>
      </c>
      <c r="HG22">
        <v>25.6138</v>
      </c>
      <c r="HH22">
        <v>30.0002</v>
      </c>
      <c r="HI22">
        <v>25.5187</v>
      </c>
      <c r="HJ22">
        <v>25.6046</v>
      </c>
      <c r="HK22">
        <v>22.1319</v>
      </c>
      <c r="HL22">
        <v>34.1029</v>
      </c>
      <c r="HM22">
        <v>53.0866</v>
      </c>
      <c r="HN22">
        <v>17.2901</v>
      </c>
      <c r="HO22">
        <v>420</v>
      </c>
      <c r="HP22">
        <v>8.91689</v>
      </c>
      <c r="HQ22">
        <v>101.07</v>
      </c>
      <c r="HR22">
        <v>102.248</v>
      </c>
    </row>
    <row r="23" spans="1:226">
      <c r="A23">
        <v>7</v>
      </c>
      <c r="B23">
        <v>1680989552</v>
      </c>
      <c r="C23">
        <v>30</v>
      </c>
      <c r="D23" t="s">
        <v>373</v>
      </c>
      <c r="E23" t="s">
        <v>374</v>
      </c>
      <c r="F23">
        <v>5</v>
      </c>
      <c r="G23" t="s">
        <v>353</v>
      </c>
      <c r="H23" t="s">
        <v>354</v>
      </c>
      <c r="I23">
        <v>1680989549.2</v>
      </c>
      <c r="J23">
        <f>(K23)/1000</f>
        <v>0</v>
      </c>
      <c r="K23">
        <f>IF(BF23, AN23, AH23)</f>
        <v>0</v>
      </c>
      <c r="L23">
        <f>IF(BF23, AI23, AG23)</f>
        <v>0</v>
      </c>
      <c r="M23">
        <f>BH23 - IF(AU23&gt;1, L23*BB23*100.0/(AW23*BV23), 0)</f>
        <v>0</v>
      </c>
      <c r="N23">
        <f>((T23-J23/2)*M23-L23)/(T23+J23/2)</f>
        <v>0</v>
      </c>
      <c r="O23">
        <f>N23*(BO23+BP23)/1000.0</f>
        <v>0</v>
      </c>
      <c r="P23">
        <f>(BH23 - IF(AU23&gt;1, L23*BB23*100.0/(AW23*BV23), 0))*(BO23+BP23)/1000.0</f>
        <v>0</v>
      </c>
      <c r="Q23">
        <f>2.0/((1/S23-1/R23)+SIGN(S23)*SQRT((1/S23-1/R23)*(1/S23-1/R23) + 4*BC23/((BC23+1)*(BC23+1))*(2*1/S23*1/R23-1/R23*1/R23)))</f>
        <v>0</v>
      </c>
      <c r="R23">
        <f>IF(LEFT(BD23,1)&lt;&gt;"0",IF(LEFT(BD23,1)="1",3.0,BE23),$D$5+$E$5*(BV23*BO23/($K$5*1000))+$F$5*(BV23*BO23/($K$5*1000))*MAX(MIN(BB23,$J$5),$I$5)*MAX(MIN(BB23,$J$5),$I$5)+$G$5*MAX(MIN(BB23,$J$5),$I$5)*(BV23*BO23/($K$5*1000))+$H$5*(BV23*BO23/($K$5*1000))*(BV23*BO23/($K$5*1000)))</f>
        <v>0</v>
      </c>
      <c r="S23">
        <f>J23*(1000-(1000*0.61365*exp(17.502*W23/(240.97+W23))/(BO23+BP23)+BJ23)/2)/(1000*0.61365*exp(17.502*W23/(240.97+W23))/(BO23+BP23)-BJ23)</f>
        <v>0</v>
      </c>
      <c r="T23">
        <f>1/((BC23+1)/(Q23/1.6)+1/(R23/1.37)) + BC23/((BC23+1)/(Q23/1.6) + BC23/(R23/1.37))</f>
        <v>0</v>
      </c>
      <c r="U23">
        <f>(AX23*BA23)</f>
        <v>0</v>
      </c>
      <c r="V23">
        <f>(BQ23+(U23+2*0.95*5.67E-8*(((BQ23+$B$7)+273)^4-(BQ23+273)^4)-44100*J23)/(1.84*29.3*R23+8*0.95*5.67E-8*(BQ23+273)^3))</f>
        <v>0</v>
      </c>
      <c r="W23">
        <f>($C$7*BR23+$D$7*BS23+$E$7*V23)</f>
        <v>0</v>
      </c>
      <c r="X23">
        <f>0.61365*exp(17.502*W23/(240.97+W23))</f>
        <v>0</v>
      </c>
      <c r="Y23">
        <f>(Z23/AA23*100)</f>
        <v>0</v>
      </c>
      <c r="Z23">
        <f>BJ23*(BO23+BP23)/1000</f>
        <v>0</v>
      </c>
      <c r="AA23">
        <f>0.61365*exp(17.502*BQ23/(240.97+BQ23))</f>
        <v>0</v>
      </c>
      <c r="AB23">
        <f>(X23-BJ23*(BO23+BP23)/1000)</f>
        <v>0</v>
      </c>
      <c r="AC23">
        <f>(-J23*44100)</f>
        <v>0</v>
      </c>
      <c r="AD23">
        <f>2*29.3*R23*0.92*(BQ23-W23)</f>
        <v>0</v>
      </c>
      <c r="AE23">
        <f>2*0.95*5.67E-8*(((BQ23+$B$7)+273)^4-(W23+273)^4)</f>
        <v>0</v>
      </c>
      <c r="AF23">
        <f>U23+AE23+AC23+AD23</f>
        <v>0</v>
      </c>
      <c r="AG23">
        <f>BN23*AU23*(BI23-BH23*(1000-AU23*BK23)/(1000-AU23*BJ23))/(100*BB23)</f>
        <v>0</v>
      </c>
      <c r="AH23">
        <f>1000*BN23*AU23*(BJ23-BK23)/(100*BB23*(1000-AU23*BJ23))</f>
        <v>0</v>
      </c>
      <c r="AI23">
        <f>(AJ23 - AK23 - BO23*1E3/(8.314*(BQ23+273.15)) * AM23/BN23 * AL23) * BN23/(100*BB23) * (1000 - BK23)/1000</f>
        <v>0</v>
      </c>
      <c r="AJ23">
        <v>423.8019876973123</v>
      </c>
      <c r="AK23">
        <v>424.4530787878791</v>
      </c>
      <c r="AL23">
        <v>6.511461999550215E-05</v>
      </c>
      <c r="AM23">
        <v>63.92935310212206</v>
      </c>
      <c r="AN23">
        <f>(AP23 - AO23 + BO23*1E3/(8.314*(BQ23+273.15)) * AR23/BN23 * AQ23) * BN23/(100*BB23) * 1000/(1000 - AP23)</f>
        <v>0</v>
      </c>
      <c r="AO23">
        <v>8.89747606406511</v>
      </c>
      <c r="AP23">
        <v>9.412215454545452</v>
      </c>
      <c r="AQ23">
        <v>4.165851760368124E-05</v>
      </c>
      <c r="AR23">
        <v>99.85901461468895</v>
      </c>
      <c r="AS23">
        <v>2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MAX(0,($B$13+$C$13*BV23)/(1+$D$13*BV23)*BO23/(BQ23+273)*$E$13)</f>
        <v>0</v>
      </c>
      <c r="AX23">
        <f>$B$11*BW23+$C$11*BX23+$F$11*CI23*(1-CL23)</f>
        <v>0</v>
      </c>
      <c r="AY23">
        <f>AX23*AZ23</f>
        <v>0</v>
      </c>
      <c r="AZ23">
        <f>($B$11*$D$9+$C$11*$D$9+$F$11*((CV23+CN23)/MAX(CV23+CN23+CW23, 0.1)*$I$9+CW23/MAX(CV23+CN23+CW23, 0.1)*$J$9))/($B$11+$C$11+$F$11)</f>
        <v>0</v>
      </c>
      <c r="BA23">
        <f>($B$11*$K$9+$C$11*$K$9+$F$11*((CV23+CN23)/MAX(CV23+CN23+CW23, 0.1)*$P$9+CW23/MAX(CV23+CN23+CW23, 0.1)*$Q$9))/($B$11+$C$11+$F$11)</f>
        <v>0</v>
      </c>
      <c r="BB23">
        <v>2.7</v>
      </c>
      <c r="BC23">
        <v>0.5</v>
      </c>
      <c r="BD23" t="s">
        <v>355</v>
      </c>
      <c r="BE23">
        <v>2</v>
      </c>
      <c r="BF23" t="b">
        <v>1</v>
      </c>
      <c r="BG23">
        <v>1680989549.2</v>
      </c>
      <c r="BH23">
        <v>420.4564</v>
      </c>
      <c r="BI23">
        <v>420.0103</v>
      </c>
      <c r="BJ23">
        <v>9.406601</v>
      </c>
      <c r="BK23">
        <v>8.896379</v>
      </c>
      <c r="BL23">
        <v>416.7394</v>
      </c>
      <c r="BM23">
        <v>9.336977000000001</v>
      </c>
      <c r="BN23">
        <v>500.0844999999999</v>
      </c>
      <c r="BO23">
        <v>90.36954</v>
      </c>
      <c r="BP23">
        <v>0.09996274000000001</v>
      </c>
      <c r="BQ23">
        <v>20.34524</v>
      </c>
      <c r="BR23">
        <v>20.02621</v>
      </c>
      <c r="BS23">
        <v>999.9</v>
      </c>
      <c r="BT23">
        <v>0</v>
      </c>
      <c r="BU23">
        <v>0</v>
      </c>
      <c r="BV23">
        <v>9997.189000000002</v>
      </c>
      <c r="BW23">
        <v>0</v>
      </c>
      <c r="BX23">
        <v>0.386148</v>
      </c>
      <c r="BY23">
        <v>0.4458221</v>
      </c>
      <c r="BZ23">
        <v>424.449</v>
      </c>
      <c r="CA23">
        <v>423.7808</v>
      </c>
      <c r="CB23">
        <v>0.5102226</v>
      </c>
      <c r="CC23">
        <v>420.0103</v>
      </c>
      <c r="CD23">
        <v>8.896379</v>
      </c>
      <c r="CE23">
        <v>0.8500703999999999</v>
      </c>
      <c r="CF23">
        <v>0.8039616000000001</v>
      </c>
      <c r="CG23">
        <v>4.572089999999999</v>
      </c>
      <c r="CH23">
        <v>3.777444</v>
      </c>
      <c r="CI23">
        <v>0</v>
      </c>
      <c r="CJ23">
        <v>0</v>
      </c>
      <c r="CK23">
        <v>0</v>
      </c>
      <c r="CL23">
        <v>0</v>
      </c>
      <c r="CM23">
        <v>2.06225</v>
      </c>
      <c r="CN23">
        <v>0</v>
      </c>
      <c r="CO23">
        <v>0.77678</v>
      </c>
      <c r="CP23">
        <v>-1.66215</v>
      </c>
      <c r="CQ23">
        <v>34.5872</v>
      </c>
      <c r="CR23">
        <v>41.875</v>
      </c>
      <c r="CS23">
        <v>37.9308</v>
      </c>
      <c r="CT23">
        <v>41.2437</v>
      </c>
      <c r="CU23">
        <v>35.687</v>
      </c>
      <c r="CV23">
        <v>0</v>
      </c>
      <c r="CW23">
        <v>0</v>
      </c>
      <c r="CX23">
        <v>0</v>
      </c>
      <c r="CY23">
        <v>1680989603.4</v>
      </c>
      <c r="CZ23">
        <v>0</v>
      </c>
      <c r="DA23">
        <v>1680989289</v>
      </c>
      <c r="DB23" t="s">
        <v>356</v>
      </c>
      <c r="DC23">
        <v>1680989289</v>
      </c>
      <c r="DD23">
        <v>1680989288</v>
      </c>
      <c r="DE23">
        <v>1</v>
      </c>
      <c r="DF23">
        <v>0.07199999999999999</v>
      </c>
      <c r="DG23">
        <v>-0.002</v>
      </c>
      <c r="DH23">
        <v>3.716</v>
      </c>
      <c r="DI23">
        <v>0.06</v>
      </c>
      <c r="DJ23">
        <v>420</v>
      </c>
      <c r="DK23">
        <v>9</v>
      </c>
      <c r="DL23">
        <v>0.4</v>
      </c>
      <c r="DM23">
        <v>0.14</v>
      </c>
      <c r="DN23">
        <v>0.479002375</v>
      </c>
      <c r="DO23">
        <v>-0.1203348630394009</v>
      </c>
      <c r="DP23">
        <v>0.04070911243117902</v>
      </c>
      <c r="DQ23">
        <v>0</v>
      </c>
      <c r="DR23">
        <v>0.530965525</v>
      </c>
      <c r="DS23">
        <v>-0.1829139399624777</v>
      </c>
      <c r="DT23">
        <v>0.02314187889302369</v>
      </c>
      <c r="DU23">
        <v>0</v>
      </c>
      <c r="DV23">
        <v>0</v>
      </c>
      <c r="DW23">
        <v>2</v>
      </c>
      <c r="DX23" t="s">
        <v>365</v>
      </c>
      <c r="DY23">
        <v>2.98039</v>
      </c>
      <c r="DZ23">
        <v>2.72829</v>
      </c>
      <c r="EA23">
        <v>0.0857472</v>
      </c>
      <c r="EB23">
        <v>0.08669490000000001</v>
      </c>
      <c r="EC23">
        <v>0.0544549</v>
      </c>
      <c r="ED23">
        <v>0.0526816</v>
      </c>
      <c r="EE23">
        <v>27478.1</v>
      </c>
      <c r="EF23">
        <v>27089.9</v>
      </c>
      <c r="EG23">
        <v>30580.7</v>
      </c>
      <c r="EH23">
        <v>29903.5</v>
      </c>
      <c r="EI23">
        <v>39905.6</v>
      </c>
      <c r="EJ23">
        <v>37309.3</v>
      </c>
      <c r="EK23">
        <v>46760.4</v>
      </c>
      <c r="EL23">
        <v>44463.3</v>
      </c>
      <c r="EM23">
        <v>1.88192</v>
      </c>
      <c r="EN23">
        <v>1.87538</v>
      </c>
      <c r="EO23">
        <v>-0.0163317</v>
      </c>
      <c r="EP23">
        <v>0</v>
      </c>
      <c r="EQ23">
        <v>20.2935</v>
      </c>
      <c r="ER23">
        <v>999.9</v>
      </c>
      <c r="ES23">
        <v>28.6</v>
      </c>
      <c r="ET23">
        <v>31</v>
      </c>
      <c r="EU23">
        <v>14.2781</v>
      </c>
      <c r="EV23">
        <v>63.3161</v>
      </c>
      <c r="EW23">
        <v>24.1186</v>
      </c>
      <c r="EX23">
        <v>1</v>
      </c>
      <c r="EY23">
        <v>-0.102132</v>
      </c>
      <c r="EZ23">
        <v>2.96251</v>
      </c>
      <c r="FA23">
        <v>20.1998</v>
      </c>
      <c r="FB23">
        <v>5.2411</v>
      </c>
      <c r="FC23">
        <v>11.9695</v>
      </c>
      <c r="FD23">
        <v>4.9733</v>
      </c>
      <c r="FE23">
        <v>3.291</v>
      </c>
      <c r="FF23">
        <v>9999</v>
      </c>
      <c r="FG23">
        <v>9999</v>
      </c>
      <c r="FH23">
        <v>9999</v>
      </c>
      <c r="FI23">
        <v>999.9</v>
      </c>
      <c r="FJ23">
        <v>4.97292</v>
      </c>
      <c r="FK23">
        <v>1.87702</v>
      </c>
      <c r="FL23">
        <v>1.87515</v>
      </c>
      <c r="FM23">
        <v>1.87798</v>
      </c>
      <c r="FN23">
        <v>1.87468</v>
      </c>
      <c r="FO23">
        <v>1.8783</v>
      </c>
      <c r="FP23">
        <v>1.87531</v>
      </c>
      <c r="FQ23">
        <v>1.8765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3.717</v>
      </c>
      <c r="GF23">
        <v>0.0697</v>
      </c>
      <c r="GG23">
        <v>2.030711240282871</v>
      </c>
      <c r="GH23">
        <v>0.004760582872245599</v>
      </c>
      <c r="GI23">
        <v>-1.90964766093643E-06</v>
      </c>
      <c r="GJ23">
        <v>4.704532600260474E-10</v>
      </c>
      <c r="GK23">
        <v>0.003228918877667209</v>
      </c>
      <c r="GL23">
        <v>-7.724206753022976E-05</v>
      </c>
      <c r="GM23">
        <v>0.0008615414878997349</v>
      </c>
      <c r="GN23">
        <v>-9.820734241563477E-06</v>
      </c>
      <c r="GO23">
        <v>0</v>
      </c>
      <c r="GP23">
        <v>2089</v>
      </c>
      <c r="GQ23">
        <v>1</v>
      </c>
      <c r="GR23">
        <v>23</v>
      </c>
      <c r="GS23">
        <v>4.4</v>
      </c>
      <c r="GT23">
        <v>4.4</v>
      </c>
      <c r="GU23">
        <v>1.10352</v>
      </c>
      <c r="GV23">
        <v>2.54517</v>
      </c>
      <c r="GW23">
        <v>1.39893</v>
      </c>
      <c r="GX23">
        <v>2.33765</v>
      </c>
      <c r="GY23">
        <v>1.44897</v>
      </c>
      <c r="GZ23">
        <v>2.48779</v>
      </c>
      <c r="HA23">
        <v>36.718</v>
      </c>
      <c r="HB23">
        <v>24.0525</v>
      </c>
      <c r="HC23">
        <v>18</v>
      </c>
      <c r="HD23">
        <v>487.605</v>
      </c>
      <c r="HE23">
        <v>454.382</v>
      </c>
      <c r="HF23">
        <v>17.2899</v>
      </c>
      <c r="HG23">
        <v>25.6129</v>
      </c>
      <c r="HH23">
        <v>30.0002</v>
      </c>
      <c r="HI23">
        <v>25.5186</v>
      </c>
      <c r="HJ23">
        <v>25.6046</v>
      </c>
      <c r="HK23">
        <v>22.1331</v>
      </c>
      <c r="HL23">
        <v>34.1029</v>
      </c>
      <c r="HM23">
        <v>52.7157</v>
      </c>
      <c r="HN23">
        <v>17.2644</v>
      </c>
      <c r="HO23">
        <v>420</v>
      </c>
      <c r="HP23">
        <v>8.90874</v>
      </c>
      <c r="HQ23">
        <v>101.071</v>
      </c>
      <c r="HR23">
        <v>102.247</v>
      </c>
    </row>
    <row r="24" spans="1:226">
      <c r="A24">
        <v>8</v>
      </c>
      <c r="B24">
        <v>1680989557</v>
      </c>
      <c r="C24">
        <v>35</v>
      </c>
      <c r="D24" t="s">
        <v>375</v>
      </c>
      <c r="E24" t="s">
        <v>376</v>
      </c>
      <c r="F24">
        <v>5</v>
      </c>
      <c r="G24" t="s">
        <v>353</v>
      </c>
      <c r="H24" t="s">
        <v>354</v>
      </c>
      <c r="I24">
        <v>1680989554.5</v>
      </c>
      <c r="J24">
        <f>(K24)/1000</f>
        <v>0</v>
      </c>
      <c r="K24">
        <f>IF(BF24, AN24, AH24)</f>
        <v>0</v>
      </c>
      <c r="L24">
        <f>IF(BF24, AI24, AG24)</f>
        <v>0</v>
      </c>
      <c r="M24">
        <f>BH24 - IF(AU24&gt;1, L24*BB24*100.0/(AW24*BV24), 0)</f>
        <v>0</v>
      </c>
      <c r="N24">
        <f>((T24-J24/2)*M24-L24)/(T24+J24/2)</f>
        <v>0</v>
      </c>
      <c r="O24">
        <f>N24*(BO24+BP24)/1000.0</f>
        <v>0</v>
      </c>
      <c r="P24">
        <f>(BH24 - IF(AU24&gt;1, L24*BB24*100.0/(AW24*BV24), 0))*(BO24+BP24)/1000.0</f>
        <v>0</v>
      </c>
      <c r="Q24">
        <f>2.0/((1/S24-1/R24)+SIGN(S24)*SQRT((1/S24-1/R24)*(1/S24-1/R24) + 4*BC24/((BC24+1)*(BC24+1))*(2*1/S24*1/R24-1/R24*1/R24)))</f>
        <v>0</v>
      </c>
      <c r="R24">
        <f>IF(LEFT(BD24,1)&lt;&gt;"0",IF(LEFT(BD24,1)="1",3.0,BE24),$D$5+$E$5*(BV24*BO24/($K$5*1000))+$F$5*(BV24*BO24/($K$5*1000))*MAX(MIN(BB24,$J$5),$I$5)*MAX(MIN(BB24,$J$5),$I$5)+$G$5*MAX(MIN(BB24,$J$5),$I$5)*(BV24*BO24/($K$5*1000))+$H$5*(BV24*BO24/($K$5*1000))*(BV24*BO24/($K$5*1000)))</f>
        <v>0</v>
      </c>
      <c r="S24">
        <f>J24*(1000-(1000*0.61365*exp(17.502*W24/(240.97+W24))/(BO24+BP24)+BJ24)/2)/(1000*0.61365*exp(17.502*W24/(240.97+W24))/(BO24+BP24)-BJ24)</f>
        <v>0</v>
      </c>
      <c r="T24">
        <f>1/((BC24+1)/(Q24/1.6)+1/(R24/1.37)) + BC24/((BC24+1)/(Q24/1.6) + BC24/(R24/1.37))</f>
        <v>0</v>
      </c>
      <c r="U24">
        <f>(AX24*BA24)</f>
        <v>0</v>
      </c>
      <c r="V24">
        <f>(BQ24+(U24+2*0.95*5.67E-8*(((BQ24+$B$7)+273)^4-(BQ24+273)^4)-44100*J24)/(1.84*29.3*R24+8*0.95*5.67E-8*(BQ24+273)^3))</f>
        <v>0</v>
      </c>
      <c r="W24">
        <f>($C$7*BR24+$D$7*BS24+$E$7*V24)</f>
        <v>0</v>
      </c>
      <c r="X24">
        <f>0.61365*exp(17.502*W24/(240.97+W24))</f>
        <v>0</v>
      </c>
      <c r="Y24">
        <f>(Z24/AA24*100)</f>
        <v>0</v>
      </c>
      <c r="Z24">
        <f>BJ24*(BO24+BP24)/1000</f>
        <v>0</v>
      </c>
      <c r="AA24">
        <f>0.61365*exp(17.502*BQ24/(240.97+BQ24))</f>
        <v>0</v>
      </c>
      <c r="AB24">
        <f>(X24-BJ24*(BO24+BP24)/1000)</f>
        <v>0</v>
      </c>
      <c r="AC24">
        <f>(-J24*44100)</f>
        <v>0</v>
      </c>
      <c r="AD24">
        <f>2*29.3*R24*0.92*(BQ24-W24)</f>
        <v>0</v>
      </c>
      <c r="AE24">
        <f>2*0.95*5.67E-8*(((BQ24+$B$7)+273)^4-(W24+273)^4)</f>
        <v>0</v>
      </c>
      <c r="AF24">
        <f>U24+AE24+AC24+AD24</f>
        <v>0</v>
      </c>
      <c r="AG24">
        <f>BN24*AU24*(BI24-BH24*(1000-AU24*BK24)/(1000-AU24*BJ24))/(100*BB24)</f>
        <v>0</v>
      </c>
      <c r="AH24">
        <f>1000*BN24*AU24*(BJ24-BK24)/(100*BB24*(1000-AU24*BJ24))</f>
        <v>0</v>
      </c>
      <c r="AI24">
        <f>(AJ24 - AK24 - BO24*1E3/(8.314*(BQ24+273.15)) * AM24/BN24 * AL24) * BN24/(100*BB24) * (1000 - BK24)/1000</f>
        <v>0</v>
      </c>
      <c r="AJ24">
        <v>423.7315926555628</v>
      </c>
      <c r="AK24">
        <v>424.4512969696968</v>
      </c>
      <c r="AL24">
        <v>9.217071530908809E-05</v>
      </c>
      <c r="AM24">
        <v>63.92935310212206</v>
      </c>
      <c r="AN24">
        <f>(AP24 - AO24 + BO24*1E3/(8.314*(BQ24+273.15)) * AR24/BN24 * AQ24) * BN24/(100*BB24) * 1000/(1000 - AP24)</f>
        <v>0</v>
      </c>
      <c r="AO24">
        <v>8.880696757319877</v>
      </c>
      <c r="AP24">
        <v>9.41721539393939</v>
      </c>
      <c r="AQ24">
        <v>-7.044103559265183E-06</v>
      </c>
      <c r="AR24">
        <v>99.85901461468895</v>
      </c>
      <c r="AS24">
        <v>3</v>
      </c>
      <c r="AT24">
        <v>1</v>
      </c>
      <c r="AU24">
        <f>IF(AS24*$H$13&gt;=AW24,1.0,(AW24/(AW24-AS24*$H$13)))</f>
        <v>0</v>
      </c>
      <c r="AV24">
        <f>(AU24-1)*100</f>
        <v>0</v>
      </c>
      <c r="AW24">
        <f>MAX(0,($B$13+$C$13*BV24)/(1+$D$13*BV24)*BO24/(BQ24+273)*$E$13)</f>
        <v>0</v>
      </c>
      <c r="AX24">
        <f>$B$11*BW24+$C$11*BX24+$F$11*CI24*(1-CL24)</f>
        <v>0</v>
      </c>
      <c r="AY24">
        <f>AX24*AZ24</f>
        <v>0</v>
      </c>
      <c r="AZ24">
        <f>($B$11*$D$9+$C$11*$D$9+$F$11*((CV24+CN24)/MAX(CV24+CN24+CW24, 0.1)*$I$9+CW24/MAX(CV24+CN24+CW24, 0.1)*$J$9))/($B$11+$C$11+$F$11)</f>
        <v>0</v>
      </c>
      <c r="BA24">
        <f>($B$11*$K$9+$C$11*$K$9+$F$11*((CV24+CN24)/MAX(CV24+CN24+CW24, 0.1)*$P$9+CW24/MAX(CV24+CN24+CW24, 0.1)*$Q$9))/($B$11+$C$11+$F$11)</f>
        <v>0</v>
      </c>
      <c r="BB24">
        <v>2.7</v>
      </c>
      <c r="BC24">
        <v>0.5</v>
      </c>
      <c r="BD24" t="s">
        <v>355</v>
      </c>
      <c r="BE24">
        <v>2</v>
      </c>
      <c r="BF24" t="b">
        <v>1</v>
      </c>
      <c r="BG24">
        <v>1680989554.5</v>
      </c>
      <c r="BH24">
        <v>420.4424444444444</v>
      </c>
      <c r="BI24">
        <v>419.9775555555555</v>
      </c>
      <c r="BJ24">
        <v>9.417020000000001</v>
      </c>
      <c r="BK24">
        <v>8.887776666666666</v>
      </c>
      <c r="BL24">
        <v>416.7255555555555</v>
      </c>
      <c r="BM24">
        <v>9.347258888888888</v>
      </c>
      <c r="BN24">
        <v>500.0793333333334</v>
      </c>
      <c r="BO24">
        <v>90.37016666666665</v>
      </c>
      <c r="BP24">
        <v>0.1000835333333333</v>
      </c>
      <c r="BQ24">
        <v>20.34336666666667</v>
      </c>
      <c r="BR24">
        <v>20.01845555555555</v>
      </c>
      <c r="BS24">
        <v>999.9000000000001</v>
      </c>
      <c r="BT24">
        <v>0</v>
      </c>
      <c r="BU24">
        <v>0</v>
      </c>
      <c r="BV24">
        <v>9996.462222222222</v>
      </c>
      <c r="BW24">
        <v>0</v>
      </c>
      <c r="BX24">
        <v>0.386148</v>
      </c>
      <c r="BY24">
        <v>0.4647418888888889</v>
      </c>
      <c r="BZ24">
        <v>424.4395555555556</v>
      </c>
      <c r="CA24">
        <v>423.7438888888889</v>
      </c>
      <c r="CB24">
        <v>0.5292426666666666</v>
      </c>
      <c r="CC24">
        <v>419.9775555555555</v>
      </c>
      <c r="CD24">
        <v>8.887776666666666</v>
      </c>
      <c r="CE24">
        <v>0.8510177777777778</v>
      </c>
      <c r="CF24">
        <v>0.8031901111111112</v>
      </c>
      <c r="CG24">
        <v>4.588016666666666</v>
      </c>
      <c r="CH24">
        <v>3.763793333333333</v>
      </c>
      <c r="CI24">
        <v>0</v>
      </c>
      <c r="CJ24">
        <v>0</v>
      </c>
      <c r="CK24">
        <v>0</v>
      </c>
      <c r="CL24">
        <v>0</v>
      </c>
      <c r="CM24">
        <v>2.141233333333333</v>
      </c>
      <c r="CN24">
        <v>0</v>
      </c>
      <c r="CO24">
        <v>0.8025</v>
      </c>
      <c r="CP24">
        <v>-1.696244444444444</v>
      </c>
      <c r="CQ24">
        <v>34.618</v>
      </c>
      <c r="CR24">
        <v>41.875</v>
      </c>
      <c r="CS24">
        <v>37.944</v>
      </c>
      <c r="CT24">
        <v>41.29844444444445</v>
      </c>
      <c r="CU24">
        <v>35.68011111111111</v>
      </c>
      <c r="CV24">
        <v>0</v>
      </c>
      <c r="CW24">
        <v>0</v>
      </c>
      <c r="CX24">
        <v>0</v>
      </c>
      <c r="CY24">
        <v>1680989608.2</v>
      </c>
      <c r="CZ24">
        <v>0</v>
      </c>
      <c r="DA24">
        <v>1680989289</v>
      </c>
      <c r="DB24" t="s">
        <v>356</v>
      </c>
      <c r="DC24">
        <v>1680989289</v>
      </c>
      <c r="DD24">
        <v>1680989288</v>
      </c>
      <c r="DE24">
        <v>1</v>
      </c>
      <c r="DF24">
        <v>0.07199999999999999</v>
      </c>
      <c r="DG24">
        <v>-0.002</v>
      </c>
      <c r="DH24">
        <v>3.716</v>
      </c>
      <c r="DI24">
        <v>0.06</v>
      </c>
      <c r="DJ24">
        <v>420</v>
      </c>
      <c r="DK24">
        <v>9</v>
      </c>
      <c r="DL24">
        <v>0.4</v>
      </c>
      <c r="DM24">
        <v>0.14</v>
      </c>
      <c r="DN24">
        <v>0.4798866341463414</v>
      </c>
      <c r="DO24">
        <v>-0.2526386132404179</v>
      </c>
      <c r="DP24">
        <v>0.03938122619314827</v>
      </c>
      <c r="DQ24">
        <v>0</v>
      </c>
      <c r="DR24">
        <v>0.5254379024390244</v>
      </c>
      <c r="DS24">
        <v>-0.09037120557491164</v>
      </c>
      <c r="DT24">
        <v>0.02037457287992223</v>
      </c>
      <c r="DU24">
        <v>1</v>
      </c>
      <c r="DV24">
        <v>1</v>
      </c>
      <c r="DW24">
        <v>2</v>
      </c>
      <c r="DX24" t="s">
        <v>368</v>
      </c>
      <c r="DY24">
        <v>2.98077</v>
      </c>
      <c r="DZ24">
        <v>2.72846</v>
      </c>
      <c r="EA24">
        <v>0.08575049999999999</v>
      </c>
      <c r="EB24">
        <v>0.0867047</v>
      </c>
      <c r="EC24">
        <v>0.0544677</v>
      </c>
      <c r="ED24">
        <v>0.0525148</v>
      </c>
      <c r="EE24">
        <v>27477.9</v>
      </c>
      <c r="EF24">
        <v>27090</v>
      </c>
      <c r="EG24">
        <v>30580.5</v>
      </c>
      <c r="EH24">
        <v>29904</v>
      </c>
      <c r="EI24">
        <v>39904.8</v>
      </c>
      <c r="EJ24">
        <v>37316.6</v>
      </c>
      <c r="EK24">
        <v>46760.1</v>
      </c>
      <c r="EL24">
        <v>44464</v>
      </c>
      <c r="EM24">
        <v>1.88207</v>
      </c>
      <c r="EN24">
        <v>1.875</v>
      </c>
      <c r="EO24">
        <v>-0.0165626</v>
      </c>
      <c r="EP24">
        <v>0</v>
      </c>
      <c r="EQ24">
        <v>20.2914</v>
      </c>
      <c r="ER24">
        <v>999.9</v>
      </c>
      <c r="ES24">
        <v>28.6</v>
      </c>
      <c r="ET24">
        <v>31</v>
      </c>
      <c r="EU24">
        <v>14.276</v>
      </c>
      <c r="EV24">
        <v>63.5961</v>
      </c>
      <c r="EW24">
        <v>23.5537</v>
      </c>
      <c r="EX24">
        <v>1</v>
      </c>
      <c r="EY24">
        <v>-0.10221</v>
      </c>
      <c r="EZ24">
        <v>2.95739</v>
      </c>
      <c r="FA24">
        <v>20.2</v>
      </c>
      <c r="FB24">
        <v>5.2405</v>
      </c>
      <c r="FC24">
        <v>11.9703</v>
      </c>
      <c r="FD24">
        <v>4.9734</v>
      </c>
      <c r="FE24">
        <v>3.291</v>
      </c>
      <c r="FF24">
        <v>9999</v>
      </c>
      <c r="FG24">
        <v>9999</v>
      </c>
      <c r="FH24">
        <v>9999</v>
      </c>
      <c r="FI24">
        <v>999.9</v>
      </c>
      <c r="FJ24">
        <v>4.97293</v>
      </c>
      <c r="FK24">
        <v>1.87705</v>
      </c>
      <c r="FL24">
        <v>1.87514</v>
      </c>
      <c r="FM24">
        <v>1.87799</v>
      </c>
      <c r="FN24">
        <v>1.87469</v>
      </c>
      <c r="FO24">
        <v>1.87835</v>
      </c>
      <c r="FP24">
        <v>1.87532</v>
      </c>
      <c r="FQ24">
        <v>1.87653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3.717</v>
      </c>
      <c r="GF24">
        <v>0.0698</v>
      </c>
      <c r="GG24">
        <v>2.030711240282871</v>
      </c>
      <c r="GH24">
        <v>0.004760582872245599</v>
      </c>
      <c r="GI24">
        <v>-1.90964766093643E-06</v>
      </c>
      <c r="GJ24">
        <v>4.704532600260474E-10</v>
      </c>
      <c r="GK24">
        <v>0.003228918877667209</v>
      </c>
      <c r="GL24">
        <v>-7.724206753022976E-05</v>
      </c>
      <c r="GM24">
        <v>0.0008615414878997349</v>
      </c>
      <c r="GN24">
        <v>-9.820734241563477E-06</v>
      </c>
      <c r="GO24">
        <v>0</v>
      </c>
      <c r="GP24">
        <v>2089</v>
      </c>
      <c r="GQ24">
        <v>1</v>
      </c>
      <c r="GR24">
        <v>23</v>
      </c>
      <c r="GS24">
        <v>4.5</v>
      </c>
      <c r="GT24">
        <v>4.5</v>
      </c>
      <c r="GU24">
        <v>1.10352</v>
      </c>
      <c r="GV24">
        <v>2.54028</v>
      </c>
      <c r="GW24">
        <v>1.39893</v>
      </c>
      <c r="GX24">
        <v>2.33765</v>
      </c>
      <c r="GY24">
        <v>1.44897</v>
      </c>
      <c r="GZ24">
        <v>2.40356</v>
      </c>
      <c r="HA24">
        <v>36.6943</v>
      </c>
      <c r="HB24">
        <v>24.0525</v>
      </c>
      <c r="HC24">
        <v>18</v>
      </c>
      <c r="HD24">
        <v>487.671</v>
      </c>
      <c r="HE24">
        <v>454.13</v>
      </c>
      <c r="HF24">
        <v>17.2618</v>
      </c>
      <c r="HG24">
        <v>25.6129</v>
      </c>
      <c r="HH24">
        <v>30.0001</v>
      </c>
      <c r="HI24">
        <v>25.5166</v>
      </c>
      <c r="HJ24">
        <v>25.6024</v>
      </c>
      <c r="HK24">
        <v>22.1319</v>
      </c>
      <c r="HL24">
        <v>34.1029</v>
      </c>
      <c r="HM24">
        <v>52.7157</v>
      </c>
      <c r="HN24">
        <v>17.246</v>
      </c>
      <c r="HO24">
        <v>420</v>
      </c>
      <c r="HP24">
        <v>8.906510000000001</v>
      </c>
      <c r="HQ24">
        <v>101.07</v>
      </c>
      <c r="HR24">
        <v>102.248</v>
      </c>
    </row>
    <row r="25" spans="1:226">
      <c r="A25">
        <v>9</v>
      </c>
      <c r="B25">
        <v>1680989562</v>
      </c>
      <c r="C25">
        <v>40</v>
      </c>
      <c r="D25" t="s">
        <v>377</v>
      </c>
      <c r="E25" t="s">
        <v>378</v>
      </c>
      <c r="F25">
        <v>5</v>
      </c>
      <c r="G25" t="s">
        <v>353</v>
      </c>
      <c r="H25" t="s">
        <v>354</v>
      </c>
      <c r="I25">
        <v>1680989559.2</v>
      </c>
      <c r="J25">
        <f>(K25)/1000</f>
        <v>0</v>
      </c>
      <c r="K25">
        <f>IF(BF25, AN25, AH25)</f>
        <v>0</v>
      </c>
      <c r="L25">
        <f>IF(BF25, AI25, AG25)</f>
        <v>0</v>
      </c>
      <c r="M25">
        <f>BH25 - IF(AU25&gt;1, L25*BB25*100.0/(AW25*BV25), 0)</f>
        <v>0</v>
      </c>
      <c r="N25">
        <f>((T25-J25/2)*M25-L25)/(T25+J25/2)</f>
        <v>0</v>
      </c>
      <c r="O25">
        <f>N25*(BO25+BP25)/1000.0</f>
        <v>0</v>
      </c>
      <c r="P25">
        <f>(BH25 - IF(AU25&gt;1, L25*BB25*100.0/(AW25*BV25), 0))*(BO25+BP25)/1000.0</f>
        <v>0</v>
      </c>
      <c r="Q25">
        <f>2.0/((1/S25-1/R25)+SIGN(S25)*SQRT((1/S25-1/R25)*(1/S25-1/R25) + 4*BC25/((BC25+1)*(BC25+1))*(2*1/S25*1/R25-1/R25*1/R25)))</f>
        <v>0</v>
      </c>
      <c r="R25">
        <f>IF(LEFT(BD25,1)&lt;&gt;"0",IF(LEFT(BD25,1)="1",3.0,BE25),$D$5+$E$5*(BV25*BO25/($K$5*1000))+$F$5*(BV25*BO25/($K$5*1000))*MAX(MIN(BB25,$J$5),$I$5)*MAX(MIN(BB25,$J$5),$I$5)+$G$5*MAX(MIN(BB25,$J$5),$I$5)*(BV25*BO25/($K$5*1000))+$H$5*(BV25*BO25/($K$5*1000))*(BV25*BO25/($K$5*1000)))</f>
        <v>0</v>
      </c>
      <c r="S25">
        <f>J25*(1000-(1000*0.61365*exp(17.502*W25/(240.97+W25))/(BO25+BP25)+BJ25)/2)/(1000*0.61365*exp(17.502*W25/(240.97+W25))/(BO25+BP25)-BJ25)</f>
        <v>0</v>
      </c>
      <c r="T25">
        <f>1/((BC25+1)/(Q25/1.6)+1/(R25/1.37)) + BC25/((BC25+1)/(Q25/1.6) + BC25/(R25/1.37))</f>
        <v>0</v>
      </c>
      <c r="U25">
        <f>(AX25*BA25)</f>
        <v>0</v>
      </c>
      <c r="V25">
        <f>(BQ25+(U25+2*0.95*5.67E-8*(((BQ25+$B$7)+273)^4-(BQ25+273)^4)-44100*J25)/(1.84*29.3*R25+8*0.95*5.67E-8*(BQ25+273)^3))</f>
        <v>0</v>
      </c>
      <c r="W25">
        <f>($C$7*BR25+$D$7*BS25+$E$7*V25)</f>
        <v>0</v>
      </c>
      <c r="X25">
        <f>0.61365*exp(17.502*W25/(240.97+W25))</f>
        <v>0</v>
      </c>
      <c r="Y25">
        <f>(Z25/AA25*100)</f>
        <v>0</v>
      </c>
      <c r="Z25">
        <f>BJ25*(BO25+BP25)/1000</f>
        <v>0</v>
      </c>
      <c r="AA25">
        <f>0.61365*exp(17.502*BQ25/(240.97+BQ25))</f>
        <v>0</v>
      </c>
      <c r="AB25">
        <f>(X25-BJ25*(BO25+BP25)/1000)</f>
        <v>0</v>
      </c>
      <c r="AC25">
        <f>(-J25*44100)</f>
        <v>0</v>
      </c>
      <c r="AD25">
        <f>2*29.3*R25*0.92*(BQ25-W25)</f>
        <v>0</v>
      </c>
      <c r="AE25">
        <f>2*0.95*5.67E-8*(((BQ25+$B$7)+273)^4-(W25+273)^4)</f>
        <v>0</v>
      </c>
      <c r="AF25">
        <f>U25+AE25+AC25+AD25</f>
        <v>0</v>
      </c>
      <c r="AG25">
        <f>BN25*AU25*(BI25-BH25*(1000-AU25*BK25)/(1000-AU25*BJ25))/(100*BB25)</f>
        <v>0</v>
      </c>
      <c r="AH25">
        <f>1000*BN25*AU25*(BJ25-BK25)/(100*BB25*(1000-AU25*BJ25))</f>
        <v>0</v>
      </c>
      <c r="AI25">
        <f>(AJ25 - AK25 - BO25*1E3/(8.314*(BQ25+273.15)) * AM25/BN25 * AL25) * BN25/(100*BB25) * (1000 - BK25)/1000</f>
        <v>0</v>
      </c>
      <c r="AJ25">
        <v>423.759365145702</v>
      </c>
      <c r="AK25">
        <v>424.4436606060605</v>
      </c>
      <c r="AL25">
        <v>-5.423482439266297E-05</v>
      </c>
      <c r="AM25">
        <v>63.92935310212206</v>
      </c>
      <c r="AN25">
        <f>(AP25 - AO25 + BO25*1E3/(8.314*(BQ25+273.15)) * AR25/BN25 * AQ25) * BN25/(100*BB25) * 1000/(1000 - AP25)</f>
        <v>0</v>
      </c>
      <c r="AO25">
        <v>8.85215357305918</v>
      </c>
      <c r="AP25">
        <v>9.401900909090909</v>
      </c>
      <c r="AQ25">
        <v>-4.393812085323734E-05</v>
      </c>
      <c r="AR25">
        <v>99.85901461468895</v>
      </c>
      <c r="AS25">
        <v>3</v>
      </c>
      <c r="AT25">
        <v>1</v>
      </c>
      <c r="AU25">
        <f>IF(AS25*$H$13&gt;=AW25,1.0,(AW25/(AW25-AS25*$H$13)))</f>
        <v>0</v>
      </c>
      <c r="AV25">
        <f>(AU25-1)*100</f>
        <v>0</v>
      </c>
      <c r="AW25">
        <f>MAX(0,($B$13+$C$13*BV25)/(1+$D$13*BV25)*BO25/(BQ25+273)*$E$13)</f>
        <v>0</v>
      </c>
      <c r="AX25">
        <f>$B$11*BW25+$C$11*BX25+$F$11*CI25*(1-CL25)</f>
        <v>0</v>
      </c>
      <c r="AY25">
        <f>AX25*AZ25</f>
        <v>0</v>
      </c>
      <c r="AZ25">
        <f>($B$11*$D$9+$C$11*$D$9+$F$11*((CV25+CN25)/MAX(CV25+CN25+CW25, 0.1)*$I$9+CW25/MAX(CV25+CN25+CW25, 0.1)*$J$9))/($B$11+$C$11+$F$11)</f>
        <v>0</v>
      </c>
      <c r="BA25">
        <f>($B$11*$K$9+$C$11*$K$9+$F$11*((CV25+CN25)/MAX(CV25+CN25+CW25, 0.1)*$P$9+CW25/MAX(CV25+CN25+CW25, 0.1)*$Q$9))/($B$11+$C$11+$F$11)</f>
        <v>0</v>
      </c>
      <c r="BB25">
        <v>2.7</v>
      </c>
      <c r="BC25">
        <v>0.5</v>
      </c>
      <c r="BD25" t="s">
        <v>355</v>
      </c>
      <c r="BE25">
        <v>2</v>
      </c>
      <c r="BF25" t="b">
        <v>1</v>
      </c>
      <c r="BG25">
        <v>1680989559.2</v>
      </c>
      <c r="BH25">
        <v>420.4565000000001</v>
      </c>
      <c r="BI25">
        <v>420.0106000000001</v>
      </c>
      <c r="BJ25">
        <v>9.40879</v>
      </c>
      <c r="BK25">
        <v>8.855155999999999</v>
      </c>
      <c r="BL25">
        <v>416.7395</v>
      </c>
      <c r="BM25">
        <v>9.339138</v>
      </c>
      <c r="BN25">
        <v>500.0545</v>
      </c>
      <c r="BO25">
        <v>90.36974000000001</v>
      </c>
      <c r="BP25">
        <v>0.09998647999999999</v>
      </c>
      <c r="BQ25">
        <v>20.34001</v>
      </c>
      <c r="BR25">
        <v>20.0099</v>
      </c>
      <c r="BS25">
        <v>999.9</v>
      </c>
      <c r="BT25">
        <v>0</v>
      </c>
      <c r="BU25">
        <v>0</v>
      </c>
      <c r="BV25">
        <v>10003.065</v>
      </c>
      <c r="BW25">
        <v>0</v>
      </c>
      <c r="BX25">
        <v>0.386148</v>
      </c>
      <c r="BY25">
        <v>0.4459107</v>
      </c>
      <c r="BZ25">
        <v>424.4502000000001</v>
      </c>
      <c r="CA25">
        <v>423.7631</v>
      </c>
      <c r="CB25">
        <v>0.5536325</v>
      </c>
      <c r="CC25">
        <v>420.0106000000001</v>
      </c>
      <c r="CD25">
        <v>8.855155999999999</v>
      </c>
      <c r="CE25">
        <v>0.8502699</v>
      </c>
      <c r="CF25">
        <v>0.8002383000000002</v>
      </c>
      <c r="CG25">
        <v>4.575447</v>
      </c>
      <c r="CH25">
        <v>3.711528</v>
      </c>
      <c r="CI25">
        <v>0</v>
      </c>
      <c r="CJ25">
        <v>0</v>
      </c>
      <c r="CK25">
        <v>0</v>
      </c>
      <c r="CL25">
        <v>0</v>
      </c>
      <c r="CM25">
        <v>2.12137</v>
      </c>
      <c r="CN25">
        <v>0</v>
      </c>
      <c r="CO25">
        <v>0.88975</v>
      </c>
      <c r="CP25">
        <v>-1.66378</v>
      </c>
      <c r="CQ25">
        <v>34.62480000000001</v>
      </c>
      <c r="CR25">
        <v>41.88719999999999</v>
      </c>
      <c r="CS25">
        <v>37.9496</v>
      </c>
      <c r="CT25">
        <v>41.312</v>
      </c>
      <c r="CU25">
        <v>35.7122</v>
      </c>
      <c r="CV25">
        <v>0</v>
      </c>
      <c r="CW25">
        <v>0</v>
      </c>
      <c r="CX25">
        <v>0</v>
      </c>
      <c r="CY25">
        <v>1680989613</v>
      </c>
      <c r="CZ25">
        <v>0</v>
      </c>
      <c r="DA25">
        <v>1680989289</v>
      </c>
      <c r="DB25" t="s">
        <v>356</v>
      </c>
      <c r="DC25">
        <v>1680989289</v>
      </c>
      <c r="DD25">
        <v>1680989288</v>
      </c>
      <c r="DE25">
        <v>1</v>
      </c>
      <c r="DF25">
        <v>0.07199999999999999</v>
      </c>
      <c r="DG25">
        <v>-0.002</v>
      </c>
      <c r="DH25">
        <v>3.716</v>
      </c>
      <c r="DI25">
        <v>0.06</v>
      </c>
      <c r="DJ25">
        <v>420</v>
      </c>
      <c r="DK25">
        <v>9</v>
      </c>
      <c r="DL25">
        <v>0.4</v>
      </c>
      <c r="DM25">
        <v>0.14</v>
      </c>
      <c r="DN25">
        <v>0.459465</v>
      </c>
      <c r="DO25">
        <v>-0.1017602926829278</v>
      </c>
      <c r="DP25">
        <v>0.02747453342733959</v>
      </c>
      <c r="DQ25">
        <v>0</v>
      </c>
      <c r="DR25">
        <v>0.5245434250000001</v>
      </c>
      <c r="DS25">
        <v>0.1667914333958722</v>
      </c>
      <c r="DT25">
        <v>0.01919100862759367</v>
      </c>
      <c r="DU25">
        <v>0</v>
      </c>
      <c r="DV25">
        <v>0</v>
      </c>
      <c r="DW25">
        <v>2</v>
      </c>
      <c r="DX25" t="s">
        <v>365</v>
      </c>
      <c r="DY25">
        <v>2.98056</v>
      </c>
      <c r="DZ25">
        <v>2.72817</v>
      </c>
      <c r="EA25">
        <v>0.0857479</v>
      </c>
      <c r="EB25">
        <v>0.0867043</v>
      </c>
      <c r="EC25">
        <v>0.0543973</v>
      </c>
      <c r="ED25">
        <v>0.0524672</v>
      </c>
      <c r="EE25">
        <v>27477.9</v>
      </c>
      <c r="EF25">
        <v>27089.9</v>
      </c>
      <c r="EG25">
        <v>30580.5</v>
      </c>
      <c r="EH25">
        <v>29903.8</v>
      </c>
      <c r="EI25">
        <v>39907.8</v>
      </c>
      <c r="EJ25">
        <v>37318</v>
      </c>
      <c r="EK25">
        <v>46760.2</v>
      </c>
      <c r="EL25">
        <v>44463.5</v>
      </c>
      <c r="EM25">
        <v>1.88203</v>
      </c>
      <c r="EN25">
        <v>1.87503</v>
      </c>
      <c r="EO25">
        <v>-0.0170544</v>
      </c>
      <c r="EP25">
        <v>0</v>
      </c>
      <c r="EQ25">
        <v>20.2896</v>
      </c>
      <c r="ER25">
        <v>999.9</v>
      </c>
      <c r="ES25">
        <v>28.5</v>
      </c>
      <c r="ET25">
        <v>31.1</v>
      </c>
      <c r="EU25">
        <v>14.3104</v>
      </c>
      <c r="EV25">
        <v>63.3961</v>
      </c>
      <c r="EW25">
        <v>24.0865</v>
      </c>
      <c r="EX25">
        <v>1</v>
      </c>
      <c r="EY25">
        <v>-0.102302</v>
      </c>
      <c r="EZ25">
        <v>2.93877</v>
      </c>
      <c r="FA25">
        <v>20.2003</v>
      </c>
      <c r="FB25">
        <v>5.24035</v>
      </c>
      <c r="FC25">
        <v>11.9697</v>
      </c>
      <c r="FD25">
        <v>4.97335</v>
      </c>
      <c r="FE25">
        <v>3.291</v>
      </c>
      <c r="FF25">
        <v>9999</v>
      </c>
      <c r="FG25">
        <v>9999</v>
      </c>
      <c r="FH25">
        <v>9999</v>
      </c>
      <c r="FI25">
        <v>999.9</v>
      </c>
      <c r="FJ25">
        <v>4.97292</v>
      </c>
      <c r="FK25">
        <v>1.87704</v>
      </c>
      <c r="FL25">
        <v>1.87515</v>
      </c>
      <c r="FM25">
        <v>1.87802</v>
      </c>
      <c r="FN25">
        <v>1.87469</v>
      </c>
      <c r="FO25">
        <v>1.87834</v>
      </c>
      <c r="FP25">
        <v>1.87531</v>
      </c>
      <c r="FQ25">
        <v>1.87653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3.717</v>
      </c>
      <c r="GF25">
        <v>0.06950000000000001</v>
      </c>
      <c r="GG25">
        <v>2.030711240282871</v>
      </c>
      <c r="GH25">
        <v>0.004760582872245599</v>
      </c>
      <c r="GI25">
        <v>-1.90964766093643E-06</v>
      </c>
      <c r="GJ25">
        <v>4.704532600260474E-10</v>
      </c>
      <c r="GK25">
        <v>0.003228918877667209</v>
      </c>
      <c r="GL25">
        <v>-7.724206753022976E-05</v>
      </c>
      <c r="GM25">
        <v>0.0008615414878997349</v>
      </c>
      <c r="GN25">
        <v>-9.820734241563477E-06</v>
      </c>
      <c r="GO25">
        <v>0</v>
      </c>
      <c r="GP25">
        <v>2089</v>
      </c>
      <c r="GQ25">
        <v>1</v>
      </c>
      <c r="GR25">
        <v>23</v>
      </c>
      <c r="GS25">
        <v>4.5</v>
      </c>
      <c r="GT25">
        <v>4.6</v>
      </c>
      <c r="GU25">
        <v>1.10474</v>
      </c>
      <c r="GV25">
        <v>2.53906</v>
      </c>
      <c r="GW25">
        <v>1.39893</v>
      </c>
      <c r="GX25">
        <v>2.33765</v>
      </c>
      <c r="GY25">
        <v>1.44897</v>
      </c>
      <c r="GZ25">
        <v>2.49878</v>
      </c>
      <c r="HA25">
        <v>36.6943</v>
      </c>
      <c r="HB25">
        <v>24.0525</v>
      </c>
      <c r="HC25">
        <v>18</v>
      </c>
      <c r="HD25">
        <v>487.644</v>
      </c>
      <c r="HE25">
        <v>454.145</v>
      </c>
      <c r="HF25">
        <v>17.2414</v>
      </c>
      <c r="HG25">
        <v>25.6129</v>
      </c>
      <c r="HH25">
        <v>30</v>
      </c>
      <c r="HI25">
        <v>25.5166</v>
      </c>
      <c r="HJ25">
        <v>25.6024</v>
      </c>
      <c r="HK25">
        <v>22.1321</v>
      </c>
      <c r="HL25">
        <v>34.1029</v>
      </c>
      <c r="HM25">
        <v>52.7157</v>
      </c>
      <c r="HN25">
        <v>17.2372</v>
      </c>
      <c r="HO25">
        <v>420</v>
      </c>
      <c r="HP25">
        <v>8.91178</v>
      </c>
      <c r="HQ25">
        <v>101.07</v>
      </c>
      <c r="HR25">
        <v>102.247</v>
      </c>
    </row>
    <row r="26" spans="1:226">
      <c r="A26">
        <v>10</v>
      </c>
      <c r="B26">
        <v>1680989567</v>
      </c>
      <c r="C26">
        <v>45</v>
      </c>
      <c r="D26" t="s">
        <v>379</v>
      </c>
      <c r="E26" t="s">
        <v>380</v>
      </c>
      <c r="F26">
        <v>5</v>
      </c>
      <c r="G26" t="s">
        <v>353</v>
      </c>
      <c r="H26" t="s">
        <v>354</v>
      </c>
      <c r="I26">
        <v>1680989564.5</v>
      </c>
      <c r="J26">
        <f>(K26)/1000</f>
        <v>0</v>
      </c>
      <c r="K26">
        <f>IF(BF26, AN26, AH26)</f>
        <v>0</v>
      </c>
      <c r="L26">
        <f>IF(BF26, AI26, AG26)</f>
        <v>0</v>
      </c>
      <c r="M26">
        <f>BH26 - IF(AU26&gt;1, L26*BB26*100.0/(AW26*BV26), 0)</f>
        <v>0</v>
      </c>
      <c r="N26">
        <f>((T26-J26/2)*M26-L26)/(T26+J26/2)</f>
        <v>0</v>
      </c>
      <c r="O26">
        <f>N26*(BO26+BP26)/1000.0</f>
        <v>0</v>
      </c>
      <c r="P26">
        <f>(BH26 - IF(AU26&gt;1, L26*BB26*100.0/(AW26*BV26), 0))*(BO26+BP26)/1000.0</f>
        <v>0</v>
      </c>
      <c r="Q26">
        <f>2.0/((1/S26-1/R26)+SIGN(S26)*SQRT((1/S26-1/R26)*(1/S26-1/R26) + 4*BC26/((BC26+1)*(BC26+1))*(2*1/S26*1/R26-1/R26*1/R26)))</f>
        <v>0</v>
      </c>
      <c r="R26">
        <f>IF(LEFT(BD26,1)&lt;&gt;"0",IF(LEFT(BD26,1)="1",3.0,BE26),$D$5+$E$5*(BV26*BO26/($K$5*1000))+$F$5*(BV26*BO26/($K$5*1000))*MAX(MIN(BB26,$J$5),$I$5)*MAX(MIN(BB26,$J$5),$I$5)+$G$5*MAX(MIN(BB26,$J$5),$I$5)*(BV26*BO26/($K$5*1000))+$H$5*(BV26*BO26/($K$5*1000))*(BV26*BO26/($K$5*1000)))</f>
        <v>0</v>
      </c>
      <c r="S26">
        <f>J26*(1000-(1000*0.61365*exp(17.502*W26/(240.97+W26))/(BO26+BP26)+BJ26)/2)/(1000*0.61365*exp(17.502*W26/(240.97+W26))/(BO26+BP26)-BJ26)</f>
        <v>0</v>
      </c>
      <c r="T26">
        <f>1/((BC26+1)/(Q26/1.6)+1/(R26/1.37)) + BC26/((BC26+1)/(Q26/1.6) + BC26/(R26/1.37))</f>
        <v>0</v>
      </c>
      <c r="U26">
        <f>(AX26*BA26)</f>
        <v>0</v>
      </c>
      <c r="V26">
        <f>(BQ26+(U26+2*0.95*5.67E-8*(((BQ26+$B$7)+273)^4-(BQ26+273)^4)-44100*J26)/(1.84*29.3*R26+8*0.95*5.67E-8*(BQ26+273)^3))</f>
        <v>0</v>
      </c>
      <c r="W26">
        <f>($C$7*BR26+$D$7*BS26+$E$7*V26)</f>
        <v>0</v>
      </c>
      <c r="X26">
        <f>0.61365*exp(17.502*W26/(240.97+W26))</f>
        <v>0</v>
      </c>
      <c r="Y26">
        <f>(Z26/AA26*100)</f>
        <v>0</v>
      </c>
      <c r="Z26">
        <f>BJ26*(BO26+BP26)/1000</f>
        <v>0</v>
      </c>
      <c r="AA26">
        <f>0.61365*exp(17.502*BQ26/(240.97+BQ26))</f>
        <v>0</v>
      </c>
      <c r="AB26">
        <f>(X26-BJ26*(BO26+BP26)/1000)</f>
        <v>0</v>
      </c>
      <c r="AC26">
        <f>(-J26*44100)</f>
        <v>0</v>
      </c>
      <c r="AD26">
        <f>2*29.3*R26*0.92*(BQ26-W26)</f>
        <v>0</v>
      </c>
      <c r="AE26">
        <f>2*0.95*5.67E-8*(((BQ26+$B$7)+273)^4-(W26+273)^4)</f>
        <v>0</v>
      </c>
      <c r="AF26">
        <f>U26+AE26+AC26+AD26</f>
        <v>0</v>
      </c>
      <c r="AG26">
        <f>BN26*AU26*(BI26-BH26*(1000-AU26*BK26)/(1000-AU26*BJ26))/(100*BB26)</f>
        <v>0</v>
      </c>
      <c r="AH26">
        <f>1000*BN26*AU26*(BJ26-BK26)/(100*BB26*(1000-AU26*BJ26))</f>
        <v>0</v>
      </c>
      <c r="AI26">
        <f>(AJ26 - AK26 - BO26*1E3/(8.314*(BQ26+273.15)) * AM26/BN26 * AL26) * BN26/(100*BB26) * (1000 - BK26)/1000</f>
        <v>0</v>
      </c>
      <c r="AJ26">
        <v>423.7858947121555</v>
      </c>
      <c r="AK26">
        <v>424.4922121212122</v>
      </c>
      <c r="AL26">
        <v>0.0223933042311216</v>
      </c>
      <c r="AM26">
        <v>63.92935310212206</v>
      </c>
      <c r="AN26">
        <f>(AP26 - AO26 + BO26*1E3/(8.314*(BQ26+273.15)) * AR26/BN26 * AQ26) * BN26/(100*BB26) * 1000/(1000 - AP26)</f>
        <v>0</v>
      </c>
      <c r="AO26">
        <v>8.852671230660677</v>
      </c>
      <c r="AP26">
        <v>9.39399309090909</v>
      </c>
      <c r="AQ26">
        <v>-1.813993720015551E-05</v>
      </c>
      <c r="AR26">
        <v>99.85901461468895</v>
      </c>
      <c r="AS26">
        <v>3</v>
      </c>
      <c r="AT26">
        <v>1</v>
      </c>
      <c r="AU26">
        <f>IF(AS26*$H$13&gt;=AW26,1.0,(AW26/(AW26-AS26*$H$13)))</f>
        <v>0</v>
      </c>
      <c r="AV26">
        <f>(AU26-1)*100</f>
        <v>0</v>
      </c>
      <c r="AW26">
        <f>MAX(0,($B$13+$C$13*BV26)/(1+$D$13*BV26)*BO26/(BQ26+273)*$E$13)</f>
        <v>0</v>
      </c>
      <c r="AX26">
        <f>$B$11*BW26+$C$11*BX26+$F$11*CI26*(1-CL26)</f>
        <v>0</v>
      </c>
      <c r="AY26">
        <f>AX26*AZ26</f>
        <v>0</v>
      </c>
      <c r="AZ26">
        <f>($B$11*$D$9+$C$11*$D$9+$F$11*((CV26+CN26)/MAX(CV26+CN26+CW26, 0.1)*$I$9+CW26/MAX(CV26+CN26+CW26, 0.1)*$J$9))/($B$11+$C$11+$F$11)</f>
        <v>0</v>
      </c>
      <c r="BA26">
        <f>($B$11*$K$9+$C$11*$K$9+$F$11*((CV26+CN26)/MAX(CV26+CN26+CW26, 0.1)*$P$9+CW26/MAX(CV26+CN26+CW26, 0.1)*$Q$9))/($B$11+$C$11+$F$11)</f>
        <v>0</v>
      </c>
      <c r="BB26">
        <v>2.7</v>
      </c>
      <c r="BC26">
        <v>0.5</v>
      </c>
      <c r="BD26" t="s">
        <v>355</v>
      </c>
      <c r="BE26">
        <v>2</v>
      </c>
      <c r="BF26" t="b">
        <v>1</v>
      </c>
      <c r="BG26">
        <v>1680989564.5</v>
      </c>
      <c r="BH26">
        <v>420.4457777777777</v>
      </c>
      <c r="BI26">
        <v>420.0376666666667</v>
      </c>
      <c r="BJ26">
        <v>9.396537777777777</v>
      </c>
      <c r="BK26">
        <v>8.852394444444444</v>
      </c>
      <c r="BL26">
        <v>416.7287777777777</v>
      </c>
      <c r="BM26">
        <v>9.327051111111111</v>
      </c>
      <c r="BN26">
        <v>500.0825555555556</v>
      </c>
      <c r="BO26">
        <v>90.36853333333333</v>
      </c>
      <c r="BP26">
        <v>0.09979688888888888</v>
      </c>
      <c r="BQ26">
        <v>20.33481111111111</v>
      </c>
      <c r="BR26">
        <v>20.00398888888889</v>
      </c>
      <c r="BS26">
        <v>999.9000000000001</v>
      </c>
      <c r="BT26">
        <v>0</v>
      </c>
      <c r="BU26">
        <v>0</v>
      </c>
      <c r="BV26">
        <v>9999.935555555556</v>
      </c>
      <c r="BW26">
        <v>0</v>
      </c>
      <c r="BX26">
        <v>0.386148</v>
      </c>
      <c r="BY26">
        <v>0.4081995555555555</v>
      </c>
      <c r="BZ26">
        <v>424.4338888888889</v>
      </c>
      <c r="CA26">
        <v>423.7891111111111</v>
      </c>
      <c r="CB26">
        <v>0.5441432222222222</v>
      </c>
      <c r="CC26">
        <v>420.0376666666667</v>
      </c>
      <c r="CD26">
        <v>8.852394444444444</v>
      </c>
      <c r="CE26">
        <v>0.8491512222222222</v>
      </c>
      <c r="CF26">
        <v>0.7999777777777778</v>
      </c>
      <c r="CG26">
        <v>4.55663</v>
      </c>
      <c r="CH26">
        <v>3.706911111111111</v>
      </c>
      <c r="CI26">
        <v>0</v>
      </c>
      <c r="CJ26">
        <v>0</v>
      </c>
      <c r="CK26">
        <v>0</v>
      </c>
      <c r="CL26">
        <v>0</v>
      </c>
      <c r="CM26">
        <v>2.196</v>
      </c>
      <c r="CN26">
        <v>0</v>
      </c>
      <c r="CO26">
        <v>0.5953888888888889</v>
      </c>
      <c r="CP26">
        <v>-1.692011111111111</v>
      </c>
      <c r="CQ26">
        <v>34.60388888888889</v>
      </c>
      <c r="CR26">
        <v>41.93011111111111</v>
      </c>
      <c r="CS26">
        <v>37.97222222222222</v>
      </c>
      <c r="CT26">
        <v>41.34</v>
      </c>
      <c r="CU26">
        <v>35.70099999999999</v>
      </c>
      <c r="CV26">
        <v>0</v>
      </c>
      <c r="CW26">
        <v>0</v>
      </c>
      <c r="CX26">
        <v>0</v>
      </c>
      <c r="CY26">
        <v>1680989618.4</v>
      </c>
      <c r="CZ26">
        <v>0</v>
      </c>
      <c r="DA26">
        <v>1680989289</v>
      </c>
      <c r="DB26" t="s">
        <v>356</v>
      </c>
      <c r="DC26">
        <v>1680989289</v>
      </c>
      <c r="DD26">
        <v>1680989288</v>
      </c>
      <c r="DE26">
        <v>1</v>
      </c>
      <c r="DF26">
        <v>0.07199999999999999</v>
      </c>
      <c r="DG26">
        <v>-0.002</v>
      </c>
      <c r="DH26">
        <v>3.716</v>
      </c>
      <c r="DI26">
        <v>0.06</v>
      </c>
      <c r="DJ26">
        <v>420</v>
      </c>
      <c r="DK26">
        <v>9</v>
      </c>
      <c r="DL26">
        <v>0.4</v>
      </c>
      <c r="DM26">
        <v>0.14</v>
      </c>
      <c r="DN26">
        <v>0.441218525</v>
      </c>
      <c r="DO26">
        <v>-0.1494415722326462</v>
      </c>
      <c r="DP26">
        <v>0.03093016848886173</v>
      </c>
      <c r="DQ26">
        <v>0</v>
      </c>
      <c r="DR26">
        <v>0.5332999</v>
      </c>
      <c r="DS26">
        <v>0.161135797373357</v>
      </c>
      <c r="DT26">
        <v>0.0184055894360925</v>
      </c>
      <c r="DU26">
        <v>0</v>
      </c>
      <c r="DV26">
        <v>0</v>
      </c>
      <c r="DW26">
        <v>2</v>
      </c>
      <c r="DX26" t="s">
        <v>365</v>
      </c>
      <c r="DY26">
        <v>2.98066</v>
      </c>
      <c r="DZ26">
        <v>2.72827</v>
      </c>
      <c r="EA26">
        <v>0.0857528</v>
      </c>
      <c r="EB26">
        <v>0.08670360000000001</v>
      </c>
      <c r="EC26">
        <v>0.0543651</v>
      </c>
      <c r="ED26">
        <v>0.052476</v>
      </c>
      <c r="EE26">
        <v>27478.1</v>
      </c>
      <c r="EF26">
        <v>27090.2</v>
      </c>
      <c r="EG26">
        <v>30580.8</v>
      </c>
      <c r="EH26">
        <v>29904.1</v>
      </c>
      <c r="EI26">
        <v>39909.6</v>
      </c>
      <c r="EJ26">
        <v>37318</v>
      </c>
      <c r="EK26">
        <v>46760.6</v>
      </c>
      <c r="EL26">
        <v>44464</v>
      </c>
      <c r="EM26">
        <v>1.88205</v>
      </c>
      <c r="EN26">
        <v>1.87515</v>
      </c>
      <c r="EO26">
        <v>-0.017114</v>
      </c>
      <c r="EP26">
        <v>0</v>
      </c>
      <c r="EQ26">
        <v>20.2879</v>
      </c>
      <c r="ER26">
        <v>999.9</v>
      </c>
      <c r="ES26">
        <v>28.5</v>
      </c>
      <c r="ET26">
        <v>31</v>
      </c>
      <c r="EU26">
        <v>14.2292</v>
      </c>
      <c r="EV26">
        <v>63.4661</v>
      </c>
      <c r="EW26">
        <v>23.6899</v>
      </c>
      <c r="EX26">
        <v>1</v>
      </c>
      <c r="EY26">
        <v>-0.102442</v>
      </c>
      <c r="EZ26">
        <v>2.90466</v>
      </c>
      <c r="FA26">
        <v>20.2009</v>
      </c>
      <c r="FB26">
        <v>5.2405</v>
      </c>
      <c r="FC26">
        <v>11.9701</v>
      </c>
      <c r="FD26">
        <v>4.9731</v>
      </c>
      <c r="FE26">
        <v>3.291</v>
      </c>
      <c r="FF26">
        <v>9999</v>
      </c>
      <c r="FG26">
        <v>9999</v>
      </c>
      <c r="FH26">
        <v>9999</v>
      </c>
      <c r="FI26">
        <v>999.9</v>
      </c>
      <c r="FJ26">
        <v>4.97291</v>
      </c>
      <c r="FK26">
        <v>1.87701</v>
      </c>
      <c r="FL26">
        <v>1.87514</v>
      </c>
      <c r="FM26">
        <v>1.87796</v>
      </c>
      <c r="FN26">
        <v>1.87468</v>
      </c>
      <c r="FO26">
        <v>1.8783</v>
      </c>
      <c r="FP26">
        <v>1.87531</v>
      </c>
      <c r="FQ26">
        <v>1.87651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3.717</v>
      </c>
      <c r="GF26">
        <v>0.0694</v>
      </c>
      <c r="GG26">
        <v>2.030711240282871</v>
      </c>
      <c r="GH26">
        <v>0.004760582872245599</v>
      </c>
      <c r="GI26">
        <v>-1.90964766093643E-06</v>
      </c>
      <c r="GJ26">
        <v>4.704532600260474E-10</v>
      </c>
      <c r="GK26">
        <v>0.003228918877667209</v>
      </c>
      <c r="GL26">
        <v>-7.724206753022976E-05</v>
      </c>
      <c r="GM26">
        <v>0.0008615414878997349</v>
      </c>
      <c r="GN26">
        <v>-9.820734241563477E-06</v>
      </c>
      <c r="GO26">
        <v>0</v>
      </c>
      <c r="GP26">
        <v>2089</v>
      </c>
      <c r="GQ26">
        <v>1</v>
      </c>
      <c r="GR26">
        <v>23</v>
      </c>
      <c r="GS26">
        <v>4.6</v>
      </c>
      <c r="GT26">
        <v>4.7</v>
      </c>
      <c r="GU26">
        <v>1.10352</v>
      </c>
      <c r="GV26">
        <v>2.54761</v>
      </c>
      <c r="GW26">
        <v>1.39893</v>
      </c>
      <c r="GX26">
        <v>2.33765</v>
      </c>
      <c r="GY26">
        <v>1.44897</v>
      </c>
      <c r="GZ26">
        <v>2.36572</v>
      </c>
      <c r="HA26">
        <v>36.6943</v>
      </c>
      <c r="HB26">
        <v>24.0437</v>
      </c>
      <c r="HC26">
        <v>18</v>
      </c>
      <c r="HD26">
        <v>487.658</v>
      </c>
      <c r="HE26">
        <v>454.223</v>
      </c>
      <c r="HF26">
        <v>17.2308</v>
      </c>
      <c r="HG26">
        <v>25.6116</v>
      </c>
      <c r="HH26">
        <v>29.9999</v>
      </c>
      <c r="HI26">
        <v>25.5166</v>
      </c>
      <c r="HJ26">
        <v>25.6024</v>
      </c>
      <c r="HK26">
        <v>22.1308</v>
      </c>
      <c r="HL26">
        <v>34.1029</v>
      </c>
      <c r="HM26">
        <v>52.7157</v>
      </c>
      <c r="HN26">
        <v>17.2331</v>
      </c>
      <c r="HO26">
        <v>420</v>
      </c>
      <c r="HP26">
        <v>8.91178</v>
      </c>
      <c r="HQ26">
        <v>101.071</v>
      </c>
      <c r="HR26">
        <v>102.249</v>
      </c>
    </row>
    <row r="27" spans="1:226">
      <c r="A27">
        <v>11</v>
      </c>
      <c r="B27">
        <v>1680989572</v>
      </c>
      <c r="C27">
        <v>50</v>
      </c>
      <c r="D27" t="s">
        <v>381</v>
      </c>
      <c r="E27" t="s">
        <v>382</v>
      </c>
      <c r="F27">
        <v>5</v>
      </c>
      <c r="G27" t="s">
        <v>353</v>
      </c>
      <c r="H27" t="s">
        <v>354</v>
      </c>
      <c r="I27">
        <v>1680989569.2</v>
      </c>
      <c r="J27">
        <f>(K27)/1000</f>
        <v>0</v>
      </c>
      <c r="K27">
        <f>IF(BF27, AN27, AH27)</f>
        <v>0</v>
      </c>
      <c r="L27">
        <f>IF(BF27, AI27, AG27)</f>
        <v>0</v>
      </c>
      <c r="M27">
        <f>BH27 - IF(AU27&gt;1, L27*BB27*100.0/(AW27*BV27), 0)</f>
        <v>0</v>
      </c>
      <c r="N27">
        <f>((T27-J27/2)*M27-L27)/(T27+J27/2)</f>
        <v>0</v>
      </c>
      <c r="O27">
        <f>N27*(BO27+BP27)/1000.0</f>
        <v>0</v>
      </c>
      <c r="P27">
        <f>(BH27 - IF(AU27&gt;1, L27*BB27*100.0/(AW27*BV27), 0))*(BO27+BP27)/1000.0</f>
        <v>0</v>
      </c>
      <c r="Q27">
        <f>2.0/((1/S27-1/R27)+SIGN(S27)*SQRT((1/S27-1/R27)*(1/S27-1/R27) + 4*BC27/((BC27+1)*(BC27+1))*(2*1/S27*1/R27-1/R27*1/R27)))</f>
        <v>0</v>
      </c>
      <c r="R27">
        <f>IF(LEFT(BD27,1)&lt;&gt;"0",IF(LEFT(BD27,1)="1",3.0,BE27),$D$5+$E$5*(BV27*BO27/($K$5*1000))+$F$5*(BV27*BO27/($K$5*1000))*MAX(MIN(BB27,$J$5),$I$5)*MAX(MIN(BB27,$J$5),$I$5)+$G$5*MAX(MIN(BB27,$J$5),$I$5)*(BV27*BO27/($K$5*1000))+$H$5*(BV27*BO27/($K$5*1000))*(BV27*BO27/($K$5*1000)))</f>
        <v>0</v>
      </c>
      <c r="S27">
        <f>J27*(1000-(1000*0.61365*exp(17.502*W27/(240.97+W27))/(BO27+BP27)+BJ27)/2)/(1000*0.61365*exp(17.502*W27/(240.97+W27))/(BO27+BP27)-BJ27)</f>
        <v>0</v>
      </c>
      <c r="T27">
        <f>1/((BC27+1)/(Q27/1.6)+1/(R27/1.37)) + BC27/((BC27+1)/(Q27/1.6) + BC27/(R27/1.37))</f>
        <v>0</v>
      </c>
      <c r="U27">
        <f>(AX27*BA27)</f>
        <v>0</v>
      </c>
      <c r="V27">
        <f>(BQ27+(U27+2*0.95*5.67E-8*(((BQ27+$B$7)+273)^4-(BQ27+273)^4)-44100*J27)/(1.84*29.3*R27+8*0.95*5.67E-8*(BQ27+273)^3))</f>
        <v>0</v>
      </c>
      <c r="W27">
        <f>($C$7*BR27+$D$7*BS27+$E$7*V27)</f>
        <v>0</v>
      </c>
      <c r="X27">
        <f>0.61365*exp(17.502*W27/(240.97+W27))</f>
        <v>0</v>
      </c>
      <c r="Y27">
        <f>(Z27/AA27*100)</f>
        <v>0</v>
      </c>
      <c r="Z27">
        <f>BJ27*(BO27+BP27)/1000</f>
        <v>0</v>
      </c>
      <c r="AA27">
        <f>0.61365*exp(17.502*BQ27/(240.97+BQ27))</f>
        <v>0</v>
      </c>
      <c r="AB27">
        <f>(X27-BJ27*(BO27+BP27)/1000)</f>
        <v>0</v>
      </c>
      <c r="AC27">
        <f>(-J27*44100)</f>
        <v>0</v>
      </c>
      <c r="AD27">
        <f>2*29.3*R27*0.92*(BQ27-W27)</f>
        <v>0</v>
      </c>
      <c r="AE27">
        <f>2*0.95*5.67E-8*(((BQ27+$B$7)+273)^4-(W27+273)^4)</f>
        <v>0</v>
      </c>
      <c r="AF27">
        <f>U27+AE27+AC27+AD27</f>
        <v>0</v>
      </c>
      <c r="AG27">
        <f>BN27*AU27*(BI27-BH27*(1000-AU27*BK27)/(1000-AU27*BJ27))/(100*BB27)</f>
        <v>0</v>
      </c>
      <c r="AH27">
        <f>1000*BN27*AU27*(BJ27-BK27)/(100*BB27*(1000-AU27*BJ27))</f>
        <v>0</v>
      </c>
      <c r="AI27">
        <f>(AJ27 - AK27 - BO27*1E3/(8.314*(BQ27+273.15)) * AM27/BN27 * AL27) * BN27/(100*BB27) * (1000 - BK27)/1000</f>
        <v>0</v>
      </c>
      <c r="AJ27">
        <v>423.7816876934854</v>
      </c>
      <c r="AK27">
        <v>424.4733272727272</v>
      </c>
      <c r="AL27">
        <v>-0.003963383351437117</v>
      </c>
      <c r="AM27">
        <v>63.92935310212206</v>
      </c>
      <c r="AN27">
        <f>(AP27 - AO27 + BO27*1E3/(8.314*(BQ27+273.15)) * AR27/BN27 * AQ27) * BN27/(100*BB27) * 1000/(1000 - AP27)</f>
        <v>0</v>
      </c>
      <c r="AO27">
        <v>8.856612090863374</v>
      </c>
      <c r="AP27">
        <v>9.388907818181819</v>
      </c>
      <c r="AQ27">
        <v>-7.525852569912202E-06</v>
      </c>
      <c r="AR27">
        <v>99.85901461468895</v>
      </c>
      <c r="AS27">
        <v>2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MAX(0,($B$13+$C$13*BV27)/(1+$D$13*BV27)*BO27/(BQ27+273)*$E$13)</f>
        <v>0</v>
      </c>
      <c r="AX27">
        <f>$B$11*BW27+$C$11*BX27+$F$11*CI27*(1-CL27)</f>
        <v>0</v>
      </c>
      <c r="AY27">
        <f>AX27*AZ27</f>
        <v>0</v>
      </c>
      <c r="AZ27">
        <f>($B$11*$D$9+$C$11*$D$9+$F$11*((CV27+CN27)/MAX(CV27+CN27+CW27, 0.1)*$I$9+CW27/MAX(CV27+CN27+CW27, 0.1)*$J$9))/($B$11+$C$11+$F$11)</f>
        <v>0</v>
      </c>
      <c r="BA27">
        <f>($B$11*$K$9+$C$11*$K$9+$F$11*((CV27+CN27)/MAX(CV27+CN27+CW27, 0.1)*$P$9+CW27/MAX(CV27+CN27+CW27, 0.1)*$Q$9))/($B$11+$C$11+$F$11)</f>
        <v>0</v>
      </c>
      <c r="BB27">
        <v>2.7</v>
      </c>
      <c r="BC27">
        <v>0.5</v>
      </c>
      <c r="BD27" t="s">
        <v>355</v>
      </c>
      <c r="BE27">
        <v>2</v>
      </c>
      <c r="BF27" t="b">
        <v>1</v>
      </c>
      <c r="BG27">
        <v>1680989569.2</v>
      </c>
      <c r="BH27">
        <v>420.5097</v>
      </c>
      <c r="BI27">
        <v>420.0267</v>
      </c>
      <c r="BJ27">
        <v>9.390606</v>
      </c>
      <c r="BK27">
        <v>8.855715</v>
      </c>
      <c r="BL27">
        <v>416.7924</v>
      </c>
      <c r="BM27">
        <v>9.321197</v>
      </c>
      <c r="BN27">
        <v>500.0324000000001</v>
      </c>
      <c r="BO27">
        <v>90.36906000000002</v>
      </c>
      <c r="BP27">
        <v>0.10009732</v>
      </c>
      <c r="BQ27">
        <v>20.33206</v>
      </c>
      <c r="BR27">
        <v>20.00272</v>
      </c>
      <c r="BS27">
        <v>999.9</v>
      </c>
      <c r="BT27">
        <v>0</v>
      </c>
      <c r="BU27">
        <v>0</v>
      </c>
      <c r="BV27">
        <v>10001.51</v>
      </c>
      <c r="BW27">
        <v>0</v>
      </c>
      <c r="BX27">
        <v>0.386148</v>
      </c>
      <c r="BY27">
        <v>0.4831115</v>
      </c>
      <c r="BZ27">
        <v>424.4959</v>
      </c>
      <c r="CA27">
        <v>423.7795</v>
      </c>
      <c r="CB27">
        <v>0.5348909999999999</v>
      </c>
      <c r="CC27">
        <v>420.0267</v>
      </c>
      <c r="CD27">
        <v>8.855715</v>
      </c>
      <c r="CE27">
        <v>0.8486199000000001</v>
      </c>
      <c r="CF27">
        <v>0.8002824000000001</v>
      </c>
      <c r="CG27">
        <v>4.547683999999999</v>
      </c>
      <c r="CH27">
        <v>3.712316</v>
      </c>
      <c r="CI27">
        <v>0</v>
      </c>
      <c r="CJ27">
        <v>0</v>
      </c>
      <c r="CK27">
        <v>0</v>
      </c>
      <c r="CL27">
        <v>0</v>
      </c>
      <c r="CM27">
        <v>2.12374</v>
      </c>
      <c r="CN27">
        <v>0</v>
      </c>
      <c r="CO27">
        <v>0.7809600000000001</v>
      </c>
      <c r="CP27">
        <v>-1.71893</v>
      </c>
      <c r="CQ27">
        <v>34.6559</v>
      </c>
      <c r="CR27">
        <v>41.9308</v>
      </c>
      <c r="CS27">
        <v>38</v>
      </c>
      <c r="CT27">
        <v>41.3309</v>
      </c>
      <c r="CU27">
        <v>35.7059</v>
      </c>
      <c r="CV27">
        <v>0</v>
      </c>
      <c r="CW27">
        <v>0</v>
      </c>
      <c r="CX27">
        <v>0</v>
      </c>
      <c r="CY27">
        <v>1680989623.2</v>
      </c>
      <c r="CZ27">
        <v>0</v>
      </c>
      <c r="DA27">
        <v>1680989289</v>
      </c>
      <c r="DB27" t="s">
        <v>356</v>
      </c>
      <c r="DC27">
        <v>1680989289</v>
      </c>
      <c r="DD27">
        <v>1680989288</v>
      </c>
      <c r="DE27">
        <v>1</v>
      </c>
      <c r="DF27">
        <v>0.07199999999999999</v>
      </c>
      <c r="DG27">
        <v>-0.002</v>
      </c>
      <c r="DH27">
        <v>3.716</v>
      </c>
      <c r="DI27">
        <v>0.06</v>
      </c>
      <c r="DJ27">
        <v>420</v>
      </c>
      <c r="DK27">
        <v>9</v>
      </c>
      <c r="DL27">
        <v>0.4</v>
      </c>
      <c r="DM27">
        <v>0.14</v>
      </c>
      <c r="DN27">
        <v>0.4520620487804878</v>
      </c>
      <c r="DO27">
        <v>-0.004089135888502039</v>
      </c>
      <c r="DP27">
        <v>0.03448895617437009</v>
      </c>
      <c r="DQ27">
        <v>1</v>
      </c>
      <c r="DR27">
        <v>0.5396356097560975</v>
      </c>
      <c r="DS27">
        <v>0.02621943554007046</v>
      </c>
      <c r="DT27">
        <v>0.01240979844941193</v>
      </c>
      <c r="DU27">
        <v>1</v>
      </c>
      <c r="DV27">
        <v>2</v>
      </c>
      <c r="DW27">
        <v>2</v>
      </c>
      <c r="DX27" t="s">
        <v>357</v>
      </c>
      <c r="DY27">
        <v>2.9807</v>
      </c>
      <c r="DZ27">
        <v>2.72848</v>
      </c>
      <c r="EA27">
        <v>0.0857576</v>
      </c>
      <c r="EB27">
        <v>0.0867029</v>
      </c>
      <c r="EC27">
        <v>0.0543488</v>
      </c>
      <c r="ED27">
        <v>0.0524959</v>
      </c>
      <c r="EE27">
        <v>27478.6</v>
      </c>
      <c r="EF27">
        <v>27090.1</v>
      </c>
      <c r="EG27">
        <v>30581.5</v>
      </c>
      <c r="EH27">
        <v>29904</v>
      </c>
      <c r="EI27">
        <v>39910.9</v>
      </c>
      <c r="EJ27">
        <v>37317.2</v>
      </c>
      <c r="EK27">
        <v>46761.4</v>
      </c>
      <c r="EL27">
        <v>44463.9</v>
      </c>
      <c r="EM27">
        <v>1.8822</v>
      </c>
      <c r="EN27">
        <v>1.8751</v>
      </c>
      <c r="EO27">
        <v>-0.0172779</v>
      </c>
      <c r="EP27">
        <v>0</v>
      </c>
      <c r="EQ27">
        <v>20.2857</v>
      </c>
      <c r="ER27">
        <v>999.9</v>
      </c>
      <c r="ES27">
        <v>28.5</v>
      </c>
      <c r="ET27">
        <v>31.1</v>
      </c>
      <c r="EU27">
        <v>14.3067</v>
      </c>
      <c r="EV27">
        <v>63.3261</v>
      </c>
      <c r="EW27">
        <v>23.9183</v>
      </c>
      <c r="EX27">
        <v>1</v>
      </c>
      <c r="EY27">
        <v>-0.102904</v>
      </c>
      <c r="EZ27">
        <v>2.87863</v>
      </c>
      <c r="FA27">
        <v>20.2012</v>
      </c>
      <c r="FB27">
        <v>5.24065</v>
      </c>
      <c r="FC27">
        <v>11.9686</v>
      </c>
      <c r="FD27">
        <v>4.97315</v>
      </c>
      <c r="FE27">
        <v>3.291</v>
      </c>
      <c r="FF27">
        <v>9999</v>
      </c>
      <c r="FG27">
        <v>9999</v>
      </c>
      <c r="FH27">
        <v>9999</v>
      </c>
      <c r="FI27">
        <v>999.9</v>
      </c>
      <c r="FJ27">
        <v>4.97291</v>
      </c>
      <c r="FK27">
        <v>1.87698</v>
      </c>
      <c r="FL27">
        <v>1.87506</v>
      </c>
      <c r="FM27">
        <v>1.8779</v>
      </c>
      <c r="FN27">
        <v>1.87461</v>
      </c>
      <c r="FO27">
        <v>1.87822</v>
      </c>
      <c r="FP27">
        <v>1.87531</v>
      </c>
      <c r="FQ27">
        <v>1.87641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3.717</v>
      </c>
      <c r="GF27">
        <v>0.0694</v>
      </c>
      <c r="GG27">
        <v>2.030711240282871</v>
      </c>
      <c r="GH27">
        <v>0.004760582872245599</v>
      </c>
      <c r="GI27">
        <v>-1.90964766093643E-06</v>
      </c>
      <c r="GJ27">
        <v>4.704532600260474E-10</v>
      </c>
      <c r="GK27">
        <v>0.003228918877667209</v>
      </c>
      <c r="GL27">
        <v>-7.724206753022976E-05</v>
      </c>
      <c r="GM27">
        <v>0.0008615414878997349</v>
      </c>
      <c r="GN27">
        <v>-9.820734241563477E-06</v>
      </c>
      <c r="GO27">
        <v>0</v>
      </c>
      <c r="GP27">
        <v>2089</v>
      </c>
      <c r="GQ27">
        <v>1</v>
      </c>
      <c r="GR27">
        <v>23</v>
      </c>
      <c r="GS27">
        <v>4.7</v>
      </c>
      <c r="GT27">
        <v>4.7</v>
      </c>
      <c r="GU27">
        <v>1.10352</v>
      </c>
      <c r="GV27">
        <v>2.53662</v>
      </c>
      <c r="GW27">
        <v>1.39893</v>
      </c>
      <c r="GX27">
        <v>2.33765</v>
      </c>
      <c r="GY27">
        <v>1.44897</v>
      </c>
      <c r="GZ27">
        <v>2.50854</v>
      </c>
      <c r="HA27">
        <v>36.6943</v>
      </c>
      <c r="HB27">
        <v>24.0525</v>
      </c>
      <c r="HC27">
        <v>18</v>
      </c>
      <c r="HD27">
        <v>487.739</v>
      </c>
      <c r="HE27">
        <v>454.192</v>
      </c>
      <c r="HF27">
        <v>17.2272</v>
      </c>
      <c r="HG27">
        <v>25.6107</v>
      </c>
      <c r="HH27">
        <v>29.9999</v>
      </c>
      <c r="HI27">
        <v>25.5166</v>
      </c>
      <c r="HJ27">
        <v>25.6024</v>
      </c>
      <c r="HK27">
        <v>22.1305</v>
      </c>
      <c r="HL27">
        <v>34.1029</v>
      </c>
      <c r="HM27">
        <v>52.7157</v>
      </c>
      <c r="HN27">
        <v>17.2307</v>
      </c>
      <c r="HO27">
        <v>420</v>
      </c>
      <c r="HP27">
        <v>8.91178</v>
      </c>
      <c r="HQ27">
        <v>101.073</v>
      </c>
      <c r="HR27">
        <v>102.248</v>
      </c>
    </row>
    <row r="28" spans="1:226">
      <c r="A28">
        <v>12</v>
      </c>
      <c r="B28">
        <v>1680989577</v>
      </c>
      <c r="C28">
        <v>55</v>
      </c>
      <c r="D28" t="s">
        <v>383</v>
      </c>
      <c r="E28" t="s">
        <v>384</v>
      </c>
      <c r="F28">
        <v>5</v>
      </c>
      <c r="G28" t="s">
        <v>353</v>
      </c>
      <c r="H28" t="s">
        <v>354</v>
      </c>
      <c r="I28">
        <v>1680989574.5</v>
      </c>
      <c r="J28">
        <f>(K28)/1000</f>
        <v>0</v>
      </c>
      <c r="K28">
        <f>IF(BF28, AN28, AH28)</f>
        <v>0</v>
      </c>
      <c r="L28">
        <f>IF(BF28, AI28, AG28)</f>
        <v>0</v>
      </c>
      <c r="M28">
        <f>BH28 - IF(AU28&gt;1, L28*BB28*100.0/(AW28*BV28), 0)</f>
        <v>0</v>
      </c>
      <c r="N28">
        <f>((T28-J28/2)*M28-L28)/(T28+J28/2)</f>
        <v>0</v>
      </c>
      <c r="O28">
        <f>N28*(BO28+BP28)/1000.0</f>
        <v>0</v>
      </c>
      <c r="P28">
        <f>(BH28 - IF(AU28&gt;1, L28*BB28*100.0/(AW28*BV28), 0))*(BO28+BP28)/1000.0</f>
        <v>0</v>
      </c>
      <c r="Q28">
        <f>2.0/((1/S28-1/R28)+SIGN(S28)*SQRT((1/S28-1/R28)*(1/S28-1/R28) + 4*BC28/((BC28+1)*(BC28+1))*(2*1/S28*1/R28-1/R28*1/R28)))</f>
        <v>0</v>
      </c>
      <c r="R28">
        <f>IF(LEFT(BD28,1)&lt;&gt;"0",IF(LEFT(BD28,1)="1",3.0,BE28),$D$5+$E$5*(BV28*BO28/($K$5*1000))+$F$5*(BV28*BO28/($K$5*1000))*MAX(MIN(BB28,$J$5),$I$5)*MAX(MIN(BB28,$J$5),$I$5)+$G$5*MAX(MIN(BB28,$J$5),$I$5)*(BV28*BO28/($K$5*1000))+$H$5*(BV28*BO28/($K$5*1000))*(BV28*BO28/($K$5*1000)))</f>
        <v>0</v>
      </c>
      <c r="S28">
        <f>J28*(1000-(1000*0.61365*exp(17.502*W28/(240.97+W28))/(BO28+BP28)+BJ28)/2)/(1000*0.61365*exp(17.502*W28/(240.97+W28))/(BO28+BP28)-BJ28)</f>
        <v>0</v>
      </c>
      <c r="T28">
        <f>1/((BC28+1)/(Q28/1.6)+1/(R28/1.37)) + BC28/((BC28+1)/(Q28/1.6) + BC28/(R28/1.37))</f>
        <v>0</v>
      </c>
      <c r="U28">
        <f>(AX28*BA28)</f>
        <v>0</v>
      </c>
      <c r="V28">
        <f>(BQ28+(U28+2*0.95*5.67E-8*(((BQ28+$B$7)+273)^4-(BQ28+273)^4)-44100*J28)/(1.84*29.3*R28+8*0.95*5.67E-8*(BQ28+273)^3))</f>
        <v>0</v>
      </c>
      <c r="W28">
        <f>($C$7*BR28+$D$7*BS28+$E$7*V28)</f>
        <v>0</v>
      </c>
      <c r="X28">
        <f>0.61365*exp(17.502*W28/(240.97+W28))</f>
        <v>0</v>
      </c>
      <c r="Y28">
        <f>(Z28/AA28*100)</f>
        <v>0</v>
      </c>
      <c r="Z28">
        <f>BJ28*(BO28+BP28)/1000</f>
        <v>0</v>
      </c>
      <c r="AA28">
        <f>0.61365*exp(17.502*BQ28/(240.97+BQ28))</f>
        <v>0</v>
      </c>
      <c r="AB28">
        <f>(X28-BJ28*(BO28+BP28)/1000)</f>
        <v>0</v>
      </c>
      <c r="AC28">
        <f>(-J28*44100)</f>
        <v>0</v>
      </c>
      <c r="AD28">
        <f>2*29.3*R28*0.92*(BQ28-W28)</f>
        <v>0</v>
      </c>
      <c r="AE28">
        <f>2*0.95*5.67E-8*(((BQ28+$B$7)+273)^4-(W28+273)^4)</f>
        <v>0</v>
      </c>
      <c r="AF28">
        <f>U28+AE28+AC28+AD28</f>
        <v>0</v>
      </c>
      <c r="AG28">
        <f>BN28*AU28*(BI28-BH28*(1000-AU28*BK28)/(1000-AU28*BJ28))/(100*BB28)</f>
        <v>0</v>
      </c>
      <c r="AH28">
        <f>1000*BN28*AU28*(BJ28-BK28)/(100*BB28*(1000-AU28*BJ28))</f>
        <v>0</v>
      </c>
      <c r="AI28">
        <f>(AJ28 - AK28 - BO28*1E3/(8.314*(BQ28+273.15)) * AM28/BN28 * AL28) * BN28/(100*BB28) * (1000 - BK28)/1000</f>
        <v>0</v>
      </c>
      <c r="AJ28">
        <v>423.7050783449261</v>
      </c>
      <c r="AK28">
        <v>424.457418181818</v>
      </c>
      <c r="AL28">
        <v>-0.001584282450319285</v>
      </c>
      <c r="AM28">
        <v>63.92935310212206</v>
      </c>
      <c r="AN28">
        <f>(AP28 - AO28 + BO28*1E3/(8.314*(BQ28+273.15)) * AR28/BN28 * AQ28) * BN28/(100*BB28) * 1000/(1000 - AP28)</f>
        <v>0</v>
      </c>
      <c r="AO28">
        <v>8.848063770621167</v>
      </c>
      <c r="AP28">
        <v>9.388789393939396</v>
      </c>
      <c r="AQ28">
        <v>-2.075215274569008E-06</v>
      </c>
      <c r="AR28">
        <v>99.85901461468895</v>
      </c>
      <c r="AS28">
        <v>2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MAX(0,($B$13+$C$13*BV28)/(1+$D$13*BV28)*BO28/(BQ28+273)*$E$13)</f>
        <v>0</v>
      </c>
      <c r="AX28">
        <f>$B$11*BW28+$C$11*BX28+$F$11*CI28*(1-CL28)</f>
        <v>0</v>
      </c>
      <c r="AY28">
        <f>AX28*AZ28</f>
        <v>0</v>
      </c>
      <c r="AZ28">
        <f>($B$11*$D$9+$C$11*$D$9+$F$11*((CV28+CN28)/MAX(CV28+CN28+CW28, 0.1)*$I$9+CW28/MAX(CV28+CN28+CW28, 0.1)*$J$9))/($B$11+$C$11+$F$11)</f>
        <v>0</v>
      </c>
      <c r="BA28">
        <f>($B$11*$K$9+$C$11*$K$9+$F$11*((CV28+CN28)/MAX(CV28+CN28+CW28, 0.1)*$P$9+CW28/MAX(CV28+CN28+CW28, 0.1)*$Q$9))/($B$11+$C$11+$F$11)</f>
        <v>0</v>
      </c>
      <c r="BB28">
        <v>2.7</v>
      </c>
      <c r="BC28">
        <v>0.5</v>
      </c>
      <c r="BD28" t="s">
        <v>355</v>
      </c>
      <c r="BE28">
        <v>2</v>
      </c>
      <c r="BF28" t="b">
        <v>1</v>
      </c>
      <c r="BG28">
        <v>1680989574.5</v>
      </c>
      <c r="BH28">
        <v>420.496</v>
      </c>
      <c r="BI28">
        <v>419.9585555555556</v>
      </c>
      <c r="BJ28">
        <v>9.388823333333333</v>
      </c>
      <c r="BK28">
        <v>8.851934444444446</v>
      </c>
      <c r="BL28">
        <v>416.7786666666667</v>
      </c>
      <c r="BM28">
        <v>9.319436666666668</v>
      </c>
      <c r="BN28">
        <v>500.1091111111111</v>
      </c>
      <c r="BO28">
        <v>90.37481111111111</v>
      </c>
      <c r="BP28">
        <v>0.1000866777777778</v>
      </c>
      <c r="BQ28">
        <v>20.3303</v>
      </c>
      <c r="BR28">
        <v>20.00515555555555</v>
      </c>
      <c r="BS28">
        <v>999.9000000000001</v>
      </c>
      <c r="BT28">
        <v>0</v>
      </c>
      <c r="BU28">
        <v>0</v>
      </c>
      <c r="BV28">
        <v>9999.583333333334</v>
      </c>
      <c r="BW28">
        <v>0</v>
      </c>
      <c r="BX28">
        <v>0.386148</v>
      </c>
      <c r="BY28">
        <v>0.5372313333333334</v>
      </c>
      <c r="BZ28">
        <v>424.4813333333333</v>
      </c>
      <c r="CA28">
        <v>423.7093333333333</v>
      </c>
      <c r="CB28">
        <v>0.5368887777777778</v>
      </c>
      <c r="CC28">
        <v>419.9585555555556</v>
      </c>
      <c r="CD28">
        <v>8.851934444444446</v>
      </c>
      <c r="CE28">
        <v>0.8485131111111111</v>
      </c>
      <c r="CF28">
        <v>0.7999917777777777</v>
      </c>
      <c r="CG28">
        <v>4.545883333333333</v>
      </c>
      <c r="CH28">
        <v>3.707153333333333</v>
      </c>
      <c r="CI28">
        <v>0</v>
      </c>
      <c r="CJ28">
        <v>0</v>
      </c>
      <c r="CK28">
        <v>0</v>
      </c>
      <c r="CL28">
        <v>0</v>
      </c>
      <c r="CM28">
        <v>2.154166666666667</v>
      </c>
      <c r="CN28">
        <v>0</v>
      </c>
      <c r="CO28">
        <v>0.6976333333333332</v>
      </c>
      <c r="CP28">
        <v>-1.757777777777778</v>
      </c>
      <c r="CQ28">
        <v>34.60377777777777</v>
      </c>
      <c r="CR28">
        <v>41.937</v>
      </c>
      <c r="CS28">
        <v>38.00677777777778</v>
      </c>
      <c r="CT28">
        <v>41.347</v>
      </c>
      <c r="CU28">
        <v>35.715</v>
      </c>
      <c r="CV28">
        <v>0</v>
      </c>
      <c r="CW28">
        <v>0</v>
      </c>
      <c r="CX28">
        <v>0</v>
      </c>
      <c r="CY28">
        <v>1680989628</v>
      </c>
      <c r="CZ28">
        <v>0</v>
      </c>
      <c r="DA28">
        <v>1680989289</v>
      </c>
      <c r="DB28" t="s">
        <v>356</v>
      </c>
      <c r="DC28">
        <v>1680989289</v>
      </c>
      <c r="DD28">
        <v>1680989288</v>
      </c>
      <c r="DE28">
        <v>1</v>
      </c>
      <c r="DF28">
        <v>0.07199999999999999</v>
      </c>
      <c r="DG28">
        <v>-0.002</v>
      </c>
      <c r="DH28">
        <v>3.716</v>
      </c>
      <c r="DI28">
        <v>0.06</v>
      </c>
      <c r="DJ28">
        <v>420</v>
      </c>
      <c r="DK28">
        <v>9</v>
      </c>
      <c r="DL28">
        <v>0.4</v>
      </c>
      <c r="DM28">
        <v>0.14</v>
      </c>
      <c r="DN28">
        <v>0.4624737560975609</v>
      </c>
      <c r="DO28">
        <v>0.3651439024390254</v>
      </c>
      <c r="DP28">
        <v>0.04803321512056589</v>
      </c>
      <c r="DQ28">
        <v>0</v>
      </c>
      <c r="DR28">
        <v>0.5421347317073171</v>
      </c>
      <c r="DS28">
        <v>-0.07504672473867582</v>
      </c>
      <c r="DT28">
        <v>0.00870513810435101</v>
      </c>
      <c r="DU28">
        <v>1</v>
      </c>
      <c r="DV28">
        <v>1</v>
      </c>
      <c r="DW28">
        <v>2</v>
      </c>
      <c r="DX28" t="s">
        <v>368</v>
      </c>
      <c r="DY28">
        <v>2.9806</v>
      </c>
      <c r="DZ28">
        <v>2.7285</v>
      </c>
      <c r="EA28">
        <v>0.0857556</v>
      </c>
      <c r="EB28">
        <v>0.08670219999999999</v>
      </c>
      <c r="EC28">
        <v>0.0543451</v>
      </c>
      <c r="ED28">
        <v>0.0523626</v>
      </c>
      <c r="EE28">
        <v>27478.2</v>
      </c>
      <c r="EF28">
        <v>27090.1</v>
      </c>
      <c r="EG28">
        <v>30581</v>
      </c>
      <c r="EH28">
        <v>29904</v>
      </c>
      <c r="EI28">
        <v>39910.8</v>
      </c>
      <c r="EJ28">
        <v>37322.6</v>
      </c>
      <c r="EK28">
        <v>46761</v>
      </c>
      <c r="EL28">
        <v>44464</v>
      </c>
      <c r="EM28">
        <v>1.88225</v>
      </c>
      <c r="EN28">
        <v>1.875</v>
      </c>
      <c r="EO28">
        <v>-0.0166744</v>
      </c>
      <c r="EP28">
        <v>0</v>
      </c>
      <c r="EQ28">
        <v>20.2857</v>
      </c>
      <c r="ER28">
        <v>999.9</v>
      </c>
      <c r="ES28">
        <v>28.5</v>
      </c>
      <c r="ET28">
        <v>31.1</v>
      </c>
      <c r="EU28">
        <v>14.3072</v>
      </c>
      <c r="EV28">
        <v>63.4861</v>
      </c>
      <c r="EW28">
        <v>23.8582</v>
      </c>
      <c r="EX28">
        <v>1</v>
      </c>
      <c r="EY28">
        <v>-0.102927</v>
      </c>
      <c r="EZ28">
        <v>2.86747</v>
      </c>
      <c r="FA28">
        <v>20.2014</v>
      </c>
      <c r="FB28">
        <v>5.2408</v>
      </c>
      <c r="FC28">
        <v>11.9694</v>
      </c>
      <c r="FD28">
        <v>4.97335</v>
      </c>
      <c r="FE28">
        <v>3.291</v>
      </c>
      <c r="FF28">
        <v>9999</v>
      </c>
      <c r="FG28">
        <v>9999</v>
      </c>
      <c r="FH28">
        <v>9999</v>
      </c>
      <c r="FI28">
        <v>999.9</v>
      </c>
      <c r="FJ28">
        <v>4.97291</v>
      </c>
      <c r="FK28">
        <v>1.87699</v>
      </c>
      <c r="FL28">
        <v>1.8751</v>
      </c>
      <c r="FM28">
        <v>1.87793</v>
      </c>
      <c r="FN28">
        <v>1.87464</v>
      </c>
      <c r="FO28">
        <v>1.87824</v>
      </c>
      <c r="FP28">
        <v>1.87531</v>
      </c>
      <c r="FQ28">
        <v>1.87645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3.717</v>
      </c>
      <c r="GF28">
        <v>0.0694</v>
      </c>
      <c r="GG28">
        <v>2.030711240282871</v>
      </c>
      <c r="GH28">
        <v>0.004760582872245599</v>
      </c>
      <c r="GI28">
        <v>-1.90964766093643E-06</v>
      </c>
      <c r="GJ28">
        <v>4.704532600260474E-10</v>
      </c>
      <c r="GK28">
        <v>0.003228918877667209</v>
      </c>
      <c r="GL28">
        <v>-7.724206753022976E-05</v>
      </c>
      <c r="GM28">
        <v>0.0008615414878997349</v>
      </c>
      <c r="GN28">
        <v>-9.820734241563477E-06</v>
      </c>
      <c r="GO28">
        <v>0</v>
      </c>
      <c r="GP28">
        <v>2089</v>
      </c>
      <c r="GQ28">
        <v>1</v>
      </c>
      <c r="GR28">
        <v>23</v>
      </c>
      <c r="GS28">
        <v>4.8</v>
      </c>
      <c r="GT28">
        <v>4.8</v>
      </c>
      <c r="GU28">
        <v>1.10352</v>
      </c>
      <c r="GV28">
        <v>2.54883</v>
      </c>
      <c r="GW28">
        <v>1.39893</v>
      </c>
      <c r="GX28">
        <v>2.33765</v>
      </c>
      <c r="GY28">
        <v>1.44897</v>
      </c>
      <c r="GZ28">
        <v>2.38525</v>
      </c>
      <c r="HA28">
        <v>36.6943</v>
      </c>
      <c r="HB28">
        <v>24.0437</v>
      </c>
      <c r="HC28">
        <v>18</v>
      </c>
      <c r="HD28">
        <v>487.758</v>
      </c>
      <c r="HE28">
        <v>454.121</v>
      </c>
      <c r="HF28">
        <v>17.2272</v>
      </c>
      <c r="HG28">
        <v>25.6107</v>
      </c>
      <c r="HH28">
        <v>30</v>
      </c>
      <c r="HI28">
        <v>25.5154</v>
      </c>
      <c r="HJ28">
        <v>25.6013</v>
      </c>
      <c r="HK28">
        <v>22.1325</v>
      </c>
      <c r="HL28">
        <v>33.7928</v>
      </c>
      <c r="HM28">
        <v>52.3434</v>
      </c>
      <c r="HN28">
        <v>17.2251</v>
      </c>
      <c r="HO28">
        <v>420</v>
      </c>
      <c r="HP28">
        <v>8.91178</v>
      </c>
      <c r="HQ28">
        <v>101.072</v>
      </c>
      <c r="HR28">
        <v>102.248</v>
      </c>
    </row>
    <row r="29" spans="1:226">
      <c r="A29">
        <v>13</v>
      </c>
      <c r="B29">
        <v>1680990530.1</v>
      </c>
      <c r="C29">
        <v>1008.099999904633</v>
      </c>
      <c r="D29" t="s">
        <v>385</v>
      </c>
      <c r="E29" t="s">
        <v>386</v>
      </c>
      <c r="F29">
        <v>5</v>
      </c>
      <c r="G29" t="s">
        <v>353</v>
      </c>
      <c r="H29" t="s">
        <v>354</v>
      </c>
      <c r="I29">
        <v>1680990527.35</v>
      </c>
      <c r="J29">
        <f>(K29)/1000</f>
        <v>0</v>
      </c>
      <c r="K29">
        <f>IF(BF29, AN29, AH29)</f>
        <v>0</v>
      </c>
      <c r="L29">
        <f>IF(BF29, AI29, AG29)</f>
        <v>0</v>
      </c>
      <c r="M29">
        <f>BH29 - IF(AU29&gt;1, L29*BB29*100.0/(AW29*BV29), 0)</f>
        <v>0</v>
      </c>
      <c r="N29">
        <f>((T29-J29/2)*M29-L29)/(T29+J29/2)</f>
        <v>0</v>
      </c>
      <c r="O29">
        <f>N29*(BO29+BP29)/1000.0</f>
        <v>0</v>
      </c>
      <c r="P29">
        <f>(BH29 - IF(AU29&gt;1, L29*BB29*100.0/(AW29*BV29), 0))*(BO29+BP29)/1000.0</f>
        <v>0</v>
      </c>
      <c r="Q29">
        <f>2.0/((1/S29-1/R29)+SIGN(S29)*SQRT((1/S29-1/R29)*(1/S29-1/R29) + 4*BC29/((BC29+1)*(BC29+1))*(2*1/S29*1/R29-1/R29*1/R29)))</f>
        <v>0</v>
      </c>
      <c r="R29">
        <f>IF(LEFT(BD29,1)&lt;&gt;"0",IF(LEFT(BD29,1)="1",3.0,BE29),$D$5+$E$5*(BV29*BO29/($K$5*1000))+$F$5*(BV29*BO29/($K$5*1000))*MAX(MIN(BB29,$J$5),$I$5)*MAX(MIN(BB29,$J$5),$I$5)+$G$5*MAX(MIN(BB29,$J$5),$I$5)*(BV29*BO29/($K$5*1000))+$H$5*(BV29*BO29/($K$5*1000))*(BV29*BO29/($K$5*1000)))</f>
        <v>0</v>
      </c>
      <c r="S29">
        <f>J29*(1000-(1000*0.61365*exp(17.502*W29/(240.97+W29))/(BO29+BP29)+BJ29)/2)/(1000*0.61365*exp(17.502*W29/(240.97+W29))/(BO29+BP29)-BJ29)</f>
        <v>0</v>
      </c>
      <c r="T29">
        <f>1/((BC29+1)/(Q29/1.6)+1/(R29/1.37)) + BC29/((BC29+1)/(Q29/1.6) + BC29/(R29/1.37))</f>
        <v>0</v>
      </c>
      <c r="U29">
        <f>(AX29*BA29)</f>
        <v>0</v>
      </c>
      <c r="V29">
        <f>(BQ29+(U29+2*0.95*5.67E-8*(((BQ29+$B$7)+273)^4-(BQ29+273)^4)-44100*J29)/(1.84*29.3*R29+8*0.95*5.67E-8*(BQ29+273)^3))</f>
        <v>0</v>
      </c>
      <c r="W29">
        <f>($C$7*BR29+$D$7*BS29+$E$7*V29)</f>
        <v>0</v>
      </c>
      <c r="X29">
        <f>0.61365*exp(17.502*W29/(240.97+W29))</f>
        <v>0</v>
      </c>
      <c r="Y29">
        <f>(Z29/AA29*100)</f>
        <v>0</v>
      </c>
      <c r="Z29">
        <f>BJ29*(BO29+BP29)/1000</f>
        <v>0</v>
      </c>
      <c r="AA29">
        <f>0.61365*exp(17.502*BQ29/(240.97+BQ29))</f>
        <v>0</v>
      </c>
      <c r="AB29">
        <f>(X29-BJ29*(BO29+BP29)/1000)</f>
        <v>0</v>
      </c>
      <c r="AC29">
        <f>(-J29*44100)</f>
        <v>0</v>
      </c>
      <c r="AD29">
        <f>2*29.3*R29*0.92*(BQ29-W29)</f>
        <v>0</v>
      </c>
      <c r="AE29">
        <f>2*0.95*5.67E-8*(((BQ29+$B$7)+273)^4-(W29+273)^4)</f>
        <v>0</v>
      </c>
      <c r="AF29">
        <f>U29+AE29+AC29+AD29</f>
        <v>0</v>
      </c>
      <c r="AG29">
        <f>BN29*AU29*(BI29-BH29*(1000-AU29*BK29)/(1000-AU29*BJ29))/(100*BB29)</f>
        <v>0</v>
      </c>
      <c r="AH29">
        <f>1000*BN29*AU29*(BJ29-BK29)/(100*BB29*(1000-AU29*BJ29))</f>
        <v>0</v>
      </c>
      <c r="AI29">
        <f>(AJ29 - AK29 - BO29*1E3/(8.314*(BQ29+273.15)) * AM29/BN29 * AL29) * BN29/(100*BB29) * (1000 - BK29)/1000</f>
        <v>0</v>
      </c>
      <c r="AJ29">
        <v>429.4517414995672</v>
      </c>
      <c r="AK29">
        <v>430.5458242424241</v>
      </c>
      <c r="AL29">
        <v>-0.0001703496503496236</v>
      </c>
      <c r="AM29">
        <v>63.23</v>
      </c>
      <c r="AN29">
        <f>(AP29 - AO29 + BO29*1E3/(8.314*(BQ29+273.15)) * AR29/BN29 * AQ29) * BN29/(100*BB29) * 1000/(1000 - AP29)</f>
        <v>0</v>
      </c>
      <c r="AO29">
        <v>21.96802306385957</v>
      </c>
      <c r="AP29">
        <v>22.54473878787879</v>
      </c>
      <c r="AQ29">
        <v>-2.577963644806057E-06</v>
      </c>
      <c r="AR29">
        <v>100.0601021666127</v>
      </c>
      <c r="AS29">
        <v>2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MAX(0,($B$13+$C$13*BV29)/(1+$D$13*BV29)*BO29/(BQ29+273)*$E$13)</f>
        <v>0</v>
      </c>
      <c r="AX29">
        <f>$B$11*BW29+$C$11*BX29+$F$11*CI29*(1-CL29)</f>
        <v>0</v>
      </c>
      <c r="AY29">
        <f>AX29*AZ29</f>
        <v>0</v>
      </c>
      <c r="AZ29">
        <f>($B$11*$D$9+$C$11*$D$9+$F$11*((CV29+CN29)/MAX(CV29+CN29+CW29, 0.1)*$I$9+CW29/MAX(CV29+CN29+CW29, 0.1)*$J$9))/($B$11+$C$11+$F$11)</f>
        <v>0</v>
      </c>
      <c r="BA29">
        <f>($B$11*$K$9+$C$11*$K$9+$F$11*((CV29+CN29)/MAX(CV29+CN29+CW29, 0.1)*$P$9+CW29/MAX(CV29+CN29+CW29, 0.1)*$Q$9))/($B$11+$C$11+$F$11)</f>
        <v>0</v>
      </c>
      <c r="BB29">
        <v>2.7</v>
      </c>
      <c r="BC29">
        <v>0.5</v>
      </c>
      <c r="BD29" t="s">
        <v>355</v>
      </c>
      <c r="BE29">
        <v>2</v>
      </c>
      <c r="BF29" t="b">
        <v>1</v>
      </c>
      <c r="BG29">
        <v>1680990527.35</v>
      </c>
      <c r="BH29">
        <v>420.8473</v>
      </c>
      <c r="BI29">
        <v>420.0119</v>
      </c>
      <c r="BJ29">
        <v>22.54571</v>
      </c>
      <c r="BK29">
        <v>21.9688</v>
      </c>
      <c r="BL29">
        <v>417.3098</v>
      </c>
      <c r="BM29">
        <v>22.25663</v>
      </c>
      <c r="BN29">
        <v>500.0381</v>
      </c>
      <c r="BO29">
        <v>90.37315000000001</v>
      </c>
      <c r="BP29">
        <v>0.10016602</v>
      </c>
      <c r="BQ29">
        <v>27.76691</v>
      </c>
      <c r="BR29">
        <v>27.49904</v>
      </c>
      <c r="BS29">
        <v>999.9</v>
      </c>
      <c r="BT29">
        <v>0</v>
      </c>
      <c r="BU29">
        <v>0</v>
      </c>
      <c r="BV29">
        <v>9981.689</v>
      </c>
      <c r="BW29">
        <v>0</v>
      </c>
      <c r="BX29">
        <v>0.386148</v>
      </c>
      <c r="BY29">
        <v>0.835269</v>
      </c>
      <c r="BZ29">
        <v>430.5543000000001</v>
      </c>
      <c r="CA29">
        <v>429.4462</v>
      </c>
      <c r="CB29">
        <v>0.5769082999999999</v>
      </c>
      <c r="CC29">
        <v>420.0119</v>
      </c>
      <c r="CD29">
        <v>21.9688</v>
      </c>
      <c r="CE29">
        <v>2.037529</v>
      </c>
      <c r="CF29">
        <v>1.985391</v>
      </c>
      <c r="CG29">
        <v>17.739</v>
      </c>
      <c r="CH29">
        <v>17.32829</v>
      </c>
      <c r="CI29">
        <v>0</v>
      </c>
      <c r="CJ29">
        <v>0</v>
      </c>
      <c r="CK29">
        <v>0</v>
      </c>
      <c r="CL29">
        <v>0</v>
      </c>
      <c r="CM29">
        <v>2.15384</v>
      </c>
      <c r="CN29">
        <v>0</v>
      </c>
      <c r="CO29">
        <v>-0.25645</v>
      </c>
      <c r="CP29">
        <v>-1.50146</v>
      </c>
      <c r="CQ29">
        <v>34.2996</v>
      </c>
      <c r="CR29">
        <v>40.9748</v>
      </c>
      <c r="CS29">
        <v>37.5372</v>
      </c>
      <c r="CT29">
        <v>40.2624</v>
      </c>
      <c r="CU29">
        <v>36.23719999999999</v>
      </c>
      <c r="CV29">
        <v>0</v>
      </c>
      <c r="CW29">
        <v>0</v>
      </c>
      <c r="CX29">
        <v>0</v>
      </c>
      <c r="CY29">
        <v>1680990581.4</v>
      </c>
      <c r="CZ29">
        <v>0</v>
      </c>
      <c r="DA29">
        <v>1680990058.1</v>
      </c>
      <c r="DB29" t="s">
        <v>387</v>
      </c>
      <c r="DC29">
        <v>1680990058.1</v>
      </c>
      <c r="DD29">
        <v>1680990054.1</v>
      </c>
      <c r="DE29">
        <v>2</v>
      </c>
      <c r="DF29">
        <v>-0.182</v>
      </c>
      <c r="DG29">
        <v>-0.031</v>
      </c>
      <c r="DH29">
        <v>3.534</v>
      </c>
      <c r="DI29">
        <v>0.285</v>
      </c>
      <c r="DJ29">
        <v>420</v>
      </c>
      <c r="DK29">
        <v>22</v>
      </c>
      <c r="DL29">
        <v>0.37</v>
      </c>
      <c r="DM29">
        <v>0.15</v>
      </c>
      <c r="DN29">
        <v>0.8689716341463416</v>
      </c>
      <c r="DO29">
        <v>-0.1167850662020897</v>
      </c>
      <c r="DP29">
        <v>0.02796275049344813</v>
      </c>
      <c r="DQ29">
        <v>0</v>
      </c>
      <c r="DR29">
        <v>0.5775479268292683</v>
      </c>
      <c r="DS29">
        <v>-0.006300334494773204</v>
      </c>
      <c r="DT29">
        <v>0.0009132864373225184</v>
      </c>
      <c r="DU29">
        <v>1</v>
      </c>
      <c r="DV29">
        <v>1</v>
      </c>
      <c r="DW29">
        <v>2</v>
      </c>
      <c r="DX29" t="s">
        <v>368</v>
      </c>
      <c r="DY29">
        <v>2.98037</v>
      </c>
      <c r="DZ29">
        <v>2.72838</v>
      </c>
      <c r="EA29">
        <v>0.0858635</v>
      </c>
      <c r="EB29">
        <v>0.08673359999999999</v>
      </c>
      <c r="EC29">
        <v>0.102742</v>
      </c>
      <c r="ED29">
        <v>0.101683</v>
      </c>
      <c r="EE29">
        <v>27452.5</v>
      </c>
      <c r="EF29">
        <v>27068.6</v>
      </c>
      <c r="EG29">
        <v>30558.7</v>
      </c>
      <c r="EH29">
        <v>29883.9</v>
      </c>
      <c r="EI29">
        <v>37818.1</v>
      </c>
      <c r="EJ29">
        <v>35332.4</v>
      </c>
      <c r="EK29">
        <v>46729.7</v>
      </c>
      <c r="EL29">
        <v>44432.4</v>
      </c>
      <c r="EM29">
        <v>1.87715</v>
      </c>
      <c r="EN29">
        <v>1.91065</v>
      </c>
      <c r="EO29">
        <v>0.07089230000000001</v>
      </c>
      <c r="EP29">
        <v>0</v>
      </c>
      <c r="EQ29">
        <v>26.3471</v>
      </c>
      <c r="ER29">
        <v>999.9</v>
      </c>
      <c r="ES29">
        <v>44.6</v>
      </c>
      <c r="ET29">
        <v>30.7</v>
      </c>
      <c r="EU29">
        <v>21.887</v>
      </c>
      <c r="EV29">
        <v>63.3408</v>
      </c>
      <c r="EW29">
        <v>22.3638</v>
      </c>
      <c r="EX29">
        <v>1</v>
      </c>
      <c r="EY29">
        <v>-0.0772917</v>
      </c>
      <c r="EZ29">
        <v>-1.12906</v>
      </c>
      <c r="FA29">
        <v>20.2206</v>
      </c>
      <c r="FB29">
        <v>5.23975</v>
      </c>
      <c r="FC29">
        <v>11.968</v>
      </c>
      <c r="FD29">
        <v>4.97295</v>
      </c>
      <c r="FE29">
        <v>3.291</v>
      </c>
      <c r="FF29">
        <v>9999</v>
      </c>
      <c r="FG29">
        <v>9999</v>
      </c>
      <c r="FH29">
        <v>9999</v>
      </c>
      <c r="FI29">
        <v>999.9</v>
      </c>
      <c r="FJ29">
        <v>4.97296</v>
      </c>
      <c r="FK29">
        <v>1.87708</v>
      </c>
      <c r="FL29">
        <v>1.87515</v>
      </c>
      <c r="FM29">
        <v>1.87798</v>
      </c>
      <c r="FN29">
        <v>1.87469</v>
      </c>
      <c r="FO29">
        <v>1.87836</v>
      </c>
      <c r="FP29">
        <v>1.87538</v>
      </c>
      <c r="FQ29">
        <v>1.87653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3.537</v>
      </c>
      <c r="GF29">
        <v>0.289</v>
      </c>
      <c r="GG29">
        <v>1.84908540085914</v>
      </c>
      <c r="GH29">
        <v>0.004760582872245599</v>
      </c>
      <c r="GI29">
        <v>-1.90964766093643E-06</v>
      </c>
      <c r="GJ29">
        <v>4.704532600260474E-10</v>
      </c>
      <c r="GK29">
        <v>-0.02769653237458192</v>
      </c>
      <c r="GL29">
        <v>-7.724206753022976E-05</v>
      </c>
      <c r="GM29">
        <v>0.0008615414878997349</v>
      </c>
      <c r="GN29">
        <v>-9.820734241563477E-06</v>
      </c>
      <c r="GO29">
        <v>0</v>
      </c>
      <c r="GP29">
        <v>2089</v>
      </c>
      <c r="GQ29">
        <v>1</v>
      </c>
      <c r="GR29">
        <v>23</v>
      </c>
      <c r="GS29">
        <v>7.9</v>
      </c>
      <c r="GT29">
        <v>7.9</v>
      </c>
      <c r="GU29">
        <v>1.12183</v>
      </c>
      <c r="GV29">
        <v>2.53418</v>
      </c>
      <c r="GW29">
        <v>1.39893</v>
      </c>
      <c r="GX29">
        <v>2.36206</v>
      </c>
      <c r="GY29">
        <v>1.44897</v>
      </c>
      <c r="GZ29">
        <v>2.48047</v>
      </c>
      <c r="HA29">
        <v>36.6469</v>
      </c>
      <c r="HB29">
        <v>24.07</v>
      </c>
      <c r="HC29">
        <v>18</v>
      </c>
      <c r="HD29">
        <v>487.743</v>
      </c>
      <c r="HE29">
        <v>480.075</v>
      </c>
      <c r="HF29">
        <v>28.0192</v>
      </c>
      <c r="HG29">
        <v>26.1118</v>
      </c>
      <c r="HH29">
        <v>30.0001</v>
      </c>
      <c r="HI29">
        <v>25.9097</v>
      </c>
      <c r="HJ29">
        <v>25.9775</v>
      </c>
      <c r="HK29">
        <v>22.4957</v>
      </c>
      <c r="HL29">
        <v>0</v>
      </c>
      <c r="HM29">
        <v>100</v>
      </c>
      <c r="HN29">
        <v>28.0183</v>
      </c>
      <c r="HO29">
        <v>420</v>
      </c>
      <c r="HP29">
        <v>23.5014</v>
      </c>
      <c r="HQ29">
        <v>101.002</v>
      </c>
      <c r="HR29">
        <v>102.177</v>
      </c>
    </row>
    <row r="30" spans="1:226">
      <c r="A30">
        <v>14</v>
      </c>
      <c r="B30">
        <v>1680990535.1</v>
      </c>
      <c r="C30">
        <v>1013.099999904633</v>
      </c>
      <c r="D30" t="s">
        <v>388</v>
      </c>
      <c r="E30" t="s">
        <v>389</v>
      </c>
      <c r="F30">
        <v>5</v>
      </c>
      <c r="G30" t="s">
        <v>353</v>
      </c>
      <c r="H30" t="s">
        <v>354</v>
      </c>
      <c r="I30">
        <v>1680990532.6</v>
      </c>
      <c r="J30">
        <f>(K30)/1000</f>
        <v>0</v>
      </c>
      <c r="K30">
        <f>IF(BF30, AN30, AH30)</f>
        <v>0</v>
      </c>
      <c r="L30">
        <f>IF(BF30, AI30, AG30)</f>
        <v>0</v>
      </c>
      <c r="M30">
        <f>BH30 - IF(AU30&gt;1, L30*BB30*100.0/(AW30*BV30), 0)</f>
        <v>0</v>
      </c>
      <c r="N30">
        <f>((T30-J30/2)*M30-L30)/(T30+J30/2)</f>
        <v>0</v>
      </c>
      <c r="O30">
        <f>N30*(BO30+BP30)/1000.0</f>
        <v>0</v>
      </c>
      <c r="P30">
        <f>(BH30 - IF(AU30&gt;1, L30*BB30*100.0/(AW30*BV30), 0))*(BO30+BP30)/1000.0</f>
        <v>0</v>
      </c>
      <c r="Q30">
        <f>2.0/((1/S30-1/R30)+SIGN(S30)*SQRT((1/S30-1/R30)*(1/S30-1/R30) + 4*BC30/((BC30+1)*(BC30+1))*(2*1/S30*1/R30-1/R30*1/R30)))</f>
        <v>0</v>
      </c>
      <c r="R30">
        <f>IF(LEFT(BD30,1)&lt;&gt;"0",IF(LEFT(BD30,1)="1",3.0,BE30),$D$5+$E$5*(BV30*BO30/($K$5*1000))+$F$5*(BV30*BO30/($K$5*1000))*MAX(MIN(BB30,$J$5),$I$5)*MAX(MIN(BB30,$J$5),$I$5)+$G$5*MAX(MIN(BB30,$J$5),$I$5)*(BV30*BO30/($K$5*1000))+$H$5*(BV30*BO30/($K$5*1000))*(BV30*BO30/($K$5*1000)))</f>
        <v>0</v>
      </c>
      <c r="S30">
        <f>J30*(1000-(1000*0.61365*exp(17.502*W30/(240.97+W30))/(BO30+BP30)+BJ30)/2)/(1000*0.61365*exp(17.502*W30/(240.97+W30))/(BO30+BP30)-BJ30)</f>
        <v>0</v>
      </c>
      <c r="T30">
        <f>1/((BC30+1)/(Q30/1.6)+1/(R30/1.37)) + BC30/((BC30+1)/(Q30/1.6) + BC30/(R30/1.37))</f>
        <v>0</v>
      </c>
      <c r="U30">
        <f>(AX30*BA30)</f>
        <v>0</v>
      </c>
      <c r="V30">
        <f>(BQ30+(U30+2*0.95*5.67E-8*(((BQ30+$B$7)+273)^4-(BQ30+273)^4)-44100*J30)/(1.84*29.3*R30+8*0.95*5.67E-8*(BQ30+273)^3))</f>
        <v>0</v>
      </c>
      <c r="W30">
        <f>($C$7*BR30+$D$7*BS30+$E$7*V30)</f>
        <v>0</v>
      </c>
      <c r="X30">
        <f>0.61365*exp(17.502*W30/(240.97+W30))</f>
        <v>0</v>
      </c>
      <c r="Y30">
        <f>(Z30/AA30*100)</f>
        <v>0</v>
      </c>
      <c r="Z30">
        <f>BJ30*(BO30+BP30)/1000</f>
        <v>0</v>
      </c>
      <c r="AA30">
        <f>0.61365*exp(17.502*BQ30/(240.97+BQ30))</f>
        <v>0</v>
      </c>
      <c r="AB30">
        <f>(X30-BJ30*(BO30+BP30)/1000)</f>
        <v>0</v>
      </c>
      <c r="AC30">
        <f>(-J30*44100)</f>
        <v>0</v>
      </c>
      <c r="AD30">
        <f>2*29.3*R30*0.92*(BQ30-W30)</f>
        <v>0</v>
      </c>
      <c r="AE30">
        <f>2*0.95*5.67E-8*(((BQ30+$B$7)+273)^4-(W30+273)^4)</f>
        <v>0</v>
      </c>
      <c r="AF30">
        <f>U30+AE30+AC30+AD30</f>
        <v>0</v>
      </c>
      <c r="AG30">
        <f>BN30*AU30*(BI30-BH30*(1000-AU30*BK30)/(1000-AU30*BJ30))/(100*BB30)</f>
        <v>0</v>
      </c>
      <c r="AH30">
        <f>1000*BN30*AU30*(BJ30-BK30)/(100*BB30*(1000-AU30*BJ30))</f>
        <v>0</v>
      </c>
      <c r="AI30">
        <f>(AJ30 - AK30 - BO30*1E3/(8.314*(BQ30+273.15)) * AM30/BN30 * AL30) * BN30/(100*BB30) * (1000 - BK30)/1000</f>
        <v>0</v>
      </c>
      <c r="AJ30">
        <v>429.4122528415585</v>
      </c>
      <c r="AK30">
        <v>430.5930545454546</v>
      </c>
      <c r="AL30">
        <v>0.0003245466914051194</v>
      </c>
      <c r="AM30">
        <v>63.23</v>
      </c>
      <c r="AN30">
        <f>(AP30 - AO30 + BO30*1E3/(8.314*(BQ30+273.15)) * AR30/BN30 * AQ30) * BN30/(100*BB30) * 1000/(1000 - AP30)</f>
        <v>0</v>
      </c>
      <c r="AO30">
        <v>21.9653589169205</v>
      </c>
      <c r="AP30">
        <v>22.54316909090909</v>
      </c>
      <c r="AQ30">
        <v>-1.191508149342154E-07</v>
      </c>
      <c r="AR30">
        <v>100.0601021666127</v>
      </c>
      <c r="AS30">
        <v>2</v>
      </c>
      <c r="AT30">
        <v>0</v>
      </c>
      <c r="AU30">
        <f>IF(AS30*$H$13&gt;=AW30,1.0,(AW30/(AW30-AS30*$H$13)))</f>
        <v>0</v>
      </c>
      <c r="AV30">
        <f>(AU30-1)*100</f>
        <v>0</v>
      </c>
      <c r="AW30">
        <f>MAX(0,($B$13+$C$13*BV30)/(1+$D$13*BV30)*BO30/(BQ30+273)*$E$13)</f>
        <v>0</v>
      </c>
      <c r="AX30">
        <f>$B$11*BW30+$C$11*BX30+$F$11*CI30*(1-CL30)</f>
        <v>0</v>
      </c>
      <c r="AY30">
        <f>AX30*AZ30</f>
        <v>0</v>
      </c>
      <c r="AZ30">
        <f>($B$11*$D$9+$C$11*$D$9+$F$11*((CV30+CN30)/MAX(CV30+CN30+CW30, 0.1)*$I$9+CW30/MAX(CV30+CN30+CW30, 0.1)*$J$9))/($B$11+$C$11+$F$11)</f>
        <v>0</v>
      </c>
      <c r="BA30">
        <f>($B$11*$K$9+$C$11*$K$9+$F$11*((CV30+CN30)/MAX(CV30+CN30+CW30, 0.1)*$P$9+CW30/MAX(CV30+CN30+CW30, 0.1)*$Q$9))/($B$11+$C$11+$F$11)</f>
        <v>0</v>
      </c>
      <c r="BB30">
        <v>2.7</v>
      </c>
      <c r="BC30">
        <v>0.5</v>
      </c>
      <c r="BD30" t="s">
        <v>355</v>
      </c>
      <c r="BE30">
        <v>2</v>
      </c>
      <c r="BF30" t="b">
        <v>1</v>
      </c>
      <c r="BG30">
        <v>1680990532.6</v>
      </c>
      <c r="BH30">
        <v>420.8722222222223</v>
      </c>
      <c r="BI30">
        <v>419.9927777777778</v>
      </c>
      <c r="BJ30">
        <v>22.54352222222222</v>
      </c>
      <c r="BK30">
        <v>21.96591111111111</v>
      </c>
      <c r="BL30">
        <v>417.3346666666667</v>
      </c>
      <c r="BM30">
        <v>22.25448888888889</v>
      </c>
      <c r="BN30">
        <v>500.0330000000001</v>
      </c>
      <c r="BO30">
        <v>90.37151111111112</v>
      </c>
      <c r="BP30">
        <v>0.0999208</v>
      </c>
      <c r="BQ30">
        <v>27.76845555555555</v>
      </c>
      <c r="BR30">
        <v>27.51316666666666</v>
      </c>
      <c r="BS30">
        <v>999.9000000000001</v>
      </c>
      <c r="BT30">
        <v>0</v>
      </c>
      <c r="BU30">
        <v>0</v>
      </c>
      <c r="BV30">
        <v>10008.9</v>
      </c>
      <c r="BW30">
        <v>0</v>
      </c>
      <c r="BX30">
        <v>0.386148</v>
      </c>
      <c r="BY30">
        <v>0.8794556666666666</v>
      </c>
      <c r="BZ30">
        <v>430.5788888888889</v>
      </c>
      <c r="CA30">
        <v>429.4254444444445</v>
      </c>
      <c r="CB30">
        <v>0.5775886666666668</v>
      </c>
      <c r="CC30">
        <v>419.9927777777778</v>
      </c>
      <c r="CD30">
        <v>21.96591111111111</v>
      </c>
      <c r="CE30">
        <v>2.037291111111111</v>
      </c>
      <c r="CF30">
        <v>1.985094444444445</v>
      </c>
      <c r="CG30">
        <v>17.73717777777778</v>
      </c>
      <c r="CH30">
        <v>17.32594444444444</v>
      </c>
      <c r="CI30">
        <v>0</v>
      </c>
      <c r="CJ30">
        <v>0</v>
      </c>
      <c r="CK30">
        <v>0</v>
      </c>
      <c r="CL30">
        <v>0</v>
      </c>
      <c r="CM30">
        <v>2.120611111111111</v>
      </c>
      <c r="CN30">
        <v>0</v>
      </c>
      <c r="CO30">
        <v>-0.049</v>
      </c>
      <c r="CP30">
        <v>-1.514611111111111</v>
      </c>
      <c r="CQ30">
        <v>34.23588888888889</v>
      </c>
      <c r="CR30">
        <v>40.979</v>
      </c>
      <c r="CS30">
        <v>37.55511111111111</v>
      </c>
      <c r="CT30">
        <v>40.312</v>
      </c>
      <c r="CU30">
        <v>36.34711111111111</v>
      </c>
      <c r="CV30">
        <v>0</v>
      </c>
      <c r="CW30">
        <v>0</v>
      </c>
      <c r="CX30">
        <v>0</v>
      </c>
      <c r="CY30">
        <v>1680990586.2</v>
      </c>
      <c r="CZ30">
        <v>0</v>
      </c>
      <c r="DA30">
        <v>1680990058.1</v>
      </c>
      <c r="DB30" t="s">
        <v>387</v>
      </c>
      <c r="DC30">
        <v>1680990058.1</v>
      </c>
      <c r="DD30">
        <v>1680990054.1</v>
      </c>
      <c r="DE30">
        <v>2</v>
      </c>
      <c r="DF30">
        <v>-0.182</v>
      </c>
      <c r="DG30">
        <v>-0.031</v>
      </c>
      <c r="DH30">
        <v>3.534</v>
      </c>
      <c r="DI30">
        <v>0.285</v>
      </c>
      <c r="DJ30">
        <v>420</v>
      </c>
      <c r="DK30">
        <v>22</v>
      </c>
      <c r="DL30">
        <v>0.37</v>
      </c>
      <c r="DM30">
        <v>0.15</v>
      </c>
      <c r="DN30">
        <v>0.8681770499999999</v>
      </c>
      <c r="DO30">
        <v>-0.03878989868668006</v>
      </c>
      <c r="DP30">
        <v>0.0294499923208394</v>
      </c>
      <c r="DQ30">
        <v>1</v>
      </c>
      <c r="DR30">
        <v>0.5772990499999999</v>
      </c>
      <c r="DS30">
        <v>-0.0007504390243918435</v>
      </c>
      <c r="DT30">
        <v>0.0007189473885480082</v>
      </c>
      <c r="DU30">
        <v>1</v>
      </c>
      <c r="DV30">
        <v>2</v>
      </c>
      <c r="DW30">
        <v>2</v>
      </c>
      <c r="DX30" t="s">
        <v>357</v>
      </c>
      <c r="DY30">
        <v>2.98019</v>
      </c>
      <c r="DZ30">
        <v>2.72817</v>
      </c>
      <c r="EA30">
        <v>0.0858722</v>
      </c>
      <c r="EB30">
        <v>0.08673790000000001</v>
      </c>
      <c r="EC30">
        <v>0.10274</v>
      </c>
      <c r="ED30">
        <v>0.101678</v>
      </c>
      <c r="EE30">
        <v>27451.6</v>
      </c>
      <c r="EF30">
        <v>27068.8</v>
      </c>
      <c r="EG30">
        <v>30558</v>
      </c>
      <c r="EH30">
        <v>29884.3</v>
      </c>
      <c r="EI30">
        <v>37817.3</v>
      </c>
      <c r="EJ30">
        <v>35333.3</v>
      </c>
      <c r="EK30">
        <v>46728.6</v>
      </c>
      <c r="EL30">
        <v>44433.2</v>
      </c>
      <c r="EM30">
        <v>1.87733</v>
      </c>
      <c r="EN30">
        <v>1.91068</v>
      </c>
      <c r="EO30">
        <v>0.07133929999999999</v>
      </c>
      <c r="EP30">
        <v>0</v>
      </c>
      <c r="EQ30">
        <v>26.3471</v>
      </c>
      <c r="ER30">
        <v>999.9</v>
      </c>
      <c r="ES30">
        <v>44.6</v>
      </c>
      <c r="ET30">
        <v>30.7</v>
      </c>
      <c r="EU30">
        <v>21.885</v>
      </c>
      <c r="EV30">
        <v>63.1408</v>
      </c>
      <c r="EW30">
        <v>22.3678</v>
      </c>
      <c r="EX30">
        <v>1</v>
      </c>
      <c r="EY30">
        <v>-0.07721799999999999</v>
      </c>
      <c r="EZ30">
        <v>-1.1197</v>
      </c>
      <c r="FA30">
        <v>20.2206</v>
      </c>
      <c r="FB30">
        <v>5.23945</v>
      </c>
      <c r="FC30">
        <v>11.968</v>
      </c>
      <c r="FD30">
        <v>4.9729</v>
      </c>
      <c r="FE30">
        <v>3.291</v>
      </c>
      <c r="FF30">
        <v>9999</v>
      </c>
      <c r="FG30">
        <v>9999</v>
      </c>
      <c r="FH30">
        <v>9999</v>
      </c>
      <c r="FI30">
        <v>999.9</v>
      </c>
      <c r="FJ30">
        <v>4.97295</v>
      </c>
      <c r="FK30">
        <v>1.87706</v>
      </c>
      <c r="FL30">
        <v>1.87515</v>
      </c>
      <c r="FM30">
        <v>1.87796</v>
      </c>
      <c r="FN30">
        <v>1.87469</v>
      </c>
      <c r="FO30">
        <v>1.87836</v>
      </c>
      <c r="FP30">
        <v>1.87537</v>
      </c>
      <c r="FQ30">
        <v>1.87653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3.537</v>
      </c>
      <c r="GF30">
        <v>0.2891</v>
      </c>
      <c r="GG30">
        <v>1.84908540085914</v>
      </c>
      <c r="GH30">
        <v>0.004760582872245599</v>
      </c>
      <c r="GI30">
        <v>-1.90964766093643E-06</v>
      </c>
      <c r="GJ30">
        <v>4.704532600260474E-10</v>
      </c>
      <c r="GK30">
        <v>-0.02769653237458192</v>
      </c>
      <c r="GL30">
        <v>-7.724206753022976E-05</v>
      </c>
      <c r="GM30">
        <v>0.0008615414878997349</v>
      </c>
      <c r="GN30">
        <v>-9.820734241563477E-06</v>
      </c>
      <c r="GO30">
        <v>0</v>
      </c>
      <c r="GP30">
        <v>2089</v>
      </c>
      <c r="GQ30">
        <v>1</v>
      </c>
      <c r="GR30">
        <v>23</v>
      </c>
      <c r="GS30">
        <v>8</v>
      </c>
      <c r="GT30">
        <v>8</v>
      </c>
      <c r="GU30">
        <v>1.12183</v>
      </c>
      <c r="GV30">
        <v>2.5415</v>
      </c>
      <c r="GW30">
        <v>1.39893</v>
      </c>
      <c r="GX30">
        <v>2.36084</v>
      </c>
      <c r="GY30">
        <v>1.44897</v>
      </c>
      <c r="GZ30">
        <v>2.50122</v>
      </c>
      <c r="HA30">
        <v>36.6233</v>
      </c>
      <c r="HB30">
        <v>24.07</v>
      </c>
      <c r="HC30">
        <v>18</v>
      </c>
      <c r="HD30">
        <v>487.839</v>
      </c>
      <c r="HE30">
        <v>480.091</v>
      </c>
      <c r="HF30">
        <v>28.0161</v>
      </c>
      <c r="HG30">
        <v>26.1118</v>
      </c>
      <c r="HH30">
        <v>30.0002</v>
      </c>
      <c r="HI30">
        <v>25.9099</v>
      </c>
      <c r="HJ30">
        <v>25.9775</v>
      </c>
      <c r="HK30">
        <v>22.4935</v>
      </c>
      <c r="HL30">
        <v>0</v>
      </c>
      <c r="HM30">
        <v>100</v>
      </c>
      <c r="HN30">
        <v>28.0132</v>
      </c>
      <c r="HO30">
        <v>420</v>
      </c>
      <c r="HP30">
        <v>23.5014</v>
      </c>
      <c r="HQ30">
        <v>100.999</v>
      </c>
      <c r="HR30">
        <v>102.179</v>
      </c>
    </row>
    <row r="31" spans="1:226">
      <c r="A31">
        <v>15</v>
      </c>
      <c r="B31">
        <v>1680990540.1</v>
      </c>
      <c r="C31">
        <v>1018.099999904633</v>
      </c>
      <c r="D31" t="s">
        <v>390</v>
      </c>
      <c r="E31" t="s">
        <v>391</v>
      </c>
      <c r="F31">
        <v>5</v>
      </c>
      <c r="G31" t="s">
        <v>353</v>
      </c>
      <c r="H31" t="s">
        <v>354</v>
      </c>
      <c r="I31">
        <v>1680990537.3</v>
      </c>
      <c r="J31">
        <f>(K31)/1000</f>
        <v>0</v>
      </c>
      <c r="K31">
        <f>IF(BF31, AN31, AH31)</f>
        <v>0</v>
      </c>
      <c r="L31">
        <f>IF(BF31, AI31, AG31)</f>
        <v>0</v>
      </c>
      <c r="M31">
        <f>BH31 - IF(AU31&gt;1, L31*BB31*100.0/(AW31*BV31), 0)</f>
        <v>0</v>
      </c>
      <c r="N31">
        <f>((T31-J31/2)*M31-L31)/(T31+J31/2)</f>
        <v>0</v>
      </c>
      <c r="O31">
        <f>N31*(BO31+BP31)/1000.0</f>
        <v>0</v>
      </c>
      <c r="P31">
        <f>(BH31 - IF(AU31&gt;1, L31*BB31*100.0/(AW31*BV31), 0))*(BO31+BP31)/1000.0</f>
        <v>0</v>
      </c>
      <c r="Q31">
        <f>2.0/((1/S31-1/R31)+SIGN(S31)*SQRT((1/S31-1/R31)*(1/S31-1/R31) + 4*BC31/((BC31+1)*(BC31+1))*(2*1/S31*1/R31-1/R31*1/R31)))</f>
        <v>0</v>
      </c>
      <c r="R31">
        <f>IF(LEFT(BD31,1)&lt;&gt;"0",IF(LEFT(BD31,1)="1",3.0,BE31),$D$5+$E$5*(BV31*BO31/($K$5*1000))+$F$5*(BV31*BO31/($K$5*1000))*MAX(MIN(BB31,$J$5),$I$5)*MAX(MIN(BB31,$J$5),$I$5)+$G$5*MAX(MIN(BB31,$J$5),$I$5)*(BV31*BO31/($K$5*1000))+$H$5*(BV31*BO31/($K$5*1000))*(BV31*BO31/($K$5*1000)))</f>
        <v>0</v>
      </c>
      <c r="S31">
        <f>J31*(1000-(1000*0.61365*exp(17.502*W31/(240.97+W31))/(BO31+BP31)+BJ31)/2)/(1000*0.61365*exp(17.502*W31/(240.97+W31))/(BO31+BP31)-BJ31)</f>
        <v>0</v>
      </c>
      <c r="T31">
        <f>1/((BC31+1)/(Q31/1.6)+1/(R31/1.37)) + BC31/((BC31+1)/(Q31/1.6) + BC31/(R31/1.37))</f>
        <v>0</v>
      </c>
      <c r="U31">
        <f>(AX31*BA31)</f>
        <v>0</v>
      </c>
      <c r="V31">
        <f>(BQ31+(U31+2*0.95*5.67E-8*(((BQ31+$B$7)+273)^4-(BQ31+273)^4)-44100*J31)/(1.84*29.3*R31+8*0.95*5.67E-8*(BQ31+273)^3))</f>
        <v>0</v>
      </c>
      <c r="W31">
        <f>($C$7*BR31+$D$7*BS31+$E$7*V31)</f>
        <v>0</v>
      </c>
      <c r="X31">
        <f>0.61365*exp(17.502*W31/(240.97+W31))</f>
        <v>0</v>
      </c>
      <c r="Y31">
        <f>(Z31/AA31*100)</f>
        <v>0</v>
      </c>
      <c r="Z31">
        <f>BJ31*(BO31+BP31)/1000</f>
        <v>0</v>
      </c>
      <c r="AA31">
        <f>0.61365*exp(17.502*BQ31/(240.97+BQ31))</f>
        <v>0</v>
      </c>
      <c r="AB31">
        <f>(X31-BJ31*(BO31+BP31)/1000)</f>
        <v>0</v>
      </c>
      <c r="AC31">
        <f>(-J31*44100)</f>
        <v>0</v>
      </c>
      <c r="AD31">
        <f>2*29.3*R31*0.92*(BQ31-W31)</f>
        <v>0</v>
      </c>
      <c r="AE31">
        <f>2*0.95*5.67E-8*(((BQ31+$B$7)+273)^4-(W31+273)^4)</f>
        <v>0</v>
      </c>
      <c r="AF31">
        <f>U31+AE31+AC31+AD31</f>
        <v>0</v>
      </c>
      <c r="AG31">
        <f>BN31*AU31*(BI31-BH31*(1000-AU31*BK31)/(1000-AU31*BJ31))/(100*BB31)</f>
        <v>0</v>
      </c>
      <c r="AH31">
        <f>1000*BN31*AU31*(BJ31-BK31)/(100*BB31*(1000-AU31*BJ31))</f>
        <v>0</v>
      </c>
      <c r="AI31">
        <f>(AJ31 - AK31 - BO31*1E3/(8.314*(BQ31+273.15)) * AM31/BN31 * AL31) * BN31/(100*BB31) * (1000 - BK31)/1000</f>
        <v>0</v>
      </c>
      <c r="AJ31">
        <v>429.5143708467534</v>
      </c>
      <c r="AK31">
        <v>430.6016484848483</v>
      </c>
      <c r="AL31">
        <v>0.0001453875901879197</v>
      </c>
      <c r="AM31">
        <v>63.23</v>
      </c>
      <c r="AN31">
        <f>(AP31 - AO31 + BO31*1E3/(8.314*(BQ31+273.15)) * AR31/BN31 * AQ31) * BN31/(100*BB31) * 1000/(1000 - AP31)</f>
        <v>0</v>
      </c>
      <c r="AO31">
        <v>21.96686825824236</v>
      </c>
      <c r="AP31">
        <v>22.54050727272727</v>
      </c>
      <c r="AQ31">
        <v>-6.157703802927778E-06</v>
      </c>
      <c r="AR31">
        <v>100.0601021666127</v>
      </c>
      <c r="AS31">
        <v>2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MAX(0,($B$13+$C$13*BV31)/(1+$D$13*BV31)*BO31/(BQ31+273)*$E$13)</f>
        <v>0</v>
      </c>
      <c r="AX31">
        <f>$B$11*BW31+$C$11*BX31+$F$11*CI31*(1-CL31)</f>
        <v>0</v>
      </c>
      <c r="AY31">
        <f>AX31*AZ31</f>
        <v>0</v>
      </c>
      <c r="AZ31">
        <f>($B$11*$D$9+$C$11*$D$9+$F$11*((CV31+CN31)/MAX(CV31+CN31+CW31, 0.1)*$I$9+CW31/MAX(CV31+CN31+CW31, 0.1)*$J$9))/($B$11+$C$11+$F$11)</f>
        <v>0</v>
      </c>
      <c r="BA31">
        <f>($B$11*$K$9+$C$11*$K$9+$F$11*((CV31+CN31)/MAX(CV31+CN31+CW31, 0.1)*$P$9+CW31/MAX(CV31+CN31+CW31, 0.1)*$Q$9))/($B$11+$C$11+$F$11)</f>
        <v>0</v>
      </c>
      <c r="BB31">
        <v>2.7</v>
      </c>
      <c r="BC31">
        <v>0.5</v>
      </c>
      <c r="BD31" t="s">
        <v>355</v>
      </c>
      <c r="BE31">
        <v>2</v>
      </c>
      <c r="BF31" t="b">
        <v>1</v>
      </c>
      <c r="BG31">
        <v>1680990537.3</v>
      </c>
      <c r="BH31">
        <v>420.8764</v>
      </c>
      <c r="BI31">
        <v>420.0635</v>
      </c>
      <c r="BJ31">
        <v>22.54276</v>
      </c>
      <c r="BK31">
        <v>21.96649</v>
      </c>
      <c r="BL31">
        <v>417.3389</v>
      </c>
      <c r="BM31">
        <v>22.25375</v>
      </c>
      <c r="BN31">
        <v>500.0066</v>
      </c>
      <c r="BO31">
        <v>90.37198000000001</v>
      </c>
      <c r="BP31">
        <v>0.09988804</v>
      </c>
      <c r="BQ31">
        <v>27.76839</v>
      </c>
      <c r="BR31">
        <v>27.50421</v>
      </c>
      <c r="BS31">
        <v>999.9</v>
      </c>
      <c r="BT31">
        <v>0</v>
      </c>
      <c r="BU31">
        <v>0</v>
      </c>
      <c r="BV31">
        <v>9994.373</v>
      </c>
      <c r="BW31">
        <v>0</v>
      </c>
      <c r="BX31">
        <v>0.386148</v>
      </c>
      <c r="BY31">
        <v>0.8130432000000001</v>
      </c>
      <c r="BZ31">
        <v>430.583</v>
      </c>
      <c r="CA31">
        <v>429.498</v>
      </c>
      <c r="CB31">
        <v>0.5762706</v>
      </c>
      <c r="CC31">
        <v>420.0635</v>
      </c>
      <c r="CD31">
        <v>21.96649</v>
      </c>
      <c r="CE31">
        <v>2.037233</v>
      </c>
      <c r="CF31">
        <v>1.985156</v>
      </c>
      <c r="CG31">
        <v>17.73673</v>
      </c>
      <c r="CH31">
        <v>17.32643</v>
      </c>
      <c r="CI31">
        <v>0</v>
      </c>
      <c r="CJ31">
        <v>0</v>
      </c>
      <c r="CK31">
        <v>0</v>
      </c>
      <c r="CL31">
        <v>0</v>
      </c>
      <c r="CM31">
        <v>2.19422</v>
      </c>
      <c r="CN31">
        <v>0</v>
      </c>
      <c r="CO31">
        <v>0.07157999999999999</v>
      </c>
      <c r="CP31">
        <v>-1.51249</v>
      </c>
      <c r="CQ31">
        <v>34.2124</v>
      </c>
      <c r="CR31">
        <v>41.02480000000001</v>
      </c>
      <c r="CS31">
        <v>37.5746</v>
      </c>
      <c r="CT31">
        <v>40.3687</v>
      </c>
      <c r="CU31">
        <v>36.306</v>
      </c>
      <c r="CV31">
        <v>0</v>
      </c>
      <c r="CW31">
        <v>0</v>
      </c>
      <c r="CX31">
        <v>0</v>
      </c>
      <c r="CY31">
        <v>1680990591.6</v>
      </c>
      <c r="CZ31">
        <v>0</v>
      </c>
      <c r="DA31">
        <v>1680990058.1</v>
      </c>
      <c r="DB31" t="s">
        <v>387</v>
      </c>
      <c r="DC31">
        <v>1680990058.1</v>
      </c>
      <c r="DD31">
        <v>1680990054.1</v>
      </c>
      <c r="DE31">
        <v>2</v>
      </c>
      <c r="DF31">
        <v>-0.182</v>
      </c>
      <c r="DG31">
        <v>-0.031</v>
      </c>
      <c r="DH31">
        <v>3.534</v>
      </c>
      <c r="DI31">
        <v>0.285</v>
      </c>
      <c r="DJ31">
        <v>420</v>
      </c>
      <c r="DK31">
        <v>22</v>
      </c>
      <c r="DL31">
        <v>0.37</v>
      </c>
      <c r="DM31">
        <v>0.15</v>
      </c>
      <c r="DN31">
        <v>0.8541959512195122</v>
      </c>
      <c r="DO31">
        <v>-0.2141751846689884</v>
      </c>
      <c r="DP31">
        <v>0.03972083390237496</v>
      </c>
      <c r="DQ31">
        <v>0</v>
      </c>
      <c r="DR31">
        <v>0.5769439024390244</v>
      </c>
      <c r="DS31">
        <v>-0.002233818815331042</v>
      </c>
      <c r="DT31">
        <v>0.001029700970205829</v>
      </c>
      <c r="DU31">
        <v>1</v>
      </c>
      <c r="DV31">
        <v>1</v>
      </c>
      <c r="DW31">
        <v>2</v>
      </c>
      <c r="DX31" t="s">
        <v>368</v>
      </c>
      <c r="DY31">
        <v>2.98014</v>
      </c>
      <c r="DZ31">
        <v>2.72829</v>
      </c>
      <c r="EA31">
        <v>0.0858743</v>
      </c>
      <c r="EB31">
        <v>0.0867434</v>
      </c>
      <c r="EC31">
        <v>0.102732</v>
      </c>
      <c r="ED31">
        <v>0.101684</v>
      </c>
      <c r="EE31">
        <v>27451</v>
      </c>
      <c r="EF31">
        <v>27068.5</v>
      </c>
      <c r="EG31">
        <v>30557.4</v>
      </c>
      <c r="EH31">
        <v>29884.2</v>
      </c>
      <c r="EI31">
        <v>37816.8</v>
      </c>
      <c r="EJ31">
        <v>35332.9</v>
      </c>
      <c r="EK31">
        <v>46727.5</v>
      </c>
      <c r="EL31">
        <v>44433</v>
      </c>
      <c r="EM31">
        <v>1.87738</v>
      </c>
      <c r="EN31">
        <v>1.91072</v>
      </c>
      <c r="EO31">
        <v>0.0705495</v>
      </c>
      <c r="EP31">
        <v>0</v>
      </c>
      <c r="EQ31">
        <v>26.3471</v>
      </c>
      <c r="ER31">
        <v>999.9</v>
      </c>
      <c r="ES31">
        <v>44.6</v>
      </c>
      <c r="ET31">
        <v>30.7</v>
      </c>
      <c r="EU31">
        <v>21.8856</v>
      </c>
      <c r="EV31">
        <v>63.1808</v>
      </c>
      <c r="EW31">
        <v>22.7404</v>
      </c>
      <c r="EX31">
        <v>1</v>
      </c>
      <c r="EY31">
        <v>-0.0771418</v>
      </c>
      <c r="EZ31">
        <v>-1.08914</v>
      </c>
      <c r="FA31">
        <v>20.221</v>
      </c>
      <c r="FB31">
        <v>5.2399</v>
      </c>
      <c r="FC31">
        <v>11.968</v>
      </c>
      <c r="FD31">
        <v>4.97305</v>
      </c>
      <c r="FE31">
        <v>3.291</v>
      </c>
      <c r="FF31">
        <v>9999</v>
      </c>
      <c r="FG31">
        <v>9999</v>
      </c>
      <c r="FH31">
        <v>9999</v>
      </c>
      <c r="FI31">
        <v>999.9</v>
      </c>
      <c r="FJ31">
        <v>4.97294</v>
      </c>
      <c r="FK31">
        <v>1.8771</v>
      </c>
      <c r="FL31">
        <v>1.87515</v>
      </c>
      <c r="FM31">
        <v>1.87799</v>
      </c>
      <c r="FN31">
        <v>1.87469</v>
      </c>
      <c r="FO31">
        <v>1.87836</v>
      </c>
      <c r="FP31">
        <v>1.8754</v>
      </c>
      <c r="FQ31">
        <v>1.87653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3.538</v>
      </c>
      <c r="GF31">
        <v>0.289</v>
      </c>
      <c r="GG31">
        <v>1.84908540085914</v>
      </c>
      <c r="GH31">
        <v>0.004760582872245599</v>
      </c>
      <c r="GI31">
        <v>-1.90964766093643E-06</v>
      </c>
      <c r="GJ31">
        <v>4.704532600260474E-10</v>
      </c>
      <c r="GK31">
        <v>-0.02769653237458192</v>
      </c>
      <c r="GL31">
        <v>-7.724206753022976E-05</v>
      </c>
      <c r="GM31">
        <v>0.0008615414878997349</v>
      </c>
      <c r="GN31">
        <v>-9.820734241563477E-06</v>
      </c>
      <c r="GO31">
        <v>0</v>
      </c>
      <c r="GP31">
        <v>2089</v>
      </c>
      <c r="GQ31">
        <v>1</v>
      </c>
      <c r="GR31">
        <v>23</v>
      </c>
      <c r="GS31">
        <v>8</v>
      </c>
      <c r="GT31">
        <v>8.1</v>
      </c>
      <c r="GU31">
        <v>1.12183</v>
      </c>
      <c r="GV31">
        <v>2.54395</v>
      </c>
      <c r="GW31">
        <v>1.39893</v>
      </c>
      <c r="GX31">
        <v>2.36084</v>
      </c>
      <c r="GY31">
        <v>1.44897</v>
      </c>
      <c r="GZ31">
        <v>2.48047</v>
      </c>
      <c r="HA31">
        <v>36.6469</v>
      </c>
      <c r="HB31">
        <v>24.07</v>
      </c>
      <c r="HC31">
        <v>18</v>
      </c>
      <c r="HD31">
        <v>487.881</v>
      </c>
      <c r="HE31">
        <v>480.142</v>
      </c>
      <c r="HF31">
        <v>28.0102</v>
      </c>
      <c r="HG31">
        <v>26.1119</v>
      </c>
      <c r="HH31">
        <v>30.0003</v>
      </c>
      <c r="HI31">
        <v>25.9119</v>
      </c>
      <c r="HJ31">
        <v>25.9797</v>
      </c>
      <c r="HK31">
        <v>22.4913</v>
      </c>
      <c r="HL31">
        <v>0</v>
      </c>
      <c r="HM31">
        <v>100</v>
      </c>
      <c r="HN31">
        <v>28.0016</v>
      </c>
      <c r="HO31">
        <v>420</v>
      </c>
      <c r="HP31">
        <v>23.5014</v>
      </c>
      <c r="HQ31">
        <v>100.997</v>
      </c>
      <c r="HR31">
        <v>102.179</v>
      </c>
    </row>
    <row r="32" spans="1:226">
      <c r="A32">
        <v>16</v>
      </c>
      <c r="B32">
        <v>1680990545.1</v>
      </c>
      <c r="C32">
        <v>1023.099999904633</v>
      </c>
      <c r="D32" t="s">
        <v>392</v>
      </c>
      <c r="E32" t="s">
        <v>393</v>
      </c>
      <c r="F32">
        <v>5</v>
      </c>
      <c r="G32" t="s">
        <v>353</v>
      </c>
      <c r="H32" t="s">
        <v>354</v>
      </c>
      <c r="I32">
        <v>1680990542.6</v>
      </c>
      <c r="J32">
        <f>(K32)/1000</f>
        <v>0</v>
      </c>
      <c r="K32">
        <f>IF(BF32, AN32, AH32)</f>
        <v>0</v>
      </c>
      <c r="L32">
        <f>IF(BF32, AI32, AG32)</f>
        <v>0</v>
      </c>
      <c r="M32">
        <f>BH32 - IF(AU32&gt;1, L32*BB32*100.0/(AW32*BV32), 0)</f>
        <v>0</v>
      </c>
      <c r="N32">
        <f>((T32-J32/2)*M32-L32)/(T32+J32/2)</f>
        <v>0</v>
      </c>
      <c r="O32">
        <f>N32*(BO32+BP32)/1000.0</f>
        <v>0</v>
      </c>
      <c r="P32">
        <f>(BH32 - IF(AU32&gt;1, L32*BB32*100.0/(AW32*BV32), 0))*(BO32+BP32)/1000.0</f>
        <v>0</v>
      </c>
      <c r="Q32">
        <f>2.0/((1/S32-1/R32)+SIGN(S32)*SQRT((1/S32-1/R32)*(1/S32-1/R32) + 4*BC32/((BC32+1)*(BC32+1))*(2*1/S32*1/R32-1/R32*1/R32)))</f>
        <v>0</v>
      </c>
      <c r="R32">
        <f>IF(LEFT(BD32,1)&lt;&gt;"0",IF(LEFT(BD32,1)="1",3.0,BE32),$D$5+$E$5*(BV32*BO32/($K$5*1000))+$F$5*(BV32*BO32/($K$5*1000))*MAX(MIN(BB32,$J$5),$I$5)*MAX(MIN(BB32,$J$5),$I$5)+$G$5*MAX(MIN(BB32,$J$5),$I$5)*(BV32*BO32/($K$5*1000))+$H$5*(BV32*BO32/($K$5*1000))*(BV32*BO32/($K$5*1000)))</f>
        <v>0</v>
      </c>
      <c r="S32">
        <f>J32*(1000-(1000*0.61365*exp(17.502*W32/(240.97+W32))/(BO32+BP32)+BJ32)/2)/(1000*0.61365*exp(17.502*W32/(240.97+W32))/(BO32+BP32)-BJ32)</f>
        <v>0</v>
      </c>
      <c r="T32">
        <f>1/((BC32+1)/(Q32/1.6)+1/(R32/1.37)) + BC32/((BC32+1)/(Q32/1.6) + BC32/(R32/1.37))</f>
        <v>0</v>
      </c>
      <c r="U32">
        <f>(AX32*BA32)</f>
        <v>0</v>
      </c>
      <c r="V32">
        <f>(BQ32+(U32+2*0.95*5.67E-8*(((BQ32+$B$7)+273)^4-(BQ32+273)^4)-44100*J32)/(1.84*29.3*R32+8*0.95*5.67E-8*(BQ32+273)^3))</f>
        <v>0</v>
      </c>
      <c r="W32">
        <f>($C$7*BR32+$D$7*BS32+$E$7*V32)</f>
        <v>0</v>
      </c>
      <c r="X32">
        <f>0.61365*exp(17.502*W32/(240.97+W32))</f>
        <v>0</v>
      </c>
      <c r="Y32">
        <f>(Z32/AA32*100)</f>
        <v>0</v>
      </c>
      <c r="Z32">
        <f>BJ32*(BO32+BP32)/1000</f>
        <v>0</v>
      </c>
      <c r="AA32">
        <f>0.61365*exp(17.502*BQ32/(240.97+BQ32))</f>
        <v>0</v>
      </c>
      <c r="AB32">
        <f>(X32-BJ32*(BO32+BP32)/1000)</f>
        <v>0</v>
      </c>
      <c r="AC32">
        <f>(-J32*44100)</f>
        <v>0</v>
      </c>
      <c r="AD32">
        <f>2*29.3*R32*0.92*(BQ32-W32)</f>
        <v>0</v>
      </c>
      <c r="AE32">
        <f>2*0.95*5.67E-8*(((BQ32+$B$7)+273)^4-(W32+273)^4)</f>
        <v>0</v>
      </c>
      <c r="AF32">
        <f>U32+AE32+AC32+AD32</f>
        <v>0</v>
      </c>
      <c r="AG32">
        <f>BN32*AU32*(BI32-BH32*(1000-AU32*BK32)/(1000-AU32*BJ32))/(100*BB32)</f>
        <v>0</v>
      </c>
      <c r="AH32">
        <f>1000*BN32*AU32*(BJ32-BK32)/(100*BB32*(1000-AU32*BJ32))</f>
        <v>0</v>
      </c>
      <c r="AI32">
        <f>(AJ32 - AK32 - BO32*1E3/(8.314*(BQ32+273.15)) * AM32/BN32 * AL32) * BN32/(100*BB32) * (1000 - BK32)/1000</f>
        <v>0</v>
      </c>
      <c r="AJ32">
        <v>429.47823431342</v>
      </c>
      <c r="AK32">
        <v>430.6159939393938</v>
      </c>
      <c r="AL32">
        <v>1.206060606140833E-05</v>
      </c>
      <c r="AM32">
        <v>63.23</v>
      </c>
      <c r="AN32">
        <f>(AP32 - AO32 + BO32*1E3/(8.314*(BQ32+273.15)) * AR32/BN32 * AQ32) * BN32/(100*BB32) * 1000/(1000 - AP32)</f>
        <v>0</v>
      </c>
      <c r="AO32">
        <v>21.9648014716162</v>
      </c>
      <c r="AP32">
        <v>22.5406896969697</v>
      </c>
      <c r="AQ32">
        <v>-1.787803360240329E-06</v>
      </c>
      <c r="AR32">
        <v>100.0601021666127</v>
      </c>
      <c r="AS32">
        <v>2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MAX(0,($B$13+$C$13*BV32)/(1+$D$13*BV32)*BO32/(BQ32+273)*$E$13)</f>
        <v>0</v>
      </c>
      <c r="AX32">
        <f>$B$11*BW32+$C$11*BX32+$F$11*CI32*(1-CL32)</f>
        <v>0</v>
      </c>
      <c r="AY32">
        <f>AX32*AZ32</f>
        <v>0</v>
      </c>
      <c r="AZ32">
        <f>($B$11*$D$9+$C$11*$D$9+$F$11*((CV32+CN32)/MAX(CV32+CN32+CW32, 0.1)*$I$9+CW32/MAX(CV32+CN32+CW32, 0.1)*$J$9))/($B$11+$C$11+$F$11)</f>
        <v>0</v>
      </c>
      <c r="BA32">
        <f>($B$11*$K$9+$C$11*$K$9+$F$11*((CV32+CN32)/MAX(CV32+CN32+CW32, 0.1)*$P$9+CW32/MAX(CV32+CN32+CW32, 0.1)*$Q$9))/($B$11+$C$11+$F$11)</f>
        <v>0</v>
      </c>
      <c r="BB32">
        <v>2.7</v>
      </c>
      <c r="BC32">
        <v>0.5</v>
      </c>
      <c r="BD32" t="s">
        <v>355</v>
      </c>
      <c r="BE32">
        <v>2</v>
      </c>
      <c r="BF32" t="b">
        <v>1</v>
      </c>
      <c r="BG32">
        <v>1680990542.6</v>
      </c>
      <c r="BH32">
        <v>420.9057777777778</v>
      </c>
      <c r="BI32">
        <v>420.0457777777777</v>
      </c>
      <c r="BJ32">
        <v>22.54104444444445</v>
      </c>
      <c r="BK32">
        <v>21.96577777777778</v>
      </c>
      <c r="BL32">
        <v>417.3683333333333</v>
      </c>
      <c r="BM32">
        <v>22.25206666666667</v>
      </c>
      <c r="BN32">
        <v>500.0312222222222</v>
      </c>
      <c r="BO32">
        <v>90.37195555555556</v>
      </c>
      <c r="BP32">
        <v>0.1000305888888889</v>
      </c>
      <c r="BQ32">
        <v>27.76728888888889</v>
      </c>
      <c r="BR32">
        <v>27.50272222222222</v>
      </c>
      <c r="BS32">
        <v>999.9000000000001</v>
      </c>
      <c r="BT32">
        <v>0</v>
      </c>
      <c r="BU32">
        <v>0</v>
      </c>
      <c r="BV32">
        <v>9995.145555555555</v>
      </c>
      <c r="BW32">
        <v>0</v>
      </c>
      <c r="BX32">
        <v>0.386148</v>
      </c>
      <c r="BY32">
        <v>0.8600091111111111</v>
      </c>
      <c r="BZ32">
        <v>430.6123333333334</v>
      </c>
      <c r="CA32">
        <v>429.4797777777778</v>
      </c>
      <c r="CB32">
        <v>0.575266111111111</v>
      </c>
      <c r="CC32">
        <v>420.0457777777777</v>
      </c>
      <c r="CD32">
        <v>21.96577777777778</v>
      </c>
      <c r="CE32">
        <v>2.037078888888889</v>
      </c>
      <c r="CF32">
        <v>1.985091111111111</v>
      </c>
      <c r="CG32">
        <v>17.73552222222223</v>
      </c>
      <c r="CH32">
        <v>17.32591111111111</v>
      </c>
      <c r="CI32">
        <v>0</v>
      </c>
      <c r="CJ32">
        <v>0</v>
      </c>
      <c r="CK32">
        <v>0</v>
      </c>
      <c r="CL32">
        <v>0</v>
      </c>
      <c r="CM32">
        <v>2.215366666666666</v>
      </c>
      <c r="CN32">
        <v>0</v>
      </c>
      <c r="CO32">
        <v>0.1013555555555556</v>
      </c>
      <c r="CP32">
        <v>-1.539055555555556</v>
      </c>
      <c r="CQ32">
        <v>34.20788888888889</v>
      </c>
      <c r="CR32">
        <v>41.09</v>
      </c>
      <c r="CS32">
        <v>37.60377777777777</v>
      </c>
      <c r="CT32">
        <v>40.437</v>
      </c>
      <c r="CU32">
        <v>36.34</v>
      </c>
      <c r="CV32">
        <v>0</v>
      </c>
      <c r="CW32">
        <v>0</v>
      </c>
      <c r="CX32">
        <v>0</v>
      </c>
      <c r="CY32">
        <v>1680990596.4</v>
      </c>
      <c r="CZ32">
        <v>0</v>
      </c>
      <c r="DA32">
        <v>1680990058.1</v>
      </c>
      <c r="DB32" t="s">
        <v>387</v>
      </c>
      <c r="DC32">
        <v>1680990058.1</v>
      </c>
      <c r="DD32">
        <v>1680990054.1</v>
      </c>
      <c r="DE32">
        <v>2</v>
      </c>
      <c r="DF32">
        <v>-0.182</v>
      </c>
      <c r="DG32">
        <v>-0.031</v>
      </c>
      <c r="DH32">
        <v>3.534</v>
      </c>
      <c r="DI32">
        <v>0.285</v>
      </c>
      <c r="DJ32">
        <v>420</v>
      </c>
      <c r="DK32">
        <v>22</v>
      </c>
      <c r="DL32">
        <v>0.37</v>
      </c>
      <c r="DM32">
        <v>0.15</v>
      </c>
      <c r="DN32">
        <v>0.8461814999999999</v>
      </c>
      <c r="DO32">
        <v>-0.02028346716698144</v>
      </c>
      <c r="DP32">
        <v>0.03440303116441922</v>
      </c>
      <c r="DQ32">
        <v>1</v>
      </c>
      <c r="DR32">
        <v>0.5764710750000001</v>
      </c>
      <c r="DS32">
        <v>-0.007187110694185927</v>
      </c>
      <c r="DT32">
        <v>0.001458449920077817</v>
      </c>
      <c r="DU32">
        <v>1</v>
      </c>
      <c r="DV32">
        <v>2</v>
      </c>
      <c r="DW32">
        <v>2</v>
      </c>
      <c r="DX32" t="s">
        <v>357</v>
      </c>
      <c r="DY32">
        <v>2.98023</v>
      </c>
      <c r="DZ32">
        <v>2.72846</v>
      </c>
      <c r="EA32">
        <v>0.085873</v>
      </c>
      <c r="EB32">
        <v>0.0867401</v>
      </c>
      <c r="EC32">
        <v>0.102726</v>
      </c>
      <c r="ED32">
        <v>0.101672</v>
      </c>
      <c r="EE32">
        <v>27451.6</v>
      </c>
      <c r="EF32">
        <v>27068.9</v>
      </c>
      <c r="EG32">
        <v>30558</v>
      </c>
      <c r="EH32">
        <v>29884.5</v>
      </c>
      <c r="EI32">
        <v>37817.8</v>
      </c>
      <c r="EJ32">
        <v>35333.6</v>
      </c>
      <c r="EK32">
        <v>46728.4</v>
      </c>
      <c r="EL32">
        <v>44433.3</v>
      </c>
      <c r="EM32">
        <v>1.87717</v>
      </c>
      <c r="EN32">
        <v>1.91052</v>
      </c>
      <c r="EO32">
        <v>0.07034840000000001</v>
      </c>
      <c r="EP32">
        <v>0</v>
      </c>
      <c r="EQ32">
        <v>26.3493</v>
      </c>
      <c r="ER32">
        <v>999.9</v>
      </c>
      <c r="ES32">
        <v>44.6</v>
      </c>
      <c r="ET32">
        <v>30.7</v>
      </c>
      <c r="EU32">
        <v>21.8867</v>
      </c>
      <c r="EV32">
        <v>63.2808</v>
      </c>
      <c r="EW32">
        <v>22.4479</v>
      </c>
      <c r="EX32">
        <v>1</v>
      </c>
      <c r="EY32">
        <v>-0.07704519999999999</v>
      </c>
      <c r="EZ32">
        <v>-1.10386</v>
      </c>
      <c r="FA32">
        <v>20.2211</v>
      </c>
      <c r="FB32">
        <v>5.2399</v>
      </c>
      <c r="FC32">
        <v>11.968</v>
      </c>
      <c r="FD32">
        <v>4.9731</v>
      </c>
      <c r="FE32">
        <v>3.291</v>
      </c>
      <c r="FF32">
        <v>9999</v>
      </c>
      <c r="FG32">
        <v>9999</v>
      </c>
      <c r="FH32">
        <v>9999</v>
      </c>
      <c r="FI32">
        <v>999.9</v>
      </c>
      <c r="FJ32">
        <v>4.97293</v>
      </c>
      <c r="FK32">
        <v>1.87709</v>
      </c>
      <c r="FL32">
        <v>1.87515</v>
      </c>
      <c r="FM32">
        <v>1.87796</v>
      </c>
      <c r="FN32">
        <v>1.87471</v>
      </c>
      <c r="FO32">
        <v>1.87836</v>
      </c>
      <c r="FP32">
        <v>1.8754</v>
      </c>
      <c r="FQ32">
        <v>1.87653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3.538</v>
      </c>
      <c r="GF32">
        <v>0.289</v>
      </c>
      <c r="GG32">
        <v>1.84908540085914</v>
      </c>
      <c r="GH32">
        <v>0.004760582872245599</v>
      </c>
      <c r="GI32">
        <v>-1.90964766093643E-06</v>
      </c>
      <c r="GJ32">
        <v>4.704532600260474E-10</v>
      </c>
      <c r="GK32">
        <v>-0.02769653237458192</v>
      </c>
      <c r="GL32">
        <v>-7.724206753022976E-05</v>
      </c>
      <c r="GM32">
        <v>0.0008615414878997349</v>
      </c>
      <c r="GN32">
        <v>-9.820734241563477E-06</v>
      </c>
      <c r="GO32">
        <v>0</v>
      </c>
      <c r="GP32">
        <v>2089</v>
      </c>
      <c r="GQ32">
        <v>1</v>
      </c>
      <c r="GR32">
        <v>23</v>
      </c>
      <c r="GS32">
        <v>8.1</v>
      </c>
      <c r="GT32">
        <v>8.199999999999999</v>
      </c>
      <c r="GU32">
        <v>1.12183</v>
      </c>
      <c r="GV32">
        <v>2.53662</v>
      </c>
      <c r="GW32">
        <v>1.39893</v>
      </c>
      <c r="GX32">
        <v>2.36084</v>
      </c>
      <c r="GY32">
        <v>1.44897</v>
      </c>
      <c r="GZ32">
        <v>2.45117</v>
      </c>
      <c r="HA32">
        <v>36.6469</v>
      </c>
      <c r="HB32">
        <v>24.07</v>
      </c>
      <c r="HC32">
        <v>18</v>
      </c>
      <c r="HD32">
        <v>487.772</v>
      </c>
      <c r="HE32">
        <v>480.012</v>
      </c>
      <c r="HF32">
        <v>28.0002</v>
      </c>
      <c r="HG32">
        <v>26.114</v>
      </c>
      <c r="HH32">
        <v>30.0002</v>
      </c>
      <c r="HI32">
        <v>25.9119</v>
      </c>
      <c r="HJ32">
        <v>25.9797</v>
      </c>
      <c r="HK32">
        <v>22.4908</v>
      </c>
      <c r="HL32">
        <v>0</v>
      </c>
      <c r="HM32">
        <v>100</v>
      </c>
      <c r="HN32">
        <v>28.0004</v>
      </c>
      <c r="HO32">
        <v>420</v>
      </c>
      <c r="HP32">
        <v>23.5014</v>
      </c>
      <c r="HQ32">
        <v>100.999</v>
      </c>
      <c r="HR32">
        <v>102.179</v>
      </c>
    </row>
    <row r="33" spans="1:226">
      <c r="A33">
        <v>17</v>
      </c>
      <c r="B33">
        <v>1680990550.1</v>
      </c>
      <c r="C33">
        <v>1028.099999904633</v>
      </c>
      <c r="D33" t="s">
        <v>394</v>
      </c>
      <c r="E33" t="s">
        <v>395</v>
      </c>
      <c r="F33">
        <v>5</v>
      </c>
      <c r="G33" t="s">
        <v>353</v>
      </c>
      <c r="H33" t="s">
        <v>354</v>
      </c>
      <c r="I33">
        <v>1680990547.3</v>
      </c>
      <c r="J33">
        <f>(K33)/1000</f>
        <v>0</v>
      </c>
      <c r="K33">
        <f>IF(BF33, AN33, AH33)</f>
        <v>0</v>
      </c>
      <c r="L33">
        <f>IF(BF33, AI33, AG33)</f>
        <v>0</v>
      </c>
      <c r="M33">
        <f>BH33 - IF(AU33&gt;1, L33*BB33*100.0/(AW33*BV33), 0)</f>
        <v>0</v>
      </c>
      <c r="N33">
        <f>((T33-J33/2)*M33-L33)/(T33+J33/2)</f>
        <v>0</v>
      </c>
      <c r="O33">
        <f>N33*(BO33+BP33)/1000.0</f>
        <v>0</v>
      </c>
      <c r="P33">
        <f>(BH33 - IF(AU33&gt;1, L33*BB33*100.0/(AW33*BV33), 0))*(BO33+BP33)/1000.0</f>
        <v>0</v>
      </c>
      <c r="Q33">
        <f>2.0/((1/S33-1/R33)+SIGN(S33)*SQRT((1/S33-1/R33)*(1/S33-1/R33) + 4*BC33/((BC33+1)*(BC33+1))*(2*1/S33*1/R33-1/R33*1/R33)))</f>
        <v>0</v>
      </c>
      <c r="R33">
        <f>IF(LEFT(BD33,1)&lt;&gt;"0",IF(LEFT(BD33,1)="1",3.0,BE33),$D$5+$E$5*(BV33*BO33/($K$5*1000))+$F$5*(BV33*BO33/($K$5*1000))*MAX(MIN(BB33,$J$5),$I$5)*MAX(MIN(BB33,$J$5),$I$5)+$G$5*MAX(MIN(BB33,$J$5),$I$5)*(BV33*BO33/($K$5*1000))+$H$5*(BV33*BO33/($K$5*1000))*(BV33*BO33/($K$5*1000)))</f>
        <v>0</v>
      </c>
      <c r="S33">
        <f>J33*(1000-(1000*0.61365*exp(17.502*W33/(240.97+W33))/(BO33+BP33)+BJ33)/2)/(1000*0.61365*exp(17.502*W33/(240.97+W33))/(BO33+BP33)-BJ33)</f>
        <v>0</v>
      </c>
      <c r="T33">
        <f>1/((BC33+1)/(Q33/1.6)+1/(R33/1.37)) + BC33/((BC33+1)/(Q33/1.6) + BC33/(R33/1.37))</f>
        <v>0</v>
      </c>
      <c r="U33">
        <f>(AX33*BA33)</f>
        <v>0</v>
      </c>
      <c r="V33">
        <f>(BQ33+(U33+2*0.95*5.67E-8*(((BQ33+$B$7)+273)^4-(BQ33+273)^4)-44100*J33)/(1.84*29.3*R33+8*0.95*5.67E-8*(BQ33+273)^3))</f>
        <v>0</v>
      </c>
      <c r="W33">
        <f>($C$7*BR33+$D$7*BS33+$E$7*V33)</f>
        <v>0</v>
      </c>
      <c r="X33">
        <f>0.61365*exp(17.502*W33/(240.97+W33))</f>
        <v>0</v>
      </c>
      <c r="Y33">
        <f>(Z33/AA33*100)</f>
        <v>0</v>
      </c>
      <c r="Z33">
        <f>BJ33*(BO33+BP33)/1000</f>
        <v>0</v>
      </c>
      <c r="AA33">
        <f>0.61365*exp(17.502*BQ33/(240.97+BQ33))</f>
        <v>0</v>
      </c>
      <c r="AB33">
        <f>(X33-BJ33*(BO33+BP33)/1000)</f>
        <v>0</v>
      </c>
      <c r="AC33">
        <f>(-J33*44100)</f>
        <v>0</v>
      </c>
      <c r="AD33">
        <f>2*29.3*R33*0.92*(BQ33-W33)</f>
        <v>0</v>
      </c>
      <c r="AE33">
        <f>2*0.95*5.67E-8*(((BQ33+$B$7)+273)^4-(W33+273)^4)</f>
        <v>0</v>
      </c>
      <c r="AF33">
        <f>U33+AE33+AC33+AD33</f>
        <v>0</v>
      </c>
      <c r="AG33">
        <f>BN33*AU33*(BI33-BH33*(1000-AU33*BK33)/(1000-AU33*BJ33))/(100*BB33)</f>
        <v>0</v>
      </c>
      <c r="AH33">
        <f>1000*BN33*AU33*(BJ33-BK33)/(100*BB33*(1000-AU33*BJ33))</f>
        <v>0</v>
      </c>
      <c r="AI33">
        <f>(AJ33 - AK33 - BO33*1E3/(8.314*(BQ33+273.15)) * AM33/BN33 * AL33) * BN33/(100*BB33) * (1000 - BK33)/1000</f>
        <v>0</v>
      </c>
      <c r="AJ33">
        <v>429.4089487445887</v>
      </c>
      <c r="AK33">
        <v>430.5653454545453</v>
      </c>
      <c r="AL33">
        <v>-0.0002398227654714596</v>
      </c>
      <c r="AM33">
        <v>63.23</v>
      </c>
      <c r="AN33">
        <f>(AP33 - AO33 + BO33*1E3/(8.314*(BQ33+273.15)) * AR33/BN33 * AQ33) * BN33/(100*BB33) * 1000/(1000 - AP33)</f>
        <v>0</v>
      </c>
      <c r="AO33">
        <v>21.96151863746431</v>
      </c>
      <c r="AP33">
        <v>22.53570303030303</v>
      </c>
      <c r="AQ33">
        <v>-3.850457704213976E-06</v>
      </c>
      <c r="AR33">
        <v>100.0601021666127</v>
      </c>
      <c r="AS33">
        <v>2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MAX(0,($B$13+$C$13*BV33)/(1+$D$13*BV33)*BO33/(BQ33+273)*$E$13)</f>
        <v>0</v>
      </c>
      <c r="AX33">
        <f>$B$11*BW33+$C$11*BX33+$F$11*CI33*(1-CL33)</f>
        <v>0</v>
      </c>
      <c r="AY33">
        <f>AX33*AZ33</f>
        <v>0</v>
      </c>
      <c r="AZ33">
        <f>($B$11*$D$9+$C$11*$D$9+$F$11*((CV33+CN33)/MAX(CV33+CN33+CW33, 0.1)*$I$9+CW33/MAX(CV33+CN33+CW33, 0.1)*$J$9))/($B$11+$C$11+$F$11)</f>
        <v>0</v>
      </c>
      <c r="BA33">
        <f>($B$11*$K$9+$C$11*$K$9+$F$11*((CV33+CN33)/MAX(CV33+CN33+CW33, 0.1)*$P$9+CW33/MAX(CV33+CN33+CW33, 0.1)*$Q$9))/($B$11+$C$11+$F$11)</f>
        <v>0</v>
      </c>
      <c r="BB33">
        <v>2.7</v>
      </c>
      <c r="BC33">
        <v>0.5</v>
      </c>
      <c r="BD33" t="s">
        <v>355</v>
      </c>
      <c r="BE33">
        <v>2</v>
      </c>
      <c r="BF33" t="b">
        <v>1</v>
      </c>
      <c r="BG33">
        <v>1680990547.3</v>
      </c>
      <c r="BH33">
        <v>420.8855</v>
      </c>
      <c r="BI33">
        <v>419.9932</v>
      </c>
      <c r="BJ33">
        <v>22.5378</v>
      </c>
      <c r="BK33">
        <v>21.96245</v>
      </c>
      <c r="BL33">
        <v>417.3479</v>
      </c>
      <c r="BM33">
        <v>22.2489</v>
      </c>
      <c r="BN33">
        <v>500.0472000000001</v>
      </c>
      <c r="BO33">
        <v>90.37017</v>
      </c>
      <c r="BP33">
        <v>0.10006541</v>
      </c>
      <c r="BQ33">
        <v>27.76579</v>
      </c>
      <c r="BR33">
        <v>27.49845</v>
      </c>
      <c r="BS33">
        <v>999.9</v>
      </c>
      <c r="BT33">
        <v>0</v>
      </c>
      <c r="BU33">
        <v>0</v>
      </c>
      <c r="BV33">
        <v>10003.19</v>
      </c>
      <c r="BW33">
        <v>0</v>
      </c>
      <c r="BX33">
        <v>0.386148</v>
      </c>
      <c r="BY33">
        <v>0.8923308000000001</v>
      </c>
      <c r="BZ33">
        <v>430.5898999999999</v>
      </c>
      <c r="CA33">
        <v>429.4243</v>
      </c>
      <c r="CB33">
        <v>0.5753573000000001</v>
      </c>
      <c r="CC33">
        <v>419.9932</v>
      </c>
      <c r="CD33">
        <v>21.96245</v>
      </c>
      <c r="CE33">
        <v>2.036745</v>
      </c>
      <c r="CF33">
        <v>1.98475</v>
      </c>
      <c r="CG33">
        <v>17.73292</v>
      </c>
      <c r="CH33">
        <v>17.32318</v>
      </c>
      <c r="CI33">
        <v>0</v>
      </c>
      <c r="CJ33">
        <v>0</v>
      </c>
      <c r="CK33">
        <v>0</v>
      </c>
      <c r="CL33">
        <v>0</v>
      </c>
      <c r="CM33">
        <v>2.1631</v>
      </c>
      <c r="CN33">
        <v>0</v>
      </c>
      <c r="CO33">
        <v>0.3510799999999999</v>
      </c>
      <c r="CP33">
        <v>-1.53821</v>
      </c>
      <c r="CQ33">
        <v>34.29349999999999</v>
      </c>
      <c r="CR33">
        <v>41.1124</v>
      </c>
      <c r="CS33">
        <v>37.6311</v>
      </c>
      <c r="CT33">
        <v>40.4748</v>
      </c>
      <c r="CU33">
        <v>36.3372</v>
      </c>
      <c r="CV33">
        <v>0</v>
      </c>
      <c r="CW33">
        <v>0</v>
      </c>
      <c r="CX33">
        <v>0</v>
      </c>
      <c r="CY33">
        <v>1680990601.2</v>
      </c>
      <c r="CZ33">
        <v>0</v>
      </c>
      <c r="DA33">
        <v>1680990058.1</v>
      </c>
      <c r="DB33" t="s">
        <v>387</v>
      </c>
      <c r="DC33">
        <v>1680990058.1</v>
      </c>
      <c r="DD33">
        <v>1680990054.1</v>
      </c>
      <c r="DE33">
        <v>2</v>
      </c>
      <c r="DF33">
        <v>-0.182</v>
      </c>
      <c r="DG33">
        <v>-0.031</v>
      </c>
      <c r="DH33">
        <v>3.534</v>
      </c>
      <c r="DI33">
        <v>0.285</v>
      </c>
      <c r="DJ33">
        <v>420</v>
      </c>
      <c r="DK33">
        <v>22</v>
      </c>
      <c r="DL33">
        <v>0.37</v>
      </c>
      <c r="DM33">
        <v>0.15</v>
      </c>
      <c r="DN33">
        <v>0.8589538749999999</v>
      </c>
      <c r="DO33">
        <v>0.1269281538461523</v>
      </c>
      <c r="DP33">
        <v>0.03787985267143175</v>
      </c>
      <c r="DQ33">
        <v>0</v>
      </c>
      <c r="DR33">
        <v>0.5761174999999999</v>
      </c>
      <c r="DS33">
        <v>-0.009028300187618932</v>
      </c>
      <c r="DT33">
        <v>0.001464071822008738</v>
      </c>
      <c r="DU33">
        <v>1</v>
      </c>
      <c r="DV33">
        <v>1</v>
      </c>
      <c r="DW33">
        <v>2</v>
      </c>
      <c r="DX33" t="s">
        <v>368</v>
      </c>
      <c r="DY33">
        <v>2.98014</v>
      </c>
      <c r="DZ33">
        <v>2.72837</v>
      </c>
      <c r="EA33">
        <v>0.0858665</v>
      </c>
      <c r="EB33">
        <v>0.0867296</v>
      </c>
      <c r="EC33">
        <v>0.102709</v>
      </c>
      <c r="ED33">
        <v>0.101659</v>
      </c>
      <c r="EE33">
        <v>27451.6</v>
      </c>
      <c r="EF33">
        <v>27069</v>
      </c>
      <c r="EG33">
        <v>30557.9</v>
      </c>
      <c r="EH33">
        <v>29884.3</v>
      </c>
      <c r="EI33">
        <v>37818.2</v>
      </c>
      <c r="EJ33">
        <v>35333.8</v>
      </c>
      <c r="EK33">
        <v>46728</v>
      </c>
      <c r="EL33">
        <v>44432.9</v>
      </c>
      <c r="EM33">
        <v>1.8773</v>
      </c>
      <c r="EN33">
        <v>1.91065</v>
      </c>
      <c r="EO33">
        <v>0.07057190000000001</v>
      </c>
      <c r="EP33">
        <v>0</v>
      </c>
      <c r="EQ33">
        <v>26.3493</v>
      </c>
      <c r="ER33">
        <v>999.9</v>
      </c>
      <c r="ES33">
        <v>44.6</v>
      </c>
      <c r="ET33">
        <v>30.6</v>
      </c>
      <c r="EU33">
        <v>21.7642</v>
      </c>
      <c r="EV33">
        <v>63.4408</v>
      </c>
      <c r="EW33">
        <v>22.3357</v>
      </c>
      <c r="EX33">
        <v>1</v>
      </c>
      <c r="EY33">
        <v>-0.0769893</v>
      </c>
      <c r="EZ33">
        <v>-1.11958</v>
      </c>
      <c r="FA33">
        <v>20.2209</v>
      </c>
      <c r="FB33">
        <v>5.23975</v>
      </c>
      <c r="FC33">
        <v>11.968</v>
      </c>
      <c r="FD33">
        <v>4.973</v>
      </c>
      <c r="FE33">
        <v>3.291</v>
      </c>
      <c r="FF33">
        <v>9999</v>
      </c>
      <c r="FG33">
        <v>9999</v>
      </c>
      <c r="FH33">
        <v>9999</v>
      </c>
      <c r="FI33">
        <v>999.9</v>
      </c>
      <c r="FJ33">
        <v>4.9729</v>
      </c>
      <c r="FK33">
        <v>1.87712</v>
      </c>
      <c r="FL33">
        <v>1.87516</v>
      </c>
      <c r="FM33">
        <v>1.87803</v>
      </c>
      <c r="FN33">
        <v>1.87471</v>
      </c>
      <c r="FO33">
        <v>1.87836</v>
      </c>
      <c r="FP33">
        <v>1.87544</v>
      </c>
      <c r="FQ33">
        <v>1.87653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3.537</v>
      </c>
      <c r="GF33">
        <v>0.2889</v>
      </c>
      <c r="GG33">
        <v>1.84908540085914</v>
      </c>
      <c r="GH33">
        <v>0.004760582872245599</v>
      </c>
      <c r="GI33">
        <v>-1.90964766093643E-06</v>
      </c>
      <c r="GJ33">
        <v>4.704532600260474E-10</v>
      </c>
      <c r="GK33">
        <v>-0.02769653237458192</v>
      </c>
      <c r="GL33">
        <v>-7.724206753022976E-05</v>
      </c>
      <c r="GM33">
        <v>0.0008615414878997349</v>
      </c>
      <c r="GN33">
        <v>-9.820734241563477E-06</v>
      </c>
      <c r="GO33">
        <v>0</v>
      </c>
      <c r="GP33">
        <v>2089</v>
      </c>
      <c r="GQ33">
        <v>1</v>
      </c>
      <c r="GR33">
        <v>23</v>
      </c>
      <c r="GS33">
        <v>8.199999999999999</v>
      </c>
      <c r="GT33">
        <v>8.300000000000001</v>
      </c>
      <c r="GU33">
        <v>1.12183</v>
      </c>
      <c r="GV33">
        <v>2.53784</v>
      </c>
      <c r="GW33">
        <v>1.39893</v>
      </c>
      <c r="GX33">
        <v>2.36084</v>
      </c>
      <c r="GY33">
        <v>1.44897</v>
      </c>
      <c r="GZ33">
        <v>2.5</v>
      </c>
      <c r="HA33">
        <v>36.6469</v>
      </c>
      <c r="HB33">
        <v>24.0787</v>
      </c>
      <c r="HC33">
        <v>18</v>
      </c>
      <c r="HD33">
        <v>487.852</v>
      </c>
      <c r="HE33">
        <v>480.103</v>
      </c>
      <c r="HF33">
        <v>27.998</v>
      </c>
      <c r="HG33">
        <v>26.114</v>
      </c>
      <c r="HH33">
        <v>30.0003</v>
      </c>
      <c r="HI33">
        <v>25.9137</v>
      </c>
      <c r="HJ33">
        <v>25.9807</v>
      </c>
      <c r="HK33">
        <v>22.4912</v>
      </c>
      <c r="HL33">
        <v>0</v>
      </c>
      <c r="HM33">
        <v>100</v>
      </c>
      <c r="HN33">
        <v>28.0003</v>
      </c>
      <c r="HO33">
        <v>420</v>
      </c>
      <c r="HP33">
        <v>23.5014</v>
      </c>
      <c r="HQ33">
        <v>100.998</v>
      </c>
      <c r="HR33">
        <v>102.179</v>
      </c>
    </row>
    <row r="34" spans="1:226">
      <c r="A34">
        <v>18</v>
      </c>
      <c r="B34">
        <v>1680990555.1</v>
      </c>
      <c r="C34">
        <v>1033.099999904633</v>
      </c>
      <c r="D34" t="s">
        <v>396</v>
      </c>
      <c r="E34" t="s">
        <v>397</v>
      </c>
      <c r="F34">
        <v>5</v>
      </c>
      <c r="G34" t="s">
        <v>353</v>
      </c>
      <c r="H34" t="s">
        <v>354</v>
      </c>
      <c r="I34">
        <v>1680990552.6</v>
      </c>
      <c r="J34">
        <f>(K34)/1000</f>
        <v>0</v>
      </c>
      <c r="K34">
        <f>IF(BF34, AN34, AH34)</f>
        <v>0</v>
      </c>
      <c r="L34">
        <f>IF(BF34, AI34, AG34)</f>
        <v>0</v>
      </c>
      <c r="M34">
        <f>BH34 - IF(AU34&gt;1, L34*BB34*100.0/(AW34*BV34), 0)</f>
        <v>0</v>
      </c>
      <c r="N34">
        <f>((T34-J34/2)*M34-L34)/(T34+J34/2)</f>
        <v>0</v>
      </c>
      <c r="O34">
        <f>N34*(BO34+BP34)/1000.0</f>
        <v>0</v>
      </c>
      <c r="P34">
        <f>(BH34 - IF(AU34&gt;1, L34*BB34*100.0/(AW34*BV34), 0))*(BO34+BP34)/1000.0</f>
        <v>0</v>
      </c>
      <c r="Q34">
        <f>2.0/((1/S34-1/R34)+SIGN(S34)*SQRT((1/S34-1/R34)*(1/S34-1/R34) + 4*BC34/((BC34+1)*(BC34+1))*(2*1/S34*1/R34-1/R34*1/R34)))</f>
        <v>0</v>
      </c>
      <c r="R34">
        <f>IF(LEFT(BD34,1)&lt;&gt;"0",IF(LEFT(BD34,1)="1",3.0,BE34),$D$5+$E$5*(BV34*BO34/($K$5*1000))+$F$5*(BV34*BO34/($K$5*1000))*MAX(MIN(BB34,$J$5),$I$5)*MAX(MIN(BB34,$J$5),$I$5)+$G$5*MAX(MIN(BB34,$J$5),$I$5)*(BV34*BO34/($K$5*1000))+$H$5*(BV34*BO34/($K$5*1000))*(BV34*BO34/($K$5*1000)))</f>
        <v>0</v>
      </c>
      <c r="S34">
        <f>J34*(1000-(1000*0.61365*exp(17.502*W34/(240.97+W34))/(BO34+BP34)+BJ34)/2)/(1000*0.61365*exp(17.502*W34/(240.97+W34))/(BO34+BP34)-BJ34)</f>
        <v>0</v>
      </c>
      <c r="T34">
        <f>1/((BC34+1)/(Q34/1.6)+1/(R34/1.37)) + BC34/((BC34+1)/(Q34/1.6) + BC34/(R34/1.37))</f>
        <v>0</v>
      </c>
      <c r="U34">
        <f>(AX34*BA34)</f>
        <v>0</v>
      </c>
      <c r="V34">
        <f>(BQ34+(U34+2*0.95*5.67E-8*(((BQ34+$B$7)+273)^4-(BQ34+273)^4)-44100*J34)/(1.84*29.3*R34+8*0.95*5.67E-8*(BQ34+273)^3))</f>
        <v>0</v>
      </c>
      <c r="W34">
        <f>($C$7*BR34+$D$7*BS34+$E$7*V34)</f>
        <v>0</v>
      </c>
      <c r="X34">
        <f>0.61365*exp(17.502*W34/(240.97+W34))</f>
        <v>0</v>
      </c>
      <c r="Y34">
        <f>(Z34/AA34*100)</f>
        <v>0</v>
      </c>
      <c r="Z34">
        <f>BJ34*(BO34+BP34)/1000</f>
        <v>0</v>
      </c>
      <c r="AA34">
        <f>0.61365*exp(17.502*BQ34/(240.97+BQ34))</f>
        <v>0</v>
      </c>
      <c r="AB34">
        <f>(X34-BJ34*(BO34+BP34)/1000)</f>
        <v>0</v>
      </c>
      <c r="AC34">
        <f>(-J34*44100)</f>
        <v>0</v>
      </c>
      <c r="AD34">
        <f>2*29.3*R34*0.92*(BQ34-W34)</f>
        <v>0</v>
      </c>
      <c r="AE34">
        <f>2*0.95*5.67E-8*(((BQ34+$B$7)+273)^4-(W34+273)^4)</f>
        <v>0</v>
      </c>
      <c r="AF34">
        <f>U34+AE34+AC34+AD34</f>
        <v>0</v>
      </c>
      <c r="AG34">
        <f>BN34*AU34*(BI34-BH34*(1000-AU34*BK34)/(1000-AU34*BJ34))/(100*BB34)</f>
        <v>0</v>
      </c>
      <c r="AH34">
        <f>1000*BN34*AU34*(BJ34-BK34)/(100*BB34*(1000-AU34*BJ34))</f>
        <v>0</v>
      </c>
      <c r="AI34">
        <f>(AJ34 - AK34 - BO34*1E3/(8.314*(BQ34+273.15)) * AM34/BN34 * AL34) * BN34/(100*BB34) * (1000 - BK34)/1000</f>
        <v>0</v>
      </c>
      <c r="AJ34">
        <v>429.4192036155847</v>
      </c>
      <c r="AK34">
        <v>430.5481757575758</v>
      </c>
      <c r="AL34">
        <v>-0.0002277421837435938</v>
      </c>
      <c r="AM34">
        <v>63.23</v>
      </c>
      <c r="AN34">
        <f>(AP34 - AO34 + BO34*1E3/(8.314*(BQ34+273.15)) * AR34/BN34 * AQ34) * BN34/(100*BB34) * 1000/(1000 - AP34)</f>
        <v>0</v>
      </c>
      <c r="AO34">
        <v>21.96099991074053</v>
      </c>
      <c r="AP34">
        <v>22.53515030303031</v>
      </c>
      <c r="AQ34">
        <v>1.894453017212517E-07</v>
      </c>
      <c r="AR34">
        <v>100.0601021666127</v>
      </c>
      <c r="AS34">
        <v>2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MAX(0,($B$13+$C$13*BV34)/(1+$D$13*BV34)*BO34/(BQ34+273)*$E$13)</f>
        <v>0</v>
      </c>
      <c r="AX34">
        <f>$B$11*BW34+$C$11*BX34+$F$11*CI34*(1-CL34)</f>
        <v>0</v>
      </c>
      <c r="AY34">
        <f>AX34*AZ34</f>
        <v>0</v>
      </c>
      <c r="AZ34">
        <f>($B$11*$D$9+$C$11*$D$9+$F$11*((CV34+CN34)/MAX(CV34+CN34+CW34, 0.1)*$I$9+CW34/MAX(CV34+CN34+CW34, 0.1)*$J$9))/($B$11+$C$11+$F$11)</f>
        <v>0</v>
      </c>
      <c r="BA34">
        <f>($B$11*$K$9+$C$11*$K$9+$F$11*((CV34+CN34)/MAX(CV34+CN34+CW34, 0.1)*$P$9+CW34/MAX(CV34+CN34+CW34, 0.1)*$Q$9))/($B$11+$C$11+$F$11)</f>
        <v>0</v>
      </c>
      <c r="BB34">
        <v>2.7</v>
      </c>
      <c r="BC34">
        <v>0.5</v>
      </c>
      <c r="BD34" t="s">
        <v>355</v>
      </c>
      <c r="BE34">
        <v>2</v>
      </c>
      <c r="BF34" t="b">
        <v>1</v>
      </c>
      <c r="BG34">
        <v>1680990552.6</v>
      </c>
      <c r="BH34">
        <v>420.8673333333333</v>
      </c>
      <c r="BI34">
        <v>419.9872222222222</v>
      </c>
      <c r="BJ34">
        <v>22.53504444444444</v>
      </c>
      <c r="BK34">
        <v>21.96084444444445</v>
      </c>
      <c r="BL34">
        <v>417.3298888888889</v>
      </c>
      <c r="BM34">
        <v>22.24621111111112</v>
      </c>
      <c r="BN34">
        <v>500.0215555555555</v>
      </c>
      <c r="BO34">
        <v>90.36843333333333</v>
      </c>
      <c r="BP34">
        <v>0.1000393333333333</v>
      </c>
      <c r="BQ34">
        <v>27.7651</v>
      </c>
      <c r="BR34">
        <v>27.50505555555556</v>
      </c>
      <c r="BS34">
        <v>999.9000000000001</v>
      </c>
      <c r="BT34">
        <v>0</v>
      </c>
      <c r="BU34">
        <v>0</v>
      </c>
      <c r="BV34">
        <v>9998.611111111111</v>
      </c>
      <c r="BW34">
        <v>0</v>
      </c>
      <c r="BX34">
        <v>0.386148</v>
      </c>
      <c r="BY34">
        <v>0.8801845555555556</v>
      </c>
      <c r="BZ34">
        <v>430.5703333333333</v>
      </c>
      <c r="CA34">
        <v>429.4174444444444</v>
      </c>
      <c r="CB34">
        <v>0.5742294444444445</v>
      </c>
      <c r="CC34">
        <v>419.9872222222222</v>
      </c>
      <c r="CD34">
        <v>21.96084444444445</v>
      </c>
      <c r="CE34">
        <v>2.036457777777778</v>
      </c>
      <c r="CF34">
        <v>1.984565555555556</v>
      </c>
      <c r="CG34">
        <v>17.73067777777778</v>
      </c>
      <c r="CH34">
        <v>17.32172222222222</v>
      </c>
      <c r="CI34">
        <v>0</v>
      </c>
      <c r="CJ34">
        <v>0</v>
      </c>
      <c r="CK34">
        <v>0</v>
      </c>
      <c r="CL34">
        <v>0</v>
      </c>
      <c r="CM34">
        <v>2.1523</v>
      </c>
      <c r="CN34">
        <v>0</v>
      </c>
      <c r="CO34">
        <v>0.2955555555555555</v>
      </c>
      <c r="CP34">
        <v>-1.5741</v>
      </c>
      <c r="CQ34">
        <v>34.29833333333332</v>
      </c>
      <c r="CR34">
        <v>41.12477777777778</v>
      </c>
      <c r="CS34">
        <v>37.68011111111111</v>
      </c>
      <c r="CT34">
        <v>40.51377777777778</v>
      </c>
      <c r="CU34">
        <v>36.36077777777777</v>
      </c>
      <c r="CV34">
        <v>0</v>
      </c>
      <c r="CW34">
        <v>0</v>
      </c>
      <c r="CX34">
        <v>0</v>
      </c>
      <c r="CY34">
        <v>1680990606.6</v>
      </c>
      <c r="CZ34">
        <v>0</v>
      </c>
      <c r="DA34">
        <v>1680990058.1</v>
      </c>
      <c r="DB34" t="s">
        <v>387</v>
      </c>
      <c r="DC34">
        <v>1680990058.1</v>
      </c>
      <c r="DD34">
        <v>1680990054.1</v>
      </c>
      <c r="DE34">
        <v>2</v>
      </c>
      <c r="DF34">
        <v>-0.182</v>
      </c>
      <c r="DG34">
        <v>-0.031</v>
      </c>
      <c r="DH34">
        <v>3.534</v>
      </c>
      <c r="DI34">
        <v>0.285</v>
      </c>
      <c r="DJ34">
        <v>420</v>
      </c>
      <c r="DK34">
        <v>22</v>
      </c>
      <c r="DL34">
        <v>0.37</v>
      </c>
      <c r="DM34">
        <v>0.15</v>
      </c>
      <c r="DN34">
        <v>0.861273780487805</v>
      </c>
      <c r="DO34">
        <v>0.2344079790940782</v>
      </c>
      <c r="DP34">
        <v>0.03566286344023279</v>
      </c>
      <c r="DQ34">
        <v>0</v>
      </c>
      <c r="DR34">
        <v>0.5752916585365854</v>
      </c>
      <c r="DS34">
        <v>-0.007362271777003305</v>
      </c>
      <c r="DT34">
        <v>0.001338810640898558</v>
      </c>
      <c r="DU34">
        <v>1</v>
      </c>
      <c r="DV34">
        <v>1</v>
      </c>
      <c r="DW34">
        <v>2</v>
      </c>
      <c r="DX34" t="s">
        <v>368</v>
      </c>
      <c r="DY34">
        <v>2.9803</v>
      </c>
      <c r="DZ34">
        <v>2.72838</v>
      </c>
      <c r="EA34">
        <v>0.0858622</v>
      </c>
      <c r="EB34">
        <v>0.0867296</v>
      </c>
      <c r="EC34">
        <v>0.102708</v>
      </c>
      <c r="ED34">
        <v>0.101658</v>
      </c>
      <c r="EE34">
        <v>27451.8</v>
      </c>
      <c r="EF34">
        <v>27068.9</v>
      </c>
      <c r="EG34">
        <v>30557.9</v>
      </c>
      <c r="EH34">
        <v>29884.2</v>
      </c>
      <c r="EI34">
        <v>37818.5</v>
      </c>
      <c r="EJ34">
        <v>35334</v>
      </c>
      <c r="EK34">
        <v>46728.4</v>
      </c>
      <c r="EL34">
        <v>44433</v>
      </c>
      <c r="EM34">
        <v>1.87703</v>
      </c>
      <c r="EN34">
        <v>1.91042</v>
      </c>
      <c r="EO34">
        <v>0.0703931</v>
      </c>
      <c r="EP34">
        <v>0</v>
      </c>
      <c r="EQ34">
        <v>26.3493</v>
      </c>
      <c r="ER34">
        <v>999.9</v>
      </c>
      <c r="ES34">
        <v>44.7</v>
      </c>
      <c r="ET34">
        <v>30.6</v>
      </c>
      <c r="EU34">
        <v>21.812</v>
      </c>
      <c r="EV34">
        <v>62.9708</v>
      </c>
      <c r="EW34">
        <v>22.6482</v>
      </c>
      <c r="EX34">
        <v>1</v>
      </c>
      <c r="EY34">
        <v>-0.0766159</v>
      </c>
      <c r="EZ34">
        <v>-1.11687</v>
      </c>
      <c r="FA34">
        <v>20.2207</v>
      </c>
      <c r="FB34">
        <v>5.2399</v>
      </c>
      <c r="FC34">
        <v>11.968</v>
      </c>
      <c r="FD34">
        <v>4.9732</v>
      </c>
      <c r="FE34">
        <v>3.291</v>
      </c>
      <c r="FF34">
        <v>9999</v>
      </c>
      <c r="FG34">
        <v>9999</v>
      </c>
      <c r="FH34">
        <v>9999</v>
      </c>
      <c r="FI34">
        <v>999.9</v>
      </c>
      <c r="FJ34">
        <v>4.97293</v>
      </c>
      <c r="FK34">
        <v>1.87705</v>
      </c>
      <c r="FL34">
        <v>1.87515</v>
      </c>
      <c r="FM34">
        <v>1.87796</v>
      </c>
      <c r="FN34">
        <v>1.87469</v>
      </c>
      <c r="FO34">
        <v>1.87836</v>
      </c>
      <c r="FP34">
        <v>1.87537</v>
      </c>
      <c r="FQ34">
        <v>1.87653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3.537</v>
      </c>
      <c r="GF34">
        <v>0.2889</v>
      </c>
      <c r="GG34">
        <v>1.84908540085914</v>
      </c>
      <c r="GH34">
        <v>0.004760582872245599</v>
      </c>
      <c r="GI34">
        <v>-1.90964766093643E-06</v>
      </c>
      <c r="GJ34">
        <v>4.704532600260474E-10</v>
      </c>
      <c r="GK34">
        <v>-0.02769653237458192</v>
      </c>
      <c r="GL34">
        <v>-7.724206753022976E-05</v>
      </c>
      <c r="GM34">
        <v>0.0008615414878997349</v>
      </c>
      <c r="GN34">
        <v>-9.820734241563477E-06</v>
      </c>
      <c r="GO34">
        <v>0</v>
      </c>
      <c r="GP34">
        <v>2089</v>
      </c>
      <c r="GQ34">
        <v>1</v>
      </c>
      <c r="GR34">
        <v>23</v>
      </c>
      <c r="GS34">
        <v>8.300000000000001</v>
      </c>
      <c r="GT34">
        <v>8.300000000000001</v>
      </c>
      <c r="GU34">
        <v>1.12183</v>
      </c>
      <c r="GV34">
        <v>2.54272</v>
      </c>
      <c r="GW34">
        <v>1.39893</v>
      </c>
      <c r="GX34">
        <v>2.36084</v>
      </c>
      <c r="GY34">
        <v>1.44897</v>
      </c>
      <c r="GZ34">
        <v>2.47925</v>
      </c>
      <c r="HA34">
        <v>36.6469</v>
      </c>
      <c r="HB34">
        <v>24.07</v>
      </c>
      <c r="HC34">
        <v>18</v>
      </c>
      <c r="HD34">
        <v>487.706</v>
      </c>
      <c r="HE34">
        <v>479.965</v>
      </c>
      <c r="HF34">
        <v>27.998</v>
      </c>
      <c r="HG34">
        <v>26.1142</v>
      </c>
      <c r="HH34">
        <v>30.0002</v>
      </c>
      <c r="HI34">
        <v>25.9141</v>
      </c>
      <c r="HJ34">
        <v>25.9818</v>
      </c>
      <c r="HK34">
        <v>22.4904</v>
      </c>
      <c r="HL34">
        <v>0</v>
      </c>
      <c r="HM34">
        <v>100</v>
      </c>
      <c r="HN34">
        <v>27.9975</v>
      </c>
      <c r="HO34">
        <v>420</v>
      </c>
      <c r="HP34">
        <v>23.5014</v>
      </c>
      <c r="HQ34">
        <v>100.999</v>
      </c>
      <c r="HR34">
        <v>102.179</v>
      </c>
    </row>
    <row r="35" spans="1:226">
      <c r="A35">
        <v>19</v>
      </c>
      <c r="B35">
        <v>1680990560.1</v>
      </c>
      <c r="C35">
        <v>1038.099999904633</v>
      </c>
      <c r="D35" t="s">
        <v>398</v>
      </c>
      <c r="E35" t="s">
        <v>399</v>
      </c>
      <c r="F35">
        <v>5</v>
      </c>
      <c r="G35" t="s">
        <v>353</v>
      </c>
      <c r="H35" t="s">
        <v>354</v>
      </c>
      <c r="I35">
        <v>1680990557.3</v>
      </c>
      <c r="J35">
        <f>(K35)/1000</f>
        <v>0</v>
      </c>
      <c r="K35">
        <f>IF(BF35, AN35, AH35)</f>
        <v>0</v>
      </c>
      <c r="L35">
        <f>IF(BF35, AI35, AG35)</f>
        <v>0</v>
      </c>
      <c r="M35">
        <f>BH35 - IF(AU35&gt;1, L35*BB35*100.0/(AW35*BV35), 0)</f>
        <v>0</v>
      </c>
      <c r="N35">
        <f>((T35-J35/2)*M35-L35)/(T35+J35/2)</f>
        <v>0</v>
      </c>
      <c r="O35">
        <f>N35*(BO35+BP35)/1000.0</f>
        <v>0</v>
      </c>
      <c r="P35">
        <f>(BH35 - IF(AU35&gt;1, L35*BB35*100.0/(AW35*BV35), 0))*(BO35+BP35)/1000.0</f>
        <v>0</v>
      </c>
      <c r="Q35">
        <f>2.0/((1/S35-1/R35)+SIGN(S35)*SQRT((1/S35-1/R35)*(1/S35-1/R35) + 4*BC35/((BC35+1)*(BC35+1))*(2*1/S35*1/R35-1/R35*1/R35)))</f>
        <v>0</v>
      </c>
      <c r="R35">
        <f>IF(LEFT(BD35,1)&lt;&gt;"0",IF(LEFT(BD35,1)="1",3.0,BE35),$D$5+$E$5*(BV35*BO35/($K$5*1000))+$F$5*(BV35*BO35/($K$5*1000))*MAX(MIN(BB35,$J$5),$I$5)*MAX(MIN(BB35,$J$5),$I$5)+$G$5*MAX(MIN(BB35,$J$5),$I$5)*(BV35*BO35/($K$5*1000))+$H$5*(BV35*BO35/($K$5*1000))*(BV35*BO35/($K$5*1000)))</f>
        <v>0</v>
      </c>
      <c r="S35">
        <f>J35*(1000-(1000*0.61365*exp(17.502*W35/(240.97+W35))/(BO35+BP35)+BJ35)/2)/(1000*0.61365*exp(17.502*W35/(240.97+W35))/(BO35+BP35)-BJ35)</f>
        <v>0</v>
      </c>
      <c r="T35">
        <f>1/((BC35+1)/(Q35/1.6)+1/(R35/1.37)) + BC35/((BC35+1)/(Q35/1.6) + BC35/(R35/1.37))</f>
        <v>0</v>
      </c>
      <c r="U35">
        <f>(AX35*BA35)</f>
        <v>0</v>
      </c>
      <c r="V35">
        <f>(BQ35+(U35+2*0.95*5.67E-8*(((BQ35+$B$7)+273)^4-(BQ35+273)^4)-44100*J35)/(1.84*29.3*R35+8*0.95*5.67E-8*(BQ35+273)^3))</f>
        <v>0</v>
      </c>
      <c r="W35">
        <f>($C$7*BR35+$D$7*BS35+$E$7*V35)</f>
        <v>0</v>
      </c>
      <c r="X35">
        <f>0.61365*exp(17.502*W35/(240.97+W35))</f>
        <v>0</v>
      </c>
      <c r="Y35">
        <f>(Z35/AA35*100)</f>
        <v>0</v>
      </c>
      <c r="Z35">
        <f>BJ35*(BO35+BP35)/1000</f>
        <v>0</v>
      </c>
      <c r="AA35">
        <f>0.61365*exp(17.502*BQ35/(240.97+BQ35))</f>
        <v>0</v>
      </c>
      <c r="AB35">
        <f>(X35-BJ35*(BO35+BP35)/1000)</f>
        <v>0</v>
      </c>
      <c r="AC35">
        <f>(-J35*44100)</f>
        <v>0</v>
      </c>
      <c r="AD35">
        <f>2*29.3*R35*0.92*(BQ35-W35)</f>
        <v>0</v>
      </c>
      <c r="AE35">
        <f>2*0.95*5.67E-8*(((BQ35+$B$7)+273)^4-(W35+273)^4)</f>
        <v>0</v>
      </c>
      <c r="AF35">
        <f>U35+AE35+AC35+AD35</f>
        <v>0</v>
      </c>
      <c r="AG35">
        <f>BN35*AU35*(BI35-BH35*(1000-AU35*BK35)/(1000-AU35*BJ35))/(100*BB35)</f>
        <v>0</v>
      </c>
      <c r="AH35">
        <f>1000*BN35*AU35*(BJ35-BK35)/(100*BB35*(1000-AU35*BJ35))</f>
        <v>0</v>
      </c>
      <c r="AI35">
        <f>(AJ35 - AK35 - BO35*1E3/(8.314*(BQ35+273.15)) * AM35/BN35 * AL35) * BN35/(100*BB35) * (1000 - BK35)/1000</f>
        <v>0</v>
      </c>
      <c r="AJ35">
        <v>429.4169512865801</v>
      </c>
      <c r="AK35">
        <v>430.5781636363636</v>
      </c>
      <c r="AL35">
        <v>0.0001509628616983929</v>
      </c>
      <c r="AM35">
        <v>63.23</v>
      </c>
      <c r="AN35">
        <f>(AP35 - AO35 + BO35*1E3/(8.314*(BQ35+273.15)) * AR35/BN35 * AQ35) * BN35/(100*BB35) * 1000/(1000 - AP35)</f>
        <v>0</v>
      </c>
      <c r="AO35">
        <v>21.96006117442059</v>
      </c>
      <c r="AP35">
        <v>22.53171151515152</v>
      </c>
      <c r="AQ35">
        <v>-2.407899007103539E-06</v>
      </c>
      <c r="AR35">
        <v>100.0601021666127</v>
      </c>
      <c r="AS35">
        <v>2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MAX(0,($B$13+$C$13*BV35)/(1+$D$13*BV35)*BO35/(BQ35+273)*$E$13)</f>
        <v>0</v>
      </c>
      <c r="AX35">
        <f>$B$11*BW35+$C$11*BX35+$F$11*CI35*(1-CL35)</f>
        <v>0</v>
      </c>
      <c r="AY35">
        <f>AX35*AZ35</f>
        <v>0</v>
      </c>
      <c r="AZ35">
        <f>($B$11*$D$9+$C$11*$D$9+$F$11*((CV35+CN35)/MAX(CV35+CN35+CW35, 0.1)*$I$9+CW35/MAX(CV35+CN35+CW35, 0.1)*$J$9))/($B$11+$C$11+$F$11)</f>
        <v>0</v>
      </c>
      <c r="BA35">
        <f>($B$11*$K$9+$C$11*$K$9+$F$11*((CV35+CN35)/MAX(CV35+CN35+CW35, 0.1)*$P$9+CW35/MAX(CV35+CN35+CW35, 0.1)*$Q$9))/($B$11+$C$11+$F$11)</f>
        <v>0</v>
      </c>
      <c r="BB35">
        <v>2.7</v>
      </c>
      <c r="BC35">
        <v>0.5</v>
      </c>
      <c r="BD35" t="s">
        <v>355</v>
      </c>
      <c r="BE35">
        <v>2</v>
      </c>
      <c r="BF35" t="b">
        <v>1</v>
      </c>
      <c r="BG35">
        <v>1680990557.3</v>
      </c>
      <c r="BH35">
        <v>420.8711999999999</v>
      </c>
      <c r="BI35">
        <v>419.9816000000001</v>
      </c>
      <c r="BJ35">
        <v>22.53321</v>
      </c>
      <c r="BK35">
        <v>21.96026</v>
      </c>
      <c r="BL35">
        <v>417.3337</v>
      </c>
      <c r="BM35">
        <v>22.24442</v>
      </c>
      <c r="BN35">
        <v>500.0349</v>
      </c>
      <c r="BO35">
        <v>90.37096</v>
      </c>
      <c r="BP35">
        <v>0.10012435</v>
      </c>
      <c r="BQ35">
        <v>27.76587</v>
      </c>
      <c r="BR35">
        <v>27.50385</v>
      </c>
      <c r="BS35">
        <v>999.9</v>
      </c>
      <c r="BT35">
        <v>0</v>
      </c>
      <c r="BU35">
        <v>0</v>
      </c>
      <c r="BV35">
        <v>9994.925999999999</v>
      </c>
      <c r="BW35">
        <v>0</v>
      </c>
      <c r="BX35">
        <v>0.386148</v>
      </c>
      <c r="BY35">
        <v>0.8896211000000001</v>
      </c>
      <c r="BZ35">
        <v>430.5733</v>
      </c>
      <c r="CA35">
        <v>429.4116</v>
      </c>
      <c r="CB35">
        <v>0.5729697</v>
      </c>
      <c r="CC35">
        <v>419.9816000000001</v>
      </c>
      <c r="CD35">
        <v>21.96026</v>
      </c>
      <c r="CE35">
        <v>2.036347</v>
      </c>
      <c r="CF35">
        <v>1.984568</v>
      </c>
      <c r="CG35">
        <v>17.72983</v>
      </c>
      <c r="CH35">
        <v>17.32174</v>
      </c>
      <c r="CI35">
        <v>0</v>
      </c>
      <c r="CJ35">
        <v>0</v>
      </c>
      <c r="CK35">
        <v>0</v>
      </c>
      <c r="CL35">
        <v>0</v>
      </c>
      <c r="CM35">
        <v>2.25721</v>
      </c>
      <c r="CN35">
        <v>0</v>
      </c>
      <c r="CO35">
        <v>0.1565</v>
      </c>
      <c r="CP35">
        <v>-1.61349</v>
      </c>
      <c r="CQ35">
        <v>34.381</v>
      </c>
      <c r="CR35">
        <v>41.1808</v>
      </c>
      <c r="CS35">
        <v>37.6996</v>
      </c>
      <c r="CT35">
        <v>40.5872</v>
      </c>
      <c r="CU35">
        <v>36.4184</v>
      </c>
      <c r="CV35">
        <v>0</v>
      </c>
      <c r="CW35">
        <v>0</v>
      </c>
      <c r="CX35">
        <v>0</v>
      </c>
      <c r="CY35">
        <v>1680990611.4</v>
      </c>
      <c r="CZ35">
        <v>0</v>
      </c>
      <c r="DA35">
        <v>1680990058.1</v>
      </c>
      <c r="DB35" t="s">
        <v>387</v>
      </c>
      <c r="DC35">
        <v>1680990058.1</v>
      </c>
      <c r="DD35">
        <v>1680990054.1</v>
      </c>
      <c r="DE35">
        <v>2</v>
      </c>
      <c r="DF35">
        <v>-0.182</v>
      </c>
      <c r="DG35">
        <v>-0.031</v>
      </c>
      <c r="DH35">
        <v>3.534</v>
      </c>
      <c r="DI35">
        <v>0.285</v>
      </c>
      <c r="DJ35">
        <v>420</v>
      </c>
      <c r="DK35">
        <v>22</v>
      </c>
      <c r="DL35">
        <v>0.37</v>
      </c>
      <c r="DM35">
        <v>0.15</v>
      </c>
      <c r="DN35">
        <v>0.8777466</v>
      </c>
      <c r="DO35">
        <v>0.09945638273921092</v>
      </c>
      <c r="DP35">
        <v>0.02517180445438904</v>
      </c>
      <c r="DQ35">
        <v>1</v>
      </c>
      <c r="DR35">
        <v>0.57443405</v>
      </c>
      <c r="DS35">
        <v>-0.006477636022515111</v>
      </c>
      <c r="DT35">
        <v>0.001195054851251608</v>
      </c>
      <c r="DU35">
        <v>1</v>
      </c>
      <c r="DV35">
        <v>2</v>
      </c>
      <c r="DW35">
        <v>2</v>
      </c>
      <c r="DX35" t="s">
        <v>357</v>
      </c>
      <c r="DY35">
        <v>2.98016</v>
      </c>
      <c r="DZ35">
        <v>2.72841</v>
      </c>
      <c r="EA35">
        <v>0.0858679</v>
      </c>
      <c r="EB35">
        <v>0.08673019999999999</v>
      </c>
      <c r="EC35">
        <v>0.102702</v>
      </c>
      <c r="ED35">
        <v>0.101658</v>
      </c>
      <c r="EE35">
        <v>27451.4</v>
      </c>
      <c r="EF35">
        <v>27069</v>
      </c>
      <c r="EG35">
        <v>30557.7</v>
      </c>
      <c r="EH35">
        <v>29884.3</v>
      </c>
      <c r="EI35">
        <v>37818.3</v>
      </c>
      <c r="EJ35">
        <v>35333.8</v>
      </c>
      <c r="EK35">
        <v>46727.8</v>
      </c>
      <c r="EL35">
        <v>44432.8</v>
      </c>
      <c r="EM35">
        <v>1.8771</v>
      </c>
      <c r="EN35">
        <v>1.9103</v>
      </c>
      <c r="EO35">
        <v>0.0707358</v>
      </c>
      <c r="EP35">
        <v>0</v>
      </c>
      <c r="EQ35">
        <v>26.3493</v>
      </c>
      <c r="ER35">
        <v>999.9</v>
      </c>
      <c r="ES35">
        <v>44.7</v>
      </c>
      <c r="ET35">
        <v>30.7</v>
      </c>
      <c r="EU35">
        <v>21.9357</v>
      </c>
      <c r="EV35">
        <v>63.3108</v>
      </c>
      <c r="EW35">
        <v>22.5881</v>
      </c>
      <c r="EX35">
        <v>1</v>
      </c>
      <c r="EY35">
        <v>-0.0766768</v>
      </c>
      <c r="EZ35">
        <v>-1.11609</v>
      </c>
      <c r="FA35">
        <v>20.2208</v>
      </c>
      <c r="FB35">
        <v>5.2399</v>
      </c>
      <c r="FC35">
        <v>11.968</v>
      </c>
      <c r="FD35">
        <v>4.97305</v>
      </c>
      <c r="FE35">
        <v>3.291</v>
      </c>
      <c r="FF35">
        <v>9999</v>
      </c>
      <c r="FG35">
        <v>9999</v>
      </c>
      <c r="FH35">
        <v>9999</v>
      </c>
      <c r="FI35">
        <v>999.9</v>
      </c>
      <c r="FJ35">
        <v>4.97291</v>
      </c>
      <c r="FK35">
        <v>1.87702</v>
      </c>
      <c r="FL35">
        <v>1.87515</v>
      </c>
      <c r="FM35">
        <v>1.87794</v>
      </c>
      <c r="FN35">
        <v>1.8747</v>
      </c>
      <c r="FO35">
        <v>1.87835</v>
      </c>
      <c r="FP35">
        <v>1.87538</v>
      </c>
      <c r="FQ35">
        <v>1.87651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3.537</v>
      </c>
      <c r="GF35">
        <v>0.2887</v>
      </c>
      <c r="GG35">
        <v>1.84908540085914</v>
      </c>
      <c r="GH35">
        <v>0.004760582872245599</v>
      </c>
      <c r="GI35">
        <v>-1.90964766093643E-06</v>
      </c>
      <c r="GJ35">
        <v>4.704532600260474E-10</v>
      </c>
      <c r="GK35">
        <v>-0.02769653237458192</v>
      </c>
      <c r="GL35">
        <v>-7.724206753022976E-05</v>
      </c>
      <c r="GM35">
        <v>0.0008615414878997349</v>
      </c>
      <c r="GN35">
        <v>-9.820734241563477E-06</v>
      </c>
      <c r="GO35">
        <v>0</v>
      </c>
      <c r="GP35">
        <v>2089</v>
      </c>
      <c r="GQ35">
        <v>1</v>
      </c>
      <c r="GR35">
        <v>23</v>
      </c>
      <c r="GS35">
        <v>8.4</v>
      </c>
      <c r="GT35">
        <v>8.4</v>
      </c>
      <c r="GU35">
        <v>1.12183</v>
      </c>
      <c r="GV35">
        <v>2.54517</v>
      </c>
      <c r="GW35">
        <v>1.39893</v>
      </c>
      <c r="GX35">
        <v>2.36084</v>
      </c>
      <c r="GY35">
        <v>1.44897</v>
      </c>
      <c r="GZ35">
        <v>2.4231</v>
      </c>
      <c r="HA35">
        <v>36.6233</v>
      </c>
      <c r="HB35">
        <v>24.0612</v>
      </c>
      <c r="HC35">
        <v>18</v>
      </c>
      <c r="HD35">
        <v>487.747</v>
      </c>
      <c r="HE35">
        <v>479.883</v>
      </c>
      <c r="HF35">
        <v>27.9959</v>
      </c>
      <c r="HG35">
        <v>26.1162</v>
      </c>
      <c r="HH35">
        <v>30.0001</v>
      </c>
      <c r="HI35">
        <v>25.9142</v>
      </c>
      <c r="HJ35">
        <v>25.9818</v>
      </c>
      <c r="HK35">
        <v>22.4909</v>
      </c>
      <c r="HL35">
        <v>0</v>
      </c>
      <c r="HM35">
        <v>100</v>
      </c>
      <c r="HN35">
        <v>27.9951</v>
      </c>
      <c r="HO35">
        <v>420</v>
      </c>
      <c r="HP35">
        <v>23.5014</v>
      </c>
      <c r="HQ35">
        <v>100.998</v>
      </c>
      <c r="HR35">
        <v>102.179</v>
      </c>
    </row>
    <row r="36" spans="1:226">
      <c r="A36">
        <v>20</v>
      </c>
      <c r="B36">
        <v>1680990565.1</v>
      </c>
      <c r="C36">
        <v>1043.099999904633</v>
      </c>
      <c r="D36" t="s">
        <v>400</v>
      </c>
      <c r="E36" t="s">
        <v>401</v>
      </c>
      <c r="F36">
        <v>5</v>
      </c>
      <c r="G36" t="s">
        <v>353</v>
      </c>
      <c r="H36" t="s">
        <v>354</v>
      </c>
      <c r="I36">
        <v>1680990562.6</v>
      </c>
      <c r="J36">
        <f>(K36)/1000</f>
        <v>0</v>
      </c>
      <c r="K36">
        <f>IF(BF36, AN36, AH36)</f>
        <v>0</v>
      </c>
      <c r="L36">
        <f>IF(BF36, AI36, AG36)</f>
        <v>0</v>
      </c>
      <c r="M36">
        <f>BH36 - IF(AU36&gt;1, L36*BB36*100.0/(AW36*BV36), 0)</f>
        <v>0</v>
      </c>
      <c r="N36">
        <f>((T36-J36/2)*M36-L36)/(T36+J36/2)</f>
        <v>0</v>
      </c>
      <c r="O36">
        <f>N36*(BO36+BP36)/1000.0</f>
        <v>0</v>
      </c>
      <c r="P36">
        <f>(BH36 - IF(AU36&gt;1, L36*BB36*100.0/(AW36*BV36), 0))*(BO36+BP36)/1000.0</f>
        <v>0</v>
      </c>
      <c r="Q36">
        <f>2.0/((1/S36-1/R36)+SIGN(S36)*SQRT((1/S36-1/R36)*(1/S36-1/R36) + 4*BC36/((BC36+1)*(BC36+1))*(2*1/S36*1/R36-1/R36*1/R36)))</f>
        <v>0</v>
      </c>
      <c r="R36">
        <f>IF(LEFT(BD36,1)&lt;&gt;"0",IF(LEFT(BD36,1)="1",3.0,BE36),$D$5+$E$5*(BV36*BO36/($K$5*1000))+$F$5*(BV36*BO36/($K$5*1000))*MAX(MIN(BB36,$J$5),$I$5)*MAX(MIN(BB36,$J$5),$I$5)+$G$5*MAX(MIN(BB36,$J$5),$I$5)*(BV36*BO36/($K$5*1000))+$H$5*(BV36*BO36/($K$5*1000))*(BV36*BO36/($K$5*1000)))</f>
        <v>0</v>
      </c>
      <c r="S36">
        <f>J36*(1000-(1000*0.61365*exp(17.502*W36/(240.97+W36))/(BO36+BP36)+BJ36)/2)/(1000*0.61365*exp(17.502*W36/(240.97+W36))/(BO36+BP36)-BJ36)</f>
        <v>0</v>
      </c>
      <c r="T36">
        <f>1/((BC36+1)/(Q36/1.6)+1/(R36/1.37)) + BC36/((BC36+1)/(Q36/1.6) + BC36/(R36/1.37))</f>
        <v>0</v>
      </c>
      <c r="U36">
        <f>(AX36*BA36)</f>
        <v>0</v>
      </c>
      <c r="V36">
        <f>(BQ36+(U36+2*0.95*5.67E-8*(((BQ36+$B$7)+273)^4-(BQ36+273)^4)-44100*J36)/(1.84*29.3*R36+8*0.95*5.67E-8*(BQ36+273)^3))</f>
        <v>0</v>
      </c>
      <c r="W36">
        <f>($C$7*BR36+$D$7*BS36+$E$7*V36)</f>
        <v>0</v>
      </c>
      <c r="X36">
        <f>0.61365*exp(17.502*W36/(240.97+W36))</f>
        <v>0</v>
      </c>
      <c r="Y36">
        <f>(Z36/AA36*100)</f>
        <v>0</v>
      </c>
      <c r="Z36">
        <f>BJ36*(BO36+BP36)/1000</f>
        <v>0</v>
      </c>
      <c r="AA36">
        <f>0.61365*exp(17.502*BQ36/(240.97+BQ36))</f>
        <v>0</v>
      </c>
      <c r="AB36">
        <f>(X36-BJ36*(BO36+BP36)/1000)</f>
        <v>0</v>
      </c>
      <c r="AC36">
        <f>(-J36*44100)</f>
        <v>0</v>
      </c>
      <c r="AD36">
        <f>2*29.3*R36*0.92*(BQ36-W36)</f>
        <v>0</v>
      </c>
      <c r="AE36">
        <f>2*0.95*5.67E-8*(((BQ36+$B$7)+273)^4-(W36+273)^4)</f>
        <v>0</v>
      </c>
      <c r="AF36">
        <f>U36+AE36+AC36+AD36</f>
        <v>0</v>
      </c>
      <c r="AG36">
        <f>BN36*AU36*(BI36-BH36*(1000-AU36*BK36)/(1000-AU36*BJ36))/(100*BB36)</f>
        <v>0</v>
      </c>
      <c r="AH36">
        <f>1000*BN36*AU36*(BJ36-BK36)/(100*BB36*(1000-AU36*BJ36))</f>
        <v>0</v>
      </c>
      <c r="AI36">
        <f>(AJ36 - AK36 - BO36*1E3/(8.314*(BQ36+273.15)) * AM36/BN36 * AL36) * BN36/(100*BB36) * (1000 - BK36)/1000</f>
        <v>0</v>
      </c>
      <c r="AJ36">
        <v>429.4509750372295</v>
      </c>
      <c r="AK36">
        <v>430.5518303030303</v>
      </c>
      <c r="AL36">
        <v>-2.923290043099946E-05</v>
      </c>
      <c r="AM36">
        <v>63.23</v>
      </c>
      <c r="AN36">
        <f>(AP36 - AO36 + BO36*1E3/(8.314*(BQ36+273.15)) * AR36/BN36 * AQ36) * BN36/(100*BB36) * 1000/(1000 - AP36)</f>
        <v>0</v>
      </c>
      <c r="AO36">
        <v>21.95718015114417</v>
      </c>
      <c r="AP36">
        <v>22.53204727272727</v>
      </c>
      <c r="AQ36">
        <v>4.695279070302794E-07</v>
      </c>
      <c r="AR36">
        <v>100.0601021666127</v>
      </c>
      <c r="AS36">
        <v>2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MAX(0,($B$13+$C$13*BV36)/(1+$D$13*BV36)*BO36/(BQ36+273)*$E$13)</f>
        <v>0</v>
      </c>
      <c r="AX36">
        <f>$B$11*BW36+$C$11*BX36+$F$11*CI36*(1-CL36)</f>
        <v>0</v>
      </c>
      <c r="AY36">
        <f>AX36*AZ36</f>
        <v>0</v>
      </c>
      <c r="AZ36">
        <f>($B$11*$D$9+$C$11*$D$9+$F$11*((CV36+CN36)/MAX(CV36+CN36+CW36, 0.1)*$I$9+CW36/MAX(CV36+CN36+CW36, 0.1)*$J$9))/($B$11+$C$11+$F$11)</f>
        <v>0</v>
      </c>
      <c r="BA36">
        <f>($B$11*$K$9+$C$11*$K$9+$F$11*((CV36+CN36)/MAX(CV36+CN36+CW36, 0.1)*$P$9+CW36/MAX(CV36+CN36+CW36, 0.1)*$Q$9))/($B$11+$C$11+$F$11)</f>
        <v>0</v>
      </c>
      <c r="BB36">
        <v>2.7</v>
      </c>
      <c r="BC36">
        <v>0.5</v>
      </c>
      <c r="BD36" t="s">
        <v>355</v>
      </c>
      <c r="BE36">
        <v>2</v>
      </c>
      <c r="BF36" t="b">
        <v>1</v>
      </c>
      <c r="BG36">
        <v>1680990562.6</v>
      </c>
      <c r="BH36">
        <v>420.8497777777778</v>
      </c>
      <c r="BI36">
        <v>420.0138888888889</v>
      </c>
      <c r="BJ36">
        <v>22.53175555555556</v>
      </c>
      <c r="BK36">
        <v>21.95766666666667</v>
      </c>
      <c r="BL36">
        <v>417.3126666666666</v>
      </c>
      <c r="BM36">
        <v>22.24298888888889</v>
      </c>
      <c r="BN36">
        <v>500.037</v>
      </c>
      <c r="BO36">
        <v>90.37091111111111</v>
      </c>
      <c r="BP36">
        <v>0.09994594444444445</v>
      </c>
      <c r="BQ36">
        <v>27.76743333333333</v>
      </c>
      <c r="BR36">
        <v>27.50096666666667</v>
      </c>
      <c r="BS36">
        <v>999.9000000000001</v>
      </c>
      <c r="BT36">
        <v>0</v>
      </c>
      <c r="BU36">
        <v>0</v>
      </c>
      <c r="BV36">
        <v>9993.675555555556</v>
      </c>
      <c r="BW36">
        <v>0</v>
      </c>
      <c r="BX36">
        <v>0.386148</v>
      </c>
      <c r="BY36">
        <v>0.8361747777777778</v>
      </c>
      <c r="BZ36">
        <v>430.5511111111111</v>
      </c>
      <c r="CA36">
        <v>429.4434444444444</v>
      </c>
      <c r="CB36">
        <v>0.5740852222222222</v>
      </c>
      <c r="CC36">
        <v>420.0138888888889</v>
      </c>
      <c r="CD36">
        <v>21.95766666666667</v>
      </c>
      <c r="CE36">
        <v>2.036213333333333</v>
      </c>
      <c r="CF36">
        <v>1.984334444444445</v>
      </c>
      <c r="CG36">
        <v>17.72877777777778</v>
      </c>
      <c r="CH36">
        <v>17.31987777777778</v>
      </c>
      <c r="CI36">
        <v>0</v>
      </c>
      <c r="CJ36">
        <v>0</v>
      </c>
      <c r="CK36">
        <v>0</v>
      </c>
      <c r="CL36">
        <v>0</v>
      </c>
      <c r="CM36">
        <v>2.056688888888889</v>
      </c>
      <c r="CN36">
        <v>0</v>
      </c>
      <c r="CO36">
        <v>0.3455111111111111</v>
      </c>
      <c r="CP36">
        <v>-1.654033333333333</v>
      </c>
      <c r="CQ36">
        <v>34.38855555555555</v>
      </c>
      <c r="CR36">
        <v>41.19422222222223</v>
      </c>
      <c r="CS36">
        <v>37.72900000000001</v>
      </c>
      <c r="CT36">
        <v>40.66633333333333</v>
      </c>
      <c r="CU36">
        <v>36.43033333333333</v>
      </c>
      <c r="CV36">
        <v>0</v>
      </c>
      <c r="CW36">
        <v>0</v>
      </c>
      <c r="CX36">
        <v>0</v>
      </c>
      <c r="CY36">
        <v>1680990616.2</v>
      </c>
      <c r="CZ36">
        <v>0</v>
      </c>
      <c r="DA36">
        <v>1680990058.1</v>
      </c>
      <c r="DB36" t="s">
        <v>387</v>
      </c>
      <c r="DC36">
        <v>1680990058.1</v>
      </c>
      <c r="DD36">
        <v>1680990054.1</v>
      </c>
      <c r="DE36">
        <v>2</v>
      </c>
      <c r="DF36">
        <v>-0.182</v>
      </c>
      <c r="DG36">
        <v>-0.031</v>
      </c>
      <c r="DH36">
        <v>3.534</v>
      </c>
      <c r="DI36">
        <v>0.285</v>
      </c>
      <c r="DJ36">
        <v>420</v>
      </c>
      <c r="DK36">
        <v>22</v>
      </c>
      <c r="DL36">
        <v>0.37</v>
      </c>
      <c r="DM36">
        <v>0.15</v>
      </c>
      <c r="DN36">
        <v>0.876039875</v>
      </c>
      <c r="DO36">
        <v>-0.1271224052532868</v>
      </c>
      <c r="DP36">
        <v>0.03047881294619879</v>
      </c>
      <c r="DQ36">
        <v>0</v>
      </c>
      <c r="DR36">
        <v>0.57412935</v>
      </c>
      <c r="DS36">
        <v>-0.007787369606004685</v>
      </c>
      <c r="DT36">
        <v>0.001114443416015372</v>
      </c>
      <c r="DU36">
        <v>1</v>
      </c>
      <c r="DV36">
        <v>1</v>
      </c>
      <c r="DW36">
        <v>2</v>
      </c>
      <c r="DX36" t="s">
        <v>368</v>
      </c>
      <c r="DY36">
        <v>2.98014</v>
      </c>
      <c r="DZ36">
        <v>2.72828</v>
      </c>
      <c r="EA36">
        <v>0.08586290000000001</v>
      </c>
      <c r="EB36">
        <v>0.08673450000000001</v>
      </c>
      <c r="EC36">
        <v>0.1027</v>
      </c>
      <c r="ED36">
        <v>0.101646</v>
      </c>
      <c r="EE36">
        <v>27451.6</v>
      </c>
      <c r="EF36">
        <v>27068.5</v>
      </c>
      <c r="EG36">
        <v>30557.8</v>
      </c>
      <c r="EH36">
        <v>29883.9</v>
      </c>
      <c r="EI36">
        <v>37818.7</v>
      </c>
      <c r="EJ36">
        <v>35333.9</v>
      </c>
      <c r="EK36">
        <v>46728.1</v>
      </c>
      <c r="EL36">
        <v>44432.2</v>
      </c>
      <c r="EM36">
        <v>1.87687</v>
      </c>
      <c r="EN36">
        <v>1.91035</v>
      </c>
      <c r="EO36">
        <v>0.0703111</v>
      </c>
      <c r="EP36">
        <v>0</v>
      </c>
      <c r="EQ36">
        <v>26.351</v>
      </c>
      <c r="ER36">
        <v>999.9</v>
      </c>
      <c r="ES36">
        <v>44.7</v>
      </c>
      <c r="ET36">
        <v>30.6</v>
      </c>
      <c r="EU36">
        <v>21.8107</v>
      </c>
      <c r="EV36">
        <v>62.9908</v>
      </c>
      <c r="EW36">
        <v>22.3117</v>
      </c>
      <c r="EX36">
        <v>1</v>
      </c>
      <c r="EY36">
        <v>-0.0766159</v>
      </c>
      <c r="EZ36">
        <v>-1.10955</v>
      </c>
      <c r="FA36">
        <v>20.2207</v>
      </c>
      <c r="FB36">
        <v>5.2396</v>
      </c>
      <c r="FC36">
        <v>11.968</v>
      </c>
      <c r="FD36">
        <v>4.97305</v>
      </c>
      <c r="FE36">
        <v>3.291</v>
      </c>
      <c r="FF36">
        <v>9999</v>
      </c>
      <c r="FG36">
        <v>9999</v>
      </c>
      <c r="FH36">
        <v>9999</v>
      </c>
      <c r="FI36">
        <v>999.9</v>
      </c>
      <c r="FJ36">
        <v>4.97291</v>
      </c>
      <c r="FK36">
        <v>1.87707</v>
      </c>
      <c r="FL36">
        <v>1.87515</v>
      </c>
      <c r="FM36">
        <v>1.87798</v>
      </c>
      <c r="FN36">
        <v>1.87469</v>
      </c>
      <c r="FO36">
        <v>1.87836</v>
      </c>
      <c r="FP36">
        <v>1.87536</v>
      </c>
      <c r="FQ36">
        <v>1.87653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3.538</v>
      </c>
      <c r="GF36">
        <v>0.2888</v>
      </c>
      <c r="GG36">
        <v>1.84908540085914</v>
      </c>
      <c r="GH36">
        <v>0.004760582872245599</v>
      </c>
      <c r="GI36">
        <v>-1.90964766093643E-06</v>
      </c>
      <c r="GJ36">
        <v>4.704532600260474E-10</v>
      </c>
      <c r="GK36">
        <v>-0.02769653237458192</v>
      </c>
      <c r="GL36">
        <v>-7.724206753022976E-05</v>
      </c>
      <c r="GM36">
        <v>0.0008615414878997349</v>
      </c>
      <c r="GN36">
        <v>-9.820734241563477E-06</v>
      </c>
      <c r="GO36">
        <v>0</v>
      </c>
      <c r="GP36">
        <v>2089</v>
      </c>
      <c r="GQ36">
        <v>1</v>
      </c>
      <c r="GR36">
        <v>23</v>
      </c>
      <c r="GS36">
        <v>8.4</v>
      </c>
      <c r="GT36">
        <v>8.5</v>
      </c>
      <c r="GU36">
        <v>1.12183</v>
      </c>
      <c r="GV36">
        <v>2.53662</v>
      </c>
      <c r="GW36">
        <v>1.39893</v>
      </c>
      <c r="GX36">
        <v>2.36084</v>
      </c>
      <c r="GY36">
        <v>1.44897</v>
      </c>
      <c r="GZ36">
        <v>2.48901</v>
      </c>
      <c r="HA36">
        <v>36.6233</v>
      </c>
      <c r="HB36">
        <v>24.0787</v>
      </c>
      <c r="HC36">
        <v>18</v>
      </c>
      <c r="HD36">
        <v>487.639</v>
      </c>
      <c r="HE36">
        <v>479.935</v>
      </c>
      <c r="HF36">
        <v>27.9931</v>
      </c>
      <c r="HG36">
        <v>26.1162</v>
      </c>
      <c r="HH36">
        <v>30.0002</v>
      </c>
      <c r="HI36">
        <v>25.9163</v>
      </c>
      <c r="HJ36">
        <v>25.984</v>
      </c>
      <c r="HK36">
        <v>22.4912</v>
      </c>
      <c r="HL36">
        <v>0</v>
      </c>
      <c r="HM36">
        <v>100</v>
      </c>
      <c r="HN36">
        <v>27.9909</v>
      </c>
      <c r="HO36">
        <v>420</v>
      </c>
      <c r="HP36">
        <v>23.5014</v>
      </c>
      <c r="HQ36">
        <v>100.999</v>
      </c>
      <c r="HR36">
        <v>102.177</v>
      </c>
    </row>
    <row r="37" spans="1:226">
      <c r="A37">
        <v>21</v>
      </c>
      <c r="B37">
        <v>1680990570.1</v>
      </c>
      <c r="C37">
        <v>1048.099999904633</v>
      </c>
      <c r="D37" t="s">
        <v>402</v>
      </c>
      <c r="E37" t="s">
        <v>403</v>
      </c>
      <c r="F37">
        <v>5</v>
      </c>
      <c r="G37" t="s">
        <v>353</v>
      </c>
      <c r="H37" t="s">
        <v>354</v>
      </c>
      <c r="I37">
        <v>1680990567.3</v>
      </c>
      <c r="J37">
        <f>(K37)/1000</f>
        <v>0</v>
      </c>
      <c r="K37">
        <f>IF(BF37, AN37, AH37)</f>
        <v>0</v>
      </c>
      <c r="L37">
        <f>IF(BF37, AI37, AG37)</f>
        <v>0</v>
      </c>
      <c r="M37">
        <f>BH37 - IF(AU37&gt;1, L37*BB37*100.0/(AW37*BV37), 0)</f>
        <v>0</v>
      </c>
      <c r="N37">
        <f>((T37-J37/2)*M37-L37)/(T37+J37/2)</f>
        <v>0</v>
      </c>
      <c r="O37">
        <f>N37*(BO37+BP37)/1000.0</f>
        <v>0</v>
      </c>
      <c r="P37">
        <f>(BH37 - IF(AU37&gt;1, L37*BB37*100.0/(AW37*BV37), 0))*(BO37+BP37)/1000.0</f>
        <v>0</v>
      </c>
      <c r="Q37">
        <f>2.0/((1/S37-1/R37)+SIGN(S37)*SQRT((1/S37-1/R37)*(1/S37-1/R37) + 4*BC37/((BC37+1)*(BC37+1))*(2*1/S37*1/R37-1/R37*1/R37)))</f>
        <v>0</v>
      </c>
      <c r="R37">
        <f>IF(LEFT(BD37,1)&lt;&gt;"0",IF(LEFT(BD37,1)="1",3.0,BE37),$D$5+$E$5*(BV37*BO37/($K$5*1000))+$F$5*(BV37*BO37/($K$5*1000))*MAX(MIN(BB37,$J$5),$I$5)*MAX(MIN(BB37,$J$5),$I$5)+$G$5*MAX(MIN(BB37,$J$5),$I$5)*(BV37*BO37/($K$5*1000))+$H$5*(BV37*BO37/($K$5*1000))*(BV37*BO37/($K$5*1000)))</f>
        <v>0</v>
      </c>
      <c r="S37">
        <f>J37*(1000-(1000*0.61365*exp(17.502*W37/(240.97+W37))/(BO37+BP37)+BJ37)/2)/(1000*0.61365*exp(17.502*W37/(240.97+W37))/(BO37+BP37)-BJ37)</f>
        <v>0</v>
      </c>
      <c r="T37">
        <f>1/((BC37+1)/(Q37/1.6)+1/(R37/1.37)) + BC37/((BC37+1)/(Q37/1.6) + BC37/(R37/1.37))</f>
        <v>0</v>
      </c>
      <c r="U37">
        <f>(AX37*BA37)</f>
        <v>0</v>
      </c>
      <c r="V37">
        <f>(BQ37+(U37+2*0.95*5.67E-8*(((BQ37+$B$7)+273)^4-(BQ37+273)^4)-44100*J37)/(1.84*29.3*R37+8*0.95*5.67E-8*(BQ37+273)^3))</f>
        <v>0</v>
      </c>
      <c r="W37">
        <f>($C$7*BR37+$D$7*BS37+$E$7*V37)</f>
        <v>0</v>
      </c>
      <c r="X37">
        <f>0.61365*exp(17.502*W37/(240.97+W37))</f>
        <v>0</v>
      </c>
      <c r="Y37">
        <f>(Z37/AA37*100)</f>
        <v>0</v>
      </c>
      <c r="Z37">
        <f>BJ37*(BO37+BP37)/1000</f>
        <v>0</v>
      </c>
      <c r="AA37">
        <f>0.61365*exp(17.502*BQ37/(240.97+BQ37))</f>
        <v>0</v>
      </c>
      <c r="AB37">
        <f>(X37-BJ37*(BO37+BP37)/1000)</f>
        <v>0</v>
      </c>
      <c r="AC37">
        <f>(-J37*44100)</f>
        <v>0</v>
      </c>
      <c r="AD37">
        <f>2*29.3*R37*0.92*(BQ37-W37)</f>
        <v>0</v>
      </c>
      <c r="AE37">
        <f>2*0.95*5.67E-8*(((BQ37+$B$7)+273)^4-(W37+273)^4)</f>
        <v>0</v>
      </c>
      <c r="AF37">
        <f>U37+AE37+AC37+AD37</f>
        <v>0</v>
      </c>
      <c r="AG37">
        <f>BN37*AU37*(BI37-BH37*(1000-AU37*BK37)/(1000-AU37*BJ37))/(100*BB37)</f>
        <v>0</v>
      </c>
      <c r="AH37">
        <f>1000*BN37*AU37*(BJ37-BK37)/(100*BB37*(1000-AU37*BJ37))</f>
        <v>0</v>
      </c>
      <c r="AI37">
        <f>(AJ37 - AK37 - BO37*1E3/(8.314*(BQ37+273.15)) * AM37/BN37 * AL37) * BN37/(100*BB37) * (1000 - BK37)/1000</f>
        <v>0</v>
      </c>
      <c r="AJ37">
        <v>429.4439975688313</v>
      </c>
      <c r="AK37">
        <v>430.5588606060605</v>
      </c>
      <c r="AL37">
        <v>4.503483817714662E-05</v>
      </c>
      <c r="AM37">
        <v>63.23</v>
      </c>
      <c r="AN37">
        <f>(AP37 - AO37 + BO37*1E3/(8.314*(BQ37+273.15)) * AR37/BN37 * AQ37) * BN37/(100*BB37) * 1000/(1000 - AP37)</f>
        <v>0</v>
      </c>
      <c r="AO37">
        <v>21.95746631343851</v>
      </c>
      <c r="AP37">
        <v>22.52793939393939</v>
      </c>
      <c r="AQ37">
        <v>-3.162674511965719E-06</v>
      </c>
      <c r="AR37">
        <v>100.0601021666127</v>
      </c>
      <c r="AS37">
        <v>2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MAX(0,($B$13+$C$13*BV37)/(1+$D$13*BV37)*BO37/(BQ37+273)*$E$13)</f>
        <v>0</v>
      </c>
      <c r="AX37">
        <f>$B$11*BW37+$C$11*BX37+$F$11*CI37*(1-CL37)</f>
        <v>0</v>
      </c>
      <c r="AY37">
        <f>AX37*AZ37</f>
        <v>0</v>
      </c>
      <c r="AZ37">
        <f>($B$11*$D$9+$C$11*$D$9+$F$11*((CV37+CN37)/MAX(CV37+CN37+CW37, 0.1)*$I$9+CW37/MAX(CV37+CN37+CW37, 0.1)*$J$9))/($B$11+$C$11+$F$11)</f>
        <v>0</v>
      </c>
      <c r="BA37">
        <f>($B$11*$K$9+$C$11*$K$9+$F$11*((CV37+CN37)/MAX(CV37+CN37+CW37, 0.1)*$P$9+CW37/MAX(CV37+CN37+CW37, 0.1)*$Q$9))/($B$11+$C$11+$F$11)</f>
        <v>0</v>
      </c>
      <c r="BB37">
        <v>2.7</v>
      </c>
      <c r="BC37">
        <v>0.5</v>
      </c>
      <c r="BD37" t="s">
        <v>355</v>
      </c>
      <c r="BE37">
        <v>2</v>
      </c>
      <c r="BF37" t="b">
        <v>1</v>
      </c>
      <c r="BG37">
        <v>1680990567.3</v>
      </c>
      <c r="BH37">
        <v>420.8585</v>
      </c>
      <c r="BI37">
        <v>420.0042999999999</v>
      </c>
      <c r="BJ37">
        <v>22.53001</v>
      </c>
      <c r="BK37">
        <v>21.95712</v>
      </c>
      <c r="BL37">
        <v>417.3214</v>
      </c>
      <c r="BM37">
        <v>22.24129</v>
      </c>
      <c r="BN37">
        <v>500.0233</v>
      </c>
      <c r="BO37">
        <v>90.37237999999999</v>
      </c>
      <c r="BP37">
        <v>0.09990917999999999</v>
      </c>
      <c r="BQ37">
        <v>27.76858</v>
      </c>
      <c r="BR37">
        <v>27.5028</v>
      </c>
      <c r="BS37">
        <v>999.9</v>
      </c>
      <c r="BT37">
        <v>0</v>
      </c>
      <c r="BU37">
        <v>0</v>
      </c>
      <c r="BV37">
        <v>10004.997</v>
      </c>
      <c r="BW37">
        <v>0</v>
      </c>
      <c r="BX37">
        <v>0.386148</v>
      </c>
      <c r="BY37">
        <v>0.8543365999999999</v>
      </c>
      <c r="BZ37">
        <v>430.559</v>
      </c>
      <c r="CA37">
        <v>429.4335</v>
      </c>
      <c r="CB37">
        <v>0.5728915999999999</v>
      </c>
      <c r="CC37">
        <v>420.0042999999999</v>
      </c>
      <c r="CD37">
        <v>21.95712</v>
      </c>
      <c r="CE37">
        <v>2.03609</v>
      </c>
      <c r="CF37">
        <v>1.984318</v>
      </c>
      <c r="CG37">
        <v>17.72784</v>
      </c>
      <c r="CH37">
        <v>17.31976</v>
      </c>
      <c r="CI37">
        <v>0</v>
      </c>
      <c r="CJ37">
        <v>0</v>
      </c>
      <c r="CK37">
        <v>0</v>
      </c>
      <c r="CL37">
        <v>0</v>
      </c>
      <c r="CM37">
        <v>2.123130000000001</v>
      </c>
      <c r="CN37">
        <v>0</v>
      </c>
      <c r="CO37">
        <v>0.38625</v>
      </c>
      <c r="CP37">
        <v>-1.67057</v>
      </c>
      <c r="CQ37">
        <v>34.4059</v>
      </c>
      <c r="CR37">
        <v>41.2435</v>
      </c>
      <c r="CS37">
        <v>37.77480000000001</v>
      </c>
      <c r="CT37">
        <v>40.6996</v>
      </c>
      <c r="CU37">
        <v>36.4496</v>
      </c>
      <c r="CV37">
        <v>0</v>
      </c>
      <c r="CW37">
        <v>0</v>
      </c>
      <c r="CX37">
        <v>0</v>
      </c>
      <c r="CY37">
        <v>1680990621.6</v>
      </c>
      <c r="CZ37">
        <v>0</v>
      </c>
      <c r="DA37">
        <v>1680990058.1</v>
      </c>
      <c r="DB37" t="s">
        <v>387</v>
      </c>
      <c r="DC37">
        <v>1680990058.1</v>
      </c>
      <c r="DD37">
        <v>1680990054.1</v>
      </c>
      <c r="DE37">
        <v>2</v>
      </c>
      <c r="DF37">
        <v>-0.182</v>
      </c>
      <c r="DG37">
        <v>-0.031</v>
      </c>
      <c r="DH37">
        <v>3.534</v>
      </c>
      <c r="DI37">
        <v>0.285</v>
      </c>
      <c r="DJ37">
        <v>420</v>
      </c>
      <c r="DK37">
        <v>22</v>
      </c>
      <c r="DL37">
        <v>0.37</v>
      </c>
      <c r="DM37">
        <v>0.15</v>
      </c>
      <c r="DN37">
        <v>0.865741292682927</v>
      </c>
      <c r="DO37">
        <v>-0.1163295052264797</v>
      </c>
      <c r="DP37">
        <v>0.02994565503825946</v>
      </c>
      <c r="DQ37">
        <v>0</v>
      </c>
      <c r="DR37">
        <v>0.5735395121951219</v>
      </c>
      <c r="DS37">
        <v>-0.00474662717770159</v>
      </c>
      <c r="DT37">
        <v>0.001262909303310363</v>
      </c>
      <c r="DU37">
        <v>1</v>
      </c>
      <c r="DV37">
        <v>1</v>
      </c>
      <c r="DW37">
        <v>2</v>
      </c>
      <c r="DX37" t="s">
        <v>368</v>
      </c>
      <c r="DY37">
        <v>2.98013</v>
      </c>
      <c r="DZ37">
        <v>2.72824</v>
      </c>
      <c r="EA37">
        <v>0.0858684</v>
      </c>
      <c r="EB37">
        <v>0.0867289</v>
      </c>
      <c r="EC37">
        <v>0.102693</v>
      </c>
      <c r="ED37">
        <v>0.101649</v>
      </c>
      <c r="EE37">
        <v>27451.5</v>
      </c>
      <c r="EF37">
        <v>27067.9</v>
      </c>
      <c r="EG37">
        <v>30557.8</v>
      </c>
      <c r="EH37">
        <v>29883.1</v>
      </c>
      <c r="EI37">
        <v>37818.9</v>
      </c>
      <c r="EJ37">
        <v>35332.7</v>
      </c>
      <c r="EK37">
        <v>46728</v>
      </c>
      <c r="EL37">
        <v>44431</v>
      </c>
      <c r="EM37">
        <v>1.87698</v>
      </c>
      <c r="EN37">
        <v>1.91035</v>
      </c>
      <c r="EO37">
        <v>0.0705421</v>
      </c>
      <c r="EP37">
        <v>0</v>
      </c>
      <c r="EQ37">
        <v>26.3515</v>
      </c>
      <c r="ER37">
        <v>999.9</v>
      </c>
      <c r="ES37">
        <v>44.7</v>
      </c>
      <c r="ET37">
        <v>30.6</v>
      </c>
      <c r="EU37">
        <v>21.8103</v>
      </c>
      <c r="EV37">
        <v>63.3008</v>
      </c>
      <c r="EW37">
        <v>22.5721</v>
      </c>
      <c r="EX37">
        <v>1</v>
      </c>
      <c r="EY37">
        <v>-0.0764406</v>
      </c>
      <c r="EZ37">
        <v>-1.11587</v>
      </c>
      <c r="FA37">
        <v>20.2207</v>
      </c>
      <c r="FB37">
        <v>5.24005</v>
      </c>
      <c r="FC37">
        <v>11.968</v>
      </c>
      <c r="FD37">
        <v>4.97275</v>
      </c>
      <c r="FE37">
        <v>3.291</v>
      </c>
      <c r="FF37">
        <v>9999</v>
      </c>
      <c r="FG37">
        <v>9999</v>
      </c>
      <c r="FH37">
        <v>9999</v>
      </c>
      <c r="FI37">
        <v>999.9</v>
      </c>
      <c r="FJ37">
        <v>4.97293</v>
      </c>
      <c r="FK37">
        <v>1.87704</v>
      </c>
      <c r="FL37">
        <v>1.87515</v>
      </c>
      <c r="FM37">
        <v>1.87794</v>
      </c>
      <c r="FN37">
        <v>1.87469</v>
      </c>
      <c r="FO37">
        <v>1.87835</v>
      </c>
      <c r="FP37">
        <v>1.87534</v>
      </c>
      <c r="FQ37">
        <v>1.87652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3.538</v>
      </c>
      <c r="GF37">
        <v>0.2887</v>
      </c>
      <c r="GG37">
        <v>1.84908540085914</v>
      </c>
      <c r="GH37">
        <v>0.004760582872245599</v>
      </c>
      <c r="GI37">
        <v>-1.90964766093643E-06</v>
      </c>
      <c r="GJ37">
        <v>4.704532600260474E-10</v>
      </c>
      <c r="GK37">
        <v>-0.02769653237458192</v>
      </c>
      <c r="GL37">
        <v>-7.724206753022976E-05</v>
      </c>
      <c r="GM37">
        <v>0.0008615414878997349</v>
      </c>
      <c r="GN37">
        <v>-9.820734241563477E-06</v>
      </c>
      <c r="GO37">
        <v>0</v>
      </c>
      <c r="GP37">
        <v>2089</v>
      </c>
      <c r="GQ37">
        <v>1</v>
      </c>
      <c r="GR37">
        <v>23</v>
      </c>
      <c r="GS37">
        <v>8.5</v>
      </c>
      <c r="GT37">
        <v>8.6</v>
      </c>
      <c r="GU37">
        <v>1.12183</v>
      </c>
      <c r="GV37">
        <v>2.53784</v>
      </c>
      <c r="GW37">
        <v>1.39893</v>
      </c>
      <c r="GX37">
        <v>2.36084</v>
      </c>
      <c r="GY37">
        <v>1.44897</v>
      </c>
      <c r="GZ37">
        <v>2.50977</v>
      </c>
      <c r="HA37">
        <v>36.6233</v>
      </c>
      <c r="HB37">
        <v>24.07</v>
      </c>
      <c r="HC37">
        <v>18</v>
      </c>
      <c r="HD37">
        <v>487.694</v>
      </c>
      <c r="HE37">
        <v>479.935</v>
      </c>
      <c r="HF37">
        <v>27.9895</v>
      </c>
      <c r="HG37">
        <v>26.1184</v>
      </c>
      <c r="HH37">
        <v>30.0003</v>
      </c>
      <c r="HI37">
        <v>25.9163</v>
      </c>
      <c r="HJ37">
        <v>25.984</v>
      </c>
      <c r="HK37">
        <v>22.4939</v>
      </c>
      <c r="HL37">
        <v>0</v>
      </c>
      <c r="HM37">
        <v>100</v>
      </c>
      <c r="HN37">
        <v>27.9898</v>
      </c>
      <c r="HO37">
        <v>420</v>
      </c>
      <c r="HP37">
        <v>23.5014</v>
      </c>
      <c r="HQ37">
        <v>100.998</v>
      </c>
      <c r="HR37">
        <v>102.174</v>
      </c>
    </row>
    <row r="38" spans="1:226">
      <c r="A38">
        <v>22</v>
      </c>
      <c r="B38">
        <v>1680990575.1</v>
      </c>
      <c r="C38">
        <v>1053.099999904633</v>
      </c>
      <c r="D38" t="s">
        <v>404</v>
      </c>
      <c r="E38" t="s">
        <v>405</v>
      </c>
      <c r="F38">
        <v>5</v>
      </c>
      <c r="G38" t="s">
        <v>353</v>
      </c>
      <c r="H38" t="s">
        <v>354</v>
      </c>
      <c r="I38">
        <v>1680990572.6</v>
      </c>
      <c r="J38">
        <f>(K38)/1000</f>
        <v>0</v>
      </c>
      <c r="K38">
        <f>IF(BF38, AN38, AH38)</f>
        <v>0</v>
      </c>
      <c r="L38">
        <f>IF(BF38, AI38, AG38)</f>
        <v>0</v>
      </c>
      <c r="M38">
        <f>BH38 - IF(AU38&gt;1, L38*BB38*100.0/(AW38*BV38), 0)</f>
        <v>0</v>
      </c>
      <c r="N38">
        <f>((T38-J38/2)*M38-L38)/(T38+J38/2)</f>
        <v>0</v>
      </c>
      <c r="O38">
        <f>N38*(BO38+BP38)/1000.0</f>
        <v>0</v>
      </c>
      <c r="P38">
        <f>(BH38 - IF(AU38&gt;1, L38*BB38*100.0/(AW38*BV38), 0))*(BO38+BP38)/1000.0</f>
        <v>0</v>
      </c>
      <c r="Q38">
        <f>2.0/((1/S38-1/R38)+SIGN(S38)*SQRT((1/S38-1/R38)*(1/S38-1/R38) + 4*BC38/((BC38+1)*(BC38+1))*(2*1/S38*1/R38-1/R38*1/R38)))</f>
        <v>0</v>
      </c>
      <c r="R38">
        <f>IF(LEFT(BD38,1)&lt;&gt;"0",IF(LEFT(BD38,1)="1",3.0,BE38),$D$5+$E$5*(BV38*BO38/($K$5*1000))+$F$5*(BV38*BO38/($K$5*1000))*MAX(MIN(BB38,$J$5),$I$5)*MAX(MIN(BB38,$J$5),$I$5)+$G$5*MAX(MIN(BB38,$J$5),$I$5)*(BV38*BO38/($K$5*1000))+$H$5*(BV38*BO38/($K$5*1000))*(BV38*BO38/($K$5*1000)))</f>
        <v>0</v>
      </c>
      <c r="S38">
        <f>J38*(1000-(1000*0.61365*exp(17.502*W38/(240.97+W38))/(BO38+BP38)+BJ38)/2)/(1000*0.61365*exp(17.502*W38/(240.97+W38))/(BO38+BP38)-BJ38)</f>
        <v>0</v>
      </c>
      <c r="T38">
        <f>1/((BC38+1)/(Q38/1.6)+1/(R38/1.37)) + BC38/((BC38+1)/(Q38/1.6) + BC38/(R38/1.37))</f>
        <v>0</v>
      </c>
      <c r="U38">
        <f>(AX38*BA38)</f>
        <v>0</v>
      </c>
      <c r="V38">
        <f>(BQ38+(U38+2*0.95*5.67E-8*(((BQ38+$B$7)+273)^4-(BQ38+273)^4)-44100*J38)/(1.84*29.3*R38+8*0.95*5.67E-8*(BQ38+273)^3))</f>
        <v>0</v>
      </c>
      <c r="W38">
        <f>($C$7*BR38+$D$7*BS38+$E$7*V38)</f>
        <v>0</v>
      </c>
      <c r="X38">
        <f>0.61365*exp(17.502*W38/(240.97+W38))</f>
        <v>0</v>
      </c>
      <c r="Y38">
        <f>(Z38/AA38*100)</f>
        <v>0</v>
      </c>
      <c r="Z38">
        <f>BJ38*(BO38+BP38)/1000</f>
        <v>0</v>
      </c>
      <c r="AA38">
        <f>0.61365*exp(17.502*BQ38/(240.97+BQ38))</f>
        <v>0</v>
      </c>
      <c r="AB38">
        <f>(X38-BJ38*(BO38+BP38)/1000)</f>
        <v>0</v>
      </c>
      <c r="AC38">
        <f>(-J38*44100)</f>
        <v>0</v>
      </c>
      <c r="AD38">
        <f>2*29.3*R38*0.92*(BQ38-W38)</f>
        <v>0</v>
      </c>
      <c r="AE38">
        <f>2*0.95*5.67E-8*(((BQ38+$B$7)+273)^4-(W38+273)^4)</f>
        <v>0</v>
      </c>
      <c r="AF38">
        <f>U38+AE38+AC38+AD38</f>
        <v>0</v>
      </c>
      <c r="AG38">
        <f>BN38*AU38*(BI38-BH38*(1000-AU38*BK38)/(1000-AU38*BJ38))/(100*BB38)</f>
        <v>0</v>
      </c>
      <c r="AH38">
        <f>1000*BN38*AU38*(BJ38-BK38)/(100*BB38*(1000-AU38*BJ38))</f>
        <v>0</v>
      </c>
      <c r="AI38">
        <f>(AJ38 - AK38 - BO38*1E3/(8.314*(BQ38+273.15)) * AM38/BN38 * AL38) * BN38/(100*BB38) * (1000 - BK38)/1000</f>
        <v>0</v>
      </c>
      <c r="AJ38">
        <v>429.3944126199134</v>
      </c>
      <c r="AK38">
        <v>430.5293151515152</v>
      </c>
      <c r="AL38">
        <v>-5.927902400646698E-05</v>
      </c>
      <c r="AM38">
        <v>63.23</v>
      </c>
      <c r="AN38">
        <f>(AP38 - AO38 + BO38*1E3/(8.314*(BQ38+273.15)) * AR38/BN38 * AQ38) * BN38/(100*BB38) * 1000/(1000 - AP38)</f>
        <v>0</v>
      </c>
      <c r="AO38">
        <v>21.95337830993512</v>
      </c>
      <c r="AP38">
        <v>22.53011696969696</v>
      </c>
      <c r="AQ38">
        <v>-1.611702392754826E-06</v>
      </c>
      <c r="AR38">
        <v>100.0601021666127</v>
      </c>
      <c r="AS38">
        <v>2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MAX(0,($B$13+$C$13*BV38)/(1+$D$13*BV38)*BO38/(BQ38+273)*$E$13)</f>
        <v>0</v>
      </c>
      <c r="AX38">
        <f>$B$11*BW38+$C$11*BX38+$F$11*CI38*(1-CL38)</f>
        <v>0</v>
      </c>
      <c r="AY38">
        <f>AX38*AZ38</f>
        <v>0</v>
      </c>
      <c r="AZ38">
        <f>($B$11*$D$9+$C$11*$D$9+$F$11*((CV38+CN38)/MAX(CV38+CN38+CW38, 0.1)*$I$9+CW38/MAX(CV38+CN38+CW38, 0.1)*$J$9))/($B$11+$C$11+$F$11)</f>
        <v>0</v>
      </c>
      <c r="BA38">
        <f>($B$11*$K$9+$C$11*$K$9+$F$11*((CV38+CN38)/MAX(CV38+CN38+CW38, 0.1)*$P$9+CW38/MAX(CV38+CN38+CW38, 0.1)*$Q$9))/($B$11+$C$11+$F$11)</f>
        <v>0</v>
      </c>
      <c r="BB38">
        <v>2.7</v>
      </c>
      <c r="BC38">
        <v>0.5</v>
      </c>
      <c r="BD38" t="s">
        <v>355</v>
      </c>
      <c r="BE38">
        <v>2</v>
      </c>
      <c r="BF38" t="b">
        <v>1</v>
      </c>
      <c r="BG38">
        <v>1680990572.6</v>
      </c>
      <c r="BH38">
        <v>420.8271111111111</v>
      </c>
      <c r="BI38">
        <v>419.9736666666667</v>
      </c>
      <c r="BJ38">
        <v>22.5301</v>
      </c>
      <c r="BK38">
        <v>21.9539</v>
      </c>
      <c r="BL38">
        <v>417.2895555555555</v>
      </c>
      <c r="BM38">
        <v>22.2414</v>
      </c>
      <c r="BN38">
        <v>500.0324444444444</v>
      </c>
      <c r="BO38">
        <v>90.37628888888889</v>
      </c>
      <c r="BP38">
        <v>0.1001317333333333</v>
      </c>
      <c r="BQ38">
        <v>27.77127777777778</v>
      </c>
      <c r="BR38">
        <v>27.50708888888889</v>
      </c>
      <c r="BS38">
        <v>999.9000000000001</v>
      </c>
      <c r="BT38">
        <v>0</v>
      </c>
      <c r="BU38">
        <v>0</v>
      </c>
      <c r="BV38">
        <v>9995.406666666668</v>
      </c>
      <c r="BW38">
        <v>0</v>
      </c>
      <c r="BX38">
        <v>0.386148</v>
      </c>
      <c r="BY38">
        <v>0.8531155555555556</v>
      </c>
      <c r="BZ38">
        <v>430.5267777777778</v>
      </c>
      <c r="CA38">
        <v>429.4008888888889</v>
      </c>
      <c r="CB38">
        <v>0.5762026666666666</v>
      </c>
      <c r="CC38">
        <v>419.9736666666667</v>
      </c>
      <c r="CD38">
        <v>21.9539</v>
      </c>
      <c r="CE38">
        <v>2.036186666666667</v>
      </c>
      <c r="CF38">
        <v>1.984112222222222</v>
      </c>
      <c r="CG38">
        <v>17.72855555555556</v>
      </c>
      <c r="CH38">
        <v>17.3181</v>
      </c>
      <c r="CI38">
        <v>0</v>
      </c>
      <c r="CJ38">
        <v>0</v>
      </c>
      <c r="CK38">
        <v>0</v>
      </c>
      <c r="CL38">
        <v>0</v>
      </c>
      <c r="CM38">
        <v>2.076533333333333</v>
      </c>
      <c r="CN38">
        <v>0</v>
      </c>
      <c r="CO38">
        <v>0.3736333333333334</v>
      </c>
      <c r="CP38">
        <v>-1.663222222222222</v>
      </c>
      <c r="CQ38">
        <v>34.43044444444445</v>
      </c>
      <c r="CR38">
        <v>41.28444444444445</v>
      </c>
      <c r="CS38">
        <v>37.77755555555555</v>
      </c>
      <c r="CT38">
        <v>40.743</v>
      </c>
      <c r="CU38">
        <v>36.49288888888889</v>
      </c>
      <c r="CV38">
        <v>0</v>
      </c>
      <c r="CW38">
        <v>0</v>
      </c>
      <c r="CX38">
        <v>0</v>
      </c>
      <c r="CY38">
        <v>1680990626.4</v>
      </c>
      <c r="CZ38">
        <v>0</v>
      </c>
      <c r="DA38">
        <v>1680990058.1</v>
      </c>
      <c r="DB38" t="s">
        <v>387</v>
      </c>
      <c r="DC38">
        <v>1680990058.1</v>
      </c>
      <c r="DD38">
        <v>1680990054.1</v>
      </c>
      <c r="DE38">
        <v>2</v>
      </c>
      <c r="DF38">
        <v>-0.182</v>
      </c>
      <c r="DG38">
        <v>-0.031</v>
      </c>
      <c r="DH38">
        <v>3.534</v>
      </c>
      <c r="DI38">
        <v>0.285</v>
      </c>
      <c r="DJ38">
        <v>420</v>
      </c>
      <c r="DK38">
        <v>22</v>
      </c>
      <c r="DL38">
        <v>0.37</v>
      </c>
      <c r="DM38">
        <v>0.15</v>
      </c>
      <c r="DN38">
        <v>0.861286975</v>
      </c>
      <c r="DO38">
        <v>-0.07303709943714974</v>
      </c>
      <c r="DP38">
        <v>0.0312905200847537</v>
      </c>
      <c r="DQ38">
        <v>1</v>
      </c>
      <c r="DR38">
        <v>0.573838225</v>
      </c>
      <c r="DS38">
        <v>0.00702151969981144</v>
      </c>
      <c r="DT38">
        <v>0.001798335876407689</v>
      </c>
      <c r="DU38">
        <v>1</v>
      </c>
      <c r="DV38">
        <v>2</v>
      </c>
      <c r="DW38">
        <v>2</v>
      </c>
      <c r="DX38" t="s">
        <v>357</v>
      </c>
      <c r="DY38">
        <v>2.98023</v>
      </c>
      <c r="DZ38">
        <v>2.72841</v>
      </c>
      <c r="EA38">
        <v>0.0858701</v>
      </c>
      <c r="EB38">
        <v>0.08673930000000001</v>
      </c>
      <c r="EC38">
        <v>0.102701</v>
      </c>
      <c r="ED38">
        <v>0.101645</v>
      </c>
      <c r="EE38">
        <v>27451.1</v>
      </c>
      <c r="EF38">
        <v>27067.8</v>
      </c>
      <c r="EG38">
        <v>30557.4</v>
      </c>
      <c r="EH38">
        <v>29883.3</v>
      </c>
      <c r="EI38">
        <v>37818.4</v>
      </c>
      <c r="EJ38">
        <v>35333</v>
      </c>
      <c r="EK38">
        <v>46727.9</v>
      </c>
      <c r="EL38">
        <v>44431.1</v>
      </c>
      <c r="EM38">
        <v>1.8772</v>
      </c>
      <c r="EN38">
        <v>1.91015</v>
      </c>
      <c r="EO38">
        <v>0.070706</v>
      </c>
      <c r="EP38">
        <v>0</v>
      </c>
      <c r="EQ38">
        <v>26.3515</v>
      </c>
      <c r="ER38">
        <v>999.9</v>
      </c>
      <c r="ES38">
        <v>44.7</v>
      </c>
      <c r="ET38">
        <v>30.6</v>
      </c>
      <c r="EU38">
        <v>21.8089</v>
      </c>
      <c r="EV38">
        <v>63.1608</v>
      </c>
      <c r="EW38">
        <v>22.6723</v>
      </c>
      <c r="EX38">
        <v>1</v>
      </c>
      <c r="EY38">
        <v>-0.07641770000000001</v>
      </c>
      <c r="EZ38">
        <v>-1.10643</v>
      </c>
      <c r="FA38">
        <v>20.2205</v>
      </c>
      <c r="FB38">
        <v>5.2399</v>
      </c>
      <c r="FC38">
        <v>11.968</v>
      </c>
      <c r="FD38">
        <v>4.9732</v>
      </c>
      <c r="FE38">
        <v>3.291</v>
      </c>
      <c r="FF38">
        <v>9999</v>
      </c>
      <c r="FG38">
        <v>9999</v>
      </c>
      <c r="FH38">
        <v>9999</v>
      </c>
      <c r="FI38">
        <v>999.9</v>
      </c>
      <c r="FJ38">
        <v>4.97294</v>
      </c>
      <c r="FK38">
        <v>1.87705</v>
      </c>
      <c r="FL38">
        <v>1.87515</v>
      </c>
      <c r="FM38">
        <v>1.87799</v>
      </c>
      <c r="FN38">
        <v>1.87469</v>
      </c>
      <c r="FO38">
        <v>1.87836</v>
      </c>
      <c r="FP38">
        <v>1.87538</v>
      </c>
      <c r="FQ38">
        <v>1.87653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3.538</v>
      </c>
      <c r="GF38">
        <v>0.2887</v>
      </c>
      <c r="GG38">
        <v>1.84908540085914</v>
      </c>
      <c r="GH38">
        <v>0.004760582872245599</v>
      </c>
      <c r="GI38">
        <v>-1.90964766093643E-06</v>
      </c>
      <c r="GJ38">
        <v>4.704532600260474E-10</v>
      </c>
      <c r="GK38">
        <v>-0.02769653237458192</v>
      </c>
      <c r="GL38">
        <v>-7.724206753022976E-05</v>
      </c>
      <c r="GM38">
        <v>0.0008615414878997349</v>
      </c>
      <c r="GN38">
        <v>-9.820734241563477E-06</v>
      </c>
      <c r="GO38">
        <v>0</v>
      </c>
      <c r="GP38">
        <v>2089</v>
      </c>
      <c r="GQ38">
        <v>1</v>
      </c>
      <c r="GR38">
        <v>23</v>
      </c>
      <c r="GS38">
        <v>8.6</v>
      </c>
      <c r="GT38">
        <v>8.699999999999999</v>
      </c>
      <c r="GU38">
        <v>1.12183</v>
      </c>
      <c r="GV38">
        <v>2.54761</v>
      </c>
      <c r="GW38">
        <v>1.39893</v>
      </c>
      <c r="GX38">
        <v>2.36084</v>
      </c>
      <c r="GY38">
        <v>1.44897</v>
      </c>
      <c r="GZ38">
        <v>2.41943</v>
      </c>
      <c r="HA38">
        <v>36.6469</v>
      </c>
      <c r="HB38">
        <v>24.0612</v>
      </c>
      <c r="HC38">
        <v>18</v>
      </c>
      <c r="HD38">
        <v>487.824</v>
      </c>
      <c r="HE38">
        <v>479.813</v>
      </c>
      <c r="HF38">
        <v>27.9875</v>
      </c>
      <c r="HG38">
        <v>26.1184</v>
      </c>
      <c r="HH38">
        <v>30.0002</v>
      </c>
      <c r="HI38">
        <v>25.9175</v>
      </c>
      <c r="HJ38">
        <v>25.9851</v>
      </c>
      <c r="HK38">
        <v>22.4925</v>
      </c>
      <c r="HL38">
        <v>0</v>
      </c>
      <c r="HM38">
        <v>100</v>
      </c>
      <c r="HN38">
        <v>27.9849</v>
      </c>
      <c r="HO38">
        <v>420</v>
      </c>
      <c r="HP38">
        <v>23.5014</v>
      </c>
      <c r="HQ38">
        <v>100.998</v>
      </c>
      <c r="HR38">
        <v>102.175</v>
      </c>
    </row>
    <row r="39" spans="1:226">
      <c r="A39">
        <v>23</v>
      </c>
      <c r="B39">
        <v>1680990580.1</v>
      </c>
      <c r="C39">
        <v>1058.099999904633</v>
      </c>
      <c r="D39" t="s">
        <v>406</v>
      </c>
      <c r="E39" t="s">
        <v>407</v>
      </c>
      <c r="F39">
        <v>5</v>
      </c>
      <c r="G39" t="s">
        <v>353</v>
      </c>
      <c r="H39" t="s">
        <v>354</v>
      </c>
      <c r="I39">
        <v>1680990577.3</v>
      </c>
      <c r="J39">
        <f>(K39)/1000</f>
        <v>0</v>
      </c>
      <c r="K39">
        <f>IF(BF39, AN39, AH39)</f>
        <v>0</v>
      </c>
      <c r="L39">
        <f>IF(BF39, AI39, AG39)</f>
        <v>0</v>
      </c>
      <c r="M39">
        <f>BH39 - IF(AU39&gt;1, L39*BB39*100.0/(AW39*BV39), 0)</f>
        <v>0</v>
      </c>
      <c r="N39">
        <f>((T39-J39/2)*M39-L39)/(T39+J39/2)</f>
        <v>0</v>
      </c>
      <c r="O39">
        <f>N39*(BO39+BP39)/1000.0</f>
        <v>0</v>
      </c>
      <c r="P39">
        <f>(BH39 - IF(AU39&gt;1, L39*BB39*100.0/(AW39*BV39), 0))*(BO39+BP39)/1000.0</f>
        <v>0</v>
      </c>
      <c r="Q39">
        <f>2.0/((1/S39-1/R39)+SIGN(S39)*SQRT((1/S39-1/R39)*(1/S39-1/R39) + 4*BC39/((BC39+1)*(BC39+1))*(2*1/S39*1/R39-1/R39*1/R39)))</f>
        <v>0</v>
      </c>
      <c r="R39">
        <f>IF(LEFT(BD39,1)&lt;&gt;"0",IF(LEFT(BD39,1)="1",3.0,BE39),$D$5+$E$5*(BV39*BO39/($K$5*1000))+$F$5*(BV39*BO39/($K$5*1000))*MAX(MIN(BB39,$J$5),$I$5)*MAX(MIN(BB39,$J$5),$I$5)+$G$5*MAX(MIN(BB39,$J$5),$I$5)*(BV39*BO39/($K$5*1000))+$H$5*(BV39*BO39/($K$5*1000))*(BV39*BO39/($K$5*1000)))</f>
        <v>0</v>
      </c>
      <c r="S39">
        <f>J39*(1000-(1000*0.61365*exp(17.502*W39/(240.97+W39))/(BO39+BP39)+BJ39)/2)/(1000*0.61365*exp(17.502*W39/(240.97+W39))/(BO39+BP39)-BJ39)</f>
        <v>0</v>
      </c>
      <c r="T39">
        <f>1/((BC39+1)/(Q39/1.6)+1/(R39/1.37)) + BC39/((BC39+1)/(Q39/1.6) + BC39/(R39/1.37))</f>
        <v>0</v>
      </c>
      <c r="U39">
        <f>(AX39*BA39)</f>
        <v>0</v>
      </c>
      <c r="V39">
        <f>(BQ39+(U39+2*0.95*5.67E-8*(((BQ39+$B$7)+273)^4-(BQ39+273)^4)-44100*J39)/(1.84*29.3*R39+8*0.95*5.67E-8*(BQ39+273)^3))</f>
        <v>0</v>
      </c>
      <c r="W39">
        <f>($C$7*BR39+$D$7*BS39+$E$7*V39)</f>
        <v>0</v>
      </c>
      <c r="X39">
        <f>0.61365*exp(17.502*W39/(240.97+W39))</f>
        <v>0</v>
      </c>
      <c r="Y39">
        <f>(Z39/AA39*100)</f>
        <v>0</v>
      </c>
      <c r="Z39">
        <f>BJ39*(BO39+BP39)/1000</f>
        <v>0</v>
      </c>
      <c r="AA39">
        <f>0.61365*exp(17.502*BQ39/(240.97+BQ39))</f>
        <v>0</v>
      </c>
      <c r="AB39">
        <f>(X39-BJ39*(BO39+BP39)/1000)</f>
        <v>0</v>
      </c>
      <c r="AC39">
        <f>(-J39*44100)</f>
        <v>0</v>
      </c>
      <c r="AD39">
        <f>2*29.3*R39*0.92*(BQ39-W39)</f>
        <v>0</v>
      </c>
      <c r="AE39">
        <f>2*0.95*5.67E-8*(((BQ39+$B$7)+273)^4-(W39+273)^4)</f>
        <v>0</v>
      </c>
      <c r="AF39">
        <f>U39+AE39+AC39+AD39</f>
        <v>0</v>
      </c>
      <c r="AG39">
        <f>BN39*AU39*(BI39-BH39*(1000-AU39*BK39)/(1000-AU39*BJ39))/(100*BB39)</f>
        <v>0</v>
      </c>
      <c r="AH39">
        <f>1000*BN39*AU39*(BJ39-BK39)/(100*BB39*(1000-AU39*BJ39))</f>
        <v>0</v>
      </c>
      <c r="AI39">
        <f>(AJ39 - AK39 - BO39*1E3/(8.314*(BQ39+273.15)) * AM39/BN39 * AL39) * BN39/(100*BB39) * (1000 - BK39)/1000</f>
        <v>0</v>
      </c>
      <c r="AJ39">
        <v>429.4315953731601</v>
      </c>
      <c r="AK39">
        <v>430.5674727272726</v>
      </c>
      <c r="AL39">
        <v>-0.001126450216459862</v>
      </c>
      <c r="AM39">
        <v>63.23</v>
      </c>
      <c r="AN39">
        <f>(AP39 - AO39 + BO39*1E3/(8.314*(BQ39+273.15)) * AR39/BN39 * AQ39) * BN39/(100*BB39) * 1000/(1000 - AP39)</f>
        <v>0</v>
      </c>
      <c r="AO39">
        <v>21.95138362362309</v>
      </c>
      <c r="AP39">
        <v>22.52922181818182</v>
      </c>
      <c r="AQ39">
        <v>-9.71389462044386E-07</v>
      </c>
      <c r="AR39">
        <v>100.0601021666127</v>
      </c>
      <c r="AS39">
        <v>2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MAX(0,($B$13+$C$13*BV39)/(1+$D$13*BV39)*BO39/(BQ39+273)*$E$13)</f>
        <v>0</v>
      </c>
      <c r="AX39">
        <f>$B$11*BW39+$C$11*BX39+$F$11*CI39*(1-CL39)</f>
        <v>0</v>
      </c>
      <c r="AY39">
        <f>AX39*AZ39</f>
        <v>0</v>
      </c>
      <c r="AZ39">
        <f>($B$11*$D$9+$C$11*$D$9+$F$11*((CV39+CN39)/MAX(CV39+CN39+CW39, 0.1)*$I$9+CW39/MAX(CV39+CN39+CW39, 0.1)*$J$9))/($B$11+$C$11+$F$11)</f>
        <v>0</v>
      </c>
      <c r="BA39">
        <f>($B$11*$K$9+$C$11*$K$9+$F$11*((CV39+CN39)/MAX(CV39+CN39+CW39, 0.1)*$P$9+CW39/MAX(CV39+CN39+CW39, 0.1)*$Q$9))/($B$11+$C$11+$F$11)</f>
        <v>0</v>
      </c>
      <c r="BB39">
        <v>2.7</v>
      </c>
      <c r="BC39">
        <v>0.5</v>
      </c>
      <c r="BD39" t="s">
        <v>355</v>
      </c>
      <c r="BE39">
        <v>2</v>
      </c>
      <c r="BF39" t="b">
        <v>1</v>
      </c>
      <c r="BG39">
        <v>1680990577.3</v>
      </c>
      <c r="BH39">
        <v>420.8783</v>
      </c>
      <c r="BI39">
        <v>420.0144</v>
      </c>
      <c r="BJ39">
        <v>22.52969</v>
      </c>
      <c r="BK39">
        <v>21.95238</v>
      </c>
      <c r="BL39">
        <v>417.341</v>
      </c>
      <c r="BM39">
        <v>22.24099</v>
      </c>
      <c r="BN39">
        <v>500.0574</v>
      </c>
      <c r="BO39">
        <v>90.37688999999999</v>
      </c>
      <c r="BP39">
        <v>0.10007883</v>
      </c>
      <c r="BQ39">
        <v>27.77311</v>
      </c>
      <c r="BR39">
        <v>27.51324</v>
      </c>
      <c r="BS39">
        <v>999.9</v>
      </c>
      <c r="BT39">
        <v>0</v>
      </c>
      <c r="BU39">
        <v>0</v>
      </c>
      <c r="BV39">
        <v>9992.807000000001</v>
      </c>
      <c r="BW39">
        <v>0</v>
      </c>
      <c r="BX39">
        <v>0.386148</v>
      </c>
      <c r="BY39">
        <v>0.8639893000000001</v>
      </c>
      <c r="BZ39">
        <v>430.5793</v>
      </c>
      <c r="CA39">
        <v>429.4417</v>
      </c>
      <c r="CB39">
        <v>0.5773197</v>
      </c>
      <c r="CC39">
        <v>420.0144</v>
      </c>
      <c r="CD39">
        <v>21.95238</v>
      </c>
      <c r="CE39">
        <v>2.036163</v>
      </c>
      <c r="CF39">
        <v>1.983987</v>
      </c>
      <c r="CG39">
        <v>17.7284</v>
      </c>
      <c r="CH39">
        <v>17.31712</v>
      </c>
      <c r="CI39">
        <v>0</v>
      </c>
      <c r="CJ39">
        <v>0</v>
      </c>
      <c r="CK39">
        <v>0</v>
      </c>
      <c r="CL39">
        <v>0</v>
      </c>
      <c r="CM39">
        <v>2.17303</v>
      </c>
      <c r="CN39">
        <v>0</v>
      </c>
      <c r="CO39">
        <v>0.5256</v>
      </c>
      <c r="CP39">
        <v>-1.60064</v>
      </c>
      <c r="CQ39">
        <v>34.3937</v>
      </c>
      <c r="CR39">
        <v>41.2996</v>
      </c>
      <c r="CS39">
        <v>37.7934</v>
      </c>
      <c r="CT39">
        <v>40.8058</v>
      </c>
      <c r="CU39">
        <v>36.5436</v>
      </c>
      <c r="CV39">
        <v>0</v>
      </c>
      <c r="CW39">
        <v>0</v>
      </c>
      <c r="CX39">
        <v>0</v>
      </c>
      <c r="CY39">
        <v>1680990631.2</v>
      </c>
      <c r="CZ39">
        <v>0</v>
      </c>
      <c r="DA39">
        <v>1680990058.1</v>
      </c>
      <c r="DB39" t="s">
        <v>387</v>
      </c>
      <c r="DC39">
        <v>1680990058.1</v>
      </c>
      <c r="DD39">
        <v>1680990054.1</v>
      </c>
      <c r="DE39">
        <v>2</v>
      </c>
      <c r="DF39">
        <v>-0.182</v>
      </c>
      <c r="DG39">
        <v>-0.031</v>
      </c>
      <c r="DH39">
        <v>3.534</v>
      </c>
      <c r="DI39">
        <v>0.285</v>
      </c>
      <c r="DJ39">
        <v>420</v>
      </c>
      <c r="DK39">
        <v>22</v>
      </c>
      <c r="DL39">
        <v>0.37</v>
      </c>
      <c r="DM39">
        <v>0.15</v>
      </c>
      <c r="DN39">
        <v>0.857296775</v>
      </c>
      <c r="DO39">
        <v>0.04583611632269927</v>
      </c>
      <c r="DP39">
        <v>0.03000477402055171</v>
      </c>
      <c r="DQ39">
        <v>1</v>
      </c>
      <c r="DR39">
        <v>0.574805075</v>
      </c>
      <c r="DS39">
        <v>0.01551592120075052</v>
      </c>
      <c r="DT39">
        <v>0.002225485423312183</v>
      </c>
      <c r="DU39">
        <v>1</v>
      </c>
      <c r="DV39">
        <v>2</v>
      </c>
      <c r="DW39">
        <v>2</v>
      </c>
      <c r="DX39" t="s">
        <v>357</v>
      </c>
      <c r="DY39">
        <v>2.9802</v>
      </c>
      <c r="DZ39">
        <v>2.72842</v>
      </c>
      <c r="EA39">
        <v>0.08587210000000001</v>
      </c>
      <c r="EB39">
        <v>0.0867445</v>
      </c>
      <c r="EC39">
        <v>0.102693</v>
      </c>
      <c r="ED39">
        <v>0.101631</v>
      </c>
      <c r="EE39">
        <v>27451</v>
      </c>
      <c r="EF39">
        <v>27067.7</v>
      </c>
      <c r="EG39">
        <v>30557.4</v>
      </c>
      <c r="EH39">
        <v>29883.4</v>
      </c>
      <c r="EI39">
        <v>37818.4</v>
      </c>
      <c r="EJ39">
        <v>35334</v>
      </c>
      <c r="EK39">
        <v>46727.4</v>
      </c>
      <c r="EL39">
        <v>44431.7</v>
      </c>
      <c r="EM39">
        <v>1.8771</v>
      </c>
      <c r="EN39">
        <v>1.91045</v>
      </c>
      <c r="EO39">
        <v>0.07101150000000001</v>
      </c>
      <c r="EP39">
        <v>0</v>
      </c>
      <c r="EQ39">
        <v>26.3538</v>
      </c>
      <c r="ER39">
        <v>999.9</v>
      </c>
      <c r="ES39">
        <v>44.7</v>
      </c>
      <c r="ET39">
        <v>30.6</v>
      </c>
      <c r="EU39">
        <v>21.8102</v>
      </c>
      <c r="EV39">
        <v>63.2608</v>
      </c>
      <c r="EW39">
        <v>22.4038</v>
      </c>
      <c r="EX39">
        <v>1</v>
      </c>
      <c r="EY39">
        <v>-0.07610260000000001</v>
      </c>
      <c r="EZ39">
        <v>-1.0868</v>
      </c>
      <c r="FA39">
        <v>20.2207</v>
      </c>
      <c r="FB39">
        <v>5.23975</v>
      </c>
      <c r="FC39">
        <v>11.968</v>
      </c>
      <c r="FD39">
        <v>4.9733</v>
      </c>
      <c r="FE39">
        <v>3.291</v>
      </c>
      <c r="FF39">
        <v>9999</v>
      </c>
      <c r="FG39">
        <v>9999</v>
      </c>
      <c r="FH39">
        <v>9999</v>
      </c>
      <c r="FI39">
        <v>999.9</v>
      </c>
      <c r="FJ39">
        <v>4.97293</v>
      </c>
      <c r="FK39">
        <v>1.87702</v>
      </c>
      <c r="FL39">
        <v>1.87513</v>
      </c>
      <c r="FM39">
        <v>1.87793</v>
      </c>
      <c r="FN39">
        <v>1.87468</v>
      </c>
      <c r="FO39">
        <v>1.87834</v>
      </c>
      <c r="FP39">
        <v>1.87536</v>
      </c>
      <c r="FQ39">
        <v>1.8765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3.537</v>
      </c>
      <c r="GF39">
        <v>0.2887</v>
      </c>
      <c r="GG39">
        <v>1.84908540085914</v>
      </c>
      <c r="GH39">
        <v>0.004760582872245599</v>
      </c>
      <c r="GI39">
        <v>-1.90964766093643E-06</v>
      </c>
      <c r="GJ39">
        <v>4.704532600260474E-10</v>
      </c>
      <c r="GK39">
        <v>-0.02769653237458192</v>
      </c>
      <c r="GL39">
        <v>-7.724206753022976E-05</v>
      </c>
      <c r="GM39">
        <v>0.0008615414878997349</v>
      </c>
      <c r="GN39">
        <v>-9.820734241563477E-06</v>
      </c>
      <c r="GO39">
        <v>0</v>
      </c>
      <c r="GP39">
        <v>2089</v>
      </c>
      <c r="GQ39">
        <v>1</v>
      </c>
      <c r="GR39">
        <v>23</v>
      </c>
      <c r="GS39">
        <v>8.699999999999999</v>
      </c>
      <c r="GT39">
        <v>8.800000000000001</v>
      </c>
      <c r="GU39">
        <v>1.12183</v>
      </c>
      <c r="GV39">
        <v>2.53662</v>
      </c>
      <c r="GW39">
        <v>1.39893</v>
      </c>
      <c r="GX39">
        <v>2.36084</v>
      </c>
      <c r="GY39">
        <v>1.44897</v>
      </c>
      <c r="GZ39">
        <v>2.46582</v>
      </c>
      <c r="HA39">
        <v>36.6469</v>
      </c>
      <c r="HB39">
        <v>24.0787</v>
      </c>
      <c r="HC39">
        <v>18</v>
      </c>
      <c r="HD39">
        <v>487.777</v>
      </c>
      <c r="HE39">
        <v>480.019</v>
      </c>
      <c r="HF39">
        <v>27.9816</v>
      </c>
      <c r="HG39">
        <v>26.1196</v>
      </c>
      <c r="HH39">
        <v>30.0002</v>
      </c>
      <c r="HI39">
        <v>25.9185</v>
      </c>
      <c r="HJ39">
        <v>25.9862</v>
      </c>
      <c r="HK39">
        <v>22.4919</v>
      </c>
      <c r="HL39">
        <v>0</v>
      </c>
      <c r="HM39">
        <v>100</v>
      </c>
      <c r="HN39">
        <v>27.9756</v>
      </c>
      <c r="HO39">
        <v>420</v>
      </c>
      <c r="HP39">
        <v>23.5014</v>
      </c>
      <c r="HQ39">
        <v>100.997</v>
      </c>
      <c r="HR39">
        <v>102.176</v>
      </c>
    </row>
    <row r="40" spans="1:226">
      <c r="A40">
        <v>24</v>
      </c>
      <c r="B40">
        <v>1680990585.1</v>
      </c>
      <c r="C40">
        <v>1063.099999904633</v>
      </c>
      <c r="D40" t="s">
        <v>408</v>
      </c>
      <c r="E40" t="s">
        <v>409</v>
      </c>
      <c r="F40">
        <v>5</v>
      </c>
      <c r="G40" t="s">
        <v>353</v>
      </c>
      <c r="H40" t="s">
        <v>354</v>
      </c>
      <c r="I40">
        <v>1680990582.6</v>
      </c>
      <c r="J40">
        <f>(K40)/1000</f>
        <v>0</v>
      </c>
      <c r="K40">
        <f>IF(BF40, AN40, AH40)</f>
        <v>0</v>
      </c>
      <c r="L40">
        <f>IF(BF40, AI40, AG40)</f>
        <v>0</v>
      </c>
      <c r="M40">
        <f>BH40 - IF(AU40&gt;1, L40*BB40*100.0/(AW40*BV40), 0)</f>
        <v>0</v>
      </c>
      <c r="N40">
        <f>((T40-J40/2)*M40-L40)/(T40+J40/2)</f>
        <v>0</v>
      </c>
      <c r="O40">
        <f>N40*(BO40+BP40)/1000.0</f>
        <v>0</v>
      </c>
      <c r="P40">
        <f>(BH40 - IF(AU40&gt;1, L40*BB40*100.0/(AW40*BV40), 0))*(BO40+BP40)/1000.0</f>
        <v>0</v>
      </c>
      <c r="Q40">
        <f>2.0/((1/S40-1/R40)+SIGN(S40)*SQRT((1/S40-1/R40)*(1/S40-1/R40) + 4*BC40/((BC40+1)*(BC40+1))*(2*1/S40*1/R40-1/R40*1/R40)))</f>
        <v>0</v>
      </c>
      <c r="R40">
        <f>IF(LEFT(BD40,1)&lt;&gt;"0",IF(LEFT(BD40,1)="1",3.0,BE40),$D$5+$E$5*(BV40*BO40/($K$5*1000))+$F$5*(BV40*BO40/($K$5*1000))*MAX(MIN(BB40,$J$5),$I$5)*MAX(MIN(BB40,$J$5),$I$5)+$G$5*MAX(MIN(BB40,$J$5),$I$5)*(BV40*BO40/($K$5*1000))+$H$5*(BV40*BO40/($K$5*1000))*(BV40*BO40/($K$5*1000)))</f>
        <v>0</v>
      </c>
      <c r="S40">
        <f>J40*(1000-(1000*0.61365*exp(17.502*W40/(240.97+W40))/(BO40+BP40)+BJ40)/2)/(1000*0.61365*exp(17.502*W40/(240.97+W40))/(BO40+BP40)-BJ40)</f>
        <v>0</v>
      </c>
      <c r="T40">
        <f>1/((BC40+1)/(Q40/1.6)+1/(R40/1.37)) + BC40/((BC40+1)/(Q40/1.6) + BC40/(R40/1.37))</f>
        <v>0</v>
      </c>
      <c r="U40">
        <f>(AX40*BA40)</f>
        <v>0</v>
      </c>
      <c r="V40">
        <f>(BQ40+(U40+2*0.95*5.67E-8*(((BQ40+$B$7)+273)^4-(BQ40+273)^4)-44100*J40)/(1.84*29.3*R40+8*0.95*5.67E-8*(BQ40+273)^3))</f>
        <v>0</v>
      </c>
      <c r="W40">
        <f>($C$7*BR40+$D$7*BS40+$E$7*V40)</f>
        <v>0</v>
      </c>
      <c r="X40">
        <f>0.61365*exp(17.502*W40/(240.97+W40))</f>
        <v>0</v>
      </c>
      <c r="Y40">
        <f>(Z40/AA40*100)</f>
        <v>0</v>
      </c>
      <c r="Z40">
        <f>BJ40*(BO40+BP40)/1000</f>
        <v>0</v>
      </c>
      <c r="AA40">
        <f>0.61365*exp(17.502*BQ40/(240.97+BQ40))</f>
        <v>0</v>
      </c>
      <c r="AB40">
        <f>(X40-BJ40*(BO40+BP40)/1000)</f>
        <v>0</v>
      </c>
      <c r="AC40">
        <f>(-J40*44100)</f>
        <v>0</v>
      </c>
      <c r="AD40">
        <f>2*29.3*R40*0.92*(BQ40-W40)</f>
        <v>0</v>
      </c>
      <c r="AE40">
        <f>2*0.95*5.67E-8*(((BQ40+$B$7)+273)^4-(W40+273)^4)</f>
        <v>0</v>
      </c>
      <c r="AF40">
        <f>U40+AE40+AC40+AD40</f>
        <v>0</v>
      </c>
      <c r="AG40">
        <f>BN40*AU40*(BI40-BH40*(1000-AU40*BK40)/(1000-AU40*BJ40))/(100*BB40)</f>
        <v>0</v>
      </c>
      <c r="AH40">
        <f>1000*BN40*AU40*(BJ40-BK40)/(100*BB40*(1000-AU40*BJ40))</f>
        <v>0</v>
      </c>
      <c r="AI40">
        <f>(AJ40 - AK40 - BO40*1E3/(8.314*(BQ40+273.15)) * AM40/BN40 * AL40) * BN40/(100*BB40) * (1000 - BK40)/1000</f>
        <v>0</v>
      </c>
      <c r="AJ40">
        <v>429.4137889662338</v>
      </c>
      <c r="AK40">
        <v>430.5305090909089</v>
      </c>
      <c r="AL40">
        <v>-0.003078056758067941</v>
      </c>
      <c r="AM40">
        <v>63.23</v>
      </c>
      <c r="AN40">
        <f>(AP40 - AO40 + BO40*1E3/(8.314*(BQ40+273.15)) * AR40/BN40 * AQ40) * BN40/(100*BB40) * 1000/(1000 - AP40)</f>
        <v>0</v>
      </c>
      <c r="AO40">
        <v>21.94864936260918</v>
      </c>
      <c r="AP40">
        <v>22.52603696969696</v>
      </c>
      <c r="AQ40">
        <v>-2.737790913035283E-07</v>
      </c>
      <c r="AR40">
        <v>100.0601021666127</v>
      </c>
      <c r="AS40">
        <v>2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MAX(0,($B$13+$C$13*BV40)/(1+$D$13*BV40)*BO40/(BQ40+273)*$E$13)</f>
        <v>0</v>
      </c>
      <c r="AX40">
        <f>$B$11*BW40+$C$11*BX40+$F$11*CI40*(1-CL40)</f>
        <v>0</v>
      </c>
      <c r="AY40">
        <f>AX40*AZ40</f>
        <v>0</v>
      </c>
      <c r="AZ40">
        <f>($B$11*$D$9+$C$11*$D$9+$F$11*((CV40+CN40)/MAX(CV40+CN40+CW40, 0.1)*$I$9+CW40/MAX(CV40+CN40+CW40, 0.1)*$J$9))/($B$11+$C$11+$F$11)</f>
        <v>0</v>
      </c>
      <c r="BA40">
        <f>($B$11*$K$9+$C$11*$K$9+$F$11*((CV40+CN40)/MAX(CV40+CN40+CW40, 0.1)*$P$9+CW40/MAX(CV40+CN40+CW40, 0.1)*$Q$9))/($B$11+$C$11+$F$11)</f>
        <v>0</v>
      </c>
      <c r="BB40">
        <v>2.7</v>
      </c>
      <c r="BC40">
        <v>0.5</v>
      </c>
      <c r="BD40" t="s">
        <v>355</v>
      </c>
      <c r="BE40">
        <v>2</v>
      </c>
      <c r="BF40" t="b">
        <v>1</v>
      </c>
      <c r="BG40">
        <v>1680990582.6</v>
      </c>
      <c r="BH40">
        <v>420.8615555555556</v>
      </c>
      <c r="BI40">
        <v>420.0042222222222</v>
      </c>
      <c r="BJ40">
        <v>22.52658888888889</v>
      </c>
      <c r="BK40">
        <v>21.94917777777778</v>
      </c>
      <c r="BL40">
        <v>417.3242222222223</v>
      </c>
      <c r="BM40">
        <v>22.23794444444444</v>
      </c>
      <c r="BN40">
        <v>500.0157777777779</v>
      </c>
      <c r="BO40">
        <v>90.37381111111111</v>
      </c>
      <c r="BP40">
        <v>0.09973666666666665</v>
      </c>
      <c r="BQ40">
        <v>27.77487777777778</v>
      </c>
      <c r="BR40">
        <v>27.51268888888889</v>
      </c>
      <c r="BS40">
        <v>999.9000000000001</v>
      </c>
      <c r="BT40">
        <v>0</v>
      </c>
      <c r="BU40">
        <v>0</v>
      </c>
      <c r="BV40">
        <v>10013.73888888889</v>
      </c>
      <c r="BW40">
        <v>0</v>
      </c>
      <c r="BX40">
        <v>0.386148</v>
      </c>
      <c r="BY40">
        <v>0.857164</v>
      </c>
      <c r="BZ40">
        <v>430.5606666666666</v>
      </c>
      <c r="CA40">
        <v>429.43</v>
      </c>
      <c r="CB40">
        <v>0.5774149999999999</v>
      </c>
      <c r="CC40">
        <v>420.0042222222222</v>
      </c>
      <c r="CD40">
        <v>21.94917777777778</v>
      </c>
      <c r="CE40">
        <v>2.035812222222222</v>
      </c>
      <c r="CF40">
        <v>1.983628888888889</v>
      </c>
      <c r="CG40">
        <v>17.72566666666667</v>
      </c>
      <c r="CH40">
        <v>17.31426666666666</v>
      </c>
      <c r="CI40">
        <v>0</v>
      </c>
      <c r="CJ40">
        <v>0</v>
      </c>
      <c r="CK40">
        <v>0</v>
      </c>
      <c r="CL40">
        <v>0</v>
      </c>
      <c r="CM40">
        <v>2.225955555555556</v>
      </c>
      <c r="CN40">
        <v>0</v>
      </c>
      <c r="CO40">
        <v>0.2484222222222222</v>
      </c>
      <c r="CP40">
        <v>-1.619566666666667</v>
      </c>
      <c r="CQ40">
        <v>34.43044444444445</v>
      </c>
      <c r="CR40">
        <v>41.361</v>
      </c>
      <c r="CS40">
        <v>37.84</v>
      </c>
      <c r="CT40">
        <v>40.833</v>
      </c>
      <c r="CU40">
        <v>36.52044444444444</v>
      </c>
      <c r="CV40">
        <v>0</v>
      </c>
      <c r="CW40">
        <v>0</v>
      </c>
      <c r="CX40">
        <v>0</v>
      </c>
      <c r="CY40">
        <v>1680990636.6</v>
      </c>
      <c r="CZ40">
        <v>0</v>
      </c>
      <c r="DA40">
        <v>1680990058.1</v>
      </c>
      <c r="DB40" t="s">
        <v>387</v>
      </c>
      <c r="DC40">
        <v>1680990058.1</v>
      </c>
      <c r="DD40">
        <v>1680990054.1</v>
      </c>
      <c r="DE40">
        <v>2</v>
      </c>
      <c r="DF40">
        <v>-0.182</v>
      </c>
      <c r="DG40">
        <v>-0.031</v>
      </c>
      <c r="DH40">
        <v>3.534</v>
      </c>
      <c r="DI40">
        <v>0.285</v>
      </c>
      <c r="DJ40">
        <v>420</v>
      </c>
      <c r="DK40">
        <v>22</v>
      </c>
      <c r="DL40">
        <v>0.37</v>
      </c>
      <c r="DM40">
        <v>0.15</v>
      </c>
      <c r="DN40">
        <v>0.8570363170731707</v>
      </c>
      <c r="DO40">
        <v>-0.004787414634143894</v>
      </c>
      <c r="DP40">
        <v>0.02847902850360631</v>
      </c>
      <c r="DQ40">
        <v>1</v>
      </c>
      <c r="DR40">
        <v>0.5758558048780488</v>
      </c>
      <c r="DS40">
        <v>0.01666603484320434</v>
      </c>
      <c r="DT40">
        <v>0.002310568668463138</v>
      </c>
      <c r="DU40">
        <v>1</v>
      </c>
      <c r="DV40">
        <v>2</v>
      </c>
      <c r="DW40">
        <v>2</v>
      </c>
      <c r="DX40" t="s">
        <v>357</v>
      </c>
      <c r="DY40">
        <v>2.98011</v>
      </c>
      <c r="DZ40">
        <v>2.72834</v>
      </c>
      <c r="EA40">
        <v>0.0858643</v>
      </c>
      <c r="EB40">
        <v>0.08673409999999999</v>
      </c>
      <c r="EC40">
        <v>0.102681</v>
      </c>
      <c r="ED40">
        <v>0.101614</v>
      </c>
      <c r="EE40">
        <v>27451.3</v>
      </c>
      <c r="EF40">
        <v>27068.2</v>
      </c>
      <c r="EG40">
        <v>30557.4</v>
      </c>
      <c r="EH40">
        <v>29883.6</v>
      </c>
      <c r="EI40">
        <v>37819.1</v>
      </c>
      <c r="EJ40">
        <v>35334.8</v>
      </c>
      <c r="EK40">
        <v>46727.6</v>
      </c>
      <c r="EL40">
        <v>44431.8</v>
      </c>
      <c r="EM40">
        <v>1.877</v>
      </c>
      <c r="EN40">
        <v>1.91057</v>
      </c>
      <c r="EO40">
        <v>0.0710264</v>
      </c>
      <c r="EP40">
        <v>0</v>
      </c>
      <c r="EQ40">
        <v>26.3538</v>
      </c>
      <c r="ER40">
        <v>999.9</v>
      </c>
      <c r="ES40">
        <v>44.7</v>
      </c>
      <c r="ET40">
        <v>30.6</v>
      </c>
      <c r="EU40">
        <v>21.8104</v>
      </c>
      <c r="EV40">
        <v>63.2708</v>
      </c>
      <c r="EW40">
        <v>22.3958</v>
      </c>
      <c r="EX40">
        <v>1</v>
      </c>
      <c r="EY40">
        <v>-0.07630339999999999</v>
      </c>
      <c r="EZ40">
        <v>-1.05657</v>
      </c>
      <c r="FA40">
        <v>20.221</v>
      </c>
      <c r="FB40">
        <v>5.24005</v>
      </c>
      <c r="FC40">
        <v>11.968</v>
      </c>
      <c r="FD40">
        <v>4.9733</v>
      </c>
      <c r="FE40">
        <v>3.291</v>
      </c>
      <c r="FF40">
        <v>9999</v>
      </c>
      <c r="FG40">
        <v>9999</v>
      </c>
      <c r="FH40">
        <v>9999</v>
      </c>
      <c r="FI40">
        <v>999.9</v>
      </c>
      <c r="FJ40">
        <v>4.97294</v>
      </c>
      <c r="FK40">
        <v>1.87698</v>
      </c>
      <c r="FL40">
        <v>1.87513</v>
      </c>
      <c r="FM40">
        <v>1.87791</v>
      </c>
      <c r="FN40">
        <v>1.87468</v>
      </c>
      <c r="FO40">
        <v>1.87832</v>
      </c>
      <c r="FP40">
        <v>1.87532</v>
      </c>
      <c r="FQ40">
        <v>1.87648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3.538</v>
      </c>
      <c r="GF40">
        <v>0.2886</v>
      </c>
      <c r="GG40">
        <v>1.84908540085914</v>
      </c>
      <c r="GH40">
        <v>0.004760582872245599</v>
      </c>
      <c r="GI40">
        <v>-1.90964766093643E-06</v>
      </c>
      <c r="GJ40">
        <v>4.704532600260474E-10</v>
      </c>
      <c r="GK40">
        <v>-0.02769653237458192</v>
      </c>
      <c r="GL40">
        <v>-7.724206753022976E-05</v>
      </c>
      <c r="GM40">
        <v>0.0008615414878997349</v>
      </c>
      <c r="GN40">
        <v>-9.820734241563477E-06</v>
      </c>
      <c r="GO40">
        <v>0</v>
      </c>
      <c r="GP40">
        <v>2089</v>
      </c>
      <c r="GQ40">
        <v>1</v>
      </c>
      <c r="GR40">
        <v>23</v>
      </c>
      <c r="GS40">
        <v>8.800000000000001</v>
      </c>
      <c r="GT40">
        <v>8.800000000000001</v>
      </c>
      <c r="GU40">
        <v>1.12183</v>
      </c>
      <c r="GV40">
        <v>2.5354</v>
      </c>
      <c r="GW40">
        <v>1.39893</v>
      </c>
      <c r="GX40">
        <v>2.36084</v>
      </c>
      <c r="GY40">
        <v>1.44897</v>
      </c>
      <c r="GZ40">
        <v>2.4939</v>
      </c>
      <c r="HA40">
        <v>36.6469</v>
      </c>
      <c r="HB40">
        <v>24.0787</v>
      </c>
      <c r="HC40">
        <v>18</v>
      </c>
      <c r="HD40">
        <v>487.723</v>
      </c>
      <c r="HE40">
        <v>480.101</v>
      </c>
      <c r="HF40">
        <v>27.9709</v>
      </c>
      <c r="HG40">
        <v>26.1206</v>
      </c>
      <c r="HH40">
        <v>30</v>
      </c>
      <c r="HI40">
        <v>25.9185</v>
      </c>
      <c r="HJ40">
        <v>25.9862</v>
      </c>
      <c r="HK40">
        <v>22.4924</v>
      </c>
      <c r="HL40">
        <v>0</v>
      </c>
      <c r="HM40">
        <v>100</v>
      </c>
      <c r="HN40">
        <v>27.9609</v>
      </c>
      <c r="HO40">
        <v>420</v>
      </c>
      <c r="HP40">
        <v>23.5014</v>
      </c>
      <c r="HQ40">
        <v>100.997</v>
      </c>
      <c r="HR40">
        <v>102.176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2023-04-05T21:49:09Z</dcterms:created>
  <dcterms:modified xsi:type="dcterms:W3CDTF">2023-04-05T21:49:09Z</dcterms:modified>
</cp:coreProperties>
</file>