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<sst xmlns="http://schemas.openxmlformats.org/spreadsheetml/2006/main" count="1448" uniqueCount="484">
  <si>
    <t>File opened</t>
  </si>
  <si>
    <t>2023-03-31 15:21:19</t>
  </si>
  <si>
    <t>Console s/n</t>
  </si>
  <si>
    <t>68C-702926</t>
  </si>
  <si>
    <t>Console ver</t>
  </si>
  <si>
    <t>Bluestem v.2.1.08</t>
  </si>
  <si>
    <t>Scripts ver</t>
  </si>
  <si>
    <t>2022.05  2.1.08, Aug 2022</t>
  </si>
  <si>
    <t>Head s/n</t>
  </si>
  <si>
    <t>68H-412916</t>
  </si>
  <si>
    <t>Head ver</t>
  </si>
  <si>
    <t>1.4.22</t>
  </si>
  <si>
    <t>Head cal</t>
  </si>
  <si>
    <t>{"oxygen": "21", "co2azero": "1.01711", "co2aspan1": "1.00161", "co2aspan2": "-0.039575", "co2aspan2a": "0.293526", "co2aspan2b": "0.290588", "co2aspanconc1": "2473", "co2aspanconc2": "301.4", "co2bzero": "1.00835", "co2bspan1": "1.00185", "co2bspan2": "-0.0412378", "co2bspan2a": "0.293842", "co2bspan2b": "0.290826", "co2bspanconc1": "2473", "co2bspanconc2": "301.4", "h2oazero": "1.08913", "h2oaspan1": "0.999576", "h2oaspan2": "0", "h2oaspan2a": "0.0691885", "h2oaspan2b": "0.0691591", "h2oaspanconc1": "11.66", "h2oaspanconc2": "0", "h2obzero": "1.08104",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</si>
  <si>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CO2 rangematch</t>
  </si>
  <si>
    <t>Fri Mar 31 11:19</t>
  </si>
  <si>
    <t>H2O rangematch</t>
  </si>
  <si>
    <t>Fri Mar 31 13:04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</si>
  <si>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</si>
  <si>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</si>
  <si>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</si>
  <si>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</si>
  <si>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</si>
  <si>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</si>
  <si>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</si>
  <si>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</si>
  <si>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</si>
  <si>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15:21:19</t>
  </si>
  <si>
    <t>Stability Definition:	ΔCO2 (Meas2): Slp&lt;0.1 Per=20	ΔH2O (Meas2): Slp&lt;0.5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</si>
  <si>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</si>
  <si>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</si>
  <si>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</si>
  <si>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</si>
  <si>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</si>
  <si>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</si>
  <si>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</si>
  <si>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</si>
  <si>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</si>
  <si>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</si>
  <si>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</si>
  <si>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</si>
  <si>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</si>
  <si>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</si>
  <si>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</si>
  <si>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</si>
  <si>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</si>
  <si>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new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</si>
  <si>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</si>
  <si>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</si>
  <si>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</si>
  <si>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</si>
  <si>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</si>
  <si>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</si>
  <si>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</si>
  <si>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</si>
  <si>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</si>
  <si>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</si>
  <si>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</si>
  <si>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</si>
  <si>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</si>
  <si>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</si>
  <si>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</si>
  <si>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</si>
  <si>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</si>
  <si>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</si>
  <si>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</si>
  <si>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</si>
  <si>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</si>
  <si>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</si>
  <si>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</si>
  <si>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</si>
  <si>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</si>
  <si>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</si>
  <si>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</si>
  <si>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</si>
  <si>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</si>
  <si>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</si>
  <si>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</si>
  <si>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</si>
  <si>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</si>
  <si>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</si>
  <si>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</si>
  <si>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</si>
  <si>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3.98424 196.984 353.462 608.493 846.053 1056.31 1247.02 1392.18</t>
  </si>
  <si>
    <t>Fs_true</t>
  </si>
  <si>
    <t>-0.363422 228.242 385.726 606.251 799.92 1005.33 1201.42 1401.26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</si>
  <si>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</si>
  <si>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</si>
  <si>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</si>
  <si>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</si>
  <si>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</si>
  <si>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</si>
  <si>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</si>
  <si>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</si>
  <si>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</si>
  <si>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</si>
  <si>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</si>
  <si>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</si>
  <si>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</si>
  <si>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</si>
  <si>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</si>
  <si>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</si>
  <si>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</si>
  <si>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</si>
  <si>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</si>
  <si>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</si>
  <si>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</si>
  <si>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</si>
  <si>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</si>
  <si>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</si>
  <si>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</si>
  <si>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</si>
  <si>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</si>
  <si>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</si>
  <si>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</si>
  <si>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</si>
  <si>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</si>
  <si>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</si>
  <si>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</si>
  <si>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</si>
  <si>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</si>
  <si>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</si>
  <si>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</si>
  <si>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</si>
  <si>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</si>
  <si>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</si>
  <si>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</si>
  <si>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</si>
  <si>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</si>
  <si>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</si>
  <si>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</si>
  <si>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</si>
  <si>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</si>
  <si>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</si>
  <si>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</si>
  <si>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</si>
  <si>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</si>
  <si>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</si>
  <si>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</si>
  <si>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</si>
  <si>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</si>
  <si>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</si>
  <si>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</si>
  <si>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</si>
  <si>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</si>
  <si>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</si>
  <si>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</si>
  <si>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</si>
  <si>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</si>
  <si>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</si>
  <si>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</si>
  <si>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</si>
  <si>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</si>
  <si>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</si>
  <si>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</si>
  <si>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</si>
  <si>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</si>
  <si>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</si>
  <si>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</si>
  <si>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</si>
  <si>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</si>
  <si>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</si>
  <si>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</si>
  <si>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</si>
  <si>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</si>
  <si>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</si>
  <si>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</si>
  <si>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</si>
  <si>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</si>
  <si>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</si>
  <si>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</si>
  <si>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</si>
  <si>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</si>
  <si>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</si>
  <si>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</si>
  <si>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</si>
  <si>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</si>
  <si>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</si>
  <si>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</si>
  <si>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</si>
  <si>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</si>
  <si>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</si>
  <si>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</si>
  <si>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</si>
  <si>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</si>
  <si>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</si>
  <si>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</si>
  <si>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</si>
  <si>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</si>
  <si>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</si>
  <si>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</si>
  <si>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</si>
  <si>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</si>
  <si>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</si>
  <si>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</si>
  <si>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</si>
  <si>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</si>
  <si>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</si>
  <si>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</si>
  <si>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</si>
  <si>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</si>
  <si>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</si>
  <si>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</si>
  <si>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</si>
  <si>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</si>
  <si>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</si>
  <si>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</si>
  <si>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</si>
  <si>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</si>
  <si>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</si>
  <si>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</si>
  <si>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</si>
  <si>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</si>
  <si>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</si>
  <si>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</si>
  <si>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</si>
  <si>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</si>
  <si>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</si>
  <si>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</si>
  <si>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</si>
  <si>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</si>
  <si>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</si>
  <si>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</si>
  <si>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</si>
  <si>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</si>
  <si>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</si>
  <si>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</si>
  <si>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</si>
  <si>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</si>
  <si>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</si>
  <si>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</si>
  <si>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</si>
  <si>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</si>
  <si>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</si>
  <si>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</si>
  <si>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</si>
  <si>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</si>
  <si>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</si>
  <si>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</si>
  <si>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</si>
  <si>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</si>
  <si>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</si>
  <si>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</si>
  <si>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</si>
  <si>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</si>
  <si>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</si>
  <si>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</si>
  <si>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</si>
  <si>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</si>
  <si>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</si>
  <si>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</si>
  <si>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</si>
  <si>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</si>
  <si>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</si>
  <si>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</si>
  <si>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</si>
  <si>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</si>
  <si>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</si>
  <si>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</si>
  <si>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</si>
  <si>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</si>
  <si>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</si>
  <si>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</si>
  <si>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</si>
  <si>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</si>
  <si>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</si>
  <si>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</si>
  <si>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</si>
  <si>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</si>
  <si>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</si>
  <si>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</si>
  <si>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</si>
  <si>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</si>
  <si>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</si>
  <si>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</si>
  <si>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</si>
  <si>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</si>
  <si>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</si>
  <si>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</si>
  <si>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</si>
  <si>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</si>
  <si>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</si>
  <si>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</si>
  <si>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</si>
  <si>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</si>
  <si>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</si>
  <si>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</si>
  <si>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</si>
  <si>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</si>
  <si>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</si>
  <si>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</si>
  <si>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</si>
  <si>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</si>
  <si>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</si>
  <si>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</si>
  <si>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</si>
  <si>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</si>
  <si>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</si>
  <si>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</si>
  <si>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</si>
  <si>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</si>
  <si>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</si>
  <si>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</si>
  <si>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</si>
  <si>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</si>
  <si>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</si>
  <si>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</si>
  <si>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</si>
  <si>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</si>
  <si>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</si>
  <si>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</si>
  <si>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</si>
  <si>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</si>
  <si>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</si>
  <si>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</si>
  <si>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</si>
  <si>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</si>
  <si>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</si>
  <si>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</si>
  <si>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</si>
  <si>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</si>
  <si>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</si>
  <si>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</si>
  <si>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</si>
  <si>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</si>
  <si>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</si>
  <si>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</si>
  <si>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</si>
  <si>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</si>
  <si>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</si>
  <si>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</si>
  <si>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</si>
  <si>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</si>
  <si>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</si>
  <si>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</si>
  <si>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</si>
  <si>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</si>
  <si>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</si>
  <si>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</si>
  <si>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</si>
  <si>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</si>
  <si>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</si>
  <si>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</si>
  <si>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</si>
  <si>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</si>
  <si>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</si>
  <si>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</si>
  <si>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</si>
  <si>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</si>
  <si>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</si>
  <si>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</si>
  <si>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</si>
  <si>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</si>
  <si>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</si>
  <si>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</si>
  <si>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</si>
  <si>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</si>
  <si>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</si>
  <si>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</si>
  <si>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</si>
  <si>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</si>
  <si>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</si>
  <si>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</si>
  <si>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</si>
  <si>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</si>
  <si>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</si>
  <si>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</si>
  <si>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</si>
  <si>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</si>
  <si>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</si>
  <si>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</si>
  <si>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</si>
  <si>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</si>
  <si>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</si>
  <si>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</si>
  <si>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</si>
  <si>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</si>
  <si>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</si>
  <si>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</si>
  <si>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</si>
  <si>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</si>
  <si>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</si>
  <si>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</si>
  <si>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</si>
  <si>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</si>
  <si>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</si>
  <si>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</si>
  <si>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</si>
  <si>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</si>
  <si>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</si>
  <si>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</si>
  <si>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</si>
  <si>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</si>
  <si>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</si>
  <si>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</si>
  <si>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</si>
  <si>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</si>
  <si>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</si>
  <si>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</si>
  <si>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</si>
  <si>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</si>
  <si>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</si>
  <si>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</si>
  <si>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</si>
  <si>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</si>
  <si>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</si>
  <si>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</si>
  <si>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</si>
  <si>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</si>
  <si>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</si>
  <si>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</si>
  <si>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</si>
  <si>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</si>
  <si>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</si>
  <si>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</si>
  <si>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</si>
  <si>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</si>
  <si>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</si>
  <si>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</si>
  <si>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</si>
  <si>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</si>
  <si>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</si>
  <si>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</si>
  <si>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</si>
  <si>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</si>
  <si>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</si>
  <si>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20230403 15:26:43</t>
  </si>
  <si>
    <t>15:26:43</t>
  </si>
  <si>
    <t>sor_nut6_t3_ch2</t>
  </si>
  <si>
    <t>-</t>
  </si>
  <si>
    <t>0: Broadleaf</t>
  </si>
  <si>
    <t>15:24:33</t>
  </si>
  <si>
    <t>2/2</t>
  </si>
  <si>
    <t>00000000</t>
  </si>
  <si>
    <t>iiiiiiii</t>
  </si>
  <si>
    <t>off</t>
  </si>
  <si>
    <t>20230403 15:26:48</t>
  </si>
  <si>
    <t>15:26:48</t>
  </si>
  <si>
    <t>20230403 15:26:53</t>
  </si>
  <si>
    <t>15:26:53</t>
  </si>
  <si>
    <t>1/2</t>
  </si>
  <si>
    <t>20230403 15:26:58</t>
  </si>
  <si>
    <t>15:26:58</t>
  </si>
  <si>
    <t>20230403 15:27:03</t>
  </si>
  <si>
    <t>15:27:03</t>
  </si>
  <si>
    <t>20230403 15:27:08</t>
  </si>
  <si>
    <t>15:27:08</t>
  </si>
  <si>
    <t>20230403 15:27:13</t>
  </si>
  <si>
    <t>15:27:13</t>
  </si>
  <si>
    <t>20230403 15:27:18</t>
  </si>
  <si>
    <t>15:27:18</t>
  </si>
  <si>
    <t>20230403 15:27:23</t>
  </si>
  <si>
    <t>15:27:23</t>
  </si>
  <si>
    <t>20230403 15:27:28</t>
  </si>
  <si>
    <t>15:27:28</t>
  </si>
  <si>
    <t>20230403 15:27:33</t>
  </si>
  <si>
    <t>15:27:33</t>
  </si>
  <si>
    <t>20230403 15:27:38</t>
  </si>
  <si>
    <t>15:27:38</t>
  </si>
  <si>
    <t>20230403 15:38:10</t>
  </si>
  <si>
    <t>15:38:10</t>
  </si>
  <si>
    <t>15:34:19</t>
  </si>
  <si>
    <t>20230403 15:38:15</t>
  </si>
  <si>
    <t>15:38:15</t>
  </si>
  <si>
    <t>20230403 15:38:20</t>
  </si>
  <si>
    <t>15:38:20</t>
  </si>
  <si>
    <t>20230403 15:38:25</t>
  </si>
  <si>
    <t>15:38:25</t>
  </si>
  <si>
    <t>20230403 15:38:30</t>
  </si>
  <si>
    <t>15:38:30</t>
  </si>
  <si>
    <t>20230403 15:38:35</t>
  </si>
  <si>
    <t>15:38:35</t>
  </si>
  <si>
    <t>20230403 15:38:40</t>
  </si>
  <si>
    <t>15:38:40</t>
  </si>
  <si>
    <t>20230403 15:38:45</t>
  </si>
  <si>
    <t>15:38:45</t>
  </si>
  <si>
    <t>20230403 15:38:50</t>
  </si>
  <si>
    <t>15:38:50</t>
  </si>
  <si>
    <t>20230403 15:38:55</t>
  </si>
  <si>
    <t>15:38:55</t>
  </si>
  <si>
    <t>20230403 15:39:00</t>
  </si>
  <si>
    <t>15:39:00</t>
  </si>
  <si>
    <t>20230403 15:39:05</t>
  </si>
  <si>
    <t>15:39:05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</si>
</sst>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F42"/>
  <sheetViews>
    <sheetView tabSelected="1" workbookViewId="0"/>
  </sheetViews>
  <sheetFormatPr defaultRowHeight="15"/>
  <sheetData>
    <row r="2" spans="1:292">
      <c r="A2" t="s">
        <v>29</v>
      </c>
      <c r="B2" t="s">
        <v>30</v>
      </c>
      <c r="C2" t="s">
        <v>31</v>
      </c>
    </row>
    <row r="3" spans="1:292">
      <c r="B3">
        <v>4</v>
      </c>
      <c r="C3">
        <v>21</v>
      </c>
    </row>
    <row r="4" spans="1:29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92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2">
      <c r="A6" t="s">
        <v>44</v>
      </c>
      <c r="B6" t="s">
        <v>45</v>
      </c>
    </row>
    <row r="7" spans="1:292">
      <c r="B7" t="s">
        <v>46</v>
      </c>
    </row>
    <row r="8" spans="1:292">
      <c r="A8" t="s">
        <v>47</v>
      </c>
      <c r="B8" t="s">
        <v>48</v>
      </c>
      <c r="C8" t="s">
        <v>49</v>
      </c>
      <c r="D8" t="s">
        <v>50</v>
      </c>
      <c r="E8" t="s">
        <v>51</v>
      </c>
    </row>
    <row r="9" spans="1:292">
      <c r="B9">
        <v>0</v>
      </c>
      <c r="C9">
        <v>1</v>
      </c>
      <c r="D9">
        <v>0</v>
      </c>
      <c r="E9">
        <v>0</v>
      </c>
    </row>
    <row r="10" spans="1:292">
      <c r="A10" t="s">
        <v>52</v>
      </c>
      <c r="B10" t="s">
        <v>53</v>
      </c>
      <c r="C10" t="s">
        <v>55</v>
      </c>
      <c r="D10" t="s">
        <v>57</v>
      </c>
      <c r="E10" t="s">
        <v>58</v>
      </c>
      <c r="F10" t="s">
        <v>59</v>
      </c>
      <c r="G10" t="s">
        <v>60</v>
      </c>
      <c r="H10" t="s">
        <v>61</v>
      </c>
      <c r="I10" t="s">
        <v>62</v>
      </c>
      <c r="J10" t="s">
        <v>63</v>
      </c>
      <c r="K10" t="s">
        <v>64</v>
      </c>
      <c r="L10" t="s">
        <v>65</v>
      </c>
      <c r="M10" t="s">
        <v>66</v>
      </c>
      <c r="N10" t="s">
        <v>67</v>
      </c>
      <c r="O10" t="s">
        <v>68</v>
      </c>
      <c r="P10" t="s">
        <v>69</v>
      </c>
      <c r="Q10" t="s">
        <v>70</v>
      </c>
    </row>
    <row r="11" spans="1:292">
      <c r="B11" t="s">
        <v>54</v>
      </c>
      <c r="C11" t="s">
        <v>56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9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</row>
    <row r="13" spans="1:292">
      <c r="B13">
        <v>0</v>
      </c>
      <c r="C13">
        <v>0</v>
      </c>
      <c r="D13">
        <v>0</v>
      </c>
      <c r="E13">
        <v>0</v>
      </c>
      <c r="F13">
        <v>1</v>
      </c>
    </row>
    <row r="14" spans="1:292">
      <c r="A14" t="s">
        <v>77</v>
      </c>
      <c r="B14" t="s">
        <v>78</v>
      </c>
      <c r="C14" t="s">
        <v>79</v>
      </c>
      <c r="D14" t="s">
        <v>80</v>
      </c>
      <c r="E14" t="s">
        <v>81</v>
      </c>
      <c r="F14" t="s">
        <v>82</v>
      </c>
      <c r="G14" t="s">
        <v>84</v>
      </c>
      <c r="H14" t="s">
        <v>86</v>
      </c>
    </row>
    <row r="15" spans="1:292">
      <c r="B15">
        <v>-6276</v>
      </c>
      <c r="C15">
        <v>6.6</v>
      </c>
      <c r="D15">
        <v>1.709E-05</v>
      </c>
      <c r="E15">
        <v>3.11</v>
      </c>
      <c r="F15" t="s">
        <v>83</v>
      </c>
      <c r="G15" t="s">
        <v>85</v>
      </c>
      <c r="H15">
        <v>0</v>
      </c>
    </row>
    <row r="16" spans="1:292">
      <c r="A16" t="s">
        <v>87</v>
      </c>
      <c r="B16" t="s">
        <v>87</v>
      </c>
      <c r="C16" t="s">
        <v>87</v>
      </c>
      <c r="D16" t="s">
        <v>87</v>
      </c>
      <c r="E16" t="s">
        <v>87</v>
      </c>
      <c r="F16" t="s">
        <v>87</v>
      </c>
      <c r="G16" t="s">
        <v>44</v>
      </c>
      <c r="H16" t="s">
        <v>88</v>
      </c>
      <c r="I16" t="s">
        <v>88</v>
      </c>
      <c r="J16" t="s">
        <v>88</v>
      </c>
      <c r="K16" t="s">
        <v>88</v>
      </c>
      <c r="L16" t="s">
        <v>88</v>
      </c>
      <c r="M16" t="s">
        <v>88</v>
      </c>
      <c r="N16" t="s">
        <v>88</v>
      </c>
      <c r="O16" t="s">
        <v>88</v>
      </c>
      <c r="P16" t="s">
        <v>88</v>
      </c>
      <c r="Q16" t="s">
        <v>88</v>
      </c>
      <c r="R16" t="s">
        <v>88</v>
      </c>
      <c r="S16" t="s">
        <v>88</v>
      </c>
      <c r="T16" t="s">
        <v>88</v>
      </c>
      <c r="U16" t="s">
        <v>88</v>
      </c>
      <c r="V16" t="s">
        <v>88</v>
      </c>
      <c r="W16" t="s">
        <v>88</v>
      </c>
      <c r="X16" t="s">
        <v>88</v>
      </c>
      <c r="Y16" t="s">
        <v>88</v>
      </c>
      <c r="Z16" t="s">
        <v>88</v>
      </c>
      <c r="AA16" t="s">
        <v>88</v>
      </c>
      <c r="AB16" t="s">
        <v>88</v>
      </c>
      <c r="AC16" t="s">
        <v>88</v>
      </c>
      <c r="AD16" t="s">
        <v>88</v>
      </c>
      <c r="AE16" t="s">
        <v>88</v>
      </c>
      <c r="AF16" t="s">
        <v>88</v>
      </c>
      <c r="AG16" t="s">
        <v>88</v>
      </c>
      <c r="AH16" t="s">
        <v>89</v>
      </c>
      <c r="AI16" t="s">
        <v>89</v>
      </c>
      <c r="AJ16" t="s">
        <v>89</v>
      </c>
      <c r="AK16" t="s">
        <v>89</v>
      </c>
      <c r="AL16" t="s">
        <v>89</v>
      </c>
      <c r="AM16" t="s">
        <v>89</v>
      </c>
      <c r="AN16" t="s">
        <v>89</v>
      </c>
      <c r="AO16" t="s">
        <v>89</v>
      </c>
      <c r="AP16" t="s">
        <v>89</v>
      </c>
      <c r="AQ16" t="s">
        <v>89</v>
      </c>
      <c r="AR16" t="s">
        <v>90</v>
      </c>
      <c r="AS16" t="s">
        <v>90</v>
      </c>
      <c r="AT16" t="s">
        <v>90</v>
      </c>
      <c r="AU16" t="s">
        <v>90</v>
      </c>
      <c r="AV16" t="s">
        <v>90</v>
      </c>
      <c r="AW16" t="s">
        <v>91</v>
      </c>
      <c r="AX16" t="s">
        <v>91</v>
      </c>
      <c r="AY16" t="s">
        <v>91</v>
      </c>
      <c r="AZ16" t="s">
        <v>91</v>
      </c>
      <c r="BA16" t="s">
        <v>91</v>
      </c>
      <c r="BB16" t="s">
        <v>91</v>
      </c>
      <c r="BC16" t="s">
        <v>91</v>
      </c>
      <c r="BD16" t="s">
        <v>91</v>
      </c>
      <c r="BE16" t="s">
        <v>91</v>
      </c>
      <c r="BF16" t="s">
        <v>91</v>
      </c>
      <c r="BG16" t="s">
        <v>91</v>
      </c>
      <c r="BH16" t="s">
        <v>91</v>
      </c>
      <c r="BI16" t="s">
        <v>91</v>
      </c>
      <c r="BJ16" t="s">
        <v>91</v>
      </c>
      <c r="BK16" t="s">
        <v>91</v>
      </c>
      <c r="BL16" t="s">
        <v>91</v>
      </c>
      <c r="BM16" t="s">
        <v>91</v>
      </c>
      <c r="BN16" t="s">
        <v>91</v>
      </c>
      <c r="BO16" t="s">
        <v>91</v>
      </c>
      <c r="BP16" t="s">
        <v>91</v>
      </c>
      <c r="BQ16" t="s">
        <v>91</v>
      </c>
      <c r="BR16" t="s">
        <v>91</v>
      </c>
      <c r="BS16" t="s">
        <v>91</v>
      </c>
      <c r="BT16" t="s">
        <v>91</v>
      </c>
      <c r="BU16" t="s">
        <v>91</v>
      </c>
      <c r="BV16" t="s">
        <v>91</v>
      </c>
      <c r="BW16" t="s">
        <v>91</v>
      </c>
      <c r="BX16" t="s">
        <v>91</v>
      </c>
      <c r="BY16" t="s">
        <v>92</v>
      </c>
      <c r="BZ16" t="s">
        <v>92</v>
      </c>
      <c r="CA16" t="s">
        <v>92</v>
      </c>
      <c r="CB16" t="s">
        <v>92</v>
      </c>
      <c r="CC16" t="s">
        <v>92</v>
      </c>
      <c r="CD16" t="s">
        <v>92</v>
      </c>
      <c r="CE16" t="s">
        <v>92</v>
      </c>
      <c r="CF16" t="s">
        <v>92</v>
      </c>
      <c r="CG16" t="s">
        <v>92</v>
      </c>
      <c r="CH16" t="s">
        <v>92</v>
      </c>
      <c r="CI16" t="s">
        <v>92</v>
      </c>
      <c r="CJ16" t="s">
        <v>92</v>
      </c>
      <c r="CK16" t="s">
        <v>92</v>
      </c>
      <c r="CL16" t="s">
        <v>92</v>
      </c>
      <c r="CM16" t="s">
        <v>92</v>
      </c>
      <c r="CN16" t="s">
        <v>92</v>
      </c>
      <c r="CO16" t="s">
        <v>92</v>
      </c>
      <c r="CP16" t="s">
        <v>92</v>
      </c>
      <c r="CQ16" t="s">
        <v>92</v>
      </c>
      <c r="CR16" t="s">
        <v>92</v>
      </c>
      <c r="CS16" t="s">
        <v>92</v>
      </c>
      <c r="CT16" t="s">
        <v>93</v>
      </c>
      <c r="CU16" t="s">
        <v>93</v>
      </c>
      <c r="CV16" t="s">
        <v>93</v>
      </c>
      <c r="CW16" t="s">
        <v>93</v>
      </c>
      <c r="CX16" t="s">
        <v>93</v>
      </c>
      <c r="CY16" t="s">
        <v>93</v>
      </c>
      <c r="CZ16" t="s">
        <v>93</v>
      </c>
      <c r="DA16" t="s">
        <v>93</v>
      </c>
      <c r="DB16" t="s">
        <v>93</v>
      </c>
      <c r="DC16" t="s">
        <v>93</v>
      </c>
      <c r="DD16" t="s">
        <v>93</v>
      </c>
      <c r="DE16" t="s">
        <v>93</v>
      </c>
      <c r="DF16" t="s">
        <v>93</v>
      </c>
      <c r="DG16" t="s">
        <v>94</v>
      </c>
      <c r="DH16" t="s">
        <v>94</v>
      </c>
      <c r="DI16" t="s">
        <v>94</v>
      </c>
      <c r="DJ16" t="s">
        <v>94</v>
      </c>
      <c r="DK16" t="s">
        <v>95</v>
      </c>
      <c r="DL16" t="s">
        <v>95</v>
      </c>
      <c r="DM16" t="s">
        <v>95</v>
      </c>
      <c r="DN16" t="s">
        <v>95</v>
      </c>
      <c r="DO16" t="s">
        <v>95</v>
      </c>
      <c r="DP16" t="s">
        <v>96</v>
      </c>
      <c r="DQ16" t="s">
        <v>96</v>
      </c>
      <c r="DR16" t="s">
        <v>96</v>
      </c>
      <c r="DS16" t="s">
        <v>96</v>
      </c>
      <c r="DT16" t="s">
        <v>96</v>
      </c>
      <c r="DU16" t="s">
        <v>96</v>
      </c>
      <c r="DV16" t="s">
        <v>96</v>
      </c>
      <c r="DW16" t="s">
        <v>96</v>
      </c>
      <c r="DX16" t="s">
        <v>96</v>
      </c>
      <c r="DY16" t="s">
        <v>96</v>
      </c>
      <c r="DZ16" t="s">
        <v>96</v>
      </c>
      <c r="EA16" t="s">
        <v>96</v>
      </c>
      <c r="EB16" t="s">
        <v>96</v>
      </c>
      <c r="EC16" t="s">
        <v>96</v>
      </c>
      <c r="ED16" t="s">
        <v>96</v>
      </c>
      <c r="EE16" t="s">
        <v>96</v>
      </c>
      <c r="EF16" t="s">
        <v>96</v>
      </c>
      <c r="EG16" t="s">
        <v>96</v>
      </c>
      <c r="EH16" t="s">
        <v>97</v>
      </c>
      <c r="EI16" t="s">
        <v>97</v>
      </c>
      <c r="EJ16" t="s">
        <v>97</v>
      </c>
      <c r="EK16" t="s">
        <v>97</v>
      </c>
      <c r="EL16" t="s">
        <v>97</v>
      </c>
      <c r="EM16" t="s">
        <v>97</v>
      </c>
      <c r="EN16" t="s">
        <v>97</v>
      </c>
      <c r="EO16" t="s">
        <v>97</v>
      </c>
      <c r="EP16" t="s">
        <v>97</v>
      </c>
      <c r="EQ16" t="s">
        <v>97</v>
      </c>
      <c r="ER16" t="s">
        <v>98</v>
      </c>
      <c r="ES16" t="s">
        <v>98</v>
      </c>
      <c r="ET16" t="s">
        <v>98</v>
      </c>
      <c r="EU16" t="s">
        <v>98</v>
      </c>
      <c r="EV16" t="s">
        <v>98</v>
      </c>
      <c r="EW16" t="s">
        <v>98</v>
      </c>
      <c r="EX16" t="s">
        <v>98</v>
      </c>
      <c r="EY16" t="s">
        <v>98</v>
      </c>
      <c r="EZ16" t="s">
        <v>98</v>
      </c>
      <c r="FA16" t="s">
        <v>98</v>
      </c>
      <c r="FB16" t="s">
        <v>98</v>
      </c>
      <c r="FC16" t="s">
        <v>98</v>
      </c>
      <c r="FD16" t="s">
        <v>98</v>
      </c>
      <c r="FE16" t="s">
        <v>98</v>
      </c>
      <c r="FF16" t="s">
        <v>98</v>
      </c>
      <c r="FG16" t="s">
        <v>98</v>
      </c>
      <c r="FH16" t="s">
        <v>98</v>
      </c>
      <c r="FI16" t="s">
        <v>98</v>
      </c>
      <c r="FJ16" t="s">
        <v>99</v>
      </c>
      <c r="FK16" t="s">
        <v>99</v>
      </c>
      <c r="FL16" t="s">
        <v>99</v>
      </c>
      <c r="FM16" t="s">
        <v>99</v>
      </c>
      <c r="FN16" t="s">
        <v>99</v>
      </c>
      <c r="FO16" t="s">
        <v>100</v>
      </c>
      <c r="FP16" t="s">
        <v>100</v>
      </c>
      <c r="FQ16" t="s">
        <v>100</v>
      </c>
      <c r="FR16" t="s">
        <v>100</v>
      </c>
      <c r="FS16" t="s">
        <v>100</v>
      </c>
      <c r="FT16" t="s">
        <v>100</v>
      </c>
      <c r="FU16" t="s">
        <v>100</v>
      </c>
      <c r="FV16" t="s">
        <v>100</v>
      </c>
      <c r="FW16" t="s">
        <v>100</v>
      </c>
      <c r="FX16" t="s">
        <v>100</v>
      </c>
      <c r="FY16" t="s">
        <v>100</v>
      </c>
      <c r="FZ16" t="s">
        <v>100</v>
      </c>
      <c r="GA16" t="s">
        <v>100</v>
      </c>
      <c r="GB16" t="s">
        <v>101</v>
      </c>
      <c r="GC16" t="s">
        <v>101</v>
      </c>
      <c r="GD16" t="s">
        <v>101</v>
      </c>
      <c r="GE16" t="s">
        <v>101</v>
      </c>
      <c r="GF16" t="s">
        <v>101</v>
      </c>
      <c r="GG16" t="s">
        <v>101</v>
      </c>
      <c r="GH16" t="s">
        <v>101</v>
      </c>
      <c r="GI16" t="s">
        <v>101</v>
      </c>
      <c r="GJ16" t="s">
        <v>101</v>
      </c>
      <c r="GK16" t="s">
        <v>101</v>
      </c>
      <c r="GL16" t="s">
        <v>101</v>
      </c>
      <c r="GM16" t="s">
        <v>102</v>
      </c>
      <c r="GN16" t="s">
        <v>102</v>
      </c>
      <c r="GO16" t="s">
        <v>102</v>
      </c>
      <c r="GP16" t="s">
        <v>102</v>
      </c>
      <c r="GQ16" t="s">
        <v>102</v>
      </c>
      <c r="GR16" t="s">
        <v>102</v>
      </c>
      <c r="GS16" t="s">
        <v>102</v>
      </c>
      <c r="GT16" t="s">
        <v>102</v>
      </c>
      <c r="GU16" t="s">
        <v>102</v>
      </c>
      <c r="GV16" t="s">
        <v>102</v>
      </c>
      <c r="GW16" t="s">
        <v>102</v>
      </c>
      <c r="GX16" t="s">
        <v>102</v>
      </c>
      <c r="GY16" t="s">
        <v>102</v>
      </c>
      <c r="GZ16" t="s">
        <v>102</v>
      </c>
      <c r="HA16" t="s">
        <v>102</v>
      </c>
      <c r="HB16" t="s">
        <v>102</v>
      </c>
      <c r="HC16" t="s">
        <v>102</v>
      </c>
      <c r="HD16" t="s">
        <v>102</v>
      </c>
      <c r="HE16" t="s">
        <v>103</v>
      </c>
      <c r="HF16" t="s">
        <v>103</v>
      </c>
      <c r="HG16" t="s">
        <v>103</v>
      </c>
      <c r="HH16" t="s">
        <v>103</v>
      </c>
      <c r="HI16" t="s">
        <v>103</v>
      </c>
      <c r="HJ16" t="s">
        <v>103</v>
      </c>
      <c r="HK16" t="s">
        <v>103</v>
      </c>
      <c r="HL16" t="s">
        <v>103</v>
      </c>
      <c r="HM16" t="s">
        <v>103</v>
      </c>
      <c r="HN16" t="s">
        <v>103</v>
      </c>
      <c r="HO16" t="s">
        <v>103</v>
      </c>
      <c r="HP16" t="s">
        <v>103</v>
      </c>
      <c r="HQ16" t="s">
        <v>103</v>
      </c>
      <c r="HR16" t="s">
        <v>103</v>
      </c>
      <c r="HS16" t="s">
        <v>103</v>
      </c>
      <c r="HT16" t="s">
        <v>103</v>
      </c>
      <c r="HU16" t="s">
        <v>103</v>
      </c>
      <c r="HV16" t="s">
        <v>103</v>
      </c>
      <c r="HW16" t="s">
        <v>103</v>
      </c>
      <c r="HX16" t="s">
        <v>104</v>
      </c>
      <c r="HY16" t="s">
        <v>104</v>
      </c>
      <c r="HZ16" t="s">
        <v>104</v>
      </c>
      <c r="IA16" t="s">
        <v>104</v>
      </c>
      <c r="IB16" t="s">
        <v>104</v>
      </c>
      <c r="IC16" t="s">
        <v>104</v>
      </c>
      <c r="ID16" t="s">
        <v>104</v>
      </c>
      <c r="IE16" t="s">
        <v>104</v>
      </c>
      <c r="IF16" t="s">
        <v>104</v>
      </c>
      <c r="IG16" t="s">
        <v>104</v>
      </c>
      <c r="IH16" t="s">
        <v>104</v>
      </c>
      <c r="II16" t="s">
        <v>104</v>
      </c>
      <c r="IJ16" t="s">
        <v>104</v>
      </c>
      <c r="IK16" t="s">
        <v>104</v>
      </c>
      <c r="IL16" t="s">
        <v>104</v>
      </c>
      <c r="IM16" t="s">
        <v>104</v>
      </c>
      <c r="IN16" t="s">
        <v>104</v>
      </c>
      <c r="IO16" t="s">
        <v>104</v>
      </c>
      <c r="IP16" t="s">
        <v>104</v>
      </c>
      <c r="IQ16" t="s">
        <v>105</v>
      </c>
      <c r="IR16" t="s">
        <v>105</v>
      </c>
      <c r="IS16" t="s">
        <v>105</v>
      </c>
      <c r="IT16" t="s">
        <v>105</v>
      </c>
      <c r="IU16" t="s">
        <v>105</v>
      </c>
      <c r="IV16" t="s">
        <v>105</v>
      </c>
      <c r="IW16" t="s">
        <v>105</v>
      </c>
      <c r="IX16" t="s">
        <v>105</v>
      </c>
      <c r="IY16" t="s">
        <v>105</v>
      </c>
      <c r="IZ16" t="s">
        <v>105</v>
      </c>
      <c r="JA16" t="s">
        <v>105</v>
      </c>
      <c r="JB16" t="s">
        <v>105</v>
      </c>
      <c r="JC16" t="s">
        <v>105</v>
      </c>
      <c r="JD16" t="s">
        <v>105</v>
      </c>
      <c r="JE16" t="s">
        <v>105</v>
      </c>
      <c r="JF16" t="s">
        <v>105</v>
      </c>
      <c r="JG16" t="s">
        <v>105</v>
      </c>
      <c r="JH16" t="s">
        <v>105</v>
      </c>
      <c r="JI16" t="s">
        <v>106</v>
      </c>
      <c r="JJ16" t="s">
        <v>106</v>
      </c>
      <c r="JK16" t="s">
        <v>106</v>
      </c>
      <c r="JL16" t="s">
        <v>106</v>
      </c>
      <c r="JM16" t="s">
        <v>106</v>
      </c>
      <c r="JN16" t="s">
        <v>106</v>
      </c>
      <c r="JO16" t="s">
        <v>106</v>
      </c>
      <c r="JP16" t="s">
        <v>106</v>
      </c>
      <c r="JQ16" t="s">
        <v>107</v>
      </c>
      <c r="JR16" t="s">
        <v>107</v>
      </c>
      <c r="JS16" t="s">
        <v>107</v>
      </c>
      <c r="JT16" t="s">
        <v>107</v>
      </c>
      <c r="JU16" t="s">
        <v>107</v>
      </c>
      <c r="JV16" t="s">
        <v>107</v>
      </c>
      <c r="JW16" t="s">
        <v>107</v>
      </c>
      <c r="JX16" t="s">
        <v>107</v>
      </c>
      <c r="JY16" t="s">
        <v>107</v>
      </c>
      <c r="JZ16" t="s">
        <v>107</v>
      </c>
      <c r="KA16" t="s">
        <v>107</v>
      </c>
      <c r="KB16" t="s">
        <v>107</v>
      </c>
      <c r="KC16" t="s">
        <v>107</v>
      </c>
      <c r="KD16" t="s">
        <v>107</v>
      </c>
      <c r="KE16" t="s">
        <v>107</v>
      </c>
      <c r="KF16" t="s">
        <v>107</v>
      </c>
    </row>
    <row r="17" spans="1:292">
      <c r="A17" t="s">
        <v>108</v>
      </c>
      <c r="B17" t="s">
        <v>109</v>
      </c>
      <c r="C17" t="s">
        <v>110</v>
      </c>
      <c r="D17" t="s">
        <v>111</v>
      </c>
      <c r="E17" t="s">
        <v>112</v>
      </c>
      <c r="F17" t="s">
        <v>113</v>
      </c>
      <c r="G17" t="s">
        <v>114</v>
      </c>
      <c r="H17" t="s">
        <v>115</v>
      </c>
      <c r="I17" t="s">
        <v>116</v>
      </c>
      <c r="J17" t="s">
        <v>117</v>
      </c>
      <c r="K17" t="s">
        <v>118</v>
      </c>
      <c r="L17" t="s">
        <v>119</v>
      </c>
      <c r="M17" t="s">
        <v>120</v>
      </c>
      <c r="N17" t="s">
        <v>121</v>
      </c>
      <c r="O17" t="s">
        <v>122</v>
      </c>
      <c r="P17" t="s">
        <v>123</v>
      </c>
      <c r="Q17" t="s">
        <v>124</v>
      </c>
      <c r="R17" t="s">
        <v>125</v>
      </c>
      <c r="S17" t="s">
        <v>126</v>
      </c>
      <c r="T17" t="s">
        <v>127</v>
      </c>
      <c r="U17" t="s">
        <v>128</v>
      </c>
      <c r="V17" t="s">
        <v>129</v>
      </c>
      <c r="W17" t="s">
        <v>130</v>
      </c>
      <c r="X17" t="s">
        <v>131</v>
      </c>
      <c r="Y17" t="s">
        <v>132</v>
      </c>
      <c r="Z17" t="s">
        <v>133</v>
      </c>
      <c r="AA17" t="s">
        <v>134</v>
      </c>
      <c r="AB17" t="s">
        <v>135</v>
      </c>
      <c r="AC17" t="s">
        <v>136</v>
      </c>
      <c r="AD17" t="s">
        <v>137</v>
      </c>
      <c r="AE17" t="s">
        <v>138</v>
      </c>
      <c r="AF17" t="s">
        <v>139</v>
      </c>
      <c r="AG17" t="s">
        <v>140</v>
      </c>
      <c r="AH17" t="s">
        <v>141</v>
      </c>
      <c r="AI17" t="s">
        <v>142</v>
      </c>
      <c r="AJ17" t="s">
        <v>143</v>
      </c>
      <c r="AK17" t="s">
        <v>144</v>
      </c>
      <c r="AL17" t="s">
        <v>145</v>
      </c>
      <c r="AM17" t="s">
        <v>146</v>
      </c>
      <c r="AN17" t="s">
        <v>147</v>
      </c>
      <c r="AO17" t="s">
        <v>148</v>
      </c>
      <c r="AP17" t="s">
        <v>149</v>
      </c>
      <c r="AQ17" t="s">
        <v>150</v>
      </c>
      <c r="AR17" t="s">
        <v>90</v>
      </c>
      <c r="AS17" t="s">
        <v>151</v>
      </c>
      <c r="AT17" t="s">
        <v>152</v>
      </c>
      <c r="AU17" t="s">
        <v>153</v>
      </c>
      <c r="AV17" t="s">
        <v>154</v>
      </c>
      <c r="AW17" t="s">
        <v>155</v>
      </c>
      <c r="AX17" t="s">
        <v>156</v>
      </c>
      <c r="AY17" t="s">
        <v>157</v>
      </c>
      <c r="AZ17" t="s">
        <v>158</v>
      </c>
      <c r="BA17" t="s">
        <v>159</v>
      </c>
      <c r="BB17" t="s">
        <v>160</v>
      </c>
      <c r="BC17" t="s">
        <v>161</v>
      </c>
      <c r="BD17" t="s">
        <v>162</v>
      </c>
      <c r="BE17" t="s">
        <v>163</v>
      </c>
      <c r="BF17" t="s">
        <v>164</v>
      </c>
      <c r="BG17" t="s">
        <v>165</v>
      </c>
      <c r="BH17" t="s">
        <v>166</v>
      </c>
      <c r="BI17" t="s">
        <v>167</v>
      </c>
      <c r="BJ17" t="s">
        <v>168</v>
      </c>
      <c r="BK17" t="s">
        <v>169</v>
      </c>
      <c r="BL17" t="s">
        <v>170</v>
      </c>
      <c r="BM17" t="s">
        <v>171</v>
      </c>
      <c r="BN17" t="s">
        <v>172</v>
      </c>
      <c r="BO17" t="s">
        <v>173</v>
      </c>
      <c r="BP17" t="s">
        <v>174</v>
      </c>
      <c r="BQ17" t="s">
        <v>175</v>
      </c>
      <c r="BR17" t="s">
        <v>176</v>
      </c>
      <c r="BS17" t="s">
        <v>177</v>
      </c>
      <c r="BT17" t="s">
        <v>178</v>
      </c>
      <c r="BU17" t="s">
        <v>179</v>
      </c>
      <c r="BV17" t="s">
        <v>180</v>
      </c>
      <c r="BW17" t="s">
        <v>181</v>
      </c>
      <c r="BX17" t="s">
        <v>182</v>
      </c>
      <c r="BY17" t="s">
        <v>183</v>
      </c>
      <c r="BZ17" t="s">
        <v>184</v>
      </c>
      <c r="CA17" t="s">
        <v>185</v>
      </c>
      <c r="CB17" t="s">
        <v>186</v>
      </c>
      <c r="CC17" t="s">
        <v>187</v>
      </c>
      <c r="CD17" t="s">
        <v>188</v>
      </c>
      <c r="CE17" t="s">
        <v>189</v>
      </c>
      <c r="CF17" t="s">
        <v>190</v>
      </c>
      <c r="CG17" t="s">
        <v>191</v>
      </c>
      <c r="CH17" t="s">
        <v>192</v>
      </c>
      <c r="CI17" t="s">
        <v>193</v>
      </c>
      <c r="CJ17" t="s">
        <v>194</v>
      </c>
      <c r="CK17" t="s">
        <v>195</v>
      </c>
      <c r="CL17" t="s">
        <v>196</v>
      </c>
      <c r="CM17" t="s">
        <v>197</v>
      </c>
      <c r="CN17" t="s">
        <v>198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183</v>
      </c>
      <c r="CU17" t="s">
        <v>204</v>
      </c>
      <c r="CV17" t="s">
        <v>205</v>
      </c>
      <c r="CW17" t="s">
        <v>206</v>
      </c>
      <c r="CX17" t="s">
        <v>157</v>
      </c>
      <c r="CY17" t="s">
        <v>207</v>
      </c>
      <c r="CZ17" t="s">
        <v>208</v>
      </c>
      <c r="DA17" t="s">
        <v>209</v>
      </c>
      <c r="DB17" t="s">
        <v>210</v>
      </c>
      <c r="DC17" t="s">
        <v>211</v>
      </c>
      <c r="DD17" t="s">
        <v>212</v>
      </c>
      <c r="DE17" t="s">
        <v>213</v>
      </c>
      <c r="DF17" t="s">
        <v>214</v>
      </c>
      <c r="DG17" t="s">
        <v>215</v>
      </c>
      <c r="DH17" t="s">
        <v>216</v>
      </c>
      <c r="DI17" t="s">
        <v>217</v>
      </c>
      <c r="DJ17" t="s">
        <v>218</v>
      </c>
      <c r="DK17" t="s">
        <v>219</v>
      </c>
      <c r="DL17" t="s">
        <v>220</v>
      </c>
      <c r="DM17" t="s">
        <v>221</v>
      </c>
      <c r="DN17" t="s">
        <v>222</v>
      </c>
      <c r="DO17" t="s">
        <v>223</v>
      </c>
      <c r="DP17" t="s">
        <v>115</v>
      </c>
      <c r="DQ17" t="s">
        <v>224</v>
      </c>
      <c r="DR17" t="s">
        <v>225</v>
      </c>
      <c r="DS17" t="s">
        <v>226</v>
      </c>
      <c r="DT17" t="s">
        <v>227</v>
      </c>
      <c r="DU17" t="s">
        <v>228</v>
      </c>
      <c r="DV17" t="s">
        <v>229</v>
      </c>
      <c r="DW17" t="s">
        <v>230</v>
      </c>
      <c r="DX17" t="s">
        <v>231</v>
      </c>
      <c r="DY17" t="s">
        <v>232</v>
      </c>
      <c r="DZ17" t="s">
        <v>233</v>
      </c>
      <c r="EA17" t="s">
        <v>234</v>
      </c>
      <c r="EB17" t="s">
        <v>235</v>
      </c>
      <c r="EC17" t="s">
        <v>236</v>
      </c>
      <c r="ED17" t="s">
        <v>237</v>
      </c>
      <c r="EE17" t="s">
        <v>238</v>
      </c>
      <c r="EF17" t="s">
        <v>239</v>
      </c>
      <c r="EG17" t="s">
        <v>240</v>
      </c>
      <c r="EH17" t="s">
        <v>241</v>
      </c>
      <c r="EI17" t="s">
        <v>242</v>
      </c>
      <c r="EJ17" t="s">
        <v>243</v>
      </c>
      <c r="EK17" t="s">
        <v>244</v>
      </c>
      <c r="EL17" t="s">
        <v>245</v>
      </c>
      <c r="EM17" t="s">
        <v>246</v>
      </c>
      <c r="EN17" t="s">
        <v>247</v>
      </c>
      <c r="EO17" t="s">
        <v>248</v>
      </c>
      <c r="EP17" t="s">
        <v>249</v>
      </c>
      <c r="EQ17" t="s">
        <v>250</v>
      </c>
      <c r="ER17" t="s">
        <v>251</v>
      </c>
      <c r="ES17" t="s">
        <v>252</v>
      </c>
      <c r="ET17" t="s">
        <v>253</v>
      </c>
      <c r="EU17" t="s">
        <v>254</v>
      </c>
      <c r="EV17" t="s">
        <v>255</v>
      </c>
      <c r="EW17" t="s">
        <v>256</v>
      </c>
      <c r="EX17" t="s">
        <v>257</v>
      </c>
      <c r="EY17" t="s">
        <v>258</v>
      </c>
      <c r="EZ17" t="s">
        <v>259</v>
      </c>
      <c r="FA17" t="s">
        <v>260</v>
      </c>
      <c r="FB17" t="s">
        <v>261</v>
      </c>
      <c r="FC17" t="s">
        <v>262</v>
      </c>
      <c r="FD17" t="s">
        <v>263</v>
      </c>
      <c r="FE17" t="s">
        <v>264</v>
      </c>
      <c r="FF17" t="s">
        <v>265</v>
      </c>
      <c r="FG17" t="s">
        <v>266</v>
      </c>
      <c r="FH17" t="s">
        <v>267</v>
      </c>
      <c r="FI17" t="s">
        <v>268</v>
      </c>
      <c r="FJ17" t="s">
        <v>269</v>
      </c>
      <c r="FK17" t="s">
        <v>270</v>
      </c>
      <c r="FL17" t="s">
        <v>271</v>
      </c>
      <c r="FM17" t="s">
        <v>272</v>
      </c>
      <c r="FN17" t="s">
        <v>273</v>
      </c>
      <c r="FO17" t="s">
        <v>109</v>
      </c>
      <c r="FP17" t="s">
        <v>112</v>
      </c>
      <c r="FQ17" t="s">
        <v>274</v>
      </c>
      <c r="FR17" t="s">
        <v>275</v>
      </c>
      <c r="FS17" t="s">
        <v>276</v>
      </c>
      <c r="FT17" t="s">
        <v>277</v>
      </c>
      <c r="FU17" t="s">
        <v>278</v>
      </c>
      <c r="FV17" t="s">
        <v>279</v>
      </c>
      <c r="FW17" t="s">
        <v>280</v>
      </c>
      <c r="FX17" t="s">
        <v>281</v>
      </c>
      <c r="FY17" t="s">
        <v>282</v>
      </c>
      <c r="FZ17" t="s">
        <v>283</v>
      </c>
      <c r="GA17" t="s">
        <v>284</v>
      </c>
      <c r="GB17" t="s">
        <v>285</v>
      </c>
      <c r="GC17" t="s">
        <v>286</v>
      </c>
      <c r="GD17" t="s">
        <v>287</v>
      </c>
      <c r="GE17" t="s">
        <v>288</v>
      </c>
      <c r="GF17" t="s">
        <v>289</v>
      </c>
      <c r="GG17" t="s">
        <v>290</v>
      </c>
      <c r="GH17" t="s">
        <v>291</v>
      </c>
      <c r="GI17" t="s">
        <v>292</v>
      </c>
      <c r="GJ17" t="s">
        <v>293</v>
      </c>
      <c r="GK17" t="s">
        <v>294</v>
      </c>
      <c r="GL17" t="s">
        <v>295</v>
      </c>
      <c r="GM17" t="s">
        <v>296</v>
      </c>
      <c r="GN17" t="s">
        <v>297</v>
      </c>
      <c r="GO17" t="s">
        <v>298</v>
      </c>
      <c r="GP17" t="s">
        <v>299</v>
      </c>
      <c r="GQ17" t="s">
        <v>300</v>
      </c>
      <c r="GR17" t="s">
        <v>301</v>
      </c>
      <c r="GS17" t="s">
        <v>302</v>
      </c>
      <c r="GT17" t="s">
        <v>303</v>
      </c>
      <c r="GU17" t="s">
        <v>304</v>
      </c>
      <c r="GV17" t="s">
        <v>305</v>
      </c>
      <c r="GW17" t="s">
        <v>306</v>
      </c>
      <c r="GX17" t="s">
        <v>307</v>
      </c>
      <c r="GY17" t="s">
        <v>308</v>
      </c>
      <c r="GZ17" t="s">
        <v>309</v>
      </c>
      <c r="HA17" t="s">
        <v>310</v>
      </c>
      <c r="HB17" t="s">
        <v>311</v>
      </c>
      <c r="HC17" t="s">
        <v>312</v>
      </c>
      <c r="HD17" t="s">
        <v>313</v>
      </c>
      <c r="HE17" t="s">
        <v>314</v>
      </c>
      <c r="HF17" t="s">
        <v>315</v>
      </c>
      <c r="HG17" t="s">
        <v>316</v>
      </c>
      <c r="HH17" t="s">
        <v>317</v>
      </c>
      <c r="HI17" t="s">
        <v>318</v>
      </c>
      <c r="HJ17" t="s">
        <v>319</v>
      </c>
      <c r="HK17" t="s">
        <v>320</v>
      </c>
      <c r="HL17" t="s">
        <v>321</v>
      </c>
      <c r="HM17" t="s">
        <v>322</v>
      </c>
      <c r="HN17" t="s">
        <v>323</v>
      </c>
      <c r="HO17" t="s">
        <v>324</v>
      </c>
      <c r="HP17" t="s">
        <v>325</v>
      </c>
      <c r="HQ17" t="s">
        <v>326</v>
      </c>
      <c r="HR17" t="s">
        <v>327</v>
      </c>
      <c r="HS17" t="s">
        <v>328</v>
      </c>
      <c r="HT17" t="s">
        <v>329</v>
      </c>
      <c r="HU17" t="s">
        <v>330</v>
      </c>
      <c r="HV17" t="s">
        <v>331</v>
      </c>
      <c r="HW17" t="s">
        <v>332</v>
      </c>
      <c r="HX17" t="s">
        <v>333</v>
      </c>
      <c r="HY17" t="s">
        <v>334</v>
      </c>
      <c r="HZ17" t="s">
        <v>335</v>
      </c>
      <c r="IA17" t="s">
        <v>336</v>
      </c>
      <c r="IB17" t="s">
        <v>337</v>
      </c>
      <c r="IC17" t="s">
        <v>338</v>
      </c>
      <c r="ID17" t="s">
        <v>339</v>
      </c>
      <c r="IE17" t="s">
        <v>340</v>
      </c>
      <c r="IF17" t="s">
        <v>341</v>
      </c>
      <c r="IG17" t="s">
        <v>342</v>
      </c>
      <c r="IH17" t="s">
        <v>343</v>
      </c>
      <c r="II17" t="s">
        <v>344</v>
      </c>
      <c r="IJ17" t="s">
        <v>345</v>
      </c>
      <c r="IK17" t="s">
        <v>346</v>
      </c>
      <c r="IL17" t="s">
        <v>347</v>
      </c>
      <c r="IM17" t="s">
        <v>348</v>
      </c>
      <c r="IN17" t="s">
        <v>349</v>
      </c>
      <c r="IO17" t="s">
        <v>350</v>
      </c>
      <c r="IP17" t="s">
        <v>351</v>
      </c>
      <c r="IQ17" t="s">
        <v>352</v>
      </c>
      <c r="IR17" t="s">
        <v>353</v>
      </c>
      <c r="IS17" t="s">
        <v>354</v>
      </c>
      <c r="IT17" t="s">
        <v>355</v>
      </c>
      <c r="IU17" t="s">
        <v>356</v>
      </c>
      <c r="IV17" t="s">
        <v>357</v>
      </c>
      <c r="IW17" t="s">
        <v>358</v>
      </c>
      <c r="IX17" t="s">
        <v>359</v>
      </c>
      <c r="IY17" t="s">
        <v>360</v>
      </c>
      <c r="IZ17" t="s">
        <v>361</v>
      </c>
      <c r="JA17" t="s">
        <v>362</v>
      </c>
      <c r="JB17" t="s">
        <v>363</v>
      </c>
      <c r="JC17" t="s">
        <v>364</v>
      </c>
      <c r="JD17" t="s">
        <v>365</v>
      </c>
      <c r="JE17" t="s">
        <v>366</v>
      </c>
      <c r="JF17" t="s">
        <v>367</v>
      </c>
      <c r="JG17" t="s">
        <v>368</v>
      </c>
      <c r="JH17" t="s">
        <v>369</v>
      </c>
      <c r="JI17" t="s">
        <v>370</v>
      </c>
      <c r="JJ17" t="s">
        <v>371</v>
      </c>
      <c r="JK17" t="s">
        <v>372</v>
      </c>
      <c r="JL17" t="s">
        <v>373</v>
      </c>
      <c r="JM17" t="s">
        <v>374</v>
      </c>
      <c r="JN17" t="s">
        <v>375</v>
      </c>
      <c r="JO17" t="s">
        <v>376</v>
      </c>
      <c r="JP17" t="s">
        <v>377</v>
      </c>
      <c r="JQ17" t="s">
        <v>378</v>
      </c>
      <c r="JR17" t="s">
        <v>379</v>
      </c>
      <c r="JS17" t="s">
        <v>380</v>
      </c>
      <c r="JT17" t="s">
        <v>381</v>
      </c>
      <c r="JU17" t="s">
        <v>382</v>
      </c>
      <c r="JV17" t="s">
        <v>383</v>
      </c>
      <c r="JW17" t="s">
        <v>384</v>
      </c>
      <c r="JX17" t="s">
        <v>385</v>
      </c>
      <c r="JY17" t="s">
        <v>386</v>
      </c>
      <c r="JZ17" t="s">
        <v>387</v>
      </c>
      <c r="KA17" t="s">
        <v>388</v>
      </c>
      <c r="KB17" t="s">
        <v>389</v>
      </c>
      <c r="KC17" t="s">
        <v>390</v>
      </c>
      <c r="KD17" t="s">
        <v>391</v>
      </c>
      <c r="KE17" t="s">
        <v>392</v>
      </c>
      <c r="KF17" t="s">
        <v>393</v>
      </c>
    </row>
    <row r="18" spans="1:292">
      <c r="B18" t="s">
        <v>394</v>
      </c>
      <c r="C18" t="s">
        <v>394</v>
      </c>
      <c r="F18" t="s">
        <v>394</v>
      </c>
      <c r="H18" t="s">
        <v>394</v>
      </c>
      <c r="I18" t="s">
        <v>395</v>
      </c>
      <c r="J18" t="s">
        <v>396</v>
      </c>
      <c r="K18" t="s">
        <v>397</v>
      </c>
      <c r="L18" t="s">
        <v>398</v>
      </c>
      <c r="M18" t="s">
        <v>398</v>
      </c>
      <c r="N18" t="s">
        <v>231</v>
      </c>
      <c r="O18" t="s">
        <v>231</v>
      </c>
      <c r="P18" t="s">
        <v>395</v>
      </c>
      <c r="Q18" t="s">
        <v>395</v>
      </c>
      <c r="R18" t="s">
        <v>395</v>
      </c>
      <c r="S18" t="s">
        <v>395</v>
      </c>
      <c r="T18" t="s">
        <v>399</v>
      </c>
      <c r="U18" t="s">
        <v>400</v>
      </c>
      <c r="V18" t="s">
        <v>400</v>
      </c>
      <c r="W18" t="s">
        <v>401</v>
      </c>
      <c r="X18" t="s">
        <v>402</v>
      </c>
      <c r="Y18" t="s">
        <v>401</v>
      </c>
      <c r="Z18" t="s">
        <v>401</v>
      </c>
      <c r="AA18" t="s">
        <v>401</v>
      </c>
      <c r="AB18" t="s">
        <v>399</v>
      </c>
      <c r="AC18" t="s">
        <v>399</v>
      </c>
      <c r="AD18" t="s">
        <v>399</v>
      </c>
      <c r="AE18" t="s">
        <v>399</v>
      </c>
      <c r="AF18" t="s">
        <v>397</v>
      </c>
      <c r="AG18" t="s">
        <v>396</v>
      </c>
      <c r="AH18" t="s">
        <v>397</v>
      </c>
      <c r="AI18" t="s">
        <v>398</v>
      </c>
      <c r="AJ18" t="s">
        <v>398</v>
      </c>
      <c r="AK18" t="s">
        <v>403</v>
      </c>
      <c r="AL18" t="s">
        <v>404</v>
      </c>
      <c r="AM18" t="s">
        <v>396</v>
      </c>
      <c r="AN18" t="s">
        <v>405</v>
      </c>
      <c r="AO18" t="s">
        <v>405</v>
      </c>
      <c r="AP18" t="s">
        <v>406</v>
      </c>
      <c r="AQ18" t="s">
        <v>404</v>
      </c>
      <c r="AR18" t="s">
        <v>407</v>
      </c>
      <c r="AS18" t="s">
        <v>402</v>
      </c>
      <c r="AU18" t="s">
        <v>402</v>
      </c>
      <c r="AV18" t="s">
        <v>407</v>
      </c>
      <c r="BB18" t="s">
        <v>397</v>
      </c>
      <c r="BI18" t="s">
        <v>397</v>
      </c>
      <c r="BJ18" t="s">
        <v>397</v>
      </c>
      <c r="BK18" t="s">
        <v>397</v>
      </c>
      <c r="BL18" t="s">
        <v>408</v>
      </c>
      <c r="BZ18" t="s">
        <v>409</v>
      </c>
      <c r="CB18" t="s">
        <v>409</v>
      </c>
      <c r="CC18" t="s">
        <v>397</v>
      </c>
      <c r="CF18" t="s">
        <v>409</v>
      </c>
      <c r="CG18" t="s">
        <v>402</v>
      </c>
      <c r="CJ18" t="s">
        <v>410</v>
      </c>
      <c r="CK18" t="s">
        <v>410</v>
      </c>
      <c r="CM18" t="s">
        <v>411</v>
      </c>
      <c r="CN18" t="s">
        <v>409</v>
      </c>
      <c r="CP18" t="s">
        <v>409</v>
      </c>
      <c r="CQ18" t="s">
        <v>397</v>
      </c>
      <c r="CU18" t="s">
        <v>409</v>
      </c>
      <c r="CW18" t="s">
        <v>412</v>
      </c>
      <c r="CZ18" t="s">
        <v>409</v>
      </c>
      <c r="DA18" t="s">
        <v>409</v>
      </c>
      <c r="DC18" t="s">
        <v>409</v>
      </c>
      <c r="DE18" t="s">
        <v>409</v>
      </c>
      <c r="DG18" t="s">
        <v>397</v>
      </c>
      <c r="DH18" t="s">
        <v>397</v>
      </c>
      <c r="DJ18" t="s">
        <v>413</v>
      </c>
      <c r="DK18" t="s">
        <v>414</v>
      </c>
      <c r="DN18" t="s">
        <v>395</v>
      </c>
      <c r="DP18" t="s">
        <v>394</v>
      </c>
      <c r="DQ18" t="s">
        <v>398</v>
      </c>
      <c r="DR18" t="s">
        <v>398</v>
      </c>
      <c r="DS18" t="s">
        <v>405</v>
      </c>
      <c r="DT18" t="s">
        <v>405</v>
      </c>
      <c r="DU18" t="s">
        <v>398</v>
      </c>
      <c r="DV18" t="s">
        <v>405</v>
      </c>
      <c r="DW18" t="s">
        <v>407</v>
      </c>
      <c r="DX18" t="s">
        <v>401</v>
      </c>
      <c r="DY18" t="s">
        <v>401</v>
      </c>
      <c r="DZ18" t="s">
        <v>400</v>
      </c>
      <c r="EA18" t="s">
        <v>400</v>
      </c>
      <c r="EB18" t="s">
        <v>400</v>
      </c>
      <c r="EC18" t="s">
        <v>400</v>
      </c>
      <c r="ED18" t="s">
        <v>400</v>
      </c>
      <c r="EE18" t="s">
        <v>415</v>
      </c>
      <c r="EF18" t="s">
        <v>397</v>
      </c>
      <c r="EG18" t="s">
        <v>397</v>
      </c>
      <c r="EH18" t="s">
        <v>398</v>
      </c>
      <c r="EI18" t="s">
        <v>398</v>
      </c>
      <c r="EJ18" t="s">
        <v>398</v>
      </c>
      <c r="EK18" t="s">
        <v>405</v>
      </c>
      <c r="EL18" t="s">
        <v>398</v>
      </c>
      <c r="EM18" t="s">
        <v>405</v>
      </c>
      <c r="EN18" t="s">
        <v>401</v>
      </c>
      <c r="EO18" t="s">
        <v>401</v>
      </c>
      <c r="EP18" t="s">
        <v>400</v>
      </c>
      <c r="EQ18" t="s">
        <v>400</v>
      </c>
      <c r="ER18" t="s">
        <v>397</v>
      </c>
      <c r="EW18" t="s">
        <v>397</v>
      </c>
      <c r="EZ18" t="s">
        <v>400</v>
      </c>
      <c r="FA18" t="s">
        <v>400</v>
      </c>
      <c r="FB18" t="s">
        <v>400</v>
      </c>
      <c r="FC18" t="s">
        <v>400</v>
      </c>
      <c r="FD18" t="s">
        <v>400</v>
      </c>
      <c r="FE18" t="s">
        <v>397</v>
      </c>
      <c r="FF18" t="s">
        <v>397</v>
      </c>
      <c r="FG18" t="s">
        <v>397</v>
      </c>
      <c r="FH18" t="s">
        <v>394</v>
      </c>
      <c r="FK18" t="s">
        <v>416</v>
      </c>
      <c r="FL18" t="s">
        <v>416</v>
      </c>
      <c r="FN18" t="s">
        <v>394</v>
      </c>
      <c r="FO18" t="s">
        <v>417</v>
      </c>
      <c r="FQ18" t="s">
        <v>394</v>
      </c>
      <c r="FR18" t="s">
        <v>394</v>
      </c>
      <c r="FT18" t="s">
        <v>418</v>
      </c>
      <c r="FU18" t="s">
        <v>419</v>
      </c>
      <c r="FV18" t="s">
        <v>418</v>
      </c>
      <c r="FW18" t="s">
        <v>419</v>
      </c>
      <c r="FX18" t="s">
        <v>418</v>
      </c>
      <c r="FY18" t="s">
        <v>419</v>
      </c>
      <c r="FZ18" t="s">
        <v>402</v>
      </c>
      <c r="GA18" t="s">
        <v>402</v>
      </c>
      <c r="GC18" t="s">
        <v>420</v>
      </c>
      <c r="GG18" t="s">
        <v>420</v>
      </c>
      <c r="GM18" t="s">
        <v>421</v>
      </c>
      <c r="GN18" t="s">
        <v>421</v>
      </c>
      <c r="HA18" t="s">
        <v>421</v>
      </c>
      <c r="HB18" t="s">
        <v>421</v>
      </c>
      <c r="HC18" t="s">
        <v>422</v>
      </c>
      <c r="HD18" t="s">
        <v>422</v>
      </c>
      <c r="HE18" t="s">
        <v>400</v>
      </c>
      <c r="HF18" t="s">
        <v>400</v>
      </c>
      <c r="HG18" t="s">
        <v>402</v>
      </c>
      <c r="HH18" t="s">
        <v>400</v>
      </c>
      <c r="HI18" t="s">
        <v>405</v>
      </c>
      <c r="HJ18" t="s">
        <v>402</v>
      </c>
      <c r="HK18" t="s">
        <v>402</v>
      </c>
      <c r="HM18" t="s">
        <v>421</v>
      </c>
      <c r="HN18" t="s">
        <v>421</v>
      </c>
      <c r="HO18" t="s">
        <v>421</v>
      </c>
      <c r="HP18" t="s">
        <v>421</v>
      </c>
      <c r="HQ18" t="s">
        <v>421</v>
      </c>
      <c r="HR18" t="s">
        <v>421</v>
      </c>
      <c r="HS18" t="s">
        <v>421</v>
      </c>
      <c r="HT18" t="s">
        <v>423</v>
      </c>
      <c r="HU18" t="s">
        <v>423</v>
      </c>
      <c r="HV18" t="s">
        <v>423</v>
      </c>
      <c r="HW18" t="s">
        <v>424</v>
      </c>
      <c r="HX18" t="s">
        <v>421</v>
      </c>
      <c r="HY18" t="s">
        <v>421</v>
      </c>
      <c r="HZ18" t="s">
        <v>421</v>
      </c>
      <c r="IA18" t="s">
        <v>421</v>
      </c>
      <c r="IB18" t="s">
        <v>421</v>
      </c>
      <c r="IC18" t="s">
        <v>421</v>
      </c>
      <c r="ID18" t="s">
        <v>421</v>
      </c>
      <c r="IE18" t="s">
        <v>421</v>
      </c>
      <c r="IF18" t="s">
        <v>421</v>
      </c>
      <c r="IG18" t="s">
        <v>421</v>
      </c>
      <c r="IH18" t="s">
        <v>421</v>
      </c>
      <c r="II18" t="s">
        <v>421</v>
      </c>
      <c r="IP18" t="s">
        <v>421</v>
      </c>
      <c r="IQ18" t="s">
        <v>402</v>
      </c>
      <c r="IR18" t="s">
        <v>402</v>
      </c>
      <c r="IS18" t="s">
        <v>418</v>
      </c>
      <c r="IT18" t="s">
        <v>419</v>
      </c>
      <c r="IU18" t="s">
        <v>419</v>
      </c>
      <c r="IY18" t="s">
        <v>419</v>
      </c>
      <c r="JC18" t="s">
        <v>398</v>
      </c>
      <c r="JD18" t="s">
        <v>398</v>
      </c>
      <c r="JE18" t="s">
        <v>405</v>
      </c>
      <c r="JF18" t="s">
        <v>405</v>
      </c>
      <c r="JG18" t="s">
        <v>425</v>
      </c>
      <c r="JH18" t="s">
        <v>425</v>
      </c>
      <c r="JI18" t="s">
        <v>421</v>
      </c>
      <c r="JJ18" t="s">
        <v>421</v>
      </c>
      <c r="JK18" t="s">
        <v>421</v>
      </c>
      <c r="JL18" t="s">
        <v>421</v>
      </c>
      <c r="JM18" t="s">
        <v>421</v>
      </c>
      <c r="JN18" t="s">
        <v>421</v>
      </c>
      <c r="JO18" t="s">
        <v>400</v>
      </c>
      <c r="JP18" t="s">
        <v>421</v>
      </c>
      <c r="JR18" t="s">
        <v>407</v>
      </c>
      <c r="JS18" t="s">
        <v>407</v>
      </c>
      <c r="JT18" t="s">
        <v>400</v>
      </c>
      <c r="JU18" t="s">
        <v>400</v>
      </c>
      <c r="JV18" t="s">
        <v>400</v>
      </c>
      <c r="JW18" t="s">
        <v>400</v>
      </c>
      <c r="JX18" t="s">
        <v>400</v>
      </c>
      <c r="JY18" t="s">
        <v>402</v>
      </c>
      <c r="JZ18" t="s">
        <v>402</v>
      </c>
      <c r="KA18" t="s">
        <v>402</v>
      </c>
      <c r="KB18" t="s">
        <v>400</v>
      </c>
      <c r="KC18" t="s">
        <v>398</v>
      </c>
      <c r="KD18" t="s">
        <v>405</v>
      </c>
      <c r="KE18" t="s">
        <v>402</v>
      </c>
      <c r="KF18" t="s">
        <v>402</v>
      </c>
    </row>
    <row r="19" spans="1:292">
      <c r="A19">
        <v>1</v>
      </c>
      <c r="B19">
        <v>1680553603.6</v>
      </c>
      <c r="C19">
        <v>0</v>
      </c>
      <c r="D19" t="s">
        <v>426</v>
      </c>
      <c r="E19" t="s">
        <v>427</v>
      </c>
      <c r="F19">
        <v>5</v>
      </c>
      <c r="G19" t="s">
        <v>428</v>
      </c>
      <c r="H19">
        <v>1680553600.85</v>
      </c>
      <c r="I19">
        <f>(J19)/1000</f>
        <v>0</v>
      </c>
      <c r="J19">
        <f>IF(DO19, AM19, AG19)</f>
        <v>0</v>
      </c>
      <c r="K19">
        <f>IF(DO19, AH19, AF19)</f>
        <v>0</v>
      </c>
      <c r="L19">
        <f>DQ19 - IF(AT19&gt;1, K19*DK19*100.0/(AV19*EE19), 0)</f>
        <v>0</v>
      </c>
      <c r="M19">
        <f>((S19-I19/2)*L19-K19)/(S19+I19/2)</f>
        <v>0</v>
      </c>
      <c r="N19">
        <f>M19*(DX19+DY19)/1000.0</f>
        <v>0</v>
      </c>
      <c r="O19">
        <f>(DQ19 - IF(AT19&gt;1, K19*DK19*100.0/(AV19*EE19), 0))*(DX19+DY19)/1000.0</f>
        <v>0</v>
      </c>
      <c r="P19">
        <f>2.0/((1/R19-1/Q19)+SIGN(R19)*SQRT((1/R19-1/Q19)*(1/R19-1/Q19) + 4*DL19/((DL19+1)*(DL19+1))*(2*1/R19*1/Q19-1/Q19*1/Q19)))</f>
        <v>0</v>
      </c>
      <c r="Q19">
        <f>IF(LEFT(DM19,1)&lt;&gt;"0",IF(LEFT(DM19,1)="1",3.0,DN19),$D$5+$E$5*(EE19*DX19/($K$5*1000))+$F$5*(EE19*DX19/($K$5*1000))*MAX(MIN(DK19,$J$5),$I$5)*MAX(MIN(DK19,$J$5),$I$5)+$G$5*MAX(MIN(DK19,$J$5),$I$5)*(EE19*DX19/($K$5*1000))+$H$5*(EE19*DX19/($K$5*1000))*(EE19*DX19/($K$5*1000)))</f>
        <v>0</v>
      </c>
      <c r="R19">
        <f>I19*(1000-(1000*0.61365*exp(17.502*V19/(240.97+V19))/(DX19+DY19)+DS19)/2)/(1000*0.61365*exp(17.502*V19/(240.97+V19))/(DX19+DY19)-DS19)</f>
        <v>0</v>
      </c>
      <c r="S19">
        <f>1/((DL19+1)/(P19/1.6)+1/(Q19/1.37)) + DL19/((DL19+1)/(P19/1.6) + DL19/(Q19/1.37))</f>
        <v>0</v>
      </c>
      <c r="T19">
        <f>(DG19*DJ19)</f>
        <v>0</v>
      </c>
      <c r="U19">
        <f>(DZ19+(T19+2*0.95*5.67E-8*(((DZ19+$B$9)+273)^4-(DZ19+273)^4)-44100*I19)/(1.84*29.3*Q19+8*0.95*5.67E-8*(DZ19+273)^3))</f>
        <v>0</v>
      </c>
      <c r="V19">
        <f>($C$9*EA19+$D$9*EB19+$E$9*U19)</f>
        <v>0</v>
      </c>
      <c r="W19">
        <f>0.61365*exp(17.502*V19/(240.97+V19))</f>
        <v>0</v>
      </c>
      <c r="X19">
        <f>(Y19/Z19*100)</f>
        <v>0</v>
      </c>
      <c r="Y19">
        <f>DS19*(DX19+DY19)/1000</f>
        <v>0</v>
      </c>
      <c r="Z19">
        <f>0.61365*exp(17.502*DZ19/(240.97+DZ19))</f>
        <v>0</v>
      </c>
      <c r="AA19">
        <f>(W19-DS19*(DX19+DY19)/1000)</f>
        <v>0</v>
      </c>
      <c r="AB19">
        <f>(-I19*44100)</f>
        <v>0</v>
      </c>
      <c r="AC19">
        <f>2*29.3*Q19*0.92*(DZ19-V19)</f>
        <v>0</v>
      </c>
      <c r="AD19">
        <f>2*0.95*5.67E-8*(((DZ19+$B$9)+273)^4-(V19+273)^4)</f>
        <v>0</v>
      </c>
      <c r="AE19">
        <f>T19+AD19+AB19+AC19</f>
        <v>0</v>
      </c>
      <c r="AF19">
        <f>DW19*AT19*(DR19-DQ19*(1000-AT19*DT19)/(1000-AT19*DS19))/(100*DK19)</f>
        <v>0</v>
      </c>
      <c r="AG19">
        <f>1000*DW19*AT19*(DS19-DT19)/(100*DK19*(1000-AT19*DS19))</f>
        <v>0</v>
      </c>
      <c r="AH19">
        <f>(AI19 - AJ19 - DX19*1E3/(8.314*(DZ19+273.15)) * AL19/DW19 * AK19) * DW19/(100*DK19) * (1000 - DT19)/1000</f>
        <v>0</v>
      </c>
      <c r="AI19">
        <v>423.977614076112</v>
      </c>
      <c r="AJ19">
        <v>424.4301515151516</v>
      </c>
      <c r="AK19">
        <v>-0.0008111447564118344</v>
      </c>
      <c r="AL19">
        <v>66.70466047092707</v>
      </c>
      <c r="AM19">
        <f>(AO19 - AN19 + DX19*1E3/(8.314*(DZ19+273.15)) * AQ19/DW19 * AP19) * DW19/(100*DK19) * 1000/(1000 - AO19)</f>
        <v>0</v>
      </c>
      <c r="AN19">
        <v>9.293110014337019</v>
      </c>
      <c r="AO19">
        <v>9.417352060606062</v>
      </c>
      <c r="AP19">
        <v>4.611758290867784E-06</v>
      </c>
      <c r="AQ19">
        <v>96.20073336709004</v>
      </c>
      <c r="AR19">
        <v>0</v>
      </c>
      <c r="AS19">
        <v>0</v>
      </c>
      <c r="AT19">
        <f>IF(AR19*$H$15&gt;=AV19,1.0,(AV19/(AV19-AR19*$H$15)))</f>
        <v>0</v>
      </c>
      <c r="AU19">
        <f>(AT19-1)*100</f>
        <v>0</v>
      </c>
      <c r="AV19">
        <f>MAX(0,($B$15+$C$15*EE19)/(1+$D$15*EE19)*DX19/(DZ19+273)*$E$15)</f>
        <v>0</v>
      </c>
      <c r="AW19" t="s">
        <v>429</v>
      </c>
      <c r="AX19" t="s">
        <v>429</v>
      </c>
      <c r="AY19">
        <v>0</v>
      </c>
      <c r="AZ19">
        <v>0</v>
      </c>
      <c r="BA19">
        <f>1-AY19/AZ19</f>
        <v>0</v>
      </c>
      <c r="BB19">
        <v>0</v>
      </c>
      <c r="BC19" t="s">
        <v>429</v>
      </c>
      <c r="BD19" t="s">
        <v>429</v>
      </c>
      <c r="BE19">
        <v>0</v>
      </c>
      <c r="BF19">
        <v>0</v>
      </c>
      <c r="BG19">
        <f>1-BE19/BF19</f>
        <v>0</v>
      </c>
      <c r="BH19">
        <v>0.5</v>
      </c>
      <c r="BI19">
        <f>DH19</f>
        <v>0</v>
      </c>
      <c r="BJ19">
        <f>K19</f>
        <v>0</v>
      </c>
      <c r="BK19">
        <f>BG19*BH19*BI19</f>
        <v>0</v>
      </c>
      <c r="BL19">
        <f>(BJ19-BB19)/BI19</f>
        <v>0</v>
      </c>
      <c r="BM19">
        <f>(AZ19-BF19)/BF19</f>
        <v>0</v>
      </c>
      <c r="BN19">
        <f>AY19/(BA19+AY19/BF19)</f>
        <v>0</v>
      </c>
      <c r="BO19" t="s">
        <v>429</v>
      </c>
      <c r="BP19">
        <v>0</v>
      </c>
      <c r="BQ19">
        <f>IF(BP19&lt;&gt;0, BP19, BN19)</f>
        <v>0</v>
      </c>
      <c r="BR19">
        <f>1-BQ19/BF19</f>
        <v>0</v>
      </c>
      <c r="BS19">
        <f>(BF19-BE19)/(BF19-BQ19)</f>
        <v>0</v>
      </c>
      <c r="BT19">
        <f>(AZ19-BF19)/(AZ19-BQ19)</f>
        <v>0</v>
      </c>
      <c r="BU19">
        <f>(BF19-BE19)/(BF19-AY19)</f>
        <v>0</v>
      </c>
      <c r="BV19">
        <f>(AZ19-BF19)/(AZ19-AY19)</f>
        <v>0</v>
      </c>
      <c r="BW19">
        <f>(BS19*BQ19/BE19)</f>
        <v>0</v>
      </c>
      <c r="BX19">
        <f>(1-BW19)</f>
        <v>0</v>
      </c>
      <c r="DG19">
        <f>$B$13*EF19+$C$13*EG19+$F$13*ER19*(1-EU19)</f>
        <v>0</v>
      </c>
      <c r="DH19">
        <f>DG19*DI19</f>
        <v>0</v>
      </c>
      <c r="DI19">
        <f>($B$13*$D$11+$C$13*$D$11+$F$13*((FE19+EW19)/MAX(FE19+EW19+FF19, 0.1)*$I$11+FF19/MAX(FE19+EW19+FF19, 0.1)*$J$11))/($B$13+$C$13+$F$13)</f>
        <v>0</v>
      </c>
      <c r="DJ19">
        <f>($B$13*$K$11+$C$13*$K$11+$F$13*((FE19+EW19)/MAX(FE19+EW19+FF19, 0.1)*$P$11+FF19/MAX(FE19+EW19+FF19, 0.1)*$Q$11))/($B$13+$C$13+$F$13)</f>
        <v>0</v>
      </c>
      <c r="DK19">
        <v>1.65</v>
      </c>
      <c r="DL19">
        <v>0.5</v>
      </c>
      <c r="DM19" t="s">
        <v>430</v>
      </c>
      <c r="DN19">
        <v>2</v>
      </c>
      <c r="DO19" t="b">
        <v>1</v>
      </c>
      <c r="DP19">
        <v>1680553600.85</v>
      </c>
      <c r="DQ19">
        <v>420.4572</v>
      </c>
      <c r="DR19">
        <v>420.0191</v>
      </c>
      <c r="DS19">
        <v>9.416802000000001</v>
      </c>
      <c r="DT19">
        <v>9.293349000000003</v>
      </c>
      <c r="DU19">
        <v>420.9396</v>
      </c>
      <c r="DV19">
        <v>9.367359</v>
      </c>
      <c r="DW19">
        <v>500.0495000000001</v>
      </c>
      <c r="DX19">
        <v>90.03377999999999</v>
      </c>
      <c r="DY19">
        <v>0.10015042</v>
      </c>
      <c r="DZ19">
        <v>19.87353</v>
      </c>
      <c r="EA19">
        <v>19.97928</v>
      </c>
      <c r="EB19">
        <v>999.9</v>
      </c>
      <c r="EC19">
        <v>0</v>
      </c>
      <c r="ED19">
        <v>0</v>
      </c>
      <c r="EE19">
        <v>9972</v>
      </c>
      <c r="EF19">
        <v>0</v>
      </c>
      <c r="EG19">
        <v>0.242856</v>
      </c>
      <c r="EH19">
        <v>0.4379943</v>
      </c>
      <c r="EI19">
        <v>424.4542</v>
      </c>
      <c r="EJ19">
        <v>423.959</v>
      </c>
      <c r="EK19">
        <v>0.1234515</v>
      </c>
      <c r="EL19">
        <v>420.0191</v>
      </c>
      <c r="EM19">
        <v>9.293349000000003</v>
      </c>
      <c r="EN19">
        <v>0.8478304</v>
      </c>
      <c r="EO19">
        <v>0.8367153999999999</v>
      </c>
      <c r="EP19">
        <v>4.534376</v>
      </c>
      <c r="EQ19">
        <v>4.345928</v>
      </c>
      <c r="ER19">
        <v>0.05000780000000001</v>
      </c>
      <c r="ES19">
        <v>0</v>
      </c>
      <c r="ET19">
        <v>0</v>
      </c>
      <c r="EU19">
        <v>0</v>
      </c>
      <c r="EV19">
        <v>203.65</v>
      </c>
      <c r="EW19">
        <v>0.05000780000000001</v>
      </c>
      <c r="EX19">
        <v>-25.253</v>
      </c>
      <c r="EY19">
        <v>-2.565</v>
      </c>
      <c r="EZ19">
        <v>33.8372</v>
      </c>
      <c r="FA19">
        <v>38.3246</v>
      </c>
      <c r="FB19">
        <v>36.0624</v>
      </c>
      <c r="FC19">
        <v>37.8996</v>
      </c>
      <c r="FD19">
        <v>35.6622</v>
      </c>
      <c r="FE19">
        <v>0</v>
      </c>
      <c r="FF19">
        <v>0</v>
      </c>
      <c r="FG19">
        <v>0</v>
      </c>
      <c r="FH19">
        <v>1680553577.7</v>
      </c>
      <c r="FI19">
        <v>0</v>
      </c>
      <c r="FJ19">
        <v>204.0996153846154</v>
      </c>
      <c r="FK19">
        <v>-5.08478640602934</v>
      </c>
      <c r="FL19">
        <v>-8.5011963708778</v>
      </c>
      <c r="FM19">
        <v>-24.82923076923078</v>
      </c>
      <c r="FN19">
        <v>15</v>
      </c>
      <c r="FO19">
        <v>1680553473.6</v>
      </c>
      <c r="FP19" t="s">
        <v>431</v>
      </c>
      <c r="FQ19">
        <v>1680553473.6</v>
      </c>
      <c r="FR19">
        <v>1680553468.6</v>
      </c>
      <c r="FS19">
        <v>1</v>
      </c>
      <c r="FT19">
        <v>0.049</v>
      </c>
      <c r="FU19">
        <v>0.014</v>
      </c>
      <c r="FV19">
        <v>-0.482</v>
      </c>
      <c r="FW19">
        <v>0.048</v>
      </c>
      <c r="FX19">
        <v>420</v>
      </c>
      <c r="FY19">
        <v>9</v>
      </c>
      <c r="FZ19">
        <v>0.85</v>
      </c>
      <c r="GA19">
        <v>0.22</v>
      </c>
      <c r="GB19">
        <v>0.45042875</v>
      </c>
      <c r="GC19">
        <v>0.004434641651033079</v>
      </c>
      <c r="GD19">
        <v>0.03720493635913789</v>
      </c>
      <c r="GE19">
        <v>1</v>
      </c>
      <c r="GF19">
        <v>0.123241175</v>
      </c>
      <c r="GG19">
        <v>-0.0005614221388370274</v>
      </c>
      <c r="GH19">
        <v>0.0008192582586553524</v>
      </c>
      <c r="GI19">
        <v>1</v>
      </c>
      <c r="GJ19">
        <v>2</v>
      </c>
      <c r="GK19">
        <v>2</v>
      </c>
      <c r="GL19" t="s">
        <v>432</v>
      </c>
      <c r="GM19">
        <v>3.09953</v>
      </c>
      <c r="GN19">
        <v>2.75796</v>
      </c>
      <c r="GO19">
        <v>0.0882289</v>
      </c>
      <c r="GP19">
        <v>0.0881289</v>
      </c>
      <c r="GQ19">
        <v>0.0542885</v>
      </c>
      <c r="GR19">
        <v>0.0545394</v>
      </c>
      <c r="GS19">
        <v>23494.8</v>
      </c>
      <c r="GT19">
        <v>23199.2</v>
      </c>
      <c r="GU19">
        <v>26308.4</v>
      </c>
      <c r="GV19">
        <v>25771.9</v>
      </c>
      <c r="GW19">
        <v>39952.9</v>
      </c>
      <c r="GX19">
        <v>37196</v>
      </c>
      <c r="GY19">
        <v>46026.8</v>
      </c>
      <c r="GZ19">
        <v>42565.4</v>
      </c>
      <c r="HA19">
        <v>1.9148</v>
      </c>
      <c r="HB19">
        <v>1.9366</v>
      </c>
      <c r="HC19">
        <v>-0.0212789</v>
      </c>
      <c r="HD19">
        <v>0</v>
      </c>
      <c r="HE19">
        <v>20.3327</v>
      </c>
      <c r="HF19">
        <v>999.9</v>
      </c>
      <c r="HG19">
        <v>25.7</v>
      </c>
      <c r="HH19">
        <v>30.3</v>
      </c>
      <c r="HI19">
        <v>12.3717</v>
      </c>
      <c r="HJ19">
        <v>61.0326</v>
      </c>
      <c r="HK19">
        <v>27.9127</v>
      </c>
      <c r="HL19">
        <v>1</v>
      </c>
      <c r="HM19">
        <v>-0.0792581</v>
      </c>
      <c r="HN19">
        <v>3.03651</v>
      </c>
      <c r="HO19">
        <v>20.2657</v>
      </c>
      <c r="HP19">
        <v>5.22238</v>
      </c>
      <c r="HQ19">
        <v>11.98</v>
      </c>
      <c r="HR19">
        <v>4.96575</v>
      </c>
      <c r="HS19">
        <v>3.275</v>
      </c>
      <c r="HT19">
        <v>9999</v>
      </c>
      <c r="HU19">
        <v>9999</v>
      </c>
      <c r="HV19">
        <v>9999</v>
      </c>
      <c r="HW19">
        <v>985</v>
      </c>
      <c r="HX19">
        <v>1.86417</v>
      </c>
      <c r="HY19">
        <v>1.8602</v>
      </c>
      <c r="HZ19">
        <v>1.85837</v>
      </c>
      <c r="IA19">
        <v>1.85989</v>
      </c>
      <c r="IB19">
        <v>1.85989</v>
      </c>
      <c r="IC19">
        <v>1.85834</v>
      </c>
      <c r="ID19">
        <v>1.85737</v>
      </c>
      <c r="IE19">
        <v>1.85242</v>
      </c>
      <c r="IF19">
        <v>0</v>
      </c>
      <c r="IG19">
        <v>0</v>
      </c>
      <c r="IH19">
        <v>0</v>
      </c>
      <c r="II19">
        <v>0</v>
      </c>
      <c r="IJ19" t="s">
        <v>433</v>
      </c>
      <c r="IK19" t="s">
        <v>434</v>
      </c>
      <c r="IL19" t="s">
        <v>435</v>
      </c>
      <c r="IM19" t="s">
        <v>435</v>
      </c>
      <c r="IN19" t="s">
        <v>435</v>
      </c>
      <c r="IO19" t="s">
        <v>435</v>
      </c>
      <c r="IP19">
        <v>0</v>
      </c>
      <c r="IQ19">
        <v>100</v>
      </c>
      <c r="IR19">
        <v>100</v>
      </c>
      <c r="IS19">
        <v>-0.483</v>
      </c>
      <c r="IT19">
        <v>0.0495</v>
      </c>
      <c r="IU19">
        <v>-0.1139046492296064</v>
      </c>
      <c r="IV19">
        <v>-0.00139593354141756</v>
      </c>
      <c r="IW19">
        <v>1.4815850142622E-06</v>
      </c>
      <c r="IX19">
        <v>-5.845240202914516E-10</v>
      </c>
      <c r="IY19">
        <v>0.01363305243637312</v>
      </c>
      <c r="IZ19">
        <v>-0.005038664025986261</v>
      </c>
      <c r="JA19">
        <v>0.001069327960449999</v>
      </c>
      <c r="JB19">
        <v>-1.316451681682256E-05</v>
      </c>
      <c r="JC19">
        <v>2</v>
      </c>
      <c r="JD19">
        <v>1977</v>
      </c>
      <c r="JE19">
        <v>1</v>
      </c>
      <c r="JF19">
        <v>23</v>
      </c>
      <c r="JG19">
        <v>2.2</v>
      </c>
      <c r="JH19">
        <v>2.2</v>
      </c>
      <c r="JI19">
        <v>1.13525</v>
      </c>
      <c r="JJ19">
        <v>2.62085</v>
      </c>
      <c r="JK19">
        <v>1.49658</v>
      </c>
      <c r="JL19">
        <v>2.39258</v>
      </c>
      <c r="JM19">
        <v>1.54907</v>
      </c>
      <c r="JN19">
        <v>2.31567</v>
      </c>
      <c r="JO19">
        <v>34.9444</v>
      </c>
      <c r="JP19">
        <v>24.2013</v>
      </c>
      <c r="JQ19">
        <v>18</v>
      </c>
      <c r="JR19">
        <v>485.874</v>
      </c>
      <c r="JS19">
        <v>515.87</v>
      </c>
      <c r="JT19">
        <v>17.5833</v>
      </c>
      <c r="JU19">
        <v>26.0694</v>
      </c>
      <c r="JV19">
        <v>30.0004</v>
      </c>
      <c r="JW19">
        <v>26.1639</v>
      </c>
      <c r="JX19">
        <v>26.1199</v>
      </c>
      <c r="JY19">
        <v>22.8365</v>
      </c>
      <c r="JZ19">
        <v>21.423</v>
      </c>
      <c r="KA19">
        <v>30.8173</v>
      </c>
      <c r="KB19">
        <v>17.5975</v>
      </c>
      <c r="KC19">
        <v>420</v>
      </c>
      <c r="KD19">
        <v>9.299569999999999</v>
      </c>
      <c r="KE19">
        <v>100.565</v>
      </c>
      <c r="KF19">
        <v>100.979</v>
      </c>
    </row>
    <row r="20" spans="1:292">
      <c r="A20">
        <v>2</v>
      </c>
      <c r="B20">
        <v>1680553608.6</v>
      </c>
      <c r="C20">
        <v>5</v>
      </c>
      <c r="D20" t="s">
        <v>436</v>
      </c>
      <c r="E20" t="s">
        <v>437</v>
      </c>
      <c r="F20">
        <v>5</v>
      </c>
      <c r="G20" t="s">
        <v>428</v>
      </c>
      <c r="H20">
        <v>1680553606.1</v>
      </c>
      <c r="I20">
        <f>(J20)/1000</f>
        <v>0</v>
      </c>
      <c r="J20">
        <f>IF(DO20, AM20, AG20)</f>
        <v>0</v>
      </c>
      <c r="K20">
        <f>IF(DO20, AH20, AF20)</f>
        <v>0</v>
      </c>
      <c r="L20">
        <f>DQ20 - IF(AT20&gt;1, K20*DK20*100.0/(AV20*EE20), 0)</f>
        <v>0</v>
      </c>
      <c r="M20">
        <f>((S20-I20/2)*L20-K20)/(S20+I20/2)</f>
        <v>0</v>
      </c>
      <c r="N20">
        <f>M20*(DX20+DY20)/1000.0</f>
        <v>0</v>
      </c>
      <c r="O20">
        <f>(DQ20 - IF(AT20&gt;1, K20*DK20*100.0/(AV20*EE20), 0))*(DX20+DY20)/1000.0</f>
        <v>0</v>
      </c>
      <c r="P20">
        <f>2.0/((1/R20-1/Q20)+SIGN(R20)*SQRT((1/R20-1/Q20)*(1/R20-1/Q20) + 4*DL20/((DL20+1)*(DL20+1))*(2*1/R20*1/Q20-1/Q20*1/Q20)))</f>
        <v>0</v>
      </c>
      <c r="Q20">
        <f>IF(LEFT(DM20,1)&lt;&gt;"0",IF(LEFT(DM20,1)="1",3.0,DN20),$D$5+$E$5*(EE20*DX20/($K$5*1000))+$F$5*(EE20*DX20/($K$5*1000))*MAX(MIN(DK20,$J$5),$I$5)*MAX(MIN(DK20,$J$5),$I$5)+$G$5*MAX(MIN(DK20,$J$5),$I$5)*(EE20*DX20/($K$5*1000))+$H$5*(EE20*DX20/($K$5*1000))*(EE20*DX20/($K$5*1000)))</f>
        <v>0</v>
      </c>
      <c r="R20">
        <f>I20*(1000-(1000*0.61365*exp(17.502*V20/(240.97+V20))/(DX20+DY20)+DS20)/2)/(1000*0.61365*exp(17.502*V20/(240.97+V20))/(DX20+DY20)-DS20)</f>
        <v>0</v>
      </c>
      <c r="S20">
        <f>1/((DL20+1)/(P20/1.6)+1/(Q20/1.37)) + DL20/((DL20+1)/(P20/1.6) + DL20/(Q20/1.37))</f>
        <v>0</v>
      </c>
      <c r="T20">
        <f>(DG20*DJ20)</f>
        <v>0</v>
      </c>
      <c r="U20">
        <f>(DZ20+(T20+2*0.95*5.67E-8*(((DZ20+$B$9)+273)^4-(DZ20+273)^4)-44100*I20)/(1.84*29.3*Q20+8*0.95*5.67E-8*(DZ20+273)^3))</f>
        <v>0</v>
      </c>
      <c r="V20">
        <f>($C$9*EA20+$D$9*EB20+$E$9*U20)</f>
        <v>0</v>
      </c>
      <c r="W20">
        <f>0.61365*exp(17.502*V20/(240.97+V20))</f>
        <v>0</v>
      </c>
      <c r="X20">
        <f>(Y20/Z20*100)</f>
        <v>0</v>
      </c>
      <c r="Y20">
        <f>DS20*(DX20+DY20)/1000</f>
        <v>0</v>
      </c>
      <c r="Z20">
        <f>0.61365*exp(17.502*DZ20/(240.97+DZ20))</f>
        <v>0</v>
      </c>
      <c r="AA20">
        <f>(W20-DS20*(DX20+DY20)/1000)</f>
        <v>0</v>
      </c>
      <c r="AB20">
        <f>(-I20*44100)</f>
        <v>0</v>
      </c>
      <c r="AC20">
        <f>2*29.3*Q20*0.92*(DZ20-V20)</f>
        <v>0</v>
      </c>
      <c r="AD20">
        <f>2*0.95*5.67E-8*(((DZ20+$B$9)+273)^4-(V20+273)^4)</f>
        <v>0</v>
      </c>
      <c r="AE20">
        <f>T20+AD20+AB20+AC20</f>
        <v>0</v>
      </c>
      <c r="AF20">
        <f>DW20*AT20*(DR20-DQ20*(1000-AT20*DT20)/(1000-AT20*DS20))/(100*DK20)</f>
        <v>0</v>
      </c>
      <c r="AG20">
        <f>1000*DW20*AT20*(DS20-DT20)/(100*DK20*(1000-AT20*DS20))</f>
        <v>0</v>
      </c>
      <c r="AH20">
        <f>(AI20 - AJ20 - DX20*1E3/(8.314*(DZ20+273.15)) * AL20/DW20 * AK20) * DW20/(100*DK20) * (1000 - DT20)/1000</f>
        <v>0</v>
      </c>
      <c r="AI20">
        <v>423.902909741103</v>
      </c>
      <c r="AJ20">
        <v>424.501636363636</v>
      </c>
      <c r="AK20">
        <v>0.001146381122219302</v>
      </c>
      <c r="AL20">
        <v>66.70466047092707</v>
      </c>
      <c r="AM20">
        <f>(AO20 - AN20 + DX20*1E3/(8.314*(DZ20+273.15)) * AQ20/DW20 * AP20) * DW20/(100*DK20) * 1000/(1000 - AO20)</f>
        <v>0</v>
      </c>
      <c r="AN20">
        <v>9.293021375172975</v>
      </c>
      <c r="AO20">
        <v>9.419686606060607</v>
      </c>
      <c r="AP20">
        <v>8.040032962632923E-06</v>
      </c>
      <c r="AQ20">
        <v>96.20073336709004</v>
      </c>
      <c r="AR20">
        <v>0</v>
      </c>
      <c r="AS20">
        <v>0</v>
      </c>
      <c r="AT20">
        <f>IF(AR20*$H$15&gt;=AV20,1.0,(AV20/(AV20-AR20*$H$15)))</f>
        <v>0</v>
      </c>
      <c r="AU20">
        <f>(AT20-1)*100</f>
        <v>0</v>
      </c>
      <c r="AV20">
        <f>MAX(0,($B$15+$C$15*EE20)/(1+$D$15*EE20)*DX20/(DZ20+273)*$E$15)</f>
        <v>0</v>
      </c>
      <c r="AW20" t="s">
        <v>429</v>
      </c>
      <c r="AX20" t="s">
        <v>429</v>
      </c>
      <c r="AY20">
        <v>0</v>
      </c>
      <c r="AZ20">
        <v>0</v>
      </c>
      <c r="BA20">
        <f>1-AY20/AZ20</f>
        <v>0</v>
      </c>
      <c r="BB20">
        <v>0</v>
      </c>
      <c r="BC20" t="s">
        <v>429</v>
      </c>
      <c r="BD20" t="s">
        <v>429</v>
      </c>
      <c r="BE20">
        <v>0</v>
      </c>
      <c r="BF20">
        <v>0</v>
      </c>
      <c r="BG20">
        <f>1-BE20/BF20</f>
        <v>0</v>
      </c>
      <c r="BH20">
        <v>0.5</v>
      </c>
      <c r="BI20">
        <f>DH20</f>
        <v>0</v>
      </c>
      <c r="BJ20">
        <f>K20</f>
        <v>0</v>
      </c>
      <c r="BK20">
        <f>BG20*BH20*BI20</f>
        <v>0</v>
      </c>
      <c r="BL20">
        <f>(BJ20-BB20)/BI20</f>
        <v>0</v>
      </c>
      <c r="BM20">
        <f>(AZ20-BF20)/BF20</f>
        <v>0</v>
      </c>
      <c r="BN20">
        <f>AY20/(BA20+AY20/BF20)</f>
        <v>0</v>
      </c>
      <c r="BO20" t="s">
        <v>429</v>
      </c>
      <c r="BP20">
        <v>0</v>
      </c>
      <c r="BQ20">
        <f>IF(BP20&lt;&gt;0, BP20, BN20)</f>
        <v>0</v>
      </c>
      <c r="BR20">
        <f>1-BQ20/BF20</f>
        <v>0</v>
      </c>
      <c r="BS20">
        <f>(BF20-BE20)/(BF20-BQ20)</f>
        <v>0</v>
      </c>
      <c r="BT20">
        <f>(AZ20-BF20)/(AZ20-BQ20)</f>
        <v>0</v>
      </c>
      <c r="BU20">
        <f>(BF20-BE20)/(BF20-AY20)</f>
        <v>0</v>
      </c>
      <c r="BV20">
        <f>(AZ20-BF20)/(AZ20-AY20)</f>
        <v>0</v>
      </c>
      <c r="BW20">
        <f>(BS20*BQ20/BE20)</f>
        <v>0</v>
      </c>
      <c r="BX20">
        <f>(1-BW20)</f>
        <v>0</v>
      </c>
      <c r="DG20">
        <f>$B$13*EF20+$C$13*EG20+$F$13*ER20*(1-EU20)</f>
        <v>0</v>
      </c>
      <c r="DH20">
        <f>DG20*DI20</f>
        <v>0</v>
      </c>
      <c r="DI20">
        <f>($B$13*$D$11+$C$13*$D$11+$F$13*((FE20+EW20)/MAX(FE20+EW20+FF20, 0.1)*$I$11+FF20/MAX(FE20+EW20+FF20, 0.1)*$J$11))/($B$13+$C$13+$F$13)</f>
        <v>0</v>
      </c>
      <c r="DJ20">
        <f>($B$13*$K$11+$C$13*$K$11+$F$13*((FE20+EW20)/MAX(FE20+EW20+FF20, 0.1)*$P$11+FF20/MAX(FE20+EW20+FF20, 0.1)*$Q$11))/($B$13+$C$13+$F$13)</f>
        <v>0</v>
      </c>
      <c r="DK20">
        <v>1.65</v>
      </c>
      <c r="DL20">
        <v>0.5</v>
      </c>
      <c r="DM20" t="s">
        <v>430</v>
      </c>
      <c r="DN20">
        <v>2</v>
      </c>
      <c r="DO20" t="b">
        <v>1</v>
      </c>
      <c r="DP20">
        <v>1680553606.1</v>
      </c>
      <c r="DQ20">
        <v>420.4617777777778</v>
      </c>
      <c r="DR20">
        <v>419.9761111111112</v>
      </c>
      <c r="DS20">
        <v>9.418638888888889</v>
      </c>
      <c r="DT20">
        <v>9.293307777777779</v>
      </c>
      <c r="DU20">
        <v>420.9443333333333</v>
      </c>
      <c r="DV20">
        <v>9.369175555555556</v>
      </c>
      <c r="DW20">
        <v>499.9693333333333</v>
      </c>
      <c r="DX20">
        <v>90.0348888888889</v>
      </c>
      <c r="DY20">
        <v>0.09997259999999999</v>
      </c>
      <c r="DZ20">
        <v>19.87621111111111</v>
      </c>
      <c r="EA20">
        <v>19.97868888888889</v>
      </c>
      <c r="EB20">
        <v>999.9000000000001</v>
      </c>
      <c r="EC20">
        <v>0</v>
      </c>
      <c r="ED20">
        <v>0</v>
      </c>
      <c r="EE20">
        <v>9988.205555555556</v>
      </c>
      <c r="EF20">
        <v>0</v>
      </c>
      <c r="EG20">
        <v>0.242856</v>
      </c>
      <c r="EH20">
        <v>0.4855923333333333</v>
      </c>
      <c r="EI20">
        <v>424.4595555555555</v>
      </c>
      <c r="EJ20">
        <v>423.9157777777778</v>
      </c>
      <c r="EK20">
        <v>0.1253316666666667</v>
      </c>
      <c r="EL20">
        <v>419.9761111111112</v>
      </c>
      <c r="EM20">
        <v>9.293307777777779</v>
      </c>
      <c r="EN20">
        <v>0.8480061111111111</v>
      </c>
      <c r="EO20">
        <v>0.836721888888889</v>
      </c>
      <c r="EP20">
        <v>4.537342222222223</v>
      </c>
      <c r="EQ20">
        <v>4.346039999999999</v>
      </c>
      <c r="ER20">
        <v>0.0500078</v>
      </c>
      <c r="ES20">
        <v>0</v>
      </c>
      <c r="ET20">
        <v>0</v>
      </c>
      <c r="EU20">
        <v>0</v>
      </c>
      <c r="EV20">
        <v>202.7144444444444</v>
      </c>
      <c r="EW20">
        <v>0.0500078</v>
      </c>
      <c r="EX20">
        <v>-25.96222222222222</v>
      </c>
      <c r="EY20">
        <v>-2.702222222222222</v>
      </c>
      <c r="EZ20">
        <v>33.80511111111111</v>
      </c>
      <c r="FA20">
        <v>38.236</v>
      </c>
      <c r="FB20">
        <v>36.00655555555555</v>
      </c>
      <c r="FC20">
        <v>37.79144444444444</v>
      </c>
      <c r="FD20">
        <v>35.78433333333333</v>
      </c>
      <c r="FE20">
        <v>0</v>
      </c>
      <c r="FF20">
        <v>0</v>
      </c>
      <c r="FG20">
        <v>0</v>
      </c>
      <c r="FH20">
        <v>1680553582.5</v>
      </c>
      <c r="FI20">
        <v>0</v>
      </c>
      <c r="FJ20">
        <v>203.7603846153846</v>
      </c>
      <c r="FK20">
        <v>-13.73162394376356</v>
      </c>
      <c r="FL20">
        <v>0.4177779661819191</v>
      </c>
      <c r="FM20">
        <v>-25.2676923076923</v>
      </c>
      <c r="FN20">
        <v>15</v>
      </c>
      <c r="FO20">
        <v>1680553473.6</v>
      </c>
      <c r="FP20" t="s">
        <v>431</v>
      </c>
      <c r="FQ20">
        <v>1680553473.6</v>
      </c>
      <c r="FR20">
        <v>1680553468.6</v>
      </c>
      <c r="FS20">
        <v>1</v>
      </c>
      <c r="FT20">
        <v>0.049</v>
      </c>
      <c r="FU20">
        <v>0.014</v>
      </c>
      <c r="FV20">
        <v>-0.482</v>
      </c>
      <c r="FW20">
        <v>0.048</v>
      </c>
      <c r="FX20">
        <v>420</v>
      </c>
      <c r="FY20">
        <v>9</v>
      </c>
      <c r="FZ20">
        <v>0.85</v>
      </c>
      <c r="GA20">
        <v>0.22</v>
      </c>
      <c r="GB20">
        <v>0.461119825</v>
      </c>
      <c r="GC20">
        <v>0.03166591744840444</v>
      </c>
      <c r="GD20">
        <v>0.02867329135352925</v>
      </c>
      <c r="GE20">
        <v>1</v>
      </c>
      <c r="GF20">
        <v>0.1236394</v>
      </c>
      <c r="GG20">
        <v>0.004295347091932384</v>
      </c>
      <c r="GH20">
        <v>0.001117688726792929</v>
      </c>
      <c r="GI20">
        <v>1</v>
      </c>
      <c r="GJ20">
        <v>2</v>
      </c>
      <c r="GK20">
        <v>2</v>
      </c>
      <c r="GL20" t="s">
        <v>432</v>
      </c>
      <c r="GM20">
        <v>3.09962</v>
      </c>
      <c r="GN20">
        <v>2.758</v>
      </c>
      <c r="GO20">
        <v>0.08824269999999999</v>
      </c>
      <c r="GP20">
        <v>0.0881415</v>
      </c>
      <c r="GQ20">
        <v>0.0542953</v>
      </c>
      <c r="GR20">
        <v>0.0545411</v>
      </c>
      <c r="GS20">
        <v>23494.7</v>
      </c>
      <c r="GT20">
        <v>23199.1</v>
      </c>
      <c r="GU20">
        <v>26308.7</v>
      </c>
      <c r="GV20">
        <v>25772.1</v>
      </c>
      <c r="GW20">
        <v>39952.4</v>
      </c>
      <c r="GX20">
        <v>37195.9</v>
      </c>
      <c r="GY20">
        <v>46026.5</v>
      </c>
      <c r="GZ20">
        <v>42565.4</v>
      </c>
      <c r="HA20">
        <v>1.9151</v>
      </c>
      <c r="HB20">
        <v>1.93673</v>
      </c>
      <c r="HC20">
        <v>-0.0218898</v>
      </c>
      <c r="HD20">
        <v>0</v>
      </c>
      <c r="HE20">
        <v>20.3318</v>
      </c>
      <c r="HF20">
        <v>999.9</v>
      </c>
      <c r="HG20">
        <v>25.7</v>
      </c>
      <c r="HH20">
        <v>30.3</v>
      </c>
      <c r="HI20">
        <v>12.3717</v>
      </c>
      <c r="HJ20">
        <v>60.8326</v>
      </c>
      <c r="HK20">
        <v>27.7724</v>
      </c>
      <c r="HL20">
        <v>1</v>
      </c>
      <c r="HM20">
        <v>-0.0790346</v>
      </c>
      <c r="HN20">
        <v>3.02007</v>
      </c>
      <c r="HO20">
        <v>20.266</v>
      </c>
      <c r="HP20">
        <v>5.22178</v>
      </c>
      <c r="HQ20">
        <v>11.98</v>
      </c>
      <c r="HR20">
        <v>4.96565</v>
      </c>
      <c r="HS20">
        <v>3.275</v>
      </c>
      <c r="HT20">
        <v>9999</v>
      </c>
      <c r="HU20">
        <v>9999</v>
      </c>
      <c r="HV20">
        <v>9999</v>
      </c>
      <c r="HW20">
        <v>985</v>
      </c>
      <c r="HX20">
        <v>1.86417</v>
      </c>
      <c r="HY20">
        <v>1.8602</v>
      </c>
      <c r="HZ20">
        <v>1.85837</v>
      </c>
      <c r="IA20">
        <v>1.85989</v>
      </c>
      <c r="IB20">
        <v>1.85989</v>
      </c>
      <c r="IC20">
        <v>1.85834</v>
      </c>
      <c r="ID20">
        <v>1.8574</v>
      </c>
      <c r="IE20">
        <v>1.85242</v>
      </c>
      <c r="IF20">
        <v>0</v>
      </c>
      <c r="IG20">
        <v>0</v>
      </c>
      <c r="IH20">
        <v>0</v>
      </c>
      <c r="II20">
        <v>0</v>
      </c>
      <c r="IJ20" t="s">
        <v>433</v>
      </c>
      <c r="IK20" t="s">
        <v>434</v>
      </c>
      <c r="IL20" t="s">
        <v>435</v>
      </c>
      <c r="IM20" t="s">
        <v>435</v>
      </c>
      <c r="IN20" t="s">
        <v>435</v>
      </c>
      <c r="IO20" t="s">
        <v>435</v>
      </c>
      <c r="IP20">
        <v>0</v>
      </c>
      <c r="IQ20">
        <v>100</v>
      </c>
      <c r="IR20">
        <v>100</v>
      </c>
      <c r="IS20">
        <v>-0.483</v>
      </c>
      <c r="IT20">
        <v>0.0495</v>
      </c>
      <c r="IU20">
        <v>-0.1139046492296064</v>
      </c>
      <c r="IV20">
        <v>-0.00139593354141756</v>
      </c>
      <c r="IW20">
        <v>1.4815850142622E-06</v>
      </c>
      <c r="IX20">
        <v>-5.845240202914516E-10</v>
      </c>
      <c r="IY20">
        <v>0.01363305243637312</v>
      </c>
      <c r="IZ20">
        <v>-0.005038664025986261</v>
      </c>
      <c r="JA20">
        <v>0.001069327960449999</v>
      </c>
      <c r="JB20">
        <v>-1.316451681682256E-05</v>
      </c>
      <c r="JC20">
        <v>2</v>
      </c>
      <c r="JD20">
        <v>1977</v>
      </c>
      <c r="JE20">
        <v>1</v>
      </c>
      <c r="JF20">
        <v>23</v>
      </c>
      <c r="JG20">
        <v>2.2</v>
      </c>
      <c r="JH20">
        <v>2.3</v>
      </c>
      <c r="JI20">
        <v>1.13525</v>
      </c>
      <c r="JJ20">
        <v>2.61475</v>
      </c>
      <c r="JK20">
        <v>1.49658</v>
      </c>
      <c r="JL20">
        <v>2.39258</v>
      </c>
      <c r="JM20">
        <v>1.54907</v>
      </c>
      <c r="JN20">
        <v>2.36938</v>
      </c>
      <c r="JO20">
        <v>34.9674</v>
      </c>
      <c r="JP20">
        <v>24.2101</v>
      </c>
      <c r="JQ20">
        <v>18</v>
      </c>
      <c r="JR20">
        <v>486.082</v>
      </c>
      <c r="JS20">
        <v>515.99</v>
      </c>
      <c r="JT20">
        <v>17.5976</v>
      </c>
      <c r="JU20">
        <v>26.0725</v>
      </c>
      <c r="JV20">
        <v>30.0002</v>
      </c>
      <c r="JW20">
        <v>26.1683</v>
      </c>
      <c r="JX20">
        <v>26.1237</v>
      </c>
      <c r="JY20">
        <v>22.836</v>
      </c>
      <c r="JZ20">
        <v>21.423</v>
      </c>
      <c r="KA20">
        <v>30.8173</v>
      </c>
      <c r="KB20">
        <v>17.6123</v>
      </c>
      <c r="KC20">
        <v>420</v>
      </c>
      <c r="KD20">
        <v>9.299569999999999</v>
      </c>
      <c r="KE20">
        <v>100.565</v>
      </c>
      <c r="KF20">
        <v>100.979</v>
      </c>
    </row>
    <row r="21" spans="1:292">
      <c r="A21">
        <v>3</v>
      </c>
      <c r="B21">
        <v>1680553613.6</v>
      </c>
      <c r="C21">
        <v>10</v>
      </c>
      <c r="D21" t="s">
        <v>438</v>
      </c>
      <c r="E21" t="s">
        <v>439</v>
      </c>
      <c r="F21">
        <v>5</v>
      </c>
      <c r="G21" t="s">
        <v>428</v>
      </c>
      <c r="H21">
        <v>1680553610.8</v>
      </c>
      <c r="I21">
        <f>(J21)/1000</f>
        <v>0</v>
      </c>
      <c r="J21">
        <f>IF(DO21, AM21, AG21)</f>
        <v>0</v>
      </c>
      <c r="K21">
        <f>IF(DO21, AH21, AF21)</f>
        <v>0</v>
      </c>
      <c r="L21">
        <f>DQ21 - IF(AT21&gt;1, K21*DK21*100.0/(AV21*EE21), 0)</f>
        <v>0</v>
      </c>
      <c r="M21">
        <f>((S21-I21/2)*L21-K21)/(S21+I21/2)</f>
        <v>0</v>
      </c>
      <c r="N21">
        <f>M21*(DX21+DY21)/1000.0</f>
        <v>0</v>
      </c>
      <c r="O21">
        <f>(DQ21 - IF(AT21&gt;1, K21*DK21*100.0/(AV21*EE21), 0))*(DX21+DY21)/1000.0</f>
        <v>0</v>
      </c>
      <c r="P21">
        <f>2.0/((1/R21-1/Q21)+SIGN(R21)*SQRT((1/R21-1/Q21)*(1/R21-1/Q21) + 4*DL21/((DL21+1)*(DL21+1))*(2*1/R21*1/Q21-1/Q21*1/Q21)))</f>
        <v>0</v>
      </c>
      <c r="Q21">
        <f>IF(LEFT(DM21,1)&lt;&gt;"0",IF(LEFT(DM21,1)="1",3.0,DN21),$D$5+$E$5*(EE21*DX21/($K$5*1000))+$F$5*(EE21*DX21/($K$5*1000))*MAX(MIN(DK21,$J$5),$I$5)*MAX(MIN(DK21,$J$5),$I$5)+$G$5*MAX(MIN(DK21,$J$5),$I$5)*(EE21*DX21/($K$5*1000))+$H$5*(EE21*DX21/($K$5*1000))*(EE21*DX21/($K$5*1000)))</f>
        <v>0</v>
      </c>
      <c r="R21">
        <f>I21*(1000-(1000*0.61365*exp(17.502*V21/(240.97+V21))/(DX21+DY21)+DS21)/2)/(1000*0.61365*exp(17.502*V21/(240.97+V21))/(DX21+DY21)-DS21)</f>
        <v>0</v>
      </c>
      <c r="S21">
        <f>1/((DL21+1)/(P21/1.6)+1/(Q21/1.37)) + DL21/((DL21+1)/(P21/1.6) + DL21/(Q21/1.37))</f>
        <v>0</v>
      </c>
      <c r="T21">
        <f>(DG21*DJ21)</f>
        <v>0</v>
      </c>
      <c r="U21">
        <f>(DZ21+(T21+2*0.95*5.67E-8*(((DZ21+$B$9)+273)^4-(DZ21+273)^4)-44100*I21)/(1.84*29.3*Q21+8*0.95*5.67E-8*(DZ21+273)^3))</f>
        <v>0</v>
      </c>
      <c r="V21">
        <f>($C$9*EA21+$D$9*EB21+$E$9*U21)</f>
        <v>0</v>
      </c>
      <c r="W21">
        <f>0.61365*exp(17.502*V21/(240.97+V21))</f>
        <v>0</v>
      </c>
      <c r="X21">
        <f>(Y21/Z21*100)</f>
        <v>0</v>
      </c>
      <c r="Y21">
        <f>DS21*(DX21+DY21)/1000</f>
        <v>0</v>
      </c>
      <c r="Z21">
        <f>0.61365*exp(17.502*DZ21/(240.97+DZ21))</f>
        <v>0</v>
      </c>
      <c r="AA21">
        <f>(W21-DS21*(DX21+DY21)/1000)</f>
        <v>0</v>
      </c>
      <c r="AB21">
        <f>(-I21*44100)</f>
        <v>0</v>
      </c>
      <c r="AC21">
        <f>2*29.3*Q21*0.92*(DZ21-V21)</f>
        <v>0</v>
      </c>
      <c r="AD21">
        <f>2*0.95*5.67E-8*(((DZ21+$B$9)+273)^4-(V21+273)^4)</f>
        <v>0</v>
      </c>
      <c r="AE21">
        <f>T21+AD21+AB21+AC21</f>
        <v>0</v>
      </c>
      <c r="AF21">
        <f>DW21*AT21*(DR21-DQ21*(1000-AT21*DT21)/(1000-AT21*DS21))/(100*DK21)</f>
        <v>0</v>
      </c>
      <c r="AG21">
        <f>1000*DW21*AT21*(DS21-DT21)/(100*DK21*(1000-AT21*DS21))</f>
        <v>0</v>
      </c>
      <c r="AH21">
        <f>(AI21 - AJ21 - DX21*1E3/(8.314*(DZ21+273.15)) * AL21/DW21 * AK21) * DW21/(100*DK21) * (1000 - DT21)/1000</f>
        <v>0</v>
      </c>
      <c r="AI21">
        <v>423.9294369770785</v>
      </c>
      <c r="AJ21">
        <v>424.5151393939393</v>
      </c>
      <c r="AK21">
        <v>0.0001845533267717554</v>
      </c>
      <c r="AL21">
        <v>66.70466047092707</v>
      </c>
      <c r="AM21">
        <f>(AO21 - AN21 + DX21*1E3/(8.314*(DZ21+273.15)) * AQ21/DW21 * AP21) * DW21/(100*DK21) * 1000/(1000 - AO21)</f>
        <v>0</v>
      </c>
      <c r="AN21">
        <v>9.294913090321881</v>
      </c>
      <c r="AO21">
        <v>9.418560000000001</v>
      </c>
      <c r="AP21">
        <v>-3.065893768817548E-06</v>
      </c>
      <c r="AQ21">
        <v>96.20073336709004</v>
      </c>
      <c r="AR21">
        <v>0</v>
      </c>
      <c r="AS21">
        <v>0</v>
      </c>
      <c r="AT21">
        <f>IF(AR21*$H$15&gt;=AV21,1.0,(AV21/(AV21-AR21*$H$15)))</f>
        <v>0</v>
      </c>
      <c r="AU21">
        <f>(AT21-1)*100</f>
        <v>0</v>
      </c>
      <c r="AV21">
        <f>MAX(0,($B$15+$C$15*EE21)/(1+$D$15*EE21)*DX21/(DZ21+273)*$E$15)</f>
        <v>0</v>
      </c>
      <c r="AW21" t="s">
        <v>429</v>
      </c>
      <c r="AX21" t="s">
        <v>429</v>
      </c>
      <c r="AY21">
        <v>0</v>
      </c>
      <c r="AZ21">
        <v>0</v>
      </c>
      <c r="BA21">
        <f>1-AY21/AZ21</f>
        <v>0</v>
      </c>
      <c r="BB21">
        <v>0</v>
      </c>
      <c r="BC21" t="s">
        <v>429</v>
      </c>
      <c r="BD21" t="s">
        <v>429</v>
      </c>
      <c r="BE21">
        <v>0</v>
      </c>
      <c r="BF21">
        <v>0</v>
      </c>
      <c r="BG21">
        <f>1-BE21/BF21</f>
        <v>0</v>
      </c>
      <c r="BH21">
        <v>0.5</v>
      </c>
      <c r="BI21">
        <f>DH21</f>
        <v>0</v>
      </c>
      <c r="BJ21">
        <f>K21</f>
        <v>0</v>
      </c>
      <c r="BK21">
        <f>BG21*BH21*BI21</f>
        <v>0</v>
      </c>
      <c r="BL21">
        <f>(BJ21-BB21)/BI21</f>
        <v>0</v>
      </c>
      <c r="BM21">
        <f>(AZ21-BF21)/BF21</f>
        <v>0</v>
      </c>
      <c r="BN21">
        <f>AY21/(BA21+AY21/BF21)</f>
        <v>0</v>
      </c>
      <c r="BO21" t="s">
        <v>429</v>
      </c>
      <c r="BP21">
        <v>0</v>
      </c>
      <c r="BQ21">
        <f>IF(BP21&lt;&gt;0, BP21, BN21)</f>
        <v>0</v>
      </c>
      <c r="BR21">
        <f>1-BQ21/BF21</f>
        <v>0</v>
      </c>
      <c r="BS21">
        <f>(BF21-BE21)/(BF21-BQ21)</f>
        <v>0</v>
      </c>
      <c r="BT21">
        <f>(AZ21-BF21)/(AZ21-BQ21)</f>
        <v>0</v>
      </c>
      <c r="BU21">
        <f>(BF21-BE21)/(BF21-AY21)</f>
        <v>0</v>
      </c>
      <c r="BV21">
        <f>(AZ21-BF21)/(AZ21-AY21)</f>
        <v>0</v>
      </c>
      <c r="BW21">
        <f>(BS21*BQ21/BE21)</f>
        <v>0</v>
      </c>
      <c r="BX21">
        <f>(1-BW21)</f>
        <v>0</v>
      </c>
      <c r="DG21">
        <f>$B$13*EF21+$C$13*EG21+$F$13*ER21*(1-EU21)</f>
        <v>0</v>
      </c>
      <c r="DH21">
        <f>DG21*DI21</f>
        <v>0</v>
      </c>
      <c r="DI21">
        <f>($B$13*$D$11+$C$13*$D$11+$F$13*((FE21+EW21)/MAX(FE21+EW21+FF21, 0.1)*$I$11+FF21/MAX(FE21+EW21+FF21, 0.1)*$J$11))/($B$13+$C$13+$F$13)</f>
        <v>0</v>
      </c>
      <c r="DJ21">
        <f>($B$13*$K$11+$C$13*$K$11+$F$13*((FE21+EW21)/MAX(FE21+EW21+FF21, 0.1)*$P$11+FF21/MAX(FE21+EW21+FF21, 0.1)*$Q$11))/($B$13+$C$13+$F$13)</f>
        <v>0</v>
      </c>
      <c r="DK21">
        <v>1.65</v>
      </c>
      <c r="DL21">
        <v>0.5</v>
      </c>
      <c r="DM21" t="s">
        <v>430</v>
      </c>
      <c r="DN21">
        <v>2</v>
      </c>
      <c r="DO21" t="b">
        <v>1</v>
      </c>
      <c r="DP21">
        <v>1680553610.8</v>
      </c>
      <c r="DQ21">
        <v>420.5167</v>
      </c>
      <c r="DR21">
        <v>419.9918000000001</v>
      </c>
      <c r="DS21">
        <v>9.418952999999998</v>
      </c>
      <c r="DT21">
        <v>9.294613999999999</v>
      </c>
      <c r="DU21">
        <v>420.9993000000001</v>
      </c>
      <c r="DV21">
        <v>9.369485000000001</v>
      </c>
      <c r="DW21">
        <v>499.9352000000001</v>
      </c>
      <c r="DX21">
        <v>90.03586999999999</v>
      </c>
      <c r="DY21">
        <v>0.09980076</v>
      </c>
      <c r="DZ21">
        <v>19.87927</v>
      </c>
      <c r="EA21">
        <v>19.97438</v>
      </c>
      <c r="EB21">
        <v>999.9</v>
      </c>
      <c r="EC21">
        <v>0</v>
      </c>
      <c r="ED21">
        <v>0</v>
      </c>
      <c r="EE21">
        <v>10013.692</v>
      </c>
      <c r="EF21">
        <v>0</v>
      </c>
      <c r="EG21">
        <v>0.242856</v>
      </c>
      <c r="EH21">
        <v>0.5249360000000001</v>
      </c>
      <c r="EI21">
        <v>424.5153</v>
      </c>
      <c r="EJ21">
        <v>423.9318999999999</v>
      </c>
      <c r="EK21">
        <v>0.1243404</v>
      </c>
      <c r="EL21">
        <v>419.9918000000001</v>
      </c>
      <c r="EM21">
        <v>9.294613999999999</v>
      </c>
      <c r="EN21">
        <v>0.8480435999999999</v>
      </c>
      <c r="EO21">
        <v>0.8368483</v>
      </c>
      <c r="EP21">
        <v>4.537973</v>
      </c>
      <c r="EQ21">
        <v>4.348197</v>
      </c>
      <c r="ER21">
        <v>0.05000780000000001</v>
      </c>
      <c r="ES21">
        <v>0</v>
      </c>
      <c r="ET21">
        <v>0</v>
      </c>
      <c r="EU21">
        <v>0</v>
      </c>
      <c r="EV21">
        <v>205.244</v>
      </c>
      <c r="EW21">
        <v>0.05000780000000001</v>
      </c>
      <c r="EX21">
        <v>-25.317</v>
      </c>
      <c r="EY21">
        <v>-2.355</v>
      </c>
      <c r="EZ21">
        <v>33.78099999999999</v>
      </c>
      <c r="FA21">
        <v>38.1622</v>
      </c>
      <c r="FB21">
        <v>35.9497</v>
      </c>
      <c r="FC21">
        <v>37.7248</v>
      </c>
      <c r="FD21">
        <v>35.7436</v>
      </c>
      <c r="FE21">
        <v>0</v>
      </c>
      <c r="FF21">
        <v>0</v>
      </c>
      <c r="FG21">
        <v>0</v>
      </c>
      <c r="FH21">
        <v>1680553587.3</v>
      </c>
      <c r="FI21">
        <v>0</v>
      </c>
      <c r="FJ21">
        <v>203.8311538461539</v>
      </c>
      <c r="FK21">
        <v>6.788034159603678</v>
      </c>
      <c r="FL21">
        <v>1.162393150554496</v>
      </c>
      <c r="FM21">
        <v>-25.29923076923077</v>
      </c>
      <c r="FN21">
        <v>15</v>
      </c>
      <c r="FO21">
        <v>1680553473.6</v>
      </c>
      <c r="FP21" t="s">
        <v>431</v>
      </c>
      <c r="FQ21">
        <v>1680553473.6</v>
      </c>
      <c r="FR21">
        <v>1680553468.6</v>
      </c>
      <c r="FS21">
        <v>1</v>
      </c>
      <c r="FT21">
        <v>0.049</v>
      </c>
      <c r="FU21">
        <v>0.014</v>
      </c>
      <c r="FV21">
        <v>-0.482</v>
      </c>
      <c r="FW21">
        <v>0.048</v>
      </c>
      <c r="FX21">
        <v>420</v>
      </c>
      <c r="FY21">
        <v>9</v>
      </c>
      <c r="FZ21">
        <v>0.85</v>
      </c>
      <c r="GA21">
        <v>0.22</v>
      </c>
      <c r="GB21">
        <v>0.4779632749999999</v>
      </c>
      <c r="GC21">
        <v>0.2838853846153845</v>
      </c>
      <c r="GD21">
        <v>0.03729834404232144</v>
      </c>
      <c r="GE21">
        <v>0</v>
      </c>
      <c r="GF21">
        <v>0.12385365</v>
      </c>
      <c r="GG21">
        <v>0.00846738461538429</v>
      </c>
      <c r="GH21">
        <v>0.00129031714221737</v>
      </c>
      <c r="GI21">
        <v>1</v>
      </c>
      <c r="GJ21">
        <v>1</v>
      </c>
      <c r="GK21">
        <v>2</v>
      </c>
      <c r="GL21" t="s">
        <v>440</v>
      </c>
      <c r="GM21">
        <v>3.0997</v>
      </c>
      <c r="GN21">
        <v>2.75829</v>
      </c>
      <c r="GO21">
        <v>0.08823979999999999</v>
      </c>
      <c r="GP21">
        <v>0.0881349</v>
      </c>
      <c r="GQ21">
        <v>0.0542901</v>
      </c>
      <c r="GR21">
        <v>0.0545446</v>
      </c>
      <c r="GS21">
        <v>23494.3</v>
      </c>
      <c r="GT21">
        <v>23199.1</v>
      </c>
      <c r="GU21">
        <v>26308.2</v>
      </c>
      <c r="GV21">
        <v>25772</v>
      </c>
      <c r="GW21">
        <v>39952.3</v>
      </c>
      <c r="GX21">
        <v>37195.7</v>
      </c>
      <c r="GY21">
        <v>46026.2</v>
      </c>
      <c r="GZ21">
        <v>42565.3</v>
      </c>
      <c r="HA21">
        <v>1.91525</v>
      </c>
      <c r="HB21">
        <v>1.9365</v>
      </c>
      <c r="HC21">
        <v>-0.0215992</v>
      </c>
      <c r="HD21">
        <v>0</v>
      </c>
      <c r="HE21">
        <v>20.331</v>
      </c>
      <c r="HF21">
        <v>999.9</v>
      </c>
      <c r="HG21">
        <v>25.7</v>
      </c>
      <c r="HH21">
        <v>30.3</v>
      </c>
      <c r="HI21">
        <v>12.3715</v>
      </c>
      <c r="HJ21">
        <v>60.7526</v>
      </c>
      <c r="HK21">
        <v>27.6803</v>
      </c>
      <c r="HL21">
        <v>1</v>
      </c>
      <c r="HM21">
        <v>-0.0788237</v>
      </c>
      <c r="HN21">
        <v>3.0079</v>
      </c>
      <c r="HO21">
        <v>20.2662</v>
      </c>
      <c r="HP21">
        <v>5.22058</v>
      </c>
      <c r="HQ21">
        <v>11.98</v>
      </c>
      <c r="HR21">
        <v>4.96555</v>
      </c>
      <c r="HS21">
        <v>3.27483</v>
      </c>
      <c r="HT21">
        <v>9999</v>
      </c>
      <c r="HU21">
        <v>9999</v>
      </c>
      <c r="HV21">
        <v>9999</v>
      </c>
      <c r="HW21">
        <v>985</v>
      </c>
      <c r="HX21">
        <v>1.86417</v>
      </c>
      <c r="HY21">
        <v>1.8602</v>
      </c>
      <c r="HZ21">
        <v>1.85837</v>
      </c>
      <c r="IA21">
        <v>1.85989</v>
      </c>
      <c r="IB21">
        <v>1.85989</v>
      </c>
      <c r="IC21">
        <v>1.85834</v>
      </c>
      <c r="ID21">
        <v>1.85741</v>
      </c>
      <c r="IE21">
        <v>1.85242</v>
      </c>
      <c r="IF21">
        <v>0</v>
      </c>
      <c r="IG21">
        <v>0</v>
      </c>
      <c r="IH21">
        <v>0</v>
      </c>
      <c r="II21">
        <v>0</v>
      </c>
      <c r="IJ21" t="s">
        <v>433</v>
      </c>
      <c r="IK21" t="s">
        <v>434</v>
      </c>
      <c r="IL21" t="s">
        <v>435</v>
      </c>
      <c r="IM21" t="s">
        <v>435</v>
      </c>
      <c r="IN21" t="s">
        <v>435</v>
      </c>
      <c r="IO21" t="s">
        <v>435</v>
      </c>
      <c r="IP21">
        <v>0</v>
      </c>
      <c r="IQ21">
        <v>100</v>
      </c>
      <c r="IR21">
        <v>100</v>
      </c>
      <c r="IS21">
        <v>-0.483</v>
      </c>
      <c r="IT21">
        <v>0.0495</v>
      </c>
      <c r="IU21">
        <v>-0.1139046492296064</v>
      </c>
      <c r="IV21">
        <v>-0.00139593354141756</v>
      </c>
      <c r="IW21">
        <v>1.4815850142622E-06</v>
      </c>
      <c r="IX21">
        <v>-5.845240202914516E-10</v>
      </c>
      <c r="IY21">
        <v>0.01363305243637312</v>
      </c>
      <c r="IZ21">
        <v>-0.005038664025986261</v>
      </c>
      <c r="JA21">
        <v>0.001069327960449999</v>
      </c>
      <c r="JB21">
        <v>-1.316451681682256E-05</v>
      </c>
      <c r="JC21">
        <v>2</v>
      </c>
      <c r="JD21">
        <v>1977</v>
      </c>
      <c r="JE21">
        <v>1</v>
      </c>
      <c r="JF21">
        <v>23</v>
      </c>
      <c r="JG21">
        <v>2.3</v>
      </c>
      <c r="JH21">
        <v>2.4</v>
      </c>
      <c r="JI21">
        <v>1.13647</v>
      </c>
      <c r="JJ21">
        <v>2.61841</v>
      </c>
      <c r="JK21">
        <v>1.49658</v>
      </c>
      <c r="JL21">
        <v>2.39258</v>
      </c>
      <c r="JM21">
        <v>1.54907</v>
      </c>
      <c r="JN21">
        <v>2.42554</v>
      </c>
      <c r="JO21">
        <v>34.9674</v>
      </c>
      <c r="JP21">
        <v>24.2101</v>
      </c>
      <c r="JQ21">
        <v>18</v>
      </c>
      <c r="JR21">
        <v>486.196</v>
      </c>
      <c r="JS21">
        <v>515.879</v>
      </c>
      <c r="JT21">
        <v>17.6131</v>
      </c>
      <c r="JU21">
        <v>26.0759</v>
      </c>
      <c r="JV21">
        <v>30.0003</v>
      </c>
      <c r="JW21">
        <v>26.1717</v>
      </c>
      <c r="JX21">
        <v>26.128</v>
      </c>
      <c r="JY21">
        <v>22.837</v>
      </c>
      <c r="JZ21">
        <v>21.423</v>
      </c>
      <c r="KA21">
        <v>30.8173</v>
      </c>
      <c r="KB21">
        <v>17.6304</v>
      </c>
      <c r="KC21">
        <v>420</v>
      </c>
      <c r="KD21">
        <v>9.25835</v>
      </c>
      <c r="KE21">
        <v>100.564</v>
      </c>
      <c r="KF21">
        <v>100.979</v>
      </c>
    </row>
    <row r="22" spans="1:292">
      <c r="A22">
        <v>4</v>
      </c>
      <c r="B22">
        <v>1680553618.6</v>
      </c>
      <c r="C22">
        <v>15</v>
      </c>
      <c r="D22" t="s">
        <v>441</v>
      </c>
      <c r="E22" t="s">
        <v>442</v>
      </c>
      <c r="F22">
        <v>5</v>
      </c>
      <c r="G22" t="s">
        <v>428</v>
      </c>
      <c r="H22">
        <v>1680553616.1</v>
      </c>
      <c r="I22">
        <f>(J22)/1000</f>
        <v>0</v>
      </c>
      <c r="J22">
        <f>IF(DO22, AM22, AG22)</f>
        <v>0</v>
      </c>
      <c r="K22">
        <f>IF(DO22, AH22, AF22)</f>
        <v>0</v>
      </c>
      <c r="L22">
        <f>DQ22 - IF(AT22&gt;1, K22*DK22*100.0/(AV22*EE22), 0)</f>
        <v>0</v>
      </c>
      <c r="M22">
        <f>((S22-I22/2)*L22-K22)/(S22+I22/2)</f>
        <v>0</v>
      </c>
      <c r="N22">
        <f>M22*(DX22+DY22)/1000.0</f>
        <v>0</v>
      </c>
      <c r="O22">
        <f>(DQ22 - IF(AT22&gt;1, K22*DK22*100.0/(AV22*EE22), 0))*(DX22+DY22)/1000.0</f>
        <v>0</v>
      </c>
      <c r="P22">
        <f>2.0/((1/R22-1/Q22)+SIGN(R22)*SQRT((1/R22-1/Q22)*(1/R22-1/Q22) + 4*DL22/((DL22+1)*(DL22+1))*(2*1/R22*1/Q22-1/Q22*1/Q22)))</f>
        <v>0</v>
      </c>
      <c r="Q22">
        <f>IF(LEFT(DM22,1)&lt;&gt;"0",IF(LEFT(DM22,1)="1",3.0,DN22),$D$5+$E$5*(EE22*DX22/($K$5*1000))+$F$5*(EE22*DX22/($K$5*1000))*MAX(MIN(DK22,$J$5),$I$5)*MAX(MIN(DK22,$J$5),$I$5)+$G$5*MAX(MIN(DK22,$J$5),$I$5)*(EE22*DX22/($K$5*1000))+$H$5*(EE22*DX22/($K$5*1000))*(EE22*DX22/($K$5*1000)))</f>
        <v>0</v>
      </c>
      <c r="R22">
        <f>I22*(1000-(1000*0.61365*exp(17.502*V22/(240.97+V22))/(DX22+DY22)+DS22)/2)/(1000*0.61365*exp(17.502*V22/(240.97+V22))/(DX22+DY22)-DS22)</f>
        <v>0</v>
      </c>
      <c r="S22">
        <f>1/((DL22+1)/(P22/1.6)+1/(Q22/1.37)) + DL22/((DL22+1)/(P22/1.6) + DL22/(Q22/1.37))</f>
        <v>0</v>
      </c>
      <c r="T22">
        <f>(DG22*DJ22)</f>
        <v>0</v>
      </c>
      <c r="U22">
        <f>(DZ22+(T22+2*0.95*5.67E-8*(((DZ22+$B$9)+273)^4-(DZ22+273)^4)-44100*I22)/(1.84*29.3*Q22+8*0.95*5.67E-8*(DZ22+273)^3))</f>
        <v>0</v>
      </c>
      <c r="V22">
        <f>($C$9*EA22+$D$9*EB22+$E$9*U22)</f>
        <v>0</v>
      </c>
      <c r="W22">
        <f>0.61365*exp(17.502*V22/(240.97+V22))</f>
        <v>0</v>
      </c>
      <c r="X22">
        <f>(Y22/Z22*100)</f>
        <v>0</v>
      </c>
      <c r="Y22">
        <f>DS22*(DX22+DY22)/1000</f>
        <v>0</v>
      </c>
      <c r="Z22">
        <f>0.61365*exp(17.502*DZ22/(240.97+DZ22))</f>
        <v>0</v>
      </c>
      <c r="AA22">
        <f>(W22-DS22*(DX22+DY22)/1000)</f>
        <v>0</v>
      </c>
      <c r="AB22">
        <f>(-I22*44100)</f>
        <v>0</v>
      </c>
      <c r="AC22">
        <f>2*29.3*Q22*0.92*(DZ22-V22)</f>
        <v>0</v>
      </c>
      <c r="AD22">
        <f>2*0.95*5.67E-8*(((DZ22+$B$9)+273)^4-(V22+273)^4)</f>
        <v>0</v>
      </c>
      <c r="AE22">
        <f>T22+AD22+AB22+AC22</f>
        <v>0</v>
      </c>
      <c r="AF22">
        <f>DW22*AT22*(DR22-DQ22*(1000-AT22*DT22)/(1000-AT22*DS22))/(100*DK22)</f>
        <v>0</v>
      </c>
      <c r="AG22">
        <f>1000*DW22*AT22*(DS22-DT22)/(100*DK22*(1000-AT22*DS22))</f>
        <v>0</v>
      </c>
      <c r="AH22">
        <f>(AI22 - AJ22 - DX22*1E3/(8.314*(DZ22+273.15)) * AL22/DW22 * AK22) * DW22/(100*DK22) * (1000 - DT22)/1000</f>
        <v>0</v>
      </c>
      <c r="AI22">
        <v>423.9429343318812</v>
      </c>
      <c r="AJ22">
        <v>424.4818121212122</v>
      </c>
      <c r="AK22">
        <v>-0.0008291928029595844</v>
      </c>
      <c r="AL22">
        <v>66.70466047092707</v>
      </c>
      <c r="AM22">
        <f>(AO22 - AN22 + DX22*1E3/(8.314*(DZ22+273.15)) * AQ22/DW22 * AP22) * DW22/(100*DK22) * 1000/(1000 - AO22)</f>
        <v>0</v>
      </c>
      <c r="AN22">
        <v>9.294489089981848</v>
      </c>
      <c r="AO22">
        <v>9.420197878787874</v>
      </c>
      <c r="AP22">
        <v>3.753394369829148E-06</v>
      </c>
      <c r="AQ22">
        <v>96.20073336709004</v>
      </c>
      <c r="AR22">
        <v>0</v>
      </c>
      <c r="AS22">
        <v>0</v>
      </c>
      <c r="AT22">
        <f>IF(AR22*$H$15&gt;=AV22,1.0,(AV22/(AV22-AR22*$H$15)))</f>
        <v>0</v>
      </c>
      <c r="AU22">
        <f>(AT22-1)*100</f>
        <v>0</v>
      </c>
      <c r="AV22">
        <f>MAX(0,($B$15+$C$15*EE22)/(1+$D$15*EE22)*DX22/(DZ22+273)*$E$15)</f>
        <v>0</v>
      </c>
      <c r="AW22" t="s">
        <v>429</v>
      </c>
      <c r="AX22" t="s">
        <v>429</v>
      </c>
      <c r="AY22">
        <v>0</v>
      </c>
      <c r="AZ22">
        <v>0</v>
      </c>
      <c r="BA22">
        <f>1-AY22/AZ22</f>
        <v>0</v>
      </c>
      <c r="BB22">
        <v>0</v>
      </c>
      <c r="BC22" t="s">
        <v>429</v>
      </c>
      <c r="BD22" t="s">
        <v>429</v>
      </c>
      <c r="BE22">
        <v>0</v>
      </c>
      <c r="BF22">
        <v>0</v>
      </c>
      <c r="BG22">
        <f>1-BE22/BF22</f>
        <v>0</v>
      </c>
      <c r="BH22">
        <v>0.5</v>
      </c>
      <c r="BI22">
        <f>DH22</f>
        <v>0</v>
      </c>
      <c r="BJ22">
        <f>K22</f>
        <v>0</v>
      </c>
      <c r="BK22">
        <f>BG22*BH22*BI22</f>
        <v>0</v>
      </c>
      <c r="BL22">
        <f>(BJ22-BB22)/BI22</f>
        <v>0</v>
      </c>
      <c r="BM22">
        <f>(AZ22-BF22)/BF22</f>
        <v>0</v>
      </c>
      <c r="BN22">
        <f>AY22/(BA22+AY22/BF22)</f>
        <v>0</v>
      </c>
      <c r="BO22" t="s">
        <v>429</v>
      </c>
      <c r="BP22">
        <v>0</v>
      </c>
      <c r="BQ22">
        <f>IF(BP22&lt;&gt;0, BP22, BN22)</f>
        <v>0</v>
      </c>
      <c r="BR22">
        <f>1-BQ22/BF22</f>
        <v>0</v>
      </c>
      <c r="BS22">
        <f>(BF22-BE22)/(BF22-BQ22)</f>
        <v>0</v>
      </c>
      <c r="BT22">
        <f>(AZ22-BF22)/(AZ22-BQ22)</f>
        <v>0</v>
      </c>
      <c r="BU22">
        <f>(BF22-BE22)/(BF22-AY22)</f>
        <v>0</v>
      </c>
      <c r="BV22">
        <f>(AZ22-BF22)/(AZ22-AY22)</f>
        <v>0</v>
      </c>
      <c r="BW22">
        <f>(BS22*BQ22/BE22)</f>
        <v>0</v>
      </c>
      <c r="BX22">
        <f>(1-BW22)</f>
        <v>0</v>
      </c>
      <c r="DG22">
        <f>$B$13*EF22+$C$13*EG22+$F$13*ER22*(1-EU22)</f>
        <v>0</v>
      </c>
      <c r="DH22">
        <f>DG22*DI22</f>
        <v>0</v>
      </c>
      <c r="DI22">
        <f>($B$13*$D$11+$C$13*$D$11+$F$13*((FE22+EW22)/MAX(FE22+EW22+FF22, 0.1)*$I$11+FF22/MAX(FE22+EW22+FF22, 0.1)*$J$11))/($B$13+$C$13+$F$13)</f>
        <v>0</v>
      </c>
      <c r="DJ22">
        <f>($B$13*$K$11+$C$13*$K$11+$F$13*((FE22+EW22)/MAX(FE22+EW22+FF22, 0.1)*$P$11+FF22/MAX(FE22+EW22+FF22, 0.1)*$Q$11))/($B$13+$C$13+$F$13)</f>
        <v>0</v>
      </c>
      <c r="DK22">
        <v>1.65</v>
      </c>
      <c r="DL22">
        <v>0.5</v>
      </c>
      <c r="DM22" t="s">
        <v>430</v>
      </c>
      <c r="DN22">
        <v>2</v>
      </c>
      <c r="DO22" t="b">
        <v>1</v>
      </c>
      <c r="DP22">
        <v>1680553616.1</v>
      </c>
      <c r="DQ22">
        <v>420.4784444444444</v>
      </c>
      <c r="DR22">
        <v>420.0025555555555</v>
      </c>
      <c r="DS22">
        <v>9.419816666666669</v>
      </c>
      <c r="DT22">
        <v>9.294576666666666</v>
      </c>
      <c r="DU22">
        <v>420.961</v>
      </c>
      <c r="DV22">
        <v>9.370338888888888</v>
      </c>
      <c r="DW22">
        <v>500.0244444444445</v>
      </c>
      <c r="DX22">
        <v>90.03749999999999</v>
      </c>
      <c r="DY22">
        <v>0.1001896666666667</v>
      </c>
      <c r="DZ22">
        <v>19.88067777777778</v>
      </c>
      <c r="EA22">
        <v>19.98192222222222</v>
      </c>
      <c r="EB22">
        <v>999.9000000000001</v>
      </c>
      <c r="EC22">
        <v>0</v>
      </c>
      <c r="ED22">
        <v>0</v>
      </c>
      <c r="EE22">
        <v>9977.075555555557</v>
      </c>
      <c r="EF22">
        <v>0</v>
      </c>
      <c r="EG22">
        <v>0.242856</v>
      </c>
      <c r="EH22">
        <v>0.4758944444444445</v>
      </c>
      <c r="EI22">
        <v>424.4767777777778</v>
      </c>
      <c r="EJ22">
        <v>423.9427777777778</v>
      </c>
      <c r="EK22">
        <v>0.1252395555555555</v>
      </c>
      <c r="EL22">
        <v>420.0025555555555</v>
      </c>
      <c r="EM22">
        <v>9.294576666666666</v>
      </c>
      <c r="EN22">
        <v>0.8481364444444445</v>
      </c>
      <c r="EO22">
        <v>0.8368604444444444</v>
      </c>
      <c r="EP22">
        <v>4.539542222222222</v>
      </c>
      <c r="EQ22">
        <v>4.348403333333334</v>
      </c>
      <c r="ER22">
        <v>0.0500078</v>
      </c>
      <c r="ES22">
        <v>0</v>
      </c>
      <c r="ET22">
        <v>0</v>
      </c>
      <c r="EU22">
        <v>0</v>
      </c>
      <c r="EV22">
        <v>204.1877777777778</v>
      </c>
      <c r="EW22">
        <v>0.0500078</v>
      </c>
      <c r="EX22">
        <v>-26.06666666666667</v>
      </c>
      <c r="EY22">
        <v>-2.457777777777778</v>
      </c>
      <c r="EZ22">
        <v>33.67355555555556</v>
      </c>
      <c r="FA22">
        <v>38.083</v>
      </c>
      <c r="FB22">
        <v>35.56222222222222</v>
      </c>
      <c r="FC22">
        <v>37.611</v>
      </c>
      <c r="FD22">
        <v>35.56922222222223</v>
      </c>
      <c r="FE22">
        <v>0</v>
      </c>
      <c r="FF22">
        <v>0</v>
      </c>
      <c r="FG22">
        <v>0</v>
      </c>
      <c r="FH22">
        <v>1680553592.7</v>
      </c>
      <c r="FI22">
        <v>0</v>
      </c>
      <c r="FJ22">
        <v>203.8548</v>
      </c>
      <c r="FK22">
        <v>4.839999891550426</v>
      </c>
      <c r="FL22">
        <v>-2.005384533527581</v>
      </c>
      <c r="FM22">
        <v>-25.3812</v>
      </c>
      <c r="FN22">
        <v>15</v>
      </c>
      <c r="FO22">
        <v>1680553473.6</v>
      </c>
      <c r="FP22" t="s">
        <v>431</v>
      </c>
      <c r="FQ22">
        <v>1680553473.6</v>
      </c>
      <c r="FR22">
        <v>1680553468.6</v>
      </c>
      <c r="FS22">
        <v>1</v>
      </c>
      <c r="FT22">
        <v>0.049</v>
      </c>
      <c r="FU22">
        <v>0.014</v>
      </c>
      <c r="FV22">
        <v>-0.482</v>
      </c>
      <c r="FW22">
        <v>0.048</v>
      </c>
      <c r="FX22">
        <v>420</v>
      </c>
      <c r="FY22">
        <v>9</v>
      </c>
      <c r="FZ22">
        <v>0.85</v>
      </c>
      <c r="GA22">
        <v>0.22</v>
      </c>
      <c r="GB22">
        <v>0.4823295365853658</v>
      </c>
      <c r="GC22">
        <v>0.1758537073170738</v>
      </c>
      <c r="GD22">
        <v>0.03594183122708105</v>
      </c>
      <c r="GE22">
        <v>0</v>
      </c>
      <c r="GF22">
        <v>0.1243774390243903</v>
      </c>
      <c r="GG22">
        <v>0.006382411149825559</v>
      </c>
      <c r="GH22">
        <v>0.001194610173150293</v>
      </c>
      <c r="GI22">
        <v>1</v>
      </c>
      <c r="GJ22">
        <v>1</v>
      </c>
      <c r="GK22">
        <v>2</v>
      </c>
      <c r="GL22" t="s">
        <v>440</v>
      </c>
      <c r="GM22">
        <v>3.09969</v>
      </c>
      <c r="GN22">
        <v>2.75819</v>
      </c>
      <c r="GO22">
        <v>0.0882362</v>
      </c>
      <c r="GP22">
        <v>0.08814139999999999</v>
      </c>
      <c r="GQ22">
        <v>0.0543026</v>
      </c>
      <c r="GR22">
        <v>0.0545432</v>
      </c>
      <c r="GS22">
        <v>23494.3</v>
      </c>
      <c r="GT22">
        <v>23198.8</v>
      </c>
      <c r="GU22">
        <v>26308.1</v>
      </c>
      <c r="GV22">
        <v>25771.8</v>
      </c>
      <c r="GW22">
        <v>39951.8</v>
      </c>
      <c r="GX22">
        <v>37195.5</v>
      </c>
      <c r="GY22">
        <v>46026.3</v>
      </c>
      <c r="GZ22">
        <v>42565</v>
      </c>
      <c r="HA22">
        <v>1.91527</v>
      </c>
      <c r="HB22">
        <v>1.93638</v>
      </c>
      <c r="HC22">
        <v>-0.0206083</v>
      </c>
      <c r="HD22">
        <v>0</v>
      </c>
      <c r="HE22">
        <v>20.3325</v>
      </c>
      <c r="HF22">
        <v>999.9</v>
      </c>
      <c r="HG22">
        <v>25.7</v>
      </c>
      <c r="HH22">
        <v>30.3</v>
      </c>
      <c r="HI22">
        <v>12.3724</v>
      </c>
      <c r="HJ22">
        <v>61.1826</v>
      </c>
      <c r="HK22">
        <v>27.8646</v>
      </c>
      <c r="HL22">
        <v>1</v>
      </c>
      <c r="HM22">
        <v>-0.07862039999999999</v>
      </c>
      <c r="HN22">
        <v>2.98948</v>
      </c>
      <c r="HO22">
        <v>20.2663</v>
      </c>
      <c r="HP22">
        <v>5.22028</v>
      </c>
      <c r="HQ22">
        <v>11.98</v>
      </c>
      <c r="HR22">
        <v>4.96555</v>
      </c>
      <c r="HS22">
        <v>3.27478</v>
      </c>
      <c r="HT22">
        <v>9999</v>
      </c>
      <c r="HU22">
        <v>9999</v>
      </c>
      <c r="HV22">
        <v>9999</v>
      </c>
      <c r="HW22">
        <v>985</v>
      </c>
      <c r="HX22">
        <v>1.86417</v>
      </c>
      <c r="HY22">
        <v>1.8602</v>
      </c>
      <c r="HZ22">
        <v>1.85837</v>
      </c>
      <c r="IA22">
        <v>1.85988</v>
      </c>
      <c r="IB22">
        <v>1.8599</v>
      </c>
      <c r="IC22">
        <v>1.85835</v>
      </c>
      <c r="ID22">
        <v>1.85741</v>
      </c>
      <c r="IE22">
        <v>1.85242</v>
      </c>
      <c r="IF22">
        <v>0</v>
      </c>
      <c r="IG22">
        <v>0</v>
      </c>
      <c r="IH22">
        <v>0</v>
      </c>
      <c r="II22">
        <v>0</v>
      </c>
      <c r="IJ22" t="s">
        <v>433</v>
      </c>
      <c r="IK22" t="s">
        <v>434</v>
      </c>
      <c r="IL22" t="s">
        <v>435</v>
      </c>
      <c r="IM22" t="s">
        <v>435</v>
      </c>
      <c r="IN22" t="s">
        <v>435</v>
      </c>
      <c r="IO22" t="s">
        <v>435</v>
      </c>
      <c r="IP22">
        <v>0</v>
      </c>
      <c r="IQ22">
        <v>100</v>
      </c>
      <c r="IR22">
        <v>100</v>
      </c>
      <c r="IS22">
        <v>-0.483</v>
      </c>
      <c r="IT22">
        <v>0.0495</v>
      </c>
      <c r="IU22">
        <v>-0.1139046492296064</v>
      </c>
      <c r="IV22">
        <v>-0.00139593354141756</v>
      </c>
      <c r="IW22">
        <v>1.4815850142622E-06</v>
      </c>
      <c r="IX22">
        <v>-5.845240202914516E-10</v>
      </c>
      <c r="IY22">
        <v>0.01363305243637312</v>
      </c>
      <c r="IZ22">
        <v>-0.005038664025986261</v>
      </c>
      <c r="JA22">
        <v>0.001069327960449999</v>
      </c>
      <c r="JB22">
        <v>-1.316451681682256E-05</v>
      </c>
      <c r="JC22">
        <v>2</v>
      </c>
      <c r="JD22">
        <v>1977</v>
      </c>
      <c r="JE22">
        <v>1</v>
      </c>
      <c r="JF22">
        <v>23</v>
      </c>
      <c r="JG22">
        <v>2.4</v>
      </c>
      <c r="JH22">
        <v>2.5</v>
      </c>
      <c r="JI22">
        <v>1.13647</v>
      </c>
      <c r="JJ22">
        <v>2.62329</v>
      </c>
      <c r="JK22">
        <v>1.49658</v>
      </c>
      <c r="JL22">
        <v>2.39258</v>
      </c>
      <c r="JM22">
        <v>1.54907</v>
      </c>
      <c r="JN22">
        <v>2.3645</v>
      </c>
      <c r="JO22">
        <v>34.9674</v>
      </c>
      <c r="JP22">
        <v>24.2013</v>
      </c>
      <c r="JQ22">
        <v>18</v>
      </c>
      <c r="JR22">
        <v>486.241</v>
      </c>
      <c r="JS22">
        <v>515.833</v>
      </c>
      <c r="JT22">
        <v>17.6305</v>
      </c>
      <c r="JU22">
        <v>26.0803</v>
      </c>
      <c r="JV22">
        <v>30.0004</v>
      </c>
      <c r="JW22">
        <v>26.1755</v>
      </c>
      <c r="JX22">
        <v>26.1321</v>
      </c>
      <c r="JY22">
        <v>22.8361</v>
      </c>
      <c r="JZ22">
        <v>21.423</v>
      </c>
      <c r="KA22">
        <v>30.8173</v>
      </c>
      <c r="KB22">
        <v>17.6436</v>
      </c>
      <c r="KC22">
        <v>420</v>
      </c>
      <c r="KD22">
        <v>9.241680000000001</v>
      </c>
      <c r="KE22">
        <v>100.564</v>
      </c>
      <c r="KF22">
        <v>100.978</v>
      </c>
    </row>
    <row r="23" spans="1:292">
      <c r="A23">
        <v>5</v>
      </c>
      <c r="B23">
        <v>1680553623.6</v>
      </c>
      <c r="C23">
        <v>20</v>
      </c>
      <c r="D23" t="s">
        <v>443</v>
      </c>
      <c r="E23" t="s">
        <v>444</v>
      </c>
      <c r="F23">
        <v>5</v>
      </c>
      <c r="G23" t="s">
        <v>428</v>
      </c>
      <c r="H23">
        <v>1680553620.8</v>
      </c>
      <c r="I23">
        <f>(J23)/1000</f>
        <v>0</v>
      </c>
      <c r="J23">
        <f>IF(DO23, AM23, AG23)</f>
        <v>0</v>
      </c>
      <c r="K23">
        <f>IF(DO23, AH23, AF23)</f>
        <v>0</v>
      </c>
      <c r="L23">
        <f>DQ23 - IF(AT23&gt;1, K23*DK23*100.0/(AV23*EE23), 0)</f>
        <v>0</v>
      </c>
      <c r="M23">
        <f>((S23-I23/2)*L23-K23)/(S23+I23/2)</f>
        <v>0</v>
      </c>
      <c r="N23">
        <f>M23*(DX23+DY23)/1000.0</f>
        <v>0</v>
      </c>
      <c r="O23">
        <f>(DQ23 - IF(AT23&gt;1, K23*DK23*100.0/(AV23*EE23), 0))*(DX23+DY23)/1000.0</f>
        <v>0</v>
      </c>
      <c r="P23">
        <f>2.0/((1/R23-1/Q23)+SIGN(R23)*SQRT((1/R23-1/Q23)*(1/R23-1/Q23) + 4*DL23/((DL23+1)*(DL23+1))*(2*1/R23*1/Q23-1/Q23*1/Q23)))</f>
        <v>0</v>
      </c>
      <c r="Q23">
        <f>IF(LEFT(DM23,1)&lt;&gt;"0",IF(LEFT(DM23,1)="1",3.0,DN23),$D$5+$E$5*(EE23*DX23/($K$5*1000))+$F$5*(EE23*DX23/($K$5*1000))*MAX(MIN(DK23,$J$5),$I$5)*MAX(MIN(DK23,$J$5),$I$5)+$G$5*MAX(MIN(DK23,$J$5),$I$5)*(EE23*DX23/($K$5*1000))+$H$5*(EE23*DX23/($K$5*1000))*(EE23*DX23/($K$5*1000)))</f>
        <v>0</v>
      </c>
      <c r="R23">
        <f>I23*(1000-(1000*0.61365*exp(17.502*V23/(240.97+V23))/(DX23+DY23)+DS23)/2)/(1000*0.61365*exp(17.502*V23/(240.97+V23))/(DX23+DY23)-DS23)</f>
        <v>0</v>
      </c>
      <c r="S23">
        <f>1/((DL23+1)/(P23/1.6)+1/(Q23/1.37)) + DL23/((DL23+1)/(P23/1.6) + DL23/(Q23/1.37))</f>
        <v>0</v>
      </c>
      <c r="T23">
        <f>(DG23*DJ23)</f>
        <v>0</v>
      </c>
      <c r="U23">
        <f>(DZ23+(T23+2*0.95*5.67E-8*(((DZ23+$B$9)+273)^4-(DZ23+273)^4)-44100*I23)/(1.84*29.3*Q23+8*0.95*5.67E-8*(DZ23+273)^3))</f>
        <v>0</v>
      </c>
      <c r="V23">
        <f>($C$9*EA23+$D$9*EB23+$E$9*U23)</f>
        <v>0</v>
      </c>
      <c r="W23">
        <f>0.61365*exp(17.502*V23/(240.97+V23))</f>
        <v>0</v>
      </c>
      <c r="X23">
        <f>(Y23/Z23*100)</f>
        <v>0</v>
      </c>
      <c r="Y23">
        <f>DS23*(DX23+DY23)/1000</f>
        <v>0</v>
      </c>
      <c r="Z23">
        <f>0.61365*exp(17.502*DZ23/(240.97+DZ23))</f>
        <v>0</v>
      </c>
      <c r="AA23">
        <f>(W23-DS23*(DX23+DY23)/1000)</f>
        <v>0</v>
      </c>
      <c r="AB23">
        <f>(-I23*44100)</f>
        <v>0</v>
      </c>
      <c r="AC23">
        <f>2*29.3*Q23*0.92*(DZ23-V23)</f>
        <v>0</v>
      </c>
      <c r="AD23">
        <f>2*0.95*5.67E-8*(((DZ23+$B$9)+273)^4-(V23+273)^4)</f>
        <v>0</v>
      </c>
      <c r="AE23">
        <f>T23+AD23+AB23+AC23</f>
        <v>0</v>
      </c>
      <c r="AF23">
        <f>DW23*AT23*(DR23-DQ23*(1000-AT23*DT23)/(1000-AT23*DS23))/(100*DK23)</f>
        <v>0</v>
      </c>
      <c r="AG23">
        <f>1000*DW23*AT23*(DS23-DT23)/(100*DK23*(1000-AT23*DS23))</f>
        <v>0</v>
      </c>
      <c r="AH23">
        <f>(AI23 - AJ23 - DX23*1E3/(8.314*(DZ23+273.15)) * AL23/DW23 * AK23) * DW23/(100*DK23) * (1000 - DT23)/1000</f>
        <v>0</v>
      </c>
      <c r="AI23">
        <v>423.9657382403673</v>
      </c>
      <c r="AJ23">
        <v>424.4968787878788</v>
      </c>
      <c r="AK23">
        <v>0.000467923349049423</v>
      </c>
      <c r="AL23">
        <v>66.70466047092707</v>
      </c>
      <c r="AM23">
        <f>(AO23 - AN23 + DX23*1E3/(8.314*(DZ23+273.15)) * AQ23/DW23 * AP23) * DW23/(100*DK23) * 1000/(1000 - AO23)</f>
        <v>0</v>
      </c>
      <c r="AN23">
        <v>9.293967134414141</v>
      </c>
      <c r="AO23">
        <v>9.421071636363633</v>
      </c>
      <c r="AP23">
        <v>1.766887397334461E-06</v>
      </c>
      <c r="AQ23">
        <v>96.20073336709004</v>
      </c>
      <c r="AR23">
        <v>0</v>
      </c>
      <c r="AS23">
        <v>0</v>
      </c>
      <c r="AT23">
        <f>IF(AR23*$H$15&gt;=AV23,1.0,(AV23/(AV23-AR23*$H$15)))</f>
        <v>0</v>
      </c>
      <c r="AU23">
        <f>(AT23-1)*100</f>
        <v>0</v>
      </c>
      <c r="AV23">
        <f>MAX(0,($B$15+$C$15*EE23)/(1+$D$15*EE23)*DX23/(DZ23+273)*$E$15)</f>
        <v>0</v>
      </c>
      <c r="AW23" t="s">
        <v>429</v>
      </c>
      <c r="AX23" t="s">
        <v>429</v>
      </c>
      <c r="AY23">
        <v>0</v>
      </c>
      <c r="AZ23">
        <v>0</v>
      </c>
      <c r="BA23">
        <f>1-AY23/AZ23</f>
        <v>0</v>
      </c>
      <c r="BB23">
        <v>0</v>
      </c>
      <c r="BC23" t="s">
        <v>429</v>
      </c>
      <c r="BD23" t="s">
        <v>429</v>
      </c>
      <c r="BE23">
        <v>0</v>
      </c>
      <c r="BF23">
        <v>0</v>
      </c>
      <c r="BG23">
        <f>1-BE23/BF23</f>
        <v>0</v>
      </c>
      <c r="BH23">
        <v>0.5</v>
      </c>
      <c r="BI23">
        <f>DH23</f>
        <v>0</v>
      </c>
      <c r="BJ23">
        <f>K23</f>
        <v>0</v>
      </c>
      <c r="BK23">
        <f>BG23*BH23*BI23</f>
        <v>0</v>
      </c>
      <c r="BL23">
        <f>(BJ23-BB23)/BI23</f>
        <v>0</v>
      </c>
      <c r="BM23">
        <f>(AZ23-BF23)/BF23</f>
        <v>0</v>
      </c>
      <c r="BN23">
        <f>AY23/(BA23+AY23/BF23)</f>
        <v>0</v>
      </c>
      <c r="BO23" t="s">
        <v>429</v>
      </c>
      <c r="BP23">
        <v>0</v>
      </c>
      <c r="BQ23">
        <f>IF(BP23&lt;&gt;0, BP23, BN23)</f>
        <v>0</v>
      </c>
      <c r="BR23">
        <f>1-BQ23/BF23</f>
        <v>0</v>
      </c>
      <c r="BS23">
        <f>(BF23-BE23)/(BF23-BQ23)</f>
        <v>0</v>
      </c>
      <c r="BT23">
        <f>(AZ23-BF23)/(AZ23-BQ23)</f>
        <v>0</v>
      </c>
      <c r="BU23">
        <f>(BF23-BE23)/(BF23-AY23)</f>
        <v>0</v>
      </c>
      <c r="BV23">
        <f>(AZ23-BF23)/(AZ23-AY23)</f>
        <v>0</v>
      </c>
      <c r="BW23">
        <f>(BS23*BQ23/BE23)</f>
        <v>0</v>
      </c>
      <c r="BX23">
        <f>(1-BW23)</f>
        <v>0</v>
      </c>
      <c r="DG23">
        <f>$B$13*EF23+$C$13*EG23+$F$13*ER23*(1-EU23)</f>
        <v>0</v>
      </c>
      <c r="DH23">
        <f>DG23*DI23</f>
        <v>0</v>
      </c>
      <c r="DI23">
        <f>($B$13*$D$11+$C$13*$D$11+$F$13*((FE23+EW23)/MAX(FE23+EW23+FF23, 0.1)*$I$11+FF23/MAX(FE23+EW23+FF23, 0.1)*$J$11))/($B$13+$C$13+$F$13)</f>
        <v>0</v>
      </c>
      <c r="DJ23">
        <f>($B$13*$K$11+$C$13*$K$11+$F$13*((FE23+EW23)/MAX(FE23+EW23+FF23, 0.1)*$P$11+FF23/MAX(FE23+EW23+FF23, 0.1)*$Q$11))/($B$13+$C$13+$F$13)</f>
        <v>0</v>
      </c>
      <c r="DK23">
        <v>1.65</v>
      </c>
      <c r="DL23">
        <v>0.5</v>
      </c>
      <c r="DM23" t="s">
        <v>430</v>
      </c>
      <c r="DN23">
        <v>2</v>
      </c>
      <c r="DO23" t="b">
        <v>1</v>
      </c>
      <c r="DP23">
        <v>1680553620.8</v>
      </c>
      <c r="DQ23">
        <v>420.4916999999999</v>
      </c>
      <c r="DR23">
        <v>420.0229</v>
      </c>
      <c r="DS23">
        <v>9.420788</v>
      </c>
      <c r="DT23">
        <v>9.294150999999999</v>
      </c>
      <c r="DU23">
        <v>420.9742</v>
      </c>
      <c r="DV23">
        <v>9.371297999999999</v>
      </c>
      <c r="DW23">
        <v>500.0595</v>
      </c>
      <c r="DX23">
        <v>90.03715</v>
      </c>
      <c r="DY23">
        <v>0.10006464</v>
      </c>
      <c r="DZ23">
        <v>19.88235</v>
      </c>
      <c r="EA23">
        <v>19.99261</v>
      </c>
      <c r="EB23">
        <v>999.9</v>
      </c>
      <c r="EC23">
        <v>0</v>
      </c>
      <c r="ED23">
        <v>0</v>
      </c>
      <c r="EE23">
        <v>9987.312</v>
      </c>
      <c r="EF23">
        <v>0</v>
      </c>
      <c r="EG23">
        <v>0.242856</v>
      </c>
      <c r="EH23">
        <v>0.4688142</v>
      </c>
      <c r="EI23">
        <v>424.4907</v>
      </c>
      <c r="EJ23">
        <v>423.9632</v>
      </c>
      <c r="EK23">
        <v>0.1266356</v>
      </c>
      <c r="EL23">
        <v>420.0229</v>
      </c>
      <c r="EM23">
        <v>9.294150999999999</v>
      </c>
      <c r="EN23">
        <v>0.8482208</v>
      </c>
      <c r="EO23">
        <v>0.836819</v>
      </c>
      <c r="EP23">
        <v>4.54096</v>
      </c>
      <c r="EQ23">
        <v>4.347695</v>
      </c>
      <c r="ER23">
        <v>0.05000780000000001</v>
      </c>
      <c r="ES23">
        <v>0</v>
      </c>
      <c r="ET23">
        <v>0</v>
      </c>
      <c r="EU23">
        <v>0</v>
      </c>
      <c r="EV23">
        <v>204.36</v>
      </c>
      <c r="EW23">
        <v>0.05000780000000001</v>
      </c>
      <c r="EX23">
        <v>-25.862</v>
      </c>
      <c r="EY23">
        <v>-2.642</v>
      </c>
      <c r="EZ23">
        <v>33.6684</v>
      </c>
      <c r="FA23">
        <v>38.0122</v>
      </c>
      <c r="FB23">
        <v>35.6496</v>
      </c>
      <c r="FC23">
        <v>37.5185</v>
      </c>
      <c r="FD23">
        <v>35.3436</v>
      </c>
      <c r="FE23">
        <v>0</v>
      </c>
      <c r="FF23">
        <v>0</v>
      </c>
      <c r="FG23">
        <v>0</v>
      </c>
      <c r="FH23">
        <v>1680553597.5</v>
      </c>
      <c r="FI23">
        <v>0</v>
      </c>
      <c r="FJ23">
        <v>204.3416</v>
      </c>
      <c r="FK23">
        <v>-6.051538595874731</v>
      </c>
      <c r="FL23">
        <v>-2.876923080906039</v>
      </c>
      <c r="FM23">
        <v>-25.6124</v>
      </c>
      <c r="FN23">
        <v>15</v>
      </c>
      <c r="FO23">
        <v>1680553473.6</v>
      </c>
      <c r="FP23" t="s">
        <v>431</v>
      </c>
      <c r="FQ23">
        <v>1680553473.6</v>
      </c>
      <c r="FR23">
        <v>1680553468.6</v>
      </c>
      <c r="FS23">
        <v>1</v>
      </c>
      <c r="FT23">
        <v>0.049</v>
      </c>
      <c r="FU23">
        <v>0.014</v>
      </c>
      <c r="FV23">
        <v>-0.482</v>
      </c>
      <c r="FW23">
        <v>0.048</v>
      </c>
      <c r="FX23">
        <v>420</v>
      </c>
      <c r="FY23">
        <v>9</v>
      </c>
      <c r="FZ23">
        <v>0.85</v>
      </c>
      <c r="GA23">
        <v>0.22</v>
      </c>
      <c r="GB23">
        <v>0.4891845999999999</v>
      </c>
      <c r="GC23">
        <v>-0.1070963076923087</v>
      </c>
      <c r="GD23">
        <v>0.02868861919978025</v>
      </c>
      <c r="GE23">
        <v>0</v>
      </c>
      <c r="GF23">
        <v>0.1253598</v>
      </c>
      <c r="GG23">
        <v>0.006496772983114398</v>
      </c>
      <c r="GH23">
        <v>0.001176607394163406</v>
      </c>
      <c r="GI23">
        <v>1</v>
      </c>
      <c r="GJ23">
        <v>1</v>
      </c>
      <c r="GK23">
        <v>2</v>
      </c>
      <c r="GL23" t="s">
        <v>440</v>
      </c>
      <c r="GM23">
        <v>3.09957</v>
      </c>
      <c r="GN23">
        <v>2.75799</v>
      </c>
      <c r="GO23">
        <v>0.0882386</v>
      </c>
      <c r="GP23">
        <v>0.0881358</v>
      </c>
      <c r="GQ23">
        <v>0.0543008</v>
      </c>
      <c r="GR23">
        <v>0.0545392</v>
      </c>
      <c r="GS23">
        <v>23494</v>
      </c>
      <c r="GT23">
        <v>23198.7</v>
      </c>
      <c r="GU23">
        <v>26307.8</v>
      </c>
      <c r="GV23">
        <v>25771.6</v>
      </c>
      <c r="GW23">
        <v>39951.4</v>
      </c>
      <c r="GX23">
        <v>37195.2</v>
      </c>
      <c r="GY23">
        <v>46025.7</v>
      </c>
      <c r="GZ23">
        <v>42564.4</v>
      </c>
      <c r="HA23">
        <v>1.91495</v>
      </c>
      <c r="HB23">
        <v>1.93668</v>
      </c>
      <c r="HC23">
        <v>-0.0202134</v>
      </c>
      <c r="HD23">
        <v>0</v>
      </c>
      <c r="HE23">
        <v>20.3342</v>
      </c>
      <c r="HF23">
        <v>999.9</v>
      </c>
      <c r="HG23">
        <v>25.7</v>
      </c>
      <c r="HH23">
        <v>30.3</v>
      </c>
      <c r="HI23">
        <v>12.3732</v>
      </c>
      <c r="HJ23">
        <v>61.3126</v>
      </c>
      <c r="HK23">
        <v>27.8085</v>
      </c>
      <c r="HL23">
        <v>1</v>
      </c>
      <c r="HM23">
        <v>-0.0782038</v>
      </c>
      <c r="HN23">
        <v>2.99567</v>
      </c>
      <c r="HO23">
        <v>20.2671</v>
      </c>
      <c r="HP23">
        <v>5.22163</v>
      </c>
      <c r="HQ23">
        <v>11.98</v>
      </c>
      <c r="HR23">
        <v>4.9657</v>
      </c>
      <c r="HS23">
        <v>3.275</v>
      </c>
      <c r="HT23">
        <v>9999</v>
      </c>
      <c r="HU23">
        <v>9999</v>
      </c>
      <c r="HV23">
        <v>9999</v>
      </c>
      <c r="HW23">
        <v>985</v>
      </c>
      <c r="HX23">
        <v>1.86417</v>
      </c>
      <c r="HY23">
        <v>1.8602</v>
      </c>
      <c r="HZ23">
        <v>1.85837</v>
      </c>
      <c r="IA23">
        <v>1.85989</v>
      </c>
      <c r="IB23">
        <v>1.85989</v>
      </c>
      <c r="IC23">
        <v>1.85835</v>
      </c>
      <c r="ID23">
        <v>1.8574</v>
      </c>
      <c r="IE23">
        <v>1.85242</v>
      </c>
      <c r="IF23">
        <v>0</v>
      </c>
      <c r="IG23">
        <v>0</v>
      </c>
      <c r="IH23">
        <v>0</v>
      </c>
      <c r="II23">
        <v>0</v>
      </c>
      <c r="IJ23" t="s">
        <v>433</v>
      </c>
      <c r="IK23" t="s">
        <v>434</v>
      </c>
      <c r="IL23" t="s">
        <v>435</v>
      </c>
      <c r="IM23" t="s">
        <v>435</v>
      </c>
      <c r="IN23" t="s">
        <v>435</v>
      </c>
      <c r="IO23" t="s">
        <v>435</v>
      </c>
      <c r="IP23">
        <v>0</v>
      </c>
      <c r="IQ23">
        <v>100</v>
      </c>
      <c r="IR23">
        <v>100</v>
      </c>
      <c r="IS23">
        <v>-0.482</v>
      </c>
      <c r="IT23">
        <v>0.0495</v>
      </c>
      <c r="IU23">
        <v>-0.1139046492296064</v>
      </c>
      <c r="IV23">
        <v>-0.00139593354141756</v>
      </c>
      <c r="IW23">
        <v>1.4815850142622E-06</v>
      </c>
      <c r="IX23">
        <v>-5.845240202914516E-10</v>
      </c>
      <c r="IY23">
        <v>0.01363305243637312</v>
      </c>
      <c r="IZ23">
        <v>-0.005038664025986261</v>
      </c>
      <c r="JA23">
        <v>0.001069327960449999</v>
      </c>
      <c r="JB23">
        <v>-1.316451681682256E-05</v>
      </c>
      <c r="JC23">
        <v>2</v>
      </c>
      <c r="JD23">
        <v>1977</v>
      </c>
      <c r="JE23">
        <v>1</v>
      </c>
      <c r="JF23">
        <v>23</v>
      </c>
      <c r="JG23">
        <v>2.5</v>
      </c>
      <c r="JH23">
        <v>2.6</v>
      </c>
      <c r="JI23">
        <v>1.13525</v>
      </c>
      <c r="JJ23">
        <v>2.61719</v>
      </c>
      <c r="JK23">
        <v>1.49658</v>
      </c>
      <c r="JL23">
        <v>2.39258</v>
      </c>
      <c r="JM23">
        <v>1.54907</v>
      </c>
      <c r="JN23">
        <v>2.35229</v>
      </c>
      <c r="JO23">
        <v>34.9674</v>
      </c>
      <c r="JP23">
        <v>24.2101</v>
      </c>
      <c r="JQ23">
        <v>18</v>
      </c>
      <c r="JR23">
        <v>486.088</v>
      </c>
      <c r="JS23">
        <v>516.0700000000001</v>
      </c>
      <c r="JT23">
        <v>17.6454</v>
      </c>
      <c r="JU23">
        <v>26.0836</v>
      </c>
      <c r="JV23">
        <v>30.0004</v>
      </c>
      <c r="JW23">
        <v>26.1798</v>
      </c>
      <c r="JX23">
        <v>26.1359</v>
      </c>
      <c r="JY23">
        <v>22.837</v>
      </c>
      <c r="JZ23">
        <v>21.423</v>
      </c>
      <c r="KA23">
        <v>30.8173</v>
      </c>
      <c r="KB23">
        <v>17.6486</v>
      </c>
      <c r="KC23">
        <v>420</v>
      </c>
      <c r="KD23">
        <v>9.227690000000001</v>
      </c>
      <c r="KE23">
        <v>100.563</v>
      </c>
      <c r="KF23">
        <v>100.977</v>
      </c>
    </row>
    <row r="24" spans="1:292">
      <c r="A24">
        <v>6</v>
      </c>
      <c r="B24">
        <v>1680553628.6</v>
      </c>
      <c r="C24">
        <v>25</v>
      </c>
      <c r="D24" t="s">
        <v>445</v>
      </c>
      <c r="E24" t="s">
        <v>446</v>
      </c>
      <c r="F24">
        <v>5</v>
      </c>
      <c r="G24" t="s">
        <v>428</v>
      </c>
      <c r="H24">
        <v>1680553626.1</v>
      </c>
      <c r="I24">
        <f>(J24)/1000</f>
        <v>0</v>
      </c>
      <c r="J24">
        <f>IF(DO24, AM24, AG24)</f>
        <v>0</v>
      </c>
      <c r="K24">
        <f>IF(DO24, AH24, AF24)</f>
        <v>0</v>
      </c>
      <c r="L24">
        <f>DQ24 - IF(AT24&gt;1, K24*DK24*100.0/(AV24*EE24), 0)</f>
        <v>0</v>
      </c>
      <c r="M24">
        <f>((S24-I24/2)*L24-K24)/(S24+I24/2)</f>
        <v>0</v>
      </c>
      <c r="N24">
        <f>M24*(DX24+DY24)/1000.0</f>
        <v>0</v>
      </c>
      <c r="O24">
        <f>(DQ24 - IF(AT24&gt;1, K24*DK24*100.0/(AV24*EE24), 0))*(DX24+DY24)/1000.0</f>
        <v>0</v>
      </c>
      <c r="P24">
        <f>2.0/((1/R24-1/Q24)+SIGN(R24)*SQRT((1/R24-1/Q24)*(1/R24-1/Q24) + 4*DL24/((DL24+1)*(DL24+1))*(2*1/R24*1/Q24-1/Q24*1/Q24)))</f>
        <v>0</v>
      </c>
      <c r="Q24">
        <f>IF(LEFT(DM24,1)&lt;&gt;"0",IF(LEFT(DM24,1)="1",3.0,DN24),$D$5+$E$5*(EE24*DX24/($K$5*1000))+$F$5*(EE24*DX24/($K$5*1000))*MAX(MIN(DK24,$J$5),$I$5)*MAX(MIN(DK24,$J$5),$I$5)+$G$5*MAX(MIN(DK24,$J$5),$I$5)*(EE24*DX24/($K$5*1000))+$H$5*(EE24*DX24/($K$5*1000))*(EE24*DX24/($K$5*1000)))</f>
        <v>0</v>
      </c>
      <c r="R24">
        <f>I24*(1000-(1000*0.61365*exp(17.502*V24/(240.97+V24))/(DX24+DY24)+DS24)/2)/(1000*0.61365*exp(17.502*V24/(240.97+V24))/(DX24+DY24)-DS24)</f>
        <v>0</v>
      </c>
      <c r="S24">
        <f>1/((DL24+1)/(P24/1.6)+1/(Q24/1.37)) + DL24/((DL24+1)/(P24/1.6) + DL24/(Q24/1.37))</f>
        <v>0</v>
      </c>
      <c r="T24">
        <f>(DG24*DJ24)</f>
        <v>0</v>
      </c>
      <c r="U24">
        <f>(DZ24+(T24+2*0.95*5.67E-8*(((DZ24+$B$9)+273)^4-(DZ24+273)^4)-44100*I24)/(1.84*29.3*Q24+8*0.95*5.67E-8*(DZ24+273)^3))</f>
        <v>0</v>
      </c>
      <c r="V24">
        <f>($C$9*EA24+$D$9*EB24+$E$9*U24)</f>
        <v>0</v>
      </c>
      <c r="W24">
        <f>0.61365*exp(17.502*V24/(240.97+V24))</f>
        <v>0</v>
      </c>
      <c r="X24">
        <f>(Y24/Z24*100)</f>
        <v>0</v>
      </c>
      <c r="Y24">
        <f>DS24*(DX24+DY24)/1000</f>
        <v>0</v>
      </c>
      <c r="Z24">
        <f>0.61365*exp(17.502*DZ24/(240.97+DZ24))</f>
        <v>0</v>
      </c>
      <c r="AA24">
        <f>(W24-DS24*(DX24+DY24)/1000)</f>
        <v>0</v>
      </c>
      <c r="AB24">
        <f>(-I24*44100)</f>
        <v>0</v>
      </c>
      <c r="AC24">
        <f>2*29.3*Q24*0.92*(DZ24-V24)</f>
        <v>0</v>
      </c>
      <c r="AD24">
        <f>2*0.95*5.67E-8*(((DZ24+$B$9)+273)^4-(V24+273)^4)</f>
        <v>0</v>
      </c>
      <c r="AE24">
        <f>T24+AD24+AB24+AC24</f>
        <v>0</v>
      </c>
      <c r="AF24">
        <f>DW24*AT24*(DR24-DQ24*(1000-AT24*DT24)/(1000-AT24*DS24))/(100*DK24)</f>
        <v>0</v>
      </c>
      <c r="AG24">
        <f>1000*DW24*AT24*(DS24-DT24)/(100*DK24*(1000-AT24*DS24))</f>
        <v>0</v>
      </c>
      <c r="AH24">
        <f>(AI24 - AJ24 - DX24*1E3/(8.314*(DZ24+273.15)) * AL24/DW24 * AK24) * DW24/(100*DK24) * (1000 - DT24)/1000</f>
        <v>0</v>
      </c>
      <c r="AI24">
        <v>423.9510421996577</v>
      </c>
      <c r="AJ24">
        <v>424.4948787878786</v>
      </c>
      <c r="AK24">
        <v>-0.0002314180834758687</v>
      </c>
      <c r="AL24">
        <v>66.70466047092707</v>
      </c>
      <c r="AM24">
        <f>(AO24 - AN24 + DX24*1E3/(8.314*(DZ24+273.15)) * AQ24/DW24 * AP24) * DW24/(100*DK24) * 1000/(1000 - AO24)</f>
        <v>0</v>
      </c>
      <c r="AN24">
        <v>9.292331710481156</v>
      </c>
      <c r="AO24">
        <v>9.422189757575754</v>
      </c>
      <c r="AP24">
        <v>3.140397075296667E-06</v>
      </c>
      <c r="AQ24">
        <v>96.20073336709004</v>
      </c>
      <c r="AR24">
        <v>0</v>
      </c>
      <c r="AS24">
        <v>0</v>
      </c>
      <c r="AT24">
        <f>IF(AR24*$H$15&gt;=AV24,1.0,(AV24/(AV24-AR24*$H$15)))</f>
        <v>0</v>
      </c>
      <c r="AU24">
        <f>(AT24-1)*100</f>
        <v>0</v>
      </c>
      <c r="AV24">
        <f>MAX(0,($B$15+$C$15*EE24)/(1+$D$15*EE24)*DX24/(DZ24+273)*$E$15)</f>
        <v>0</v>
      </c>
      <c r="AW24" t="s">
        <v>429</v>
      </c>
      <c r="AX24" t="s">
        <v>429</v>
      </c>
      <c r="AY24">
        <v>0</v>
      </c>
      <c r="AZ24">
        <v>0</v>
      </c>
      <c r="BA24">
        <f>1-AY24/AZ24</f>
        <v>0</v>
      </c>
      <c r="BB24">
        <v>0</v>
      </c>
      <c r="BC24" t="s">
        <v>429</v>
      </c>
      <c r="BD24" t="s">
        <v>429</v>
      </c>
      <c r="BE24">
        <v>0</v>
      </c>
      <c r="BF24">
        <v>0</v>
      </c>
      <c r="BG24">
        <f>1-BE24/BF24</f>
        <v>0</v>
      </c>
      <c r="BH24">
        <v>0.5</v>
      </c>
      <c r="BI24">
        <f>DH24</f>
        <v>0</v>
      </c>
      <c r="BJ24">
        <f>K24</f>
        <v>0</v>
      </c>
      <c r="BK24">
        <f>BG24*BH24*BI24</f>
        <v>0</v>
      </c>
      <c r="BL24">
        <f>(BJ24-BB24)/BI24</f>
        <v>0</v>
      </c>
      <c r="BM24">
        <f>(AZ24-BF24)/BF24</f>
        <v>0</v>
      </c>
      <c r="BN24">
        <f>AY24/(BA24+AY24/BF24)</f>
        <v>0</v>
      </c>
      <c r="BO24" t="s">
        <v>429</v>
      </c>
      <c r="BP24">
        <v>0</v>
      </c>
      <c r="BQ24">
        <f>IF(BP24&lt;&gt;0, BP24, BN24)</f>
        <v>0</v>
      </c>
      <c r="BR24">
        <f>1-BQ24/BF24</f>
        <v>0</v>
      </c>
      <c r="BS24">
        <f>(BF24-BE24)/(BF24-BQ24)</f>
        <v>0</v>
      </c>
      <c r="BT24">
        <f>(AZ24-BF24)/(AZ24-BQ24)</f>
        <v>0</v>
      </c>
      <c r="BU24">
        <f>(BF24-BE24)/(BF24-AY24)</f>
        <v>0</v>
      </c>
      <c r="BV24">
        <f>(AZ24-BF24)/(AZ24-AY24)</f>
        <v>0</v>
      </c>
      <c r="BW24">
        <f>(BS24*BQ24/BE24)</f>
        <v>0</v>
      </c>
      <c r="BX24">
        <f>(1-BW24)</f>
        <v>0</v>
      </c>
      <c r="DG24">
        <f>$B$13*EF24+$C$13*EG24+$F$13*ER24*(1-EU24)</f>
        <v>0</v>
      </c>
      <c r="DH24">
        <f>DG24*DI24</f>
        <v>0</v>
      </c>
      <c r="DI24">
        <f>($B$13*$D$11+$C$13*$D$11+$F$13*((FE24+EW24)/MAX(FE24+EW24+FF24, 0.1)*$I$11+FF24/MAX(FE24+EW24+FF24, 0.1)*$J$11))/($B$13+$C$13+$F$13)</f>
        <v>0</v>
      </c>
      <c r="DJ24">
        <f>($B$13*$K$11+$C$13*$K$11+$F$13*((FE24+EW24)/MAX(FE24+EW24+FF24, 0.1)*$P$11+FF24/MAX(FE24+EW24+FF24, 0.1)*$Q$11))/($B$13+$C$13+$F$13)</f>
        <v>0</v>
      </c>
      <c r="DK24">
        <v>1.65</v>
      </c>
      <c r="DL24">
        <v>0.5</v>
      </c>
      <c r="DM24" t="s">
        <v>430</v>
      </c>
      <c r="DN24">
        <v>2</v>
      </c>
      <c r="DO24" t="b">
        <v>1</v>
      </c>
      <c r="DP24">
        <v>1680553626.1</v>
      </c>
      <c r="DQ24">
        <v>420.5078888888889</v>
      </c>
      <c r="DR24">
        <v>420.003</v>
      </c>
      <c r="DS24">
        <v>9.421687777777777</v>
      </c>
      <c r="DT24">
        <v>9.292963333333335</v>
      </c>
      <c r="DU24">
        <v>420.9906666666667</v>
      </c>
      <c r="DV24">
        <v>9.372186666666666</v>
      </c>
      <c r="DW24">
        <v>499.9763333333333</v>
      </c>
      <c r="DX24">
        <v>90.03776666666666</v>
      </c>
      <c r="DY24">
        <v>0.09986042222222222</v>
      </c>
      <c r="DZ24">
        <v>19.88352222222222</v>
      </c>
      <c r="EA24">
        <v>20.00164444444444</v>
      </c>
      <c r="EB24">
        <v>999.9000000000001</v>
      </c>
      <c r="EC24">
        <v>0</v>
      </c>
      <c r="ED24">
        <v>0</v>
      </c>
      <c r="EE24">
        <v>9993.331111111111</v>
      </c>
      <c r="EF24">
        <v>0</v>
      </c>
      <c r="EG24">
        <v>0.242856</v>
      </c>
      <c r="EH24">
        <v>0.5051813333333333</v>
      </c>
      <c r="EI24">
        <v>424.5076666666666</v>
      </c>
      <c r="EJ24">
        <v>423.9426666666666</v>
      </c>
      <c r="EK24">
        <v>0.1287216666666667</v>
      </c>
      <c r="EL24">
        <v>420.003</v>
      </c>
      <c r="EM24">
        <v>9.292963333333335</v>
      </c>
      <c r="EN24">
        <v>0.8483077777777778</v>
      </c>
      <c r="EO24">
        <v>0.8367178888888889</v>
      </c>
      <c r="EP24">
        <v>4.542424444444445</v>
      </c>
      <c r="EQ24">
        <v>4.345971111111112</v>
      </c>
      <c r="ER24">
        <v>0.0500078</v>
      </c>
      <c r="ES24">
        <v>0</v>
      </c>
      <c r="ET24">
        <v>0</v>
      </c>
      <c r="EU24">
        <v>0</v>
      </c>
      <c r="EV24">
        <v>205.5244444444444</v>
      </c>
      <c r="EW24">
        <v>0.0500078</v>
      </c>
      <c r="EX24">
        <v>-29.53777777777778</v>
      </c>
      <c r="EY24">
        <v>-2.635555555555555</v>
      </c>
      <c r="EZ24">
        <v>33.64566666666667</v>
      </c>
      <c r="FA24">
        <v>38.06911111111111</v>
      </c>
      <c r="FB24">
        <v>35.73588888888889</v>
      </c>
      <c r="FC24">
        <v>37.57622222222223</v>
      </c>
      <c r="FD24">
        <v>35.03422222222222</v>
      </c>
      <c r="FE24">
        <v>0</v>
      </c>
      <c r="FF24">
        <v>0</v>
      </c>
      <c r="FG24">
        <v>0</v>
      </c>
      <c r="FH24">
        <v>1680553602.3</v>
      </c>
      <c r="FI24">
        <v>0</v>
      </c>
      <c r="FJ24">
        <v>204.362</v>
      </c>
      <c r="FK24">
        <v>10.52384609572005</v>
      </c>
      <c r="FL24">
        <v>-18.33769232608623</v>
      </c>
      <c r="FM24">
        <v>-26.8916</v>
      </c>
      <c r="FN24">
        <v>15</v>
      </c>
      <c r="FO24">
        <v>1680553473.6</v>
      </c>
      <c r="FP24" t="s">
        <v>431</v>
      </c>
      <c r="FQ24">
        <v>1680553473.6</v>
      </c>
      <c r="FR24">
        <v>1680553468.6</v>
      </c>
      <c r="FS24">
        <v>1</v>
      </c>
      <c r="FT24">
        <v>0.049</v>
      </c>
      <c r="FU24">
        <v>0.014</v>
      </c>
      <c r="FV24">
        <v>-0.482</v>
      </c>
      <c r="FW24">
        <v>0.048</v>
      </c>
      <c r="FX24">
        <v>420</v>
      </c>
      <c r="FY24">
        <v>9</v>
      </c>
      <c r="FZ24">
        <v>0.85</v>
      </c>
      <c r="GA24">
        <v>0.22</v>
      </c>
      <c r="GB24">
        <v>0.4935801951219512</v>
      </c>
      <c r="GC24">
        <v>-0.0825089059233431</v>
      </c>
      <c r="GD24">
        <v>0.02849010442516926</v>
      </c>
      <c r="GE24">
        <v>1</v>
      </c>
      <c r="GF24">
        <v>0.1261459024390244</v>
      </c>
      <c r="GG24">
        <v>0.0150705365853663</v>
      </c>
      <c r="GH24">
        <v>0.00178127090563517</v>
      </c>
      <c r="GI24">
        <v>1</v>
      </c>
      <c r="GJ24">
        <v>2</v>
      </c>
      <c r="GK24">
        <v>2</v>
      </c>
      <c r="GL24" t="s">
        <v>432</v>
      </c>
      <c r="GM24">
        <v>3.09943</v>
      </c>
      <c r="GN24">
        <v>2.75785</v>
      </c>
      <c r="GO24">
        <v>0.0882361</v>
      </c>
      <c r="GP24">
        <v>0.0881337</v>
      </c>
      <c r="GQ24">
        <v>0.0543044</v>
      </c>
      <c r="GR24">
        <v>0.0545442</v>
      </c>
      <c r="GS24">
        <v>23493.7</v>
      </c>
      <c r="GT24">
        <v>23198.6</v>
      </c>
      <c r="GU24">
        <v>26307.4</v>
      </c>
      <c r="GV24">
        <v>25771.4</v>
      </c>
      <c r="GW24">
        <v>39950.9</v>
      </c>
      <c r="GX24">
        <v>37194.9</v>
      </c>
      <c r="GY24">
        <v>46025.3</v>
      </c>
      <c r="GZ24">
        <v>42564.3</v>
      </c>
      <c r="HA24">
        <v>1.91462</v>
      </c>
      <c r="HB24">
        <v>1.9369</v>
      </c>
      <c r="HC24">
        <v>-0.0206903</v>
      </c>
      <c r="HD24">
        <v>0</v>
      </c>
      <c r="HE24">
        <v>20.3358</v>
      </c>
      <c r="HF24">
        <v>999.9</v>
      </c>
      <c r="HG24">
        <v>25.7</v>
      </c>
      <c r="HH24">
        <v>30.3</v>
      </c>
      <c r="HI24">
        <v>12.3715</v>
      </c>
      <c r="HJ24">
        <v>61.2926</v>
      </c>
      <c r="HK24">
        <v>27.7284</v>
      </c>
      <c r="HL24">
        <v>1</v>
      </c>
      <c r="HM24">
        <v>-0.07763970000000001</v>
      </c>
      <c r="HN24">
        <v>3.04525</v>
      </c>
      <c r="HO24">
        <v>20.2669</v>
      </c>
      <c r="HP24">
        <v>5.21894</v>
      </c>
      <c r="HQ24">
        <v>11.98</v>
      </c>
      <c r="HR24">
        <v>4.9653</v>
      </c>
      <c r="HS24">
        <v>3.27448</v>
      </c>
      <c r="HT24">
        <v>9999</v>
      </c>
      <c r="HU24">
        <v>9999</v>
      </c>
      <c r="HV24">
        <v>9999</v>
      </c>
      <c r="HW24">
        <v>985</v>
      </c>
      <c r="HX24">
        <v>1.86417</v>
      </c>
      <c r="HY24">
        <v>1.8602</v>
      </c>
      <c r="HZ24">
        <v>1.85837</v>
      </c>
      <c r="IA24">
        <v>1.85989</v>
      </c>
      <c r="IB24">
        <v>1.85989</v>
      </c>
      <c r="IC24">
        <v>1.85834</v>
      </c>
      <c r="ID24">
        <v>1.85739</v>
      </c>
      <c r="IE24">
        <v>1.85242</v>
      </c>
      <c r="IF24">
        <v>0</v>
      </c>
      <c r="IG24">
        <v>0</v>
      </c>
      <c r="IH24">
        <v>0</v>
      </c>
      <c r="II24">
        <v>0</v>
      </c>
      <c r="IJ24" t="s">
        <v>433</v>
      </c>
      <c r="IK24" t="s">
        <v>434</v>
      </c>
      <c r="IL24" t="s">
        <v>435</v>
      </c>
      <c r="IM24" t="s">
        <v>435</v>
      </c>
      <c r="IN24" t="s">
        <v>435</v>
      </c>
      <c r="IO24" t="s">
        <v>435</v>
      </c>
      <c r="IP24">
        <v>0</v>
      </c>
      <c r="IQ24">
        <v>100</v>
      </c>
      <c r="IR24">
        <v>100</v>
      </c>
      <c r="IS24">
        <v>-0.483</v>
      </c>
      <c r="IT24">
        <v>0.0495</v>
      </c>
      <c r="IU24">
        <v>-0.1139046492296064</v>
      </c>
      <c r="IV24">
        <v>-0.00139593354141756</v>
      </c>
      <c r="IW24">
        <v>1.4815850142622E-06</v>
      </c>
      <c r="IX24">
        <v>-5.845240202914516E-10</v>
      </c>
      <c r="IY24">
        <v>0.01363305243637312</v>
      </c>
      <c r="IZ24">
        <v>-0.005038664025986261</v>
      </c>
      <c r="JA24">
        <v>0.001069327960449999</v>
      </c>
      <c r="JB24">
        <v>-1.316451681682256E-05</v>
      </c>
      <c r="JC24">
        <v>2</v>
      </c>
      <c r="JD24">
        <v>1977</v>
      </c>
      <c r="JE24">
        <v>1</v>
      </c>
      <c r="JF24">
        <v>23</v>
      </c>
      <c r="JG24">
        <v>2.6</v>
      </c>
      <c r="JH24">
        <v>2.7</v>
      </c>
      <c r="JI24">
        <v>1.13525</v>
      </c>
      <c r="JJ24">
        <v>2.61719</v>
      </c>
      <c r="JK24">
        <v>1.49658</v>
      </c>
      <c r="JL24">
        <v>2.39258</v>
      </c>
      <c r="JM24">
        <v>1.54907</v>
      </c>
      <c r="JN24">
        <v>2.39502</v>
      </c>
      <c r="JO24">
        <v>34.9674</v>
      </c>
      <c r="JP24">
        <v>24.2101</v>
      </c>
      <c r="JQ24">
        <v>18</v>
      </c>
      <c r="JR24">
        <v>485.932</v>
      </c>
      <c r="JS24">
        <v>516.263</v>
      </c>
      <c r="JT24">
        <v>17.6522</v>
      </c>
      <c r="JU24">
        <v>26.0879</v>
      </c>
      <c r="JV24">
        <v>30.0005</v>
      </c>
      <c r="JW24">
        <v>26.1836</v>
      </c>
      <c r="JX24">
        <v>26.1403</v>
      </c>
      <c r="JY24">
        <v>22.836</v>
      </c>
      <c r="JZ24">
        <v>21.423</v>
      </c>
      <c r="KA24">
        <v>30.8173</v>
      </c>
      <c r="KB24">
        <v>17.603</v>
      </c>
      <c r="KC24">
        <v>420</v>
      </c>
      <c r="KD24">
        <v>9.248530000000001</v>
      </c>
      <c r="KE24">
        <v>100.562</v>
      </c>
      <c r="KF24">
        <v>100.976</v>
      </c>
    </row>
    <row r="25" spans="1:292">
      <c r="A25">
        <v>7</v>
      </c>
      <c r="B25">
        <v>1680553633.6</v>
      </c>
      <c r="C25">
        <v>30</v>
      </c>
      <c r="D25" t="s">
        <v>447</v>
      </c>
      <c r="E25" t="s">
        <v>448</v>
      </c>
      <c r="F25">
        <v>5</v>
      </c>
      <c r="G25" t="s">
        <v>428</v>
      </c>
      <c r="H25">
        <v>1680553630.8</v>
      </c>
      <c r="I25">
        <f>(J25)/1000</f>
        <v>0</v>
      </c>
      <c r="J25">
        <f>IF(DO25, AM25, AG25)</f>
        <v>0</v>
      </c>
      <c r="K25">
        <f>IF(DO25, AH25, AF25)</f>
        <v>0</v>
      </c>
      <c r="L25">
        <f>DQ25 - IF(AT25&gt;1, K25*DK25*100.0/(AV25*EE25), 0)</f>
        <v>0</v>
      </c>
      <c r="M25">
        <f>((S25-I25/2)*L25-K25)/(S25+I25/2)</f>
        <v>0</v>
      </c>
      <c r="N25">
        <f>M25*(DX25+DY25)/1000.0</f>
        <v>0</v>
      </c>
      <c r="O25">
        <f>(DQ25 - IF(AT25&gt;1, K25*DK25*100.0/(AV25*EE25), 0))*(DX25+DY25)/1000.0</f>
        <v>0</v>
      </c>
      <c r="P25">
        <f>2.0/((1/R25-1/Q25)+SIGN(R25)*SQRT((1/R25-1/Q25)*(1/R25-1/Q25) + 4*DL25/((DL25+1)*(DL25+1))*(2*1/R25*1/Q25-1/Q25*1/Q25)))</f>
        <v>0</v>
      </c>
      <c r="Q25">
        <f>IF(LEFT(DM25,1)&lt;&gt;"0",IF(LEFT(DM25,1)="1",3.0,DN25),$D$5+$E$5*(EE25*DX25/($K$5*1000))+$F$5*(EE25*DX25/($K$5*1000))*MAX(MIN(DK25,$J$5),$I$5)*MAX(MIN(DK25,$J$5),$I$5)+$G$5*MAX(MIN(DK25,$J$5),$I$5)*(EE25*DX25/($K$5*1000))+$H$5*(EE25*DX25/($K$5*1000))*(EE25*DX25/($K$5*1000)))</f>
        <v>0</v>
      </c>
      <c r="R25">
        <f>I25*(1000-(1000*0.61365*exp(17.502*V25/(240.97+V25))/(DX25+DY25)+DS25)/2)/(1000*0.61365*exp(17.502*V25/(240.97+V25))/(DX25+DY25)-DS25)</f>
        <v>0</v>
      </c>
      <c r="S25">
        <f>1/((DL25+1)/(P25/1.6)+1/(Q25/1.37)) + DL25/((DL25+1)/(P25/1.6) + DL25/(Q25/1.37))</f>
        <v>0</v>
      </c>
      <c r="T25">
        <f>(DG25*DJ25)</f>
        <v>0</v>
      </c>
      <c r="U25">
        <f>(DZ25+(T25+2*0.95*5.67E-8*(((DZ25+$B$9)+273)^4-(DZ25+273)^4)-44100*I25)/(1.84*29.3*Q25+8*0.95*5.67E-8*(DZ25+273)^3))</f>
        <v>0</v>
      </c>
      <c r="V25">
        <f>($C$9*EA25+$D$9*EB25+$E$9*U25)</f>
        <v>0</v>
      </c>
      <c r="W25">
        <f>0.61365*exp(17.502*V25/(240.97+V25))</f>
        <v>0</v>
      </c>
      <c r="X25">
        <f>(Y25/Z25*100)</f>
        <v>0</v>
      </c>
      <c r="Y25">
        <f>DS25*(DX25+DY25)/1000</f>
        <v>0</v>
      </c>
      <c r="Z25">
        <f>0.61365*exp(17.502*DZ25/(240.97+DZ25))</f>
        <v>0</v>
      </c>
      <c r="AA25">
        <f>(W25-DS25*(DX25+DY25)/1000)</f>
        <v>0</v>
      </c>
      <c r="AB25">
        <f>(-I25*44100)</f>
        <v>0</v>
      </c>
      <c r="AC25">
        <f>2*29.3*Q25*0.92*(DZ25-V25)</f>
        <v>0</v>
      </c>
      <c r="AD25">
        <f>2*0.95*5.67E-8*(((DZ25+$B$9)+273)^4-(V25+273)^4)</f>
        <v>0</v>
      </c>
      <c r="AE25">
        <f>T25+AD25+AB25+AC25</f>
        <v>0</v>
      </c>
      <c r="AF25">
        <f>DW25*AT25*(DR25-DQ25*(1000-AT25*DT25)/(1000-AT25*DS25))/(100*DK25)</f>
        <v>0</v>
      </c>
      <c r="AG25">
        <f>1000*DW25*AT25*(DS25-DT25)/(100*DK25*(1000-AT25*DS25))</f>
        <v>0</v>
      </c>
      <c r="AH25">
        <f>(AI25 - AJ25 - DX25*1E3/(8.314*(DZ25+273.15)) * AL25/DW25 * AK25) * DW25/(100*DK25) * (1000 - DT25)/1000</f>
        <v>0</v>
      </c>
      <c r="AI25">
        <v>423.9481962437289</v>
      </c>
      <c r="AJ25">
        <v>424.4796545454545</v>
      </c>
      <c r="AK25">
        <v>0.0002366974208467574</v>
      </c>
      <c r="AL25">
        <v>66.70466047092707</v>
      </c>
      <c r="AM25">
        <f>(AO25 - AN25 + DX25*1E3/(8.314*(DZ25+273.15)) * AQ25/DW25 * AP25) * DW25/(100*DK25) * 1000/(1000 - AO25)</f>
        <v>0</v>
      </c>
      <c r="AN25">
        <v>9.295650311909153</v>
      </c>
      <c r="AO25">
        <v>9.421757212121207</v>
      </c>
      <c r="AP25">
        <v>-6.412107752159577E-07</v>
      </c>
      <c r="AQ25">
        <v>96.20073336709004</v>
      </c>
      <c r="AR25">
        <v>0</v>
      </c>
      <c r="AS25">
        <v>0</v>
      </c>
      <c r="AT25">
        <f>IF(AR25*$H$15&gt;=AV25,1.0,(AV25/(AV25-AR25*$H$15)))</f>
        <v>0</v>
      </c>
      <c r="AU25">
        <f>(AT25-1)*100</f>
        <v>0</v>
      </c>
      <c r="AV25">
        <f>MAX(0,($B$15+$C$15*EE25)/(1+$D$15*EE25)*DX25/(DZ25+273)*$E$15)</f>
        <v>0</v>
      </c>
      <c r="AW25" t="s">
        <v>429</v>
      </c>
      <c r="AX25" t="s">
        <v>429</v>
      </c>
      <c r="AY25">
        <v>0</v>
      </c>
      <c r="AZ25">
        <v>0</v>
      </c>
      <c r="BA25">
        <f>1-AY25/AZ25</f>
        <v>0</v>
      </c>
      <c r="BB25">
        <v>0</v>
      </c>
      <c r="BC25" t="s">
        <v>429</v>
      </c>
      <c r="BD25" t="s">
        <v>429</v>
      </c>
      <c r="BE25">
        <v>0</v>
      </c>
      <c r="BF25">
        <v>0</v>
      </c>
      <c r="BG25">
        <f>1-BE25/BF25</f>
        <v>0</v>
      </c>
      <c r="BH25">
        <v>0.5</v>
      </c>
      <c r="BI25">
        <f>DH25</f>
        <v>0</v>
      </c>
      <c r="BJ25">
        <f>K25</f>
        <v>0</v>
      </c>
      <c r="BK25">
        <f>BG25*BH25*BI25</f>
        <v>0</v>
      </c>
      <c r="BL25">
        <f>(BJ25-BB25)/BI25</f>
        <v>0</v>
      </c>
      <c r="BM25">
        <f>(AZ25-BF25)/BF25</f>
        <v>0</v>
      </c>
      <c r="BN25">
        <f>AY25/(BA25+AY25/BF25)</f>
        <v>0</v>
      </c>
      <c r="BO25" t="s">
        <v>429</v>
      </c>
      <c r="BP25">
        <v>0</v>
      </c>
      <c r="BQ25">
        <f>IF(BP25&lt;&gt;0, BP25, BN25)</f>
        <v>0</v>
      </c>
      <c r="BR25">
        <f>1-BQ25/BF25</f>
        <v>0</v>
      </c>
      <c r="BS25">
        <f>(BF25-BE25)/(BF25-BQ25)</f>
        <v>0</v>
      </c>
      <c r="BT25">
        <f>(AZ25-BF25)/(AZ25-BQ25)</f>
        <v>0</v>
      </c>
      <c r="BU25">
        <f>(BF25-BE25)/(BF25-AY25)</f>
        <v>0</v>
      </c>
      <c r="BV25">
        <f>(AZ25-BF25)/(AZ25-AY25)</f>
        <v>0</v>
      </c>
      <c r="BW25">
        <f>(BS25*BQ25/BE25)</f>
        <v>0</v>
      </c>
      <c r="BX25">
        <f>(1-BW25)</f>
        <v>0</v>
      </c>
      <c r="DG25">
        <f>$B$13*EF25+$C$13*EG25+$F$13*ER25*(1-EU25)</f>
        <v>0</v>
      </c>
      <c r="DH25">
        <f>DG25*DI25</f>
        <v>0</v>
      </c>
      <c r="DI25">
        <f>($B$13*$D$11+$C$13*$D$11+$F$13*((FE25+EW25)/MAX(FE25+EW25+FF25, 0.1)*$I$11+FF25/MAX(FE25+EW25+FF25, 0.1)*$J$11))/($B$13+$C$13+$F$13)</f>
        <v>0</v>
      </c>
      <c r="DJ25">
        <f>($B$13*$K$11+$C$13*$K$11+$F$13*((FE25+EW25)/MAX(FE25+EW25+FF25, 0.1)*$P$11+FF25/MAX(FE25+EW25+FF25, 0.1)*$Q$11))/($B$13+$C$13+$F$13)</f>
        <v>0</v>
      </c>
      <c r="DK25">
        <v>1.65</v>
      </c>
      <c r="DL25">
        <v>0.5</v>
      </c>
      <c r="DM25" t="s">
        <v>430</v>
      </c>
      <c r="DN25">
        <v>2</v>
      </c>
      <c r="DO25" t="b">
        <v>1</v>
      </c>
      <c r="DP25">
        <v>1680553630.8</v>
      </c>
      <c r="DQ25">
        <v>420.4786</v>
      </c>
      <c r="DR25">
        <v>419.9977</v>
      </c>
      <c r="DS25">
        <v>9.421815</v>
      </c>
      <c r="DT25">
        <v>9.295357999999998</v>
      </c>
      <c r="DU25">
        <v>420.9615</v>
      </c>
      <c r="DV25">
        <v>9.372314999999999</v>
      </c>
      <c r="DW25">
        <v>499.9563</v>
      </c>
      <c r="DX25">
        <v>90.03781000000001</v>
      </c>
      <c r="DY25">
        <v>0.09989766999999999</v>
      </c>
      <c r="DZ25">
        <v>19.88072</v>
      </c>
      <c r="EA25">
        <v>19.98245</v>
      </c>
      <c r="EB25">
        <v>999.9</v>
      </c>
      <c r="EC25">
        <v>0</v>
      </c>
      <c r="ED25">
        <v>0</v>
      </c>
      <c r="EE25">
        <v>10015.38</v>
      </c>
      <c r="EF25">
        <v>0</v>
      </c>
      <c r="EG25">
        <v>0.242856</v>
      </c>
      <c r="EH25">
        <v>0.4809722</v>
      </c>
      <c r="EI25">
        <v>424.4782</v>
      </c>
      <c r="EJ25">
        <v>423.9384</v>
      </c>
      <c r="EK25">
        <v>0.1264576</v>
      </c>
      <c r="EL25">
        <v>419.9977</v>
      </c>
      <c r="EM25">
        <v>9.295357999999998</v>
      </c>
      <c r="EN25">
        <v>0.8483197999999998</v>
      </c>
      <c r="EO25">
        <v>0.8369339</v>
      </c>
      <c r="EP25">
        <v>4.542628000000001</v>
      </c>
      <c r="EQ25">
        <v>4.349655</v>
      </c>
      <c r="ER25">
        <v>0.05000780000000001</v>
      </c>
      <c r="ES25">
        <v>0</v>
      </c>
      <c r="ET25">
        <v>0</v>
      </c>
      <c r="EU25">
        <v>0</v>
      </c>
      <c r="EV25">
        <v>205.173</v>
      </c>
      <c r="EW25">
        <v>0.05000780000000001</v>
      </c>
      <c r="EX25">
        <v>-27.298</v>
      </c>
      <c r="EY25">
        <v>-2.347</v>
      </c>
      <c r="EZ25">
        <v>33.6996</v>
      </c>
      <c r="FA25">
        <v>38.16240000000001</v>
      </c>
      <c r="FB25">
        <v>35.5436</v>
      </c>
      <c r="FC25">
        <v>37.7122</v>
      </c>
      <c r="FD25">
        <v>35.1246</v>
      </c>
      <c r="FE25">
        <v>0</v>
      </c>
      <c r="FF25">
        <v>0</v>
      </c>
      <c r="FG25">
        <v>0</v>
      </c>
      <c r="FH25">
        <v>1680553607.7</v>
      </c>
      <c r="FI25">
        <v>0</v>
      </c>
      <c r="FJ25">
        <v>204.8788461538461</v>
      </c>
      <c r="FK25">
        <v>7.093675154469244</v>
      </c>
      <c r="FL25">
        <v>-7.835555572326093</v>
      </c>
      <c r="FM25">
        <v>-27.3526923076923</v>
      </c>
      <c r="FN25">
        <v>15</v>
      </c>
      <c r="FO25">
        <v>1680553473.6</v>
      </c>
      <c r="FP25" t="s">
        <v>431</v>
      </c>
      <c r="FQ25">
        <v>1680553473.6</v>
      </c>
      <c r="FR25">
        <v>1680553468.6</v>
      </c>
      <c r="FS25">
        <v>1</v>
      </c>
      <c r="FT25">
        <v>0.049</v>
      </c>
      <c r="FU25">
        <v>0.014</v>
      </c>
      <c r="FV25">
        <v>-0.482</v>
      </c>
      <c r="FW25">
        <v>0.048</v>
      </c>
      <c r="FX25">
        <v>420</v>
      </c>
      <c r="FY25">
        <v>9</v>
      </c>
      <c r="FZ25">
        <v>0.85</v>
      </c>
      <c r="GA25">
        <v>0.22</v>
      </c>
      <c r="GB25">
        <v>0.48239515</v>
      </c>
      <c r="GC25">
        <v>0.04635811632270126</v>
      </c>
      <c r="GD25">
        <v>0.02158906287052543</v>
      </c>
      <c r="GE25">
        <v>1</v>
      </c>
      <c r="GF25">
        <v>0.126718225</v>
      </c>
      <c r="GG25">
        <v>0.006918923076922733</v>
      </c>
      <c r="GH25">
        <v>0.001450660616538202</v>
      </c>
      <c r="GI25">
        <v>1</v>
      </c>
      <c r="GJ25">
        <v>2</v>
      </c>
      <c r="GK25">
        <v>2</v>
      </c>
      <c r="GL25" t="s">
        <v>432</v>
      </c>
      <c r="GM25">
        <v>3.09954</v>
      </c>
      <c r="GN25">
        <v>2.75816</v>
      </c>
      <c r="GO25">
        <v>0.0882305</v>
      </c>
      <c r="GP25">
        <v>0.08812730000000001</v>
      </c>
      <c r="GQ25">
        <v>0.0543023</v>
      </c>
      <c r="GR25">
        <v>0.05455</v>
      </c>
      <c r="GS25">
        <v>23493.7</v>
      </c>
      <c r="GT25">
        <v>23198.6</v>
      </c>
      <c r="GU25">
        <v>26307.3</v>
      </c>
      <c r="GV25">
        <v>25771.3</v>
      </c>
      <c r="GW25">
        <v>39950.7</v>
      </c>
      <c r="GX25">
        <v>37194.6</v>
      </c>
      <c r="GY25">
        <v>46025</v>
      </c>
      <c r="GZ25">
        <v>42564.3</v>
      </c>
      <c r="HA25">
        <v>1.91492</v>
      </c>
      <c r="HB25">
        <v>1.9366</v>
      </c>
      <c r="HC25">
        <v>-0.0213534</v>
      </c>
      <c r="HD25">
        <v>0</v>
      </c>
      <c r="HE25">
        <v>20.3375</v>
      </c>
      <c r="HF25">
        <v>999.9</v>
      </c>
      <c r="HG25">
        <v>25.7</v>
      </c>
      <c r="HH25">
        <v>30.3</v>
      </c>
      <c r="HI25">
        <v>12.372</v>
      </c>
      <c r="HJ25">
        <v>61.2126</v>
      </c>
      <c r="HK25">
        <v>27.8365</v>
      </c>
      <c r="HL25">
        <v>1</v>
      </c>
      <c r="HM25">
        <v>-0.076377</v>
      </c>
      <c r="HN25">
        <v>3.19022</v>
      </c>
      <c r="HO25">
        <v>20.2643</v>
      </c>
      <c r="HP25">
        <v>5.21939</v>
      </c>
      <c r="HQ25">
        <v>11.98</v>
      </c>
      <c r="HR25">
        <v>4.9652</v>
      </c>
      <c r="HS25">
        <v>3.27448</v>
      </c>
      <c r="HT25">
        <v>9999</v>
      </c>
      <c r="HU25">
        <v>9999</v>
      </c>
      <c r="HV25">
        <v>9999</v>
      </c>
      <c r="HW25">
        <v>985</v>
      </c>
      <c r="HX25">
        <v>1.86417</v>
      </c>
      <c r="HY25">
        <v>1.8602</v>
      </c>
      <c r="HZ25">
        <v>1.85837</v>
      </c>
      <c r="IA25">
        <v>1.85989</v>
      </c>
      <c r="IB25">
        <v>1.85989</v>
      </c>
      <c r="IC25">
        <v>1.85832</v>
      </c>
      <c r="ID25">
        <v>1.85738</v>
      </c>
      <c r="IE25">
        <v>1.85242</v>
      </c>
      <c r="IF25">
        <v>0</v>
      </c>
      <c r="IG25">
        <v>0</v>
      </c>
      <c r="IH25">
        <v>0</v>
      </c>
      <c r="II25">
        <v>0</v>
      </c>
      <c r="IJ25" t="s">
        <v>433</v>
      </c>
      <c r="IK25" t="s">
        <v>434</v>
      </c>
      <c r="IL25" t="s">
        <v>435</v>
      </c>
      <c r="IM25" t="s">
        <v>435</v>
      </c>
      <c r="IN25" t="s">
        <v>435</v>
      </c>
      <c r="IO25" t="s">
        <v>435</v>
      </c>
      <c r="IP25">
        <v>0</v>
      </c>
      <c r="IQ25">
        <v>100</v>
      </c>
      <c r="IR25">
        <v>100</v>
      </c>
      <c r="IS25">
        <v>-0.482</v>
      </c>
      <c r="IT25">
        <v>0.0495</v>
      </c>
      <c r="IU25">
        <v>-0.1139046492296064</v>
      </c>
      <c r="IV25">
        <v>-0.00139593354141756</v>
      </c>
      <c r="IW25">
        <v>1.4815850142622E-06</v>
      </c>
      <c r="IX25">
        <v>-5.845240202914516E-10</v>
      </c>
      <c r="IY25">
        <v>0.01363305243637312</v>
      </c>
      <c r="IZ25">
        <v>-0.005038664025986261</v>
      </c>
      <c r="JA25">
        <v>0.001069327960449999</v>
      </c>
      <c r="JB25">
        <v>-1.316451681682256E-05</v>
      </c>
      <c r="JC25">
        <v>2</v>
      </c>
      <c r="JD25">
        <v>1977</v>
      </c>
      <c r="JE25">
        <v>1</v>
      </c>
      <c r="JF25">
        <v>23</v>
      </c>
      <c r="JG25">
        <v>2.7</v>
      </c>
      <c r="JH25">
        <v>2.8</v>
      </c>
      <c r="JI25">
        <v>1.13647</v>
      </c>
      <c r="JJ25">
        <v>2.62329</v>
      </c>
      <c r="JK25">
        <v>1.49658</v>
      </c>
      <c r="JL25">
        <v>2.39258</v>
      </c>
      <c r="JM25">
        <v>1.54907</v>
      </c>
      <c r="JN25">
        <v>2.39014</v>
      </c>
      <c r="JO25">
        <v>34.9674</v>
      </c>
      <c r="JP25">
        <v>24.2101</v>
      </c>
      <c r="JQ25">
        <v>18</v>
      </c>
      <c r="JR25">
        <v>486.136</v>
      </c>
      <c r="JS25">
        <v>516.096</v>
      </c>
      <c r="JT25">
        <v>17.6201</v>
      </c>
      <c r="JU25">
        <v>26.0914</v>
      </c>
      <c r="JV25">
        <v>30.001</v>
      </c>
      <c r="JW25">
        <v>26.1875</v>
      </c>
      <c r="JX25">
        <v>26.1441</v>
      </c>
      <c r="JY25">
        <v>22.8363</v>
      </c>
      <c r="JZ25">
        <v>21.423</v>
      </c>
      <c r="KA25">
        <v>30.8173</v>
      </c>
      <c r="KB25">
        <v>17.6138</v>
      </c>
      <c r="KC25">
        <v>420</v>
      </c>
      <c r="KD25">
        <v>9.248530000000001</v>
      </c>
      <c r="KE25">
        <v>100.561</v>
      </c>
      <c r="KF25">
        <v>100.976</v>
      </c>
    </row>
    <row r="26" spans="1:292">
      <c r="A26">
        <v>8</v>
      </c>
      <c r="B26">
        <v>1680553638.6</v>
      </c>
      <c r="C26">
        <v>35</v>
      </c>
      <c r="D26" t="s">
        <v>449</v>
      </c>
      <c r="E26" t="s">
        <v>450</v>
      </c>
      <c r="F26">
        <v>5</v>
      </c>
      <c r="G26" t="s">
        <v>428</v>
      </c>
      <c r="H26">
        <v>1680553636.1</v>
      </c>
      <c r="I26">
        <f>(J26)/1000</f>
        <v>0</v>
      </c>
      <c r="J26">
        <f>IF(DO26, AM26, AG26)</f>
        <v>0</v>
      </c>
      <c r="K26">
        <f>IF(DO26, AH26, AF26)</f>
        <v>0</v>
      </c>
      <c r="L26">
        <f>DQ26 - IF(AT26&gt;1, K26*DK26*100.0/(AV26*EE26), 0)</f>
        <v>0</v>
      </c>
      <c r="M26">
        <f>((S26-I26/2)*L26-K26)/(S26+I26/2)</f>
        <v>0</v>
      </c>
      <c r="N26">
        <f>M26*(DX26+DY26)/1000.0</f>
        <v>0</v>
      </c>
      <c r="O26">
        <f>(DQ26 - IF(AT26&gt;1, K26*DK26*100.0/(AV26*EE26), 0))*(DX26+DY26)/1000.0</f>
        <v>0</v>
      </c>
      <c r="P26">
        <f>2.0/((1/R26-1/Q26)+SIGN(R26)*SQRT((1/R26-1/Q26)*(1/R26-1/Q26) + 4*DL26/((DL26+1)*(DL26+1))*(2*1/R26*1/Q26-1/Q26*1/Q26)))</f>
        <v>0</v>
      </c>
      <c r="Q26">
        <f>IF(LEFT(DM26,1)&lt;&gt;"0",IF(LEFT(DM26,1)="1",3.0,DN26),$D$5+$E$5*(EE26*DX26/($K$5*1000))+$F$5*(EE26*DX26/($K$5*1000))*MAX(MIN(DK26,$J$5),$I$5)*MAX(MIN(DK26,$J$5),$I$5)+$G$5*MAX(MIN(DK26,$J$5),$I$5)*(EE26*DX26/($K$5*1000))+$H$5*(EE26*DX26/($K$5*1000))*(EE26*DX26/($K$5*1000)))</f>
        <v>0</v>
      </c>
      <c r="R26">
        <f>I26*(1000-(1000*0.61365*exp(17.502*V26/(240.97+V26))/(DX26+DY26)+DS26)/2)/(1000*0.61365*exp(17.502*V26/(240.97+V26))/(DX26+DY26)-DS26)</f>
        <v>0</v>
      </c>
      <c r="S26">
        <f>1/((DL26+1)/(P26/1.6)+1/(Q26/1.37)) + DL26/((DL26+1)/(P26/1.6) + DL26/(Q26/1.37))</f>
        <v>0</v>
      </c>
      <c r="T26">
        <f>(DG26*DJ26)</f>
        <v>0</v>
      </c>
      <c r="U26">
        <f>(DZ26+(T26+2*0.95*5.67E-8*(((DZ26+$B$9)+273)^4-(DZ26+273)^4)-44100*I26)/(1.84*29.3*Q26+8*0.95*5.67E-8*(DZ26+273)^3))</f>
        <v>0</v>
      </c>
      <c r="V26">
        <f>($C$9*EA26+$D$9*EB26+$E$9*U26)</f>
        <v>0</v>
      </c>
      <c r="W26">
        <f>0.61365*exp(17.502*V26/(240.97+V26))</f>
        <v>0</v>
      </c>
      <c r="X26">
        <f>(Y26/Z26*100)</f>
        <v>0</v>
      </c>
      <c r="Y26">
        <f>DS26*(DX26+DY26)/1000</f>
        <v>0</v>
      </c>
      <c r="Z26">
        <f>0.61365*exp(17.502*DZ26/(240.97+DZ26))</f>
        <v>0</v>
      </c>
      <c r="AA26">
        <f>(W26-DS26*(DX26+DY26)/1000)</f>
        <v>0</v>
      </c>
      <c r="AB26">
        <f>(-I26*44100)</f>
        <v>0</v>
      </c>
      <c r="AC26">
        <f>2*29.3*Q26*0.92*(DZ26-V26)</f>
        <v>0</v>
      </c>
      <c r="AD26">
        <f>2*0.95*5.67E-8*(((DZ26+$B$9)+273)^4-(V26+273)^4)</f>
        <v>0</v>
      </c>
      <c r="AE26">
        <f>T26+AD26+AB26+AC26</f>
        <v>0</v>
      </c>
      <c r="AF26">
        <f>DW26*AT26*(DR26-DQ26*(1000-AT26*DT26)/(1000-AT26*DS26))/(100*DK26)</f>
        <v>0</v>
      </c>
      <c r="AG26">
        <f>1000*DW26*AT26*(DS26-DT26)/(100*DK26*(1000-AT26*DS26))</f>
        <v>0</v>
      </c>
      <c r="AH26">
        <f>(AI26 - AJ26 - DX26*1E3/(8.314*(DZ26+273.15)) * AL26/DW26 * AK26) * DW26/(100*DK26) * (1000 - DT26)/1000</f>
        <v>0</v>
      </c>
      <c r="AI26">
        <v>423.9374657603467</v>
      </c>
      <c r="AJ26">
        <v>424.5178242424242</v>
      </c>
      <c r="AK26">
        <v>0.02172037062784759</v>
      </c>
      <c r="AL26">
        <v>66.70466047092707</v>
      </c>
      <c r="AM26">
        <f>(AO26 - AN26 + DX26*1E3/(8.314*(DZ26+273.15)) * AQ26/DW26 * AP26) * DW26/(100*DK26) * 1000/(1000 - AO26)</f>
        <v>0</v>
      </c>
      <c r="AN26">
        <v>9.296258339024213</v>
      </c>
      <c r="AO26">
        <v>9.420613757575754</v>
      </c>
      <c r="AP26">
        <v>-1.755316154861195E-06</v>
      </c>
      <c r="AQ26">
        <v>96.20073336709004</v>
      </c>
      <c r="AR26">
        <v>0</v>
      </c>
      <c r="AS26">
        <v>0</v>
      </c>
      <c r="AT26">
        <f>IF(AR26*$H$15&gt;=AV26,1.0,(AV26/(AV26-AR26*$H$15)))</f>
        <v>0</v>
      </c>
      <c r="AU26">
        <f>(AT26-1)*100</f>
        <v>0</v>
      </c>
      <c r="AV26">
        <f>MAX(0,($B$15+$C$15*EE26)/(1+$D$15*EE26)*DX26/(DZ26+273)*$E$15)</f>
        <v>0</v>
      </c>
      <c r="AW26" t="s">
        <v>429</v>
      </c>
      <c r="AX26" t="s">
        <v>429</v>
      </c>
      <c r="AY26">
        <v>0</v>
      </c>
      <c r="AZ26">
        <v>0</v>
      </c>
      <c r="BA26">
        <f>1-AY26/AZ26</f>
        <v>0</v>
      </c>
      <c r="BB26">
        <v>0</v>
      </c>
      <c r="BC26" t="s">
        <v>429</v>
      </c>
      <c r="BD26" t="s">
        <v>429</v>
      </c>
      <c r="BE26">
        <v>0</v>
      </c>
      <c r="BF26">
        <v>0</v>
      </c>
      <c r="BG26">
        <f>1-BE26/BF26</f>
        <v>0</v>
      </c>
      <c r="BH26">
        <v>0.5</v>
      </c>
      <c r="BI26">
        <f>DH26</f>
        <v>0</v>
      </c>
      <c r="BJ26">
        <f>K26</f>
        <v>0</v>
      </c>
      <c r="BK26">
        <f>BG26*BH26*BI26</f>
        <v>0</v>
      </c>
      <c r="BL26">
        <f>(BJ26-BB26)/BI26</f>
        <v>0</v>
      </c>
      <c r="BM26">
        <f>(AZ26-BF26)/BF26</f>
        <v>0</v>
      </c>
      <c r="BN26">
        <f>AY26/(BA26+AY26/BF26)</f>
        <v>0</v>
      </c>
      <c r="BO26" t="s">
        <v>429</v>
      </c>
      <c r="BP26">
        <v>0</v>
      </c>
      <c r="BQ26">
        <f>IF(BP26&lt;&gt;0, BP26, BN26)</f>
        <v>0</v>
      </c>
      <c r="BR26">
        <f>1-BQ26/BF26</f>
        <v>0</v>
      </c>
      <c r="BS26">
        <f>(BF26-BE26)/(BF26-BQ26)</f>
        <v>0</v>
      </c>
      <c r="BT26">
        <f>(AZ26-BF26)/(AZ26-BQ26)</f>
        <v>0</v>
      </c>
      <c r="BU26">
        <f>(BF26-BE26)/(BF26-AY26)</f>
        <v>0</v>
      </c>
      <c r="BV26">
        <f>(AZ26-BF26)/(AZ26-AY26)</f>
        <v>0</v>
      </c>
      <c r="BW26">
        <f>(BS26*BQ26/BE26)</f>
        <v>0</v>
      </c>
      <c r="BX26">
        <f>(1-BW26)</f>
        <v>0</v>
      </c>
      <c r="DG26">
        <f>$B$13*EF26+$C$13*EG26+$F$13*ER26*(1-EU26)</f>
        <v>0</v>
      </c>
      <c r="DH26">
        <f>DG26*DI26</f>
        <v>0</v>
      </c>
      <c r="DI26">
        <f>($B$13*$D$11+$C$13*$D$11+$F$13*((FE26+EW26)/MAX(FE26+EW26+FF26, 0.1)*$I$11+FF26/MAX(FE26+EW26+FF26, 0.1)*$J$11))/($B$13+$C$13+$F$13)</f>
        <v>0</v>
      </c>
      <c r="DJ26">
        <f>($B$13*$K$11+$C$13*$K$11+$F$13*((FE26+EW26)/MAX(FE26+EW26+FF26, 0.1)*$P$11+FF26/MAX(FE26+EW26+FF26, 0.1)*$Q$11))/($B$13+$C$13+$F$13)</f>
        <v>0</v>
      </c>
      <c r="DK26">
        <v>1.65</v>
      </c>
      <c r="DL26">
        <v>0.5</v>
      </c>
      <c r="DM26" t="s">
        <v>430</v>
      </c>
      <c r="DN26">
        <v>2</v>
      </c>
      <c r="DO26" t="b">
        <v>1</v>
      </c>
      <c r="DP26">
        <v>1680553636.1</v>
      </c>
      <c r="DQ26">
        <v>420.4588888888889</v>
      </c>
      <c r="DR26">
        <v>419.9943333333333</v>
      </c>
      <c r="DS26">
        <v>9.420843333333334</v>
      </c>
      <c r="DT26">
        <v>9.296407777777778</v>
      </c>
      <c r="DU26">
        <v>420.9415555555555</v>
      </c>
      <c r="DV26">
        <v>9.371352222222223</v>
      </c>
      <c r="DW26">
        <v>500.0323333333333</v>
      </c>
      <c r="DX26">
        <v>90.03723333333333</v>
      </c>
      <c r="DY26">
        <v>0.1001854222222222</v>
      </c>
      <c r="DZ26">
        <v>19.88066666666667</v>
      </c>
      <c r="EA26">
        <v>19.99635555555556</v>
      </c>
      <c r="EB26">
        <v>999.9000000000001</v>
      </c>
      <c r="EC26">
        <v>0</v>
      </c>
      <c r="ED26">
        <v>0</v>
      </c>
      <c r="EE26">
        <v>9985.895555555555</v>
      </c>
      <c r="EF26">
        <v>0</v>
      </c>
      <c r="EG26">
        <v>0.242856</v>
      </c>
      <c r="EH26">
        <v>0.4644843333333333</v>
      </c>
      <c r="EI26">
        <v>424.4576666666666</v>
      </c>
      <c r="EJ26">
        <v>423.9356666666667</v>
      </c>
      <c r="EK26">
        <v>0.1244357777777778</v>
      </c>
      <c r="EL26">
        <v>419.9943333333333</v>
      </c>
      <c r="EM26">
        <v>9.296407777777778</v>
      </c>
      <c r="EN26">
        <v>0.8482265555555556</v>
      </c>
      <c r="EO26">
        <v>0.8370228888888889</v>
      </c>
      <c r="EP26">
        <v>4.541056666666666</v>
      </c>
      <c r="EQ26">
        <v>4.351172222222222</v>
      </c>
      <c r="ER26">
        <v>0.0500078</v>
      </c>
      <c r="ES26">
        <v>0</v>
      </c>
      <c r="ET26">
        <v>0</v>
      </c>
      <c r="EU26">
        <v>0</v>
      </c>
      <c r="EV26">
        <v>204.7644444444444</v>
      </c>
      <c r="EW26">
        <v>0.0500078</v>
      </c>
      <c r="EX26">
        <v>-27.37555555555555</v>
      </c>
      <c r="EY26">
        <v>-2.324444444444444</v>
      </c>
      <c r="EZ26">
        <v>33.736</v>
      </c>
      <c r="FA26">
        <v>38.30533333333333</v>
      </c>
      <c r="FB26">
        <v>35.68033333333334</v>
      </c>
      <c r="FC26">
        <v>37.85400000000001</v>
      </c>
      <c r="FD26">
        <v>35.14544444444444</v>
      </c>
      <c r="FE26">
        <v>0</v>
      </c>
      <c r="FF26">
        <v>0</v>
      </c>
      <c r="FG26">
        <v>0</v>
      </c>
      <c r="FH26">
        <v>1680553612.5</v>
      </c>
      <c r="FI26">
        <v>0</v>
      </c>
      <c r="FJ26">
        <v>205.1203846153846</v>
      </c>
      <c r="FK26">
        <v>-2.681367557119456</v>
      </c>
      <c r="FL26">
        <v>8.729230695628631</v>
      </c>
      <c r="FM26">
        <v>-27.95346153846153</v>
      </c>
      <c r="FN26">
        <v>15</v>
      </c>
      <c r="FO26">
        <v>1680553473.6</v>
      </c>
      <c r="FP26" t="s">
        <v>431</v>
      </c>
      <c r="FQ26">
        <v>1680553473.6</v>
      </c>
      <c r="FR26">
        <v>1680553468.6</v>
      </c>
      <c r="FS26">
        <v>1</v>
      </c>
      <c r="FT26">
        <v>0.049</v>
      </c>
      <c r="FU26">
        <v>0.014</v>
      </c>
      <c r="FV26">
        <v>-0.482</v>
      </c>
      <c r="FW26">
        <v>0.048</v>
      </c>
      <c r="FX26">
        <v>420</v>
      </c>
      <c r="FY26">
        <v>9</v>
      </c>
      <c r="FZ26">
        <v>0.85</v>
      </c>
      <c r="GA26">
        <v>0.22</v>
      </c>
      <c r="GB26">
        <v>0.479535675</v>
      </c>
      <c r="GC26">
        <v>-0.005442337711069303</v>
      </c>
      <c r="GD26">
        <v>0.02456169347112236</v>
      </c>
      <c r="GE26">
        <v>1</v>
      </c>
      <c r="GF26">
        <v>0.126575775</v>
      </c>
      <c r="GG26">
        <v>-0.01033964352720488</v>
      </c>
      <c r="GH26">
        <v>0.001578073833625978</v>
      </c>
      <c r="GI26">
        <v>1</v>
      </c>
      <c r="GJ26">
        <v>2</v>
      </c>
      <c r="GK26">
        <v>2</v>
      </c>
      <c r="GL26" t="s">
        <v>432</v>
      </c>
      <c r="GM26">
        <v>3.09969</v>
      </c>
      <c r="GN26">
        <v>2.7581</v>
      </c>
      <c r="GO26">
        <v>0.0882395</v>
      </c>
      <c r="GP26">
        <v>0.08812970000000001</v>
      </c>
      <c r="GQ26">
        <v>0.0542963</v>
      </c>
      <c r="GR26">
        <v>0.0545501</v>
      </c>
      <c r="GS26">
        <v>23493.4</v>
      </c>
      <c r="GT26">
        <v>23198.3</v>
      </c>
      <c r="GU26">
        <v>26307.2</v>
      </c>
      <c r="GV26">
        <v>25771</v>
      </c>
      <c r="GW26">
        <v>39950.6</v>
      </c>
      <c r="GX26">
        <v>37194.2</v>
      </c>
      <c r="GY26">
        <v>46024.6</v>
      </c>
      <c r="GZ26">
        <v>42563.8</v>
      </c>
      <c r="HA26">
        <v>1.91513</v>
      </c>
      <c r="HB26">
        <v>1.936</v>
      </c>
      <c r="HC26">
        <v>-0.0209957</v>
      </c>
      <c r="HD26">
        <v>0</v>
      </c>
      <c r="HE26">
        <v>20.3384</v>
      </c>
      <c r="HF26">
        <v>999.9</v>
      </c>
      <c r="HG26">
        <v>25.7</v>
      </c>
      <c r="HH26">
        <v>30.3</v>
      </c>
      <c r="HI26">
        <v>12.3718</v>
      </c>
      <c r="HJ26">
        <v>61.2226</v>
      </c>
      <c r="HK26">
        <v>27.8926</v>
      </c>
      <c r="HL26">
        <v>1</v>
      </c>
      <c r="HM26">
        <v>-0.0763872</v>
      </c>
      <c r="HN26">
        <v>3.10327</v>
      </c>
      <c r="HO26">
        <v>20.2663</v>
      </c>
      <c r="HP26">
        <v>5.22223</v>
      </c>
      <c r="HQ26">
        <v>11.98</v>
      </c>
      <c r="HR26">
        <v>4.96575</v>
      </c>
      <c r="HS26">
        <v>3.275</v>
      </c>
      <c r="HT26">
        <v>9999</v>
      </c>
      <c r="HU26">
        <v>9999</v>
      </c>
      <c r="HV26">
        <v>9999</v>
      </c>
      <c r="HW26">
        <v>985</v>
      </c>
      <c r="HX26">
        <v>1.86417</v>
      </c>
      <c r="HY26">
        <v>1.8602</v>
      </c>
      <c r="HZ26">
        <v>1.85837</v>
      </c>
      <c r="IA26">
        <v>1.85989</v>
      </c>
      <c r="IB26">
        <v>1.85989</v>
      </c>
      <c r="IC26">
        <v>1.85835</v>
      </c>
      <c r="ID26">
        <v>1.85739</v>
      </c>
      <c r="IE26">
        <v>1.85242</v>
      </c>
      <c r="IF26">
        <v>0</v>
      </c>
      <c r="IG26">
        <v>0</v>
      </c>
      <c r="IH26">
        <v>0</v>
      </c>
      <c r="II26">
        <v>0</v>
      </c>
      <c r="IJ26" t="s">
        <v>433</v>
      </c>
      <c r="IK26" t="s">
        <v>434</v>
      </c>
      <c r="IL26" t="s">
        <v>435</v>
      </c>
      <c r="IM26" t="s">
        <v>435</v>
      </c>
      <c r="IN26" t="s">
        <v>435</v>
      </c>
      <c r="IO26" t="s">
        <v>435</v>
      </c>
      <c r="IP26">
        <v>0</v>
      </c>
      <c r="IQ26">
        <v>100</v>
      </c>
      <c r="IR26">
        <v>100</v>
      </c>
      <c r="IS26">
        <v>-0.483</v>
      </c>
      <c r="IT26">
        <v>0.0495</v>
      </c>
      <c r="IU26">
        <v>-0.1139046492296064</v>
      </c>
      <c r="IV26">
        <v>-0.00139593354141756</v>
      </c>
      <c r="IW26">
        <v>1.4815850142622E-06</v>
      </c>
      <c r="IX26">
        <v>-5.845240202914516E-10</v>
      </c>
      <c r="IY26">
        <v>0.01363305243637312</v>
      </c>
      <c r="IZ26">
        <v>-0.005038664025986261</v>
      </c>
      <c r="JA26">
        <v>0.001069327960449999</v>
      </c>
      <c r="JB26">
        <v>-1.316451681682256E-05</v>
      </c>
      <c r="JC26">
        <v>2</v>
      </c>
      <c r="JD26">
        <v>1977</v>
      </c>
      <c r="JE26">
        <v>1</v>
      </c>
      <c r="JF26">
        <v>23</v>
      </c>
      <c r="JG26">
        <v>2.8</v>
      </c>
      <c r="JH26">
        <v>2.8</v>
      </c>
      <c r="JI26">
        <v>1.13525</v>
      </c>
      <c r="JJ26">
        <v>2.62329</v>
      </c>
      <c r="JK26">
        <v>1.49658</v>
      </c>
      <c r="JL26">
        <v>2.39258</v>
      </c>
      <c r="JM26">
        <v>1.54907</v>
      </c>
      <c r="JN26">
        <v>2.31812</v>
      </c>
      <c r="JO26">
        <v>34.9674</v>
      </c>
      <c r="JP26">
        <v>24.2013</v>
      </c>
      <c r="JQ26">
        <v>18</v>
      </c>
      <c r="JR26">
        <v>486.282</v>
      </c>
      <c r="JS26">
        <v>515.73</v>
      </c>
      <c r="JT26">
        <v>17.6105</v>
      </c>
      <c r="JU26">
        <v>26.0952</v>
      </c>
      <c r="JV26">
        <v>30.0004</v>
      </c>
      <c r="JW26">
        <v>26.1914</v>
      </c>
      <c r="JX26">
        <v>26.1483</v>
      </c>
      <c r="JY26">
        <v>22.8361</v>
      </c>
      <c r="JZ26">
        <v>21.423</v>
      </c>
      <c r="KA26">
        <v>30.8173</v>
      </c>
      <c r="KB26">
        <v>17.6172</v>
      </c>
      <c r="KC26">
        <v>420</v>
      </c>
      <c r="KD26">
        <v>9.248530000000001</v>
      </c>
      <c r="KE26">
        <v>100.56</v>
      </c>
      <c r="KF26">
        <v>100.975</v>
      </c>
    </row>
    <row r="27" spans="1:292">
      <c r="A27">
        <v>9</v>
      </c>
      <c r="B27">
        <v>1680553643.6</v>
      </c>
      <c r="C27">
        <v>40</v>
      </c>
      <c r="D27" t="s">
        <v>451</v>
      </c>
      <c r="E27" t="s">
        <v>452</v>
      </c>
      <c r="F27">
        <v>5</v>
      </c>
      <c r="G27" t="s">
        <v>428</v>
      </c>
      <c r="H27">
        <v>1680553640.8</v>
      </c>
      <c r="I27">
        <f>(J27)/1000</f>
        <v>0</v>
      </c>
      <c r="J27">
        <f>IF(DO27, AM27, AG27)</f>
        <v>0</v>
      </c>
      <c r="K27">
        <f>IF(DO27, AH27, AF27)</f>
        <v>0</v>
      </c>
      <c r="L27">
        <f>DQ27 - IF(AT27&gt;1, K27*DK27*100.0/(AV27*EE27), 0)</f>
        <v>0</v>
      </c>
      <c r="M27">
        <f>((S27-I27/2)*L27-K27)/(S27+I27/2)</f>
        <v>0</v>
      </c>
      <c r="N27">
        <f>M27*(DX27+DY27)/1000.0</f>
        <v>0</v>
      </c>
      <c r="O27">
        <f>(DQ27 - IF(AT27&gt;1, K27*DK27*100.0/(AV27*EE27), 0))*(DX27+DY27)/1000.0</f>
        <v>0</v>
      </c>
      <c r="P27">
        <f>2.0/((1/R27-1/Q27)+SIGN(R27)*SQRT((1/R27-1/Q27)*(1/R27-1/Q27) + 4*DL27/((DL27+1)*(DL27+1))*(2*1/R27*1/Q27-1/Q27*1/Q27)))</f>
        <v>0</v>
      </c>
      <c r="Q27">
        <f>IF(LEFT(DM27,1)&lt;&gt;"0",IF(LEFT(DM27,1)="1",3.0,DN27),$D$5+$E$5*(EE27*DX27/($K$5*1000))+$F$5*(EE27*DX27/($K$5*1000))*MAX(MIN(DK27,$J$5),$I$5)*MAX(MIN(DK27,$J$5),$I$5)+$G$5*MAX(MIN(DK27,$J$5),$I$5)*(EE27*DX27/($K$5*1000))+$H$5*(EE27*DX27/($K$5*1000))*(EE27*DX27/($K$5*1000)))</f>
        <v>0</v>
      </c>
      <c r="R27">
        <f>I27*(1000-(1000*0.61365*exp(17.502*V27/(240.97+V27))/(DX27+DY27)+DS27)/2)/(1000*0.61365*exp(17.502*V27/(240.97+V27))/(DX27+DY27)-DS27)</f>
        <v>0</v>
      </c>
      <c r="S27">
        <f>1/((DL27+1)/(P27/1.6)+1/(Q27/1.37)) + DL27/((DL27+1)/(P27/1.6) + DL27/(Q27/1.37))</f>
        <v>0</v>
      </c>
      <c r="T27">
        <f>(DG27*DJ27)</f>
        <v>0</v>
      </c>
      <c r="U27">
        <f>(DZ27+(T27+2*0.95*5.67E-8*(((DZ27+$B$9)+273)^4-(DZ27+273)^4)-44100*I27)/(1.84*29.3*Q27+8*0.95*5.67E-8*(DZ27+273)^3))</f>
        <v>0</v>
      </c>
      <c r="V27">
        <f>($C$9*EA27+$D$9*EB27+$E$9*U27)</f>
        <v>0</v>
      </c>
      <c r="W27">
        <f>0.61365*exp(17.502*V27/(240.97+V27))</f>
        <v>0</v>
      </c>
      <c r="X27">
        <f>(Y27/Z27*100)</f>
        <v>0</v>
      </c>
      <c r="Y27">
        <f>DS27*(DX27+DY27)/1000</f>
        <v>0</v>
      </c>
      <c r="Z27">
        <f>0.61365*exp(17.502*DZ27/(240.97+DZ27))</f>
        <v>0</v>
      </c>
      <c r="AA27">
        <f>(W27-DS27*(DX27+DY27)/1000)</f>
        <v>0</v>
      </c>
      <c r="AB27">
        <f>(-I27*44100)</f>
        <v>0</v>
      </c>
      <c r="AC27">
        <f>2*29.3*Q27*0.92*(DZ27-V27)</f>
        <v>0</v>
      </c>
      <c r="AD27">
        <f>2*0.95*5.67E-8*(((DZ27+$B$9)+273)^4-(V27+273)^4)</f>
        <v>0</v>
      </c>
      <c r="AE27">
        <f>T27+AD27+AB27+AC27</f>
        <v>0</v>
      </c>
      <c r="AF27">
        <f>DW27*AT27*(DR27-DQ27*(1000-AT27*DT27)/(1000-AT27*DS27))/(100*DK27)</f>
        <v>0</v>
      </c>
      <c r="AG27">
        <f>1000*DW27*AT27*(DS27-DT27)/(100*DK27*(1000-AT27*DS27))</f>
        <v>0</v>
      </c>
      <c r="AH27">
        <f>(AI27 - AJ27 - DX27*1E3/(8.314*(DZ27+273.15)) * AL27/DW27 * AK27) * DW27/(100*DK27) * (1000 - DT27)/1000</f>
        <v>0</v>
      </c>
      <c r="AI27">
        <v>423.8922009049121</v>
      </c>
      <c r="AJ27">
        <v>424.5109575757576</v>
      </c>
      <c r="AK27">
        <v>-0.001866634396589971</v>
      </c>
      <c r="AL27">
        <v>66.70466047092707</v>
      </c>
      <c r="AM27">
        <f>(AO27 - AN27 + DX27*1E3/(8.314*(DZ27+273.15)) * AQ27/DW27 * AP27) * DW27/(100*DK27) * 1000/(1000 - AO27)</f>
        <v>0</v>
      </c>
      <c r="AN27">
        <v>9.296670191008996</v>
      </c>
      <c r="AO27">
        <v>9.421643212121205</v>
      </c>
      <c r="AP27">
        <v>2.446538089901959E-06</v>
      </c>
      <c r="AQ27">
        <v>96.20073336709004</v>
      </c>
      <c r="AR27">
        <v>0</v>
      </c>
      <c r="AS27">
        <v>0</v>
      </c>
      <c r="AT27">
        <f>IF(AR27*$H$15&gt;=AV27,1.0,(AV27/(AV27-AR27*$H$15)))</f>
        <v>0</v>
      </c>
      <c r="AU27">
        <f>(AT27-1)*100</f>
        <v>0</v>
      </c>
      <c r="AV27">
        <f>MAX(0,($B$15+$C$15*EE27)/(1+$D$15*EE27)*DX27/(DZ27+273)*$E$15)</f>
        <v>0</v>
      </c>
      <c r="AW27" t="s">
        <v>429</v>
      </c>
      <c r="AX27" t="s">
        <v>429</v>
      </c>
      <c r="AY27">
        <v>0</v>
      </c>
      <c r="AZ27">
        <v>0</v>
      </c>
      <c r="BA27">
        <f>1-AY27/AZ27</f>
        <v>0</v>
      </c>
      <c r="BB27">
        <v>0</v>
      </c>
      <c r="BC27" t="s">
        <v>429</v>
      </c>
      <c r="BD27" t="s">
        <v>429</v>
      </c>
      <c r="BE27">
        <v>0</v>
      </c>
      <c r="BF27">
        <v>0</v>
      </c>
      <c r="BG27">
        <f>1-BE27/BF27</f>
        <v>0</v>
      </c>
      <c r="BH27">
        <v>0.5</v>
      </c>
      <c r="BI27">
        <f>DH27</f>
        <v>0</v>
      </c>
      <c r="BJ27">
        <f>K27</f>
        <v>0</v>
      </c>
      <c r="BK27">
        <f>BG27*BH27*BI27</f>
        <v>0</v>
      </c>
      <c r="BL27">
        <f>(BJ27-BB27)/BI27</f>
        <v>0</v>
      </c>
      <c r="BM27">
        <f>(AZ27-BF27)/BF27</f>
        <v>0</v>
      </c>
      <c r="BN27">
        <f>AY27/(BA27+AY27/BF27)</f>
        <v>0</v>
      </c>
      <c r="BO27" t="s">
        <v>429</v>
      </c>
      <c r="BP27">
        <v>0</v>
      </c>
      <c r="BQ27">
        <f>IF(BP27&lt;&gt;0, BP27, BN27)</f>
        <v>0</v>
      </c>
      <c r="BR27">
        <f>1-BQ27/BF27</f>
        <v>0</v>
      </c>
      <c r="BS27">
        <f>(BF27-BE27)/(BF27-BQ27)</f>
        <v>0</v>
      </c>
      <c r="BT27">
        <f>(AZ27-BF27)/(AZ27-BQ27)</f>
        <v>0</v>
      </c>
      <c r="BU27">
        <f>(BF27-BE27)/(BF27-AY27)</f>
        <v>0</v>
      </c>
      <c r="BV27">
        <f>(AZ27-BF27)/(AZ27-AY27)</f>
        <v>0</v>
      </c>
      <c r="BW27">
        <f>(BS27*BQ27/BE27)</f>
        <v>0</v>
      </c>
      <c r="BX27">
        <f>(1-BW27)</f>
        <v>0</v>
      </c>
      <c r="DG27">
        <f>$B$13*EF27+$C$13*EG27+$F$13*ER27*(1-EU27)</f>
        <v>0</v>
      </c>
      <c r="DH27">
        <f>DG27*DI27</f>
        <v>0</v>
      </c>
      <c r="DI27">
        <f>($B$13*$D$11+$C$13*$D$11+$F$13*((FE27+EW27)/MAX(FE27+EW27+FF27, 0.1)*$I$11+FF27/MAX(FE27+EW27+FF27, 0.1)*$J$11))/($B$13+$C$13+$F$13)</f>
        <v>0</v>
      </c>
      <c r="DJ27">
        <f>($B$13*$K$11+$C$13*$K$11+$F$13*((FE27+EW27)/MAX(FE27+EW27+FF27, 0.1)*$P$11+FF27/MAX(FE27+EW27+FF27, 0.1)*$Q$11))/($B$13+$C$13+$F$13)</f>
        <v>0</v>
      </c>
      <c r="DK27">
        <v>1.65</v>
      </c>
      <c r="DL27">
        <v>0.5</v>
      </c>
      <c r="DM27" t="s">
        <v>430</v>
      </c>
      <c r="DN27">
        <v>2</v>
      </c>
      <c r="DO27" t="b">
        <v>1</v>
      </c>
      <c r="DP27">
        <v>1680553640.8</v>
      </c>
      <c r="DQ27">
        <v>420.5184</v>
      </c>
      <c r="DR27">
        <v>419.9683999999999</v>
      </c>
      <c r="DS27">
        <v>9.421189999999999</v>
      </c>
      <c r="DT27">
        <v>9.296609</v>
      </c>
      <c r="DU27">
        <v>421.0008</v>
      </c>
      <c r="DV27">
        <v>9.371698</v>
      </c>
      <c r="DW27">
        <v>500.0245000000001</v>
      </c>
      <c r="DX27">
        <v>90.03789</v>
      </c>
      <c r="DY27">
        <v>0.09986551</v>
      </c>
      <c r="DZ27">
        <v>19.87922</v>
      </c>
      <c r="EA27">
        <v>19.98574</v>
      </c>
      <c r="EB27">
        <v>999.9</v>
      </c>
      <c r="EC27">
        <v>0</v>
      </c>
      <c r="ED27">
        <v>0</v>
      </c>
      <c r="EE27">
        <v>10008.805</v>
      </c>
      <c r="EF27">
        <v>0</v>
      </c>
      <c r="EG27">
        <v>0.242856</v>
      </c>
      <c r="EH27">
        <v>0.550058</v>
      </c>
      <c r="EI27">
        <v>424.5178</v>
      </c>
      <c r="EJ27">
        <v>423.9092000000001</v>
      </c>
      <c r="EK27">
        <v>0.1245822</v>
      </c>
      <c r="EL27">
        <v>419.9683999999999</v>
      </c>
      <c r="EM27">
        <v>9.296609</v>
      </c>
      <c r="EN27">
        <v>0.8482641000000001</v>
      </c>
      <c r="EO27">
        <v>0.8370472</v>
      </c>
      <c r="EP27">
        <v>4.541690000000001</v>
      </c>
      <c r="EQ27">
        <v>4.351586</v>
      </c>
      <c r="ER27">
        <v>0.05000780000000001</v>
      </c>
      <c r="ES27">
        <v>0</v>
      </c>
      <c r="ET27">
        <v>0</v>
      </c>
      <c r="EU27">
        <v>0</v>
      </c>
      <c r="EV27">
        <v>204.783</v>
      </c>
      <c r="EW27">
        <v>0.05000780000000001</v>
      </c>
      <c r="EX27">
        <v>-26.742</v>
      </c>
      <c r="EY27">
        <v>-2.408</v>
      </c>
      <c r="EZ27">
        <v>33.7498</v>
      </c>
      <c r="FA27">
        <v>38.4246</v>
      </c>
      <c r="FB27">
        <v>35.6746</v>
      </c>
      <c r="FC27">
        <v>37.9686</v>
      </c>
      <c r="FD27">
        <v>35.3686</v>
      </c>
      <c r="FE27">
        <v>0</v>
      </c>
      <c r="FF27">
        <v>0</v>
      </c>
      <c r="FG27">
        <v>0</v>
      </c>
      <c r="FH27">
        <v>1680553617.3</v>
      </c>
      <c r="FI27">
        <v>0</v>
      </c>
      <c r="FJ27">
        <v>204.8365384615385</v>
      </c>
      <c r="FK27">
        <v>-1.972307718753159</v>
      </c>
      <c r="FL27">
        <v>5.027350339303926</v>
      </c>
      <c r="FM27">
        <v>-27.04961538461538</v>
      </c>
      <c r="FN27">
        <v>15</v>
      </c>
      <c r="FO27">
        <v>1680553473.6</v>
      </c>
      <c r="FP27" t="s">
        <v>431</v>
      </c>
      <c r="FQ27">
        <v>1680553473.6</v>
      </c>
      <c r="FR27">
        <v>1680553468.6</v>
      </c>
      <c r="FS27">
        <v>1</v>
      </c>
      <c r="FT27">
        <v>0.049</v>
      </c>
      <c r="FU27">
        <v>0.014</v>
      </c>
      <c r="FV27">
        <v>-0.482</v>
      </c>
      <c r="FW27">
        <v>0.048</v>
      </c>
      <c r="FX27">
        <v>420</v>
      </c>
      <c r="FY27">
        <v>9</v>
      </c>
      <c r="FZ27">
        <v>0.85</v>
      </c>
      <c r="GA27">
        <v>0.22</v>
      </c>
      <c r="GB27">
        <v>0.5000126341463415</v>
      </c>
      <c r="GC27">
        <v>0.1550957142857149</v>
      </c>
      <c r="GD27">
        <v>0.0378839557549979</v>
      </c>
      <c r="GE27">
        <v>0</v>
      </c>
      <c r="GF27">
        <v>0.126086756097561</v>
      </c>
      <c r="GG27">
        <v>-0.01502496167247351</v>
      </c>
      <c r="GH27">
        <v>0.001755907725511677</v>
      </c>
      <c r="GI27">
        <v>1</v>
      </c>
      <c r="GJ27">
        <v>1</v>
      </c>
      <c r="GK27">
        <v>2</v>
      </c>
      <c r="GL27" t="s">
        <v>440</v>
      </c>
      <c r="GM27">
        <v>3.09964</v>
      </c>
      <c r="GN27">
        <v>2.75826</v>
      </c>
      <c r="GO27">
        <v>0.0882376</v>
      </c>
      <c r="GP27">
        <v>0.0881363</v>
      </c>
      <c r="GQ27">
        <v>0.0543021</v>
      </c>
      <c r="GR27">
        <v>0.0545526</v>
      </c>
      <c r="GS27">
        <v>23493.2</v>
      </c>
      <c r="GT27">
        <v>23197.8</v>
      </c>
      <c r="GU27">
        <v>26307</v>
      </c>
      <c r="GV27">
        <v>25770.7</v>
      </c>
      <c r="GW27">
        <v>39950.4</v>
      </c>
      <c r="GX27">
        <v>37193.7</v>
      </c>
      <c r="GY27">
        <v>46024.5</v>
      </c>
      <c r="GZ27">
        <v>42563.4</v>
      </c>
      <c r="HA27">
        <v>1.91477</v>
      </c>
      <c r="HB27">
        <v>1.93625</v>
      </c>
      <c r="HC27">
        <v>-0.0212118</v>
      </c>
      <c r="HD27">
        <v>0</v>
      </c>
      <c r="HE27">
        <v>20.3394</v>
      </c>
      <c r="HF27">
        <v>999.9</v>
      </c>
      <c r="HG27">
        <v>25.7</v>
      </c>
      <c r="HH27">
        <v>30.3</v>
      </c>
      <c r="HI27">
        <v>12.371</v>
      </c>
      <c r="HJ27">
        <v>61.2326</v>
      </c>
      <c r="HK27">
        <v>27.7043</v>
      </c>
      <c r="HL27">
        <v>1</v>
      </c>
      <c r="HM27">
        <v>-0.0760595</v>
      </c>
      <c r="HN27">
        <v>3.07232</v>
      </c>
      <c r="HO27">
        <v>20.2669</v>
      </c>
      <c r="HP27">
        <v>5.22238</v>
      </c>
      <c r="HQ27">
        <v>11.98</v>
      </c>
      <c r="HR27">
        <v>4.9658</v>
      </c>
      <c r="HS27">
        <v>3.27503</v>
      </c>
      <c r="HT27">
        <v>9999</v>
      </c>
      <c r="HU27">
        <v>9999</v>
      </c>
      <c r="HV27">
        <v>9999</v>
      </c>
      <c r="HW27">
        <v>985</v>
      </c>
      <c r="HX27">
        <v>1.86417</v>
      </c>
      <c r="HY27">
        <v>1.8602</v>
      </c>
      <c r="HZ27">
        <v>1.85837</v>
      </c>
      <c r="IA27">
        <v>1.85989</v>
      </c>
      <c r="IB27">
        <v>1.85989</v>
      </c>
      <c r="IC27">
        <v>1.85833</v>
      </c>
      <c r="ID27">
        <v>1.85739</v>
      </c>
      <c r="IE27">
        <v>1.85242</v>
      </c>
      <c r="IF27">
        <v>0</v>
      </c>
      <c r="IG27">
        <v>0</v>
      </c>
      <c r="IH27">
        <v>0</v>
      </c>
      <c r="II27">
        <v>0</v>
      </c>
      <c r="IJ27" t="s">
        <v>433</v>
      </c>
      <c r="IK27" t="s">
        <v>434</v>
      </c>
      <c r="IL27" t="s">
        <v>435</v>
      </c>
      <c r="IM27" t="s">
        <v>435</v>
      </c>
      <c r="IN27" t="s">
        <v>435</v>
      </c>
      <c r="IO27" t="s">
        <v>435</v>
      </c>
      <c r="IP27">
        <v>0</v>
      </c>
      <c r="IQ27">
        <v>100</v>
      </c>
      <c r="IR27">
        <v>100</v>
      </c>
      <c r="IS27">
        <v>-0.482</v>
      </c>
      <c r="IT27">
        <v>0.0495</v>
      </c>
      <c r="IU27">
        <v>-0.1139046492296064</v>
      </c>
      <c r="IV27">
        <v>-0.00139593354141756</v>
      </c>
      <c r="IW27">
        <v>1.4815850142622E-06</v>
      </c>
      <c r="IX27">
        <v>-5.845240202914516E-10</v>
      </c>
      <c r="IY27">
        <v>0.01363305243637312</v>
      </c>
      <c r="IZ27">
        <v>-0.005038664025986261</v>
      </c>
      <c r="JA27">
        <v>0.001069327960449999</v>
      </c>
      <c r="JB27">
        <v>-1.316451681682256E-05</v>
      </c>
      <c r="JC27">
        <v>2</v>
      </c>
      <c r="JD27">
        <v>1977</v>
      </c>
      <c r="JE27">
        <v>1</v>
      </c>
      <c r="JF27">
        <v>23</v>
      </c>
      <c r="JG27">
        <v>2.8</v>
      </c>
      <c r="JH27">
        <v>2.9</v>
      </c>
      <c r="JI27">
        <v>1.13525</v>
      </c>
      <c r="JJ27">
        <v>2.61597</v>
      </c>
      <c r="JK27">
        <v>1.49658</v>
      </c>
      <c r="JL27">
        <v>2.39258</v>
      </c>
      <c r="JM27">
        <v>1.54907</v>
      </c>
      <c r="JN27">
        <v>2.3877</v>
      </c>
      <c r="JO27">
        <v>34.9674</v>
      </c>
      <c r="JP27">
        <v>24.2101</v>
      </c>
      <c r="JQ27">
        <v>18</v>
      </c>
      <c r="JR27">
        <v>486.112</v>
      </c>
      <c r="JS27">
        <v>515.933</v>
      </c>
      <c r="JT27">
        <v>17.6129</v>
      </c>
      <c r="JU27">
        <v>26.0989</v>
      </c>
      <c r="JV27">
        <v>30.0005</v>
      </c>
      <c r="JW27">
        <v>26.1953</v>
      </c>
      <c r="JX27">
        <v>26.1521</v>
      </c>
      <c r="JY27">
        <v>22.8361</v>
      </c>
      <c r="JZ27">
        <v>21.423</v>
      </c>
      <c r="KA27">
        <v>30.8173</v>
      </c>
      <c r="KB27">
        <v>17.6273</v>
      </c>
      <c r="KC27">
        <v>420</v>
      </c>
      <c r="KD27">
        <v>9.248530000000001</v>
      </c>
      <c r="KE27">
        <v>100.56</v>
      </c>
      <c r="KF27">
        <v>100.974</v>
      </c>
    </row>
    <row r="28" spans="1:292">
      <c r="A28">
        <v>10</v>
      </c>
      <c r="B28">
        <v>1680553648.6</v>
      </c>
      <c r="C28">
        <v>45</v>
      </c>
      <c r="D28" t="s">
        <v>453</v>
      </c>
      <c r="E28" t="s">
        <v>454</v>
      </c>
      <c r="F28">
        <v>5</v>
      </c>
      <c r="G28" t="s">
        <v>428</v>
      </c>
      <c r="H28">
        <v>1680553646.1</v>
      </c>
      <c r="I28">
        <f>(J28)/1000</f>
        <v>0</v>
      </c>
      <c r="J28">
        <f>IF(DO28, AM28, AG28)</f>
        <v>0</v>
      </c>
      <c r="K28">
        <f>IF(DO28, AH28, AF28)</f>
        <v>0</v>
      </c>
      <c r="L28">
        <f>DQ28 - IF(AT28&gt;1, K28*DK28*100.0/(AV28*EE28), 0)</f>
        <v>0</v>
      </c>
      <c r="M28">
        <f>((S28-I28/2)*L28-K28)/(S28+I28/2)</f>
        <v>0</v>
      </c>
      <c r="N28">
        <f>M28*(DX28+DY28)/1000.0</f>
        <v>0</v>
      </c>
      <c r="O28">
        <f>(DQ28 - IF(AT28&gt;1, K28*DK28*100.0/(AV28*EE28), 0))*(DX28+DY28)/1000.0</f>
        <v>0</v>
      </c>
      <c r="P28">
        <f>2.0/((1/R28-1/Q28)+SIGN(R28)*SQRT((1/R28-1/Q28)*(1/R28-1/Q28) + 4*DL28/((DL28+1)*(DL28+1))*(2*1/R28*1/Q28-1/Q28*1/Q28)))</f>
        <v>0</v>
      </c>
      <c r="Q28">
        <f>IF(LEFT(DM28,1)&lt;&gt;"0",IF(LEFT(DM28,1)="1",3.0,DN28),$D$5+$E$5*(EE28*DX28/($K$5*1000))+$F$5*(EE28*DX28/($K$5*1000))*MAX(MIN(DK28,$J$5),$I$5)*MAX(MIN(DK28,$J$5),$I$5)+$G$5*MAX(MIN(DK28,$J$5),$I$5)*(EE28*DX28/($K$5*1000))+$H$5*(EE28*DX28/($K$5*1000))*(EE28*DX28/($K$5*1000)))</f>
        <v>0</v>
      </c>
      <c r="R28">
        <f>I28*(1000-(1000*0.61365*exp(17.502*V28/(240.97+V28))/(DX28+DY28)+DS28)/2)/(1000*0.61365*exp(17.502*V28/(240.97+V28))/(DX28+DY28)-DS28)</f>
        <v>0</v>
      </c>
      <c r="S28">
        <f>1/((DL28+1)/(P28/1.6)+1/(Q28/1.37)) + DL28/((DL28+1)/(P28/1.6) + DL28/(Q28/1.37))</f>
        <v>0</v>
      </c>
      <c r="T28">
        <f>(DG28*DJ28)</f>
        <v>0</v>
      </c>
      <c r="U28">
        <f>(DZ28+(T28+2*0.95*5.67E-8*(((DZ28+$B$9)+273)^4-(DZ28+273)^4)-44100*I28)/(1.84*29.3*Q28+8*0.95*5.67E-8*(DZ28+273)^3))</f>
        <v>0</v>
      </c>
      <c r="V28">
        <f>($C$9*EA28+$D$9*EB28+$E$9*U28)</f>
        <v>0</v>
      </c>
      <c r="W28">
        <f>0.61365*exp(17.502*V28/(240.97+V28))</f>
        <v>0</v>
      </c>
      <c r="X28">
        <f>(Y28/Z28*100)</f>
        <v>0</v>
      </c>
      <c r="Y28">
        <f>DS28*(DX28+DY28)/1000</f>
        <v>0</v>
      </c>
      <c r="Z28">
        <f>0.61365*exp(17.502*DZ28/(240.97+DZ28))</f>
        <v>0</v>
      </c>
      <c r="AA28">
        <f>(W28-DS28*(DX28+DY28)/1000)</f>
        <v>0</v>
      </c>
      <c r="AB28">
        <f>(-I28*44100)</f>
        <v>0</v>
      </c>
      <c r="AC28">
        <f>2*29.3*Q28*0.92*(DZ28-V28)</f>
        <v>0</v>
      </c>
      <c r="AD28">
        <f>2*0.95*5.67E-8*(((DZ28+$B$9)+273)^4-(V28+273)^4)</f>
        <v>0</v>
      </c>
      <c r="AE28">
        <f>T28+AD28+AB28+AC28</f>
        <v>0</v>
      </c>
      <c r="AF28">
        <f>DW28*AT28*(DR28-DQ28*(1000-AT28*DT28)/(1000-AT28*DS28))/(100*DK28)</f>
        <v>0</v>
      </c>
      <c r="AG28">
        <f>1000*DW28*AT28*(DS28-DT28)/(100*DK28*(1000-AT28*DS28))</f>
        <v>0</v>
      </c>
      <c r="AH28">
        <f>(AI28 - AJ28 - DX28*1E3/(8.314*(DZ28+273.15)) * AL28/DW28 * AK28) * DW28/(100*DK28) * (1000 - DT28)/1000</f>
        <v>0</v>
      </c>
      <c r="AI28">
        <v>423.9768837351633</v>
      </c>
      <c r="AJ28">
        <v>424.5239575757576</v>
      </c>
      <c r="AK28">
        <v>0.002043060616477067</v>
      </c>
      <c r="AL28">
        <v>66.70466047092707</v>
      </c>
      <c r="AM28">
        <f>(AO28 - AN28 + DX28*1E3/(8.314*(DZ28+273.15)) * AQ28/DW28 * AP28) * DW28/(100*DK28) * 1000/(1000 - AO28)</f>
        <v>0</v>
      </c>
      <c r="AN28">
        <v>9.297410111451045</v>
      </c>
      <c r="AO28">
        <v>9.423078969696968</v>
      </c>
      <c r="AP28">
        <v>4.52222035737844E-06</v>
      </c>
      <c r="AQ28">
        <v>96.20073336709004</v>
      </c>
      <c r="AR28">
        <v>0</v>
      </c>
      <c r="AS28">
        <v>0</v>
      </c>
      <c r="AT28">
        <f>IF(AR28*$H$15&gt;=AV28,1.0,(AV28/(AV28-AR28*$H$15)))</f>
        <v>0</v>
      </c>
      <c r="AU28">
        <f>(AT28-1)*100</f>
        <v>0</v>
      </c>
      <c r="AV28">
        <f>MAX(0,($B$15+$C$15*EE28)/(1+$D$15*EE28)*DX28/(DZ28+273)*$E$15)</f>
        <v>0</v>
      </c>
      <c r="AW28" t="s">
        <v>429</v>
      </c>
      <c r="AX28" t="s">
        <v>429</v>
      </c>
      <c r="AY28">
        <v>0</v>
      </c>
      <c r="AZ28">
        <v>0</v>
      </c>
      <c r="BA28">
        <f>1-AY28/AZ28</f>
        <v>0</v>
      </c>
      <c r="BB28">
        <v>0</v>
      </c>
      <c r="BC28" t="s">
        <v>429</v>
      </c>
      <c r="BD28" t="s">
        <v>429</v>
      </c>
      <c r="BE28">
        <v>0</v>
      </c>
      <c r="BF28">
        <v>0</v>
      </c>
      <c r="BG28">
        <f>1-BE28/BF28</f>
        <v>0</v>
      </c>
      <c r="BH28">
        <v>0.5</v>
      </c>
      <c r="BI28">
        <f>DH28</f>
        <v>0</v>
      </c>
      <c r="BJ28">
        <f>K28</f>
        <v>0</v>
      </c>
      <c r="BK28">
        <f>BG28*BH28*BI28</f>
        <v>0</v>
      </c>
      <c r="BL28">
        <f>(BJ28-BB28)/BI28</f>
        <v>0</v>
      </c>
      <c r="BM28">
        <f>(AZ28-BF28)/BF28</f>
        <v>0</v>
      </c>
      <c r="BN28">
        <f>AY28/(BA28+AY28/BF28)</f>
        <v>0</v>
      </c>
      <c r="BO28" t="s">
        <v>429</v>
      </c>
      <c r="BP28">
        <v>0</v>
      </c>
      <c r="BQ28">
        <f>IF(BP28&lt;&gt;0, BP28, BN28)</f>
        <v>0</v>
      </c>
      <c r="BR28">
        <f>1-BQ28/BF28</f>
        <v>0</v>
      </c>
      <c r="BS28">
        <f>(BF28-BE28)/(BF28-BQ28)</f>
        <v>0</v>
      </c>
      <c r="BT28">
        <f>(AZ28-BF28)/(AZ28-BQ28)</f>
        <v>0</v>
      </c>
      <c r="BU28">
        <f>(BF28-BE28)/(BF28-AY28)</f>
        <v>0</v>
      </c>
      <c r="BV28">
        <f>(AZ28-BF28)/(AZ28-AY28)</f>
        <v>0</v>
      </c>
      <c r="BW28">
        <f>(BS28*BQ28/BE28)</f>
        <v>0</v>
      </c>
      <c r="BX28">
        <f>(1-BW28)</f>
        <v>0</v>
      </c>
      <c r="DG28">
        <f>$B$13*EF28+$C$13*EG28+$F$13*ER28*(1-EU28)</f>
        <v>0</v>
      </c>
      <c r="DH28">
        <f>DG28*DI28</f>
        <v>0</v>
      </c>
      <c r="DI28">
        <f>($B$13*$D$11+$C$13*$D$11+$F$13*((FE28+EW28)/MAX(FE28+EW28+FF28, 0.1)*$I$11+FF28/MAX(FE28+EW28+FF28, 0.1)*$J$11))/($B$13+$C$13+$F$13)</f>
        <v>0</v>
      </c>
      <c r="DJ28">
        <f>($B$13*$K$11+$C$13*$K$11+$F$13*((FE28+EW28)/MAX(FE28+EW28+FF28, 0.1)*$P$11+FF28/MAX(FE28+EW28+FF28, 0.1)*$Q$11))/($B$13+$C$13+$F$13)</f>
        <v>0</v>
      </c>
      <c r="DK28">
        <v>1.65</v>
      </c>
      <c r="DL28">
        <v>0.5</v>
      </c>
      <c r="DM28" t="s">
        <v>430</v>
      </c>
      <c r="DN28">
        <v>2</v>
      </c>
      <c r="DO28" t="b">
        <v>1</v>
      </c>
      <c r="DP28">
        <v>1680553646.1</v>
      </c>
      <c r="DQ28">
        <v>420.489</v>
      </c>
      <c r="DR28">
        <v>420.0352222222222</v>
      </c>
      <c r="DS28">
        <v>9.422345555555555</v>
      </c>
      <c r="DT28">
        <v>9.297396666666666</v>
      </c>
      <c r="DU28">
        <v>420.9714444444445</v>
      </c>
      <c r="DV28">
        <v>9.372838888888889</v>
      </c>
      <c r="DW28">
        <v>500.0415555555555</v>
      </c>
      <c r="DX28">
        <v>90.04095555555554</v>
      </c>
      <c r="DY28">
        <v>0.1000982222222222</v>
      </c>
      <c r="DZ28">
        <v>19.8753</v>
      </c>
      <c r="EA28">
        <v>19.98376666666667</v>
      </c>
      <c r="EB28">
        <v>999.9000000000001</v>
      </c>
      <c r="EC28">
        <v>0</v>
      </c>
      <c r="ED28">
        <v>0</v>
      </c>
      <c r="EE28">
        <v>9989.933333333332</v>
      </c>
      <c r="EF28">
        <v>0</v>
      </c>
      <c r="EG28">
        <v>0.242856</v>
      </c>
      <c r="EH28">
        <v>0.4537048888888888</v>
      </c>
      <c r="EI28">
        <v>424.4885555555555</v>
      </c>
      <c r="EJ28">
        <v>423.9772222222222</v>
      </c>
      <c r="EK28">
        <v>0.1249483333333333</v>
      </c>
      <c r="EL28">
        <v>420.0352222222222</v>
      </c>
      <c r="EM28">
        <v>9.297396666666666</v>
      </c>
      <c r="EN28">
        <v>0.8483970000000001</v>
      </c>
      <c r="EO28">
        <v>0.8371463333333333</v>
      </c>
      <c r="EP28">
        <v>4.543925555555557</v>
      </c>
      <c r="EQ28">
        <v>4.353277777777778</v>
      </c>
      <c r="ER28">
        <v>0.0500078</v>
      </c>
      <c r="ES28">
        <v>0</v>
      </c>
      <c r="ET28">
        <v>0</v>
      </c>
      <c r="EU28">
        <v>0</v>
      </c>
      <c r="EV28">
        <v>204.2622222222222</v>
      </c>
      <c r="EW28">
        <v>0.0500078</v>
      </c>
      <c r="EX28">
        <v>-27.12888888888889</v>
      </c>
      <c r="EY28">
        <v>-2.344444444444445</v>
      </c>
      <c r="EZ28">
        <v>33.77755555555555</v>
      </c>
      <c r="FA28">
        <v>38.54133333333333</v>
      </c>
      <c r="FB28">
        <v>35.75666666666667</v>
      </c>
      <c r="FC28">
        <v>38.11777777777777</v>
      </c>
      <c r="FD28">
        <v>35.52033333333333</v>
      </c>
      <c r="FE28">
        <v>0</v>
      </c>
      <c r="FF28">
        <v>0</v>
      </c>
      <c r="FG28">
        <v>0</v>
      </c>
      <c r="FH28">
        <v>1680553622.7</v>
      </c>
      <c r="FI28">
        <v>0</v>
      </c>
      <c r="FJ28">
        <v>204.5588</v>
      </c>
      <c r="FK28">
        <v>-1.476923051552587</v>
      </c>
      <c r="FL28">
        <v>4.795384532365972</v>
      </c>
      <c r="FM28">
        <v>-26.9428</v>
      </c>
      <c r="FN28">
        <v>15</v>
      </c>
      <c r="FO28">
        <v>1680553473.6</v>
      </c>
      <c r="FP28" t="s">
        <v>431</v>
      </c>
      <c r="FQ28">
        <v>1680553473.6</v>
      </c>
      <c r="FR28">
        <v>1680553468.6</v>
      </c>
      <c r="FS28">
        <v>1</v>
      </c>
      <c r="FT28">
        <v>0.049</v>
      </c>
      <c r="FU28">
        <v>0.014</v>
      </c>
      <c r="FV28">
        <v>-0.482</v>
      </c>
      <c r="FW28">
        <v>0.048</v>
      </c>
      <c r="FX28">
        <v>420</v>
      </c>
      <c r="FY28">
        <v>9</v>
      </c>
      <c r="FZ28">
        <v>0.85</v>
      </c>
      <c r="GA28">
        <v>0.22</v>
      </c>
      <c r="GB28">
        <v>0.48926235</v>
      </c>
      <c r="GC28">
        <v>0.02188610881801119</v>
      </c>
      <c r="GD28">
        <v>0.04309138273109253</v>
      </c>
      <c r="GE28">
        <v>1</v>
      </c>
      <c r="GF28">
        <v>0.125118725</v>
      </c>
      <c r="GG28">
        <v>-0.005360071294559517</v>
      </c>
      <c r="GH28">
        <v>0.0009180201519438431</v>
      </c>
      <c r="GI28">
        <v>1</v>
      </c>
      <c r="GJ28">
        <v>2</v>
      </c>
      <c r="GK28">
        <v>2</v>
      </c>
      <c r="GL28" t="s">
        <v>432</v>
      </c>
      <c r="GM28">
        <v>3.09964</v>
      </c>
      <c r="GN28">
        <v>2.75802</v>
      </c>
      <c r="GO28">
        <v>0.088245</v>
      </c>
      <c r="GP28">
        <v>0.08814329999999999</v>
      </c>
      <c r="GQ28">
        <v>0.0543086</v>
      </c>
      <c r="GR28">
        <v>0.05456</v>
      </c>
      <c r="GS28">
        <v>23492.9</v>
      </c>
      <c r="GT28">
        <v>23197.7</v>
      </c>
      <c r="GU28">
        <v>26306.9</v>
      </c>
      <c r="GV28">
        <v>25770.8</v>
      </c>
      <c r="GW28">
        <v>39949.5</v>
      </c>
      <c r="GX28">
        <v>37193.4</v>
      </c>
      <c r="GY28">
        <v>46023.9</v>
      </c>
      <c r="GZ28">
        <v>42563.4</v>
      </c>
      <c r="HA28">
        <v>1.91472</v>
      </c>
      <c r="HB28">
        <v>1.9361</v>
      </c>
      <c r="HC28">
        <v>-0.0215396</v>
      </c>
      <c r="HD28">
        <v>0</v>
      </c>
      <c r="HE28">
        <v>20.341</v>
      </c>
      <c r="HF28">
        <v>999.9</v>
      </c>
      <c r="HG28">
        <v>25.7</v>
      </c>
      <c r="HH28">
        <v>30.3</v>
      </c>
      <c r="HI28">
        <v>12.3723</v>
      </c>
      <c r="HJ28">
        <v>61.0026</v>
      </c>
      <c r="HK28">
        <v>27.6963</v>
      </c>
      <c r="HL28">
        <v>1</v>
      </c>
      <c r="HM28">
        <v>-0.0760315</v>
      </c>
      <c r="HN28">
        <v>3.03441</v>
      </c>
      <c r="HO28">
        <v>20.2676</v>
      </c>
      <c r="HP28">
        <v>5.22208</v>
      </c>
      <c r="HQ28">
        <v>11.98</v>
      </c>
      <c r="HR28">
        <v>4.9658</v>
      </c>
      <c r="HS28">
        <v>3.27503</v>
      </c>
      <c r="HT28">
        <v>9999</v>
      </c>
      <c r="HU28">
        <v>9999</v>
      </c>
      <c r="HV28">
        <v>9999</v>
      </c>
      <c r="HW28">
        <v>985</v>
      </c>
      <c r="HX28">
        <v>1.86417</v>
      </c>
      <c r="HY28">
        <v>1.8602</v>
      </c>
      <c r="HZ28">
        <v>1.85837</v>
      </c>
      <c r="IA28">
        <v>1.85989</v>
      </c>
      <c r="IB28">
        <v>1.85989</v>
      </c>
      <c r="IC28">
        <v>1.85831</v>
      </c>
      <c r="ID28">
        <v>1.85739</v>
      </c>
      <c r="IE28">
        <v>1.85242</v>
      </c>
      <c r="IF28">
        <v>0</v>
      </c>
      <c r="IG28">
        <v>0</v>
      </c>
      <c r="IH28">
        <v>0</v>
      </c>
      <c r="II28">
        <v>0</v>
      </c>
      <c r="IJ28" t="s">
        <v>433</v>
      </c>
      <c r="IK28" t="s">
        <v>434</v>
      </c>
      <c r="IL28" t="s">
        <v>435</v>
      </c>
      <c r="IM28" t="s">
        <v>435</v>
      </c>
      <c r="IN28" t="s">
        <v>435</v>
      </c>
      <c r="IO28" t="s">
        <v>435</v>
      </c>
      <c r="IP28">
        <v>0</v>
      </c>
      <c r="IQ28">
        <v>100</v>
      </c>
      <c r="IR28">
        <v>100</v>
      </c>
      <c r="IS28">
        <v>-0.483</v>
      </c>
      <c r="IT28">
        <v>0.0495</v>
      </c>
      <c r="IU28">
        <v>-0.1139046492296064</v>
      </c>
      <c r="IV28">
        <v>-0.00139593354141756</v>
      </c>
      <c r="IW28">
        <v>1.4815850142622E-06</v>
      </c>
      <c r="IX28">
        <v>-5.845240202914516E-10</v>
      </c>
      <c r="IY28">
        <v>0.01363305243637312</v>
      </c>
      <c r="IZ28">
        <v>-0.005038664025986261</v>
      </c>
      <c r="JA28">
        <v>0.001069327960449999</v>
      </c>
      <c r="JB28">
        <v>-1.316451681682256E-05</v>
      </c>
      <c r="JC28">
        <v>2</v>
      </c>
      <c r="JD28">
        <v>1977</v>
      </c>
      <c r="JE28">
        <v>1</v>
      </c>
      <c r="JF28">
        <v>23</v>
      </c>
      <c r="JG28">
        <v>2.9</v>
      </c>
      <c r="JH28">
        <v>3</v>
      </c>
      <c r="JI28">
        <v>1.13525</v>
      </c>
      <c r="JJ28">
        <v>2.61719</v>
      </c>
      <c r="JK28">
        <v>1.49658</v>
      </c>
      <c r="JL28">
        <v>2.39258</v>
      </c>
      <c r="JM28">
        <v>1.54907</v>
      </c>
      <c r="JN28">
        <v>2.42065</v>
      </c>
      <c r="JO28">
        <v>34.9674</v>
      </c>
      <c r="JP28">
        <v>24.2101</v>
      </c>
      <c r="JQ28">
        <v>18</v>
      </c>
      <c r="JR28">
        <v>486.113</v>
      </c>
      <c r="JS28">
        <v>515.865</v>
      </c>
      <c r="JT28">
        <v>17.6225</v>
      </c>
      <c r="JU28">
        <v>26.1034</v>
      </c>
      <c r="JV28">
        <v>30.0001</v>
      </c>
      <c r="JW28">
        <v>26.1991</v>
      </c>
      <c r="JX28">
        <v>26.1556</v>
      </c>
      <c r="JY28">
        <v>22.8347</v>
      </c>
      <c r="JZ28">
        <v>21.423</v>
      </c>
      <c r="KA28">
        <v>30.8173</v>
      </c>
      <c r="KB28">
        <v>17.6384</v>
      </c>
      <c r="KC28">
        <v>420</v>
      </c>
      <c r="KD28">
        <v>9.248530000000001</v>
      </c>
      <c r="KE28">
        <v>100.559</v>
      </c>
      <c r="KF28">
        <v>100.974</v>
      </c>
    </row>
    <row r="29" spans="1:292">
      <c r="A29">
        <v>11</v>
      </c>
      <c r="B29">
        <v>1680553653.6</v>
      </c>
      <c r="C29">
        <v>50</v>
      </c>
      <c r="D29" t="s">
        <v>455</v>
      </c>
      <c r="E29" t="s">
        <v>456</v>
      </c>
      <c r="F29">
        <v>5</v>
      </c>
      <c r="G29" t="s">
        <v>428</v>
      </c>
      <c r="H29">
        <v>1680553650.8</v>
      </c>
      <c r="I29">
        <f>(J29)/1000</f>
        <v>0</v>
      </c>
      <c r="J29">
        <f>IF(DO29, AM29, AG29)</f>
        <v>0</v>
      </c>
      <c r="K29">
        <f>IF(DO29, AH29, AF29)</f>
        <v>0</v>
      </c>
      <c r="L29">
        <f>DQ29 - IF(AT29&gt;1, K29*DK29*100.0/(AV29*EE29), 0)</f>
        <v>0</v>
      </c>
      <c r="M29">
        <f>((S29-I29/2)*L29-K29)/(S29+I29/2)</f>
        <v>0</v>
      </c>
      <c r="N29">
        <f>M29*(DX29+DY29)/1000.0</f>
        <v>0</v>
      </c>
      <c r="O29">
        <f>(DQ29 - IF(AT29&gt;1, K29*DK29*100.0/(AV29*EE29), 0))*(DX29+DY29)/1000.0</f>
        <v>0</v>
      </c>
      <c r="P29">
        <f>2.0/((1/R29-1/Q29)+SIGN(R29)*SQRT((1/R29-1/Q29)*(1/R29-1/Q29) + 4*DL29/((DL29+1)*(DL29+1))*(2*1/R29*1/Q29-1/Q29*1/Q29)))</f>
        <v>0</v>
      </c>
      <c r="Q29">
        <f>IF(LEFT(DM29,1)&lt;&gt;"0",IF(LEFT(DM29,1)="1",3.0,DN29),$D$5+$E$5*(EE29*DX29/($K$5*1000))+$F$5*(EE29*DX29/($K$5*1000))*MAX(MIN(DK29,$J$5),$I$5)*MAX(MIN(DK29,$J$5),$I$5)+$G$5*MAX(MIN(DK29,$J$5),$I$5)*(EE29*DX29/($K$5*1000))+$H$5*(EE29*DX29/($K$5*1000))*(EE29*DX29/($K$5*1000)))</f>
        <v>0</v>
      </c>
      <c r="R29">
        <f>I29*(1000-(1000*0.61365*exp(17.502*V29/(240.97+V29))/(DX29+DY29)+DS29)/2)/(1000*0.61365*exp(17.502*V29/(240.97+V29))/(DX29+DY29)-DS29)</f>
        <v>0</v>
      </c>
      <c r="S29">
        <f>1/((DL29+1)/(P29/1.6)+1/(Q29/1.37)) + DL29/((DL29+1)/(P29/1.6) + DL29/(Q29/1.37))</f>
        <v>0</v>
      </c>
      <c r="T29">
        <f>(DG29*DJ29)</f>
        <v>0</v>
      </c>
      <c r="U29">
        <f>(DZ29+(T29+2*0.95*5.67E-8*(((DZ29+$B$9)+273)^4-(DZ29+273)^4)-44100*I29)/(1.84*29.3*Q29+8*0.95*5.67E-8*(DZ29+273)^3))</f>
        <v>0</v>
      </c>
      <c r="V29">
        <f>($C$9*EA29+$D$9*EB29+$E$9*U29)</f>
        <v>0</v>
      </c>
      <c r="W29">
        <f>0.61365*exp(17.502*V29/(240.97+V29))</f>
        <v>0</v>
      </c>
      <c r="X29">
        <f>(Y29/Z29*100)</f>
        <v>0</v>
      </c>
      <c r="Y29">
        <f>DS29*(DX29+DY29)/1000</f>
        <v>0</v>
      </c>
      <c r="Z29">
        <f>0.61365*exp(17.502*DZ29/(240.97+DZ29))</f>
        <v>0</v>
      </c>
      <c r="AA29">
        <f>(W29-DS29*(DX29+DY29)/1000)</f>
        <v>0</v>
      </c>
      <c r="AB29">
        <f>(-I29*44100)</f>
        <v>0</v>
      </c>
      <c r="AC29">
        <f>2*29.3*Q29*0.92*(DZ29-V29)</f>
        <v>0</v>
      </c>
      <c r="AD29">
        <f>2*0.95*5.67E-8*(((DZ29+$B$9)+273)^4-(V29+273)^4)</f>
        <v>0</v>
      </c>
      <c r="AE29">
        <f>T29+AD29+AB29+AC29</f>
        <v>0</v>
      </c>
      <c r="AF29">
        <f>DW29*AT29*(DR29-DQ29*(1000-AT29*DT29)/(1000-AT29*DS29))/(100*DK29)</f>
        <v>0</v>
      </c>
      <c r="AG29">
        <f>1000*DW29*AT29*(DS29-DT29)/(100*DK29*(1000-AT29*DS29))</f>
        <v>0</v>
      </c>
      <c r="AH29">
        <f>(AI29 - AJ29 - DX29*1E3/(8.314*(DZ29+273.15)) * AL29/DW29 * AK29) * DW29/(100*DK29) * (1000 - DT29)/1000</f>
        <v>0</v>
      </c>
      <c r="AI29">
        <v>423.963214611758</v>
      </c>
      <c r="AJ29">
        <v>424.488515151515</v>
      </c>
      <c r="AK29">
        <v>-0.000953512296086999</v>
      </c>
      <c r="AL29">
        <v>66.70466047092707</v>
      </c>
      <c r="AM29">
        <f>(AO29 - AN29 + DX29*1E3/(8.314*(DZ29+273.15)) * AQ29/DW29 * AP29) * DW29/(100*DK29) * 1000/(1000 - AO29)</f>
        <v>0</v>
      </c>
      <c r="AN29">
        <v>9.298355246013625</v>
      </c>
      <c r="AO29">
        <v>9.423480727272723</v>
      </c>
      <c r="AP29">
        <v>4.228405547858615E-06</v>
      </c>
      <c r="AQ29">
        <v>96.20073336709004</v>
      </c>
      <c r="AR29">
        <v>0</v>
      </c>
      <c r="AS29">
        <v>0</v>
      </c>
      <c r="AT29">
        <f>IF(AR29*$H$15&gt;=AV29,1.0,(AV29/(AV29-AR29*$H$15)))</f>
        <v>0</v>
      </c>
      <c r="AU29">
        <f>(AT29-1)*100</f>
        <v>0</v>
      </c>
      <c r="AV29">
        <f>MAX(0,($B$15+$C$15*EE29)/(1+$D$15*EE29)*DX29/(DZ29+273)*$E$15)</f>
        <v>0</v>
      </c>
      <c r="AW29" t="s">
        <v>429</v>
      </c>
      <c r="AX29" t="s">
        <v>429</v>
      </c>
      <c r="AY29">
        <v>0</v>
      </c>
      <c r="AZ29">
        <v>0</v>
      </c>
      <c r="BA29">
        <f>1-AY29/AZ29</f>
        <v>0</v>
      </c>
      <c r="BB29">
        <v>0</v>
      </c>
      <c r="BC29" t="s">
        <v>429</v>
      </c>
      <c r="BD29" t="s">
        <v>429</v>
      </c>
      <c r="BE29">
        <v>0</v>
      </c>
      <c r="BF29">
        <v>0</v>
      </c>
      <c r="BG29">
        <f>1-BE29/BF29</f>
        <v>0</v>
      </c>
      <c r="BH29">
        <v>0.5</v>
      </c>
      <c r="BI29">
        <f>DH29</f>
        <v>0</v>
      </c>
      <c r="BJ29">
        <f>K29</f>
        <v>0</v>
      </c>
      <c r="BK29">
        <f>BG29*BH29*BI29</f>
        <v>0</v>
      </c>
      <c r="BL29">
        <f>(BJ29-BB29)/BI29</f>
        <v>0</v>
      </c>
      <c r="BM29">
        <f>(AZ29-BF29)/BF29</f>
        <v>0</v>
      </c>
      <c r="BN29">
        <f>AY29/(BA29+AY29/BF29)</f>
        <v>0</v>
      </c>
      <c r="BO29" t="s">
        <v>429</v>
      </c>
      <c r="BP29">
        <v>0</v>
      </c>
      <c r="BQ29">
        <f>IF(BP29&lt;&gt;0, BP29, BN29)</f>
        <v>0</v>
      </c>
      <c r="BR29">
        <f>1-BQ29/BF29</f>
        <v>0</v>
      </c>
      <c r="BS29">
        <f>(BF29-BE29)/(BF29-BQ29)</f>
        <v>0</v>
      </c>
      <c r="BT29">
        <f>(AZ29-BF29)/(AZ29-BQ29)</f>
        <v>0</v>
      </c>
      <c r="BU29">
        <f>(BF29-BE29)/(BF29-AY29)</f>
        <v>0</v>
      </c>
      <c r="BV29">
        <f>(AZ29-BF29)/(AZ29-AY29)</f>
        <v>0</v>
      </c>
      <c r="BW29">
        <f>(BS29*BQ29/BE29)</f>
        <v>0</v>
      </c>
      <c r="BX29">
        <f>(1-BW29)</f>
        <v>0</v>
      </c>
      <c r="DG29">
        <f>$B$13*EF29+$C$13*EG29+$F$13*ER29*(1-EU29)</f>
        <v>0</v>
      </c>
      <c r="DH29">
        <f>DG29*DI29</f>
        <v>0</v>
      </c>
      <c r="DI29">
        <f>($B$13*$D$11+$C$13*$D$11+$F$13*((FE29+EW29)/MAX(FE29+EW29+FF29, 0.1)*$I$11+FF29/MAX(FE29+EW29+FF29, 0.1)*$J$11))/($B$13+$C$13+$F$13)</f>
        <v>0</v>
      </c>
      <c r="DJ29">
        <f>($B$13*$K$11+$C$13*$K$11+$F$13*((FE29+EW29)/MAX(FE29+EW29+FF29, 0.1)*$P$11+FF29/MAX(FE29+EW29+FF29, 0.1)*$Q$11))/($B$13+$C$13+$F$13)</f>
        <v>0</v>
      </c>
      <c r="DK29">
        <v>1.65</v>
      </c>
      <c r="DL29">
        <v>0.5</v>
      </c>
      <c r="DM29" t="s">
        <v>430</v>
      </c>
      <c r="DN29">
        <v>2</v>
      </c>
      <c r="DO29" t="b">
        <v>1</v>
      </c>
      <c r="DP29">
        <v>1680553650.8</v>
      </c>
      <c r="DQ29">
        <v>420.5122</v>
      </c>
      <c r="DR29">
        <v>420.0219</v>
      </c>
      <c r="DS29">
        <v>9.422701999999999</v>
      </c>
      <c r="DT29">
        <v>9.298345999999999</v>
      </c>
      <c r="DU29">
        <v>420.9948000000001</v>
      </c>
      <c r="DV29">
        <v>9.373191</v>
      </c>
      <c r="DW29">
        <v>499.9954</v>
      </c>
      <c r="DX29">
        <v>90.04220000000001</v>
      </c>
      <c r="DY29">
        <v>0.09986758000000001</v>
      </c>
      <c r="DZ29">
        <v>19.87551</v>
      </c>
      <c r="EA29">
        <v>19.98831</v>
      </c>
      <c r="EB29">
        <v>999.9</v>
      </c>
      <c r="EC29">
        <v>0</v>
      </c>
      <c r="ED29">
        <v>0</v>
      </c>
      <c r="EE29">
        <v>10014.938</v>
      </c>
      <c r="EF29">
        <v>0</v>
      </c>
      <c r="EG29">
        <v>0.242856</v>
      </c>
      <c r="EH29">
        <v>0.4900786999999999</v>
      </c>
      <c r="EI29">
        <v>424.5122</v>
      </c>
      <c r="EJ29">
        <v>423.9644</v>
      </c>
      <c r="EK29">
        <v>0.1243577</v>
      </c>
      <c r="EL29">
        <v>420.0219</v>
      </c>
      <c r="EM29">
        <v>9.298345999999999</v>
      </c>
      <c r="EN29">
        <v>0.848441</v>
      </c>
      <c r="EO29">
        <v>0.8372433000000001</v>
      </c>
      <c r="EP29">
        <v>4.544667</v>
      </c>
      <c r="EQ29">
        <v>4.354932</v>
      </c>
      <c r="ER29">
        <v>0.05000780000000001</v>
      </c>
      <c r="ES29">
        <v>0</v>
      </c>
      <c r="ET29">
        <v>0</v>
      </c>
      <c r="EU29">
        <v>0</v>
      </c>
      <c r="EV29">
        <v>205.116</v>
      </c>
      <c r="EW29">
        <v>0.05000780000000001</v>
      </c>
      <c r="EX29">
        <v>-25.089</v>
      </c>
      <c r="EY29">
        <v>-2.133</v>
      </c>
      <c r="EZ29">
        <v>33.76860000000001</v>
      </c>
      <c r="FA29">
        <v>38.6248</v>
      </c>
      <c r="FB29">
        <v>36.0936</v>
      </c>
      <c r="FC29">
        <v>38.2186</v>
      </c>
      <c r="FD29">
        <v>35.68089999999999</v>
      </c>
      <c r="FE29">
        <v>0</v>
      </c>
      <c r="FF29">
        <v>0</v>
      </c>
      <c r="FG29">
        <v>0</v>
      </c>
      <c r="FH29">
        <v>1680553627.5</v>
      </c>
      <c r="FI29">
        <v>0</v>
      </c>
      <c r="FJ29">
        <v>204.748</v>
      </c>
      <c r="FK29">
        <v>4.903077021307888</v>
      </c>
      <c r="FL29">
        <v>5.812307605277931</v>
      </c>
      <c r="FM29">
        <v>-26.2456</v>
      </c>
      <c r="FN29">
        <v>15</v>
      </c>
      <c r="FO29">
        <v>1680553473.6</v>
      </c>
      <c r="FP29" t="s">
        <v>431</v>
      </c>
      <c r="FQ29">
        <v>1680553473.6</v>
      </c>
      <c r="FR29">
        <v>1680553468.6</v>
      </c>
      <c r="FS29">
        <v>1</v>
      </c>
      <c r="FT29">
        <v>0.049</v>
      </c>
      <c r="FU29">
        <v>0.014</v>
      </c>
      <c r="FV29">
        <v>-0.482</v>
      </c>
      <c r="FW29">
        <v>0.048</v>
      </c>
      <c r="FX29">
        <v>420</v>
      </c>
      <c r="FY29">
        <v>9</v>
      </c>
      <c r="FZ29">
        <v>0.85</v>
      </c>
      <c r="GA29">
        <v>0.22</v>
      </c>
      <c r="GB29">
        <v>0.492905756097561</v>
      </c>
      <c r="GC29">
        <v>-0.02488352613240491</v>
      </c>
      <c r="GD29">
        <v>0.04203939067622551</v>
      </c>
      <c r="GE29">
        <v>1</v>
      </c>
      <c r="GF29">
        <v>0.1246284390243902</v>
      </c>
      <c r="GG29">
        <v>-0.001315045296167094</v>
      </c>
      <c r="GH29">
        <v>0.0005367640644790969</v>
      </c>
      <c r="GI29">
        <v>1</v>
      </c>
      <c r="GJ29">
        <v>2</v>
      </c>
      <c r="GK29">
        <v>2</v>
      </c>
      <c r="GL29" t="s">
        <v>432</v>
      </c>
      <c r="GM29">
        <v>3.09962</v>
      </c>
      <c r="GN29">
        <v>2.75818</v>
      </c>
      <c r="GO29">
        <v>0.0882368</v>
      </c>
      <c r="GP29">
        <v>0.08813749999999999</v>
      </c>
      <c r="GQ29">
        <v>0.0543108</v>
      </c>
      <c r="GR29">
        <v>0.0545599</v>
      </c>
      <c r="GS29">
        <v>23492.7</v>
      </c>
      <c r="GT29">
        <v>23197.7</v>
      </c>
      <c r="GU29">
        <v>26306.4</v>
      </c>
      <c r="GV29">
        <v>25770.6</v>
      </c>
      <c r="GW29">
        <v>39949.2</v>
      </c>
      <c r="GX29">
        <v>37193.1</v>
      </c>
      <c r="GY29">
        <v>46023.6</v>
      </c>
      <c r="GZ29">
        <v>42563</v>
      </c>
      <c r="HA29">
        <v>1.91502</v>
      </c>
      <c r="HB29">
        <v>1.93595</v>
      </c>
      <c r="HC29">
        <v>-0.021182</v>
      </c>
      <c r="HD29">
        <v>0</v>
      </c>
      <c r="HE29">
        <v>20.3427</v>
      </c>
      <c r="HF29">
        <v>999.9</v>
      </c>
      <c r="HG29">
        <v>25.7</v>
      </c>
      <c r="HH29">
        <v>30.3</v>
      </c>
      <c r="HI29">
        <v>12.3714</v>
      </c>
      <c r="HJ29">
        <v>60.8026</v>
      </c>
      <c r="HK29">
        <v>27.8606</v>
      </c>
      <c r="HL29">
        <v>1</v>
      </c>
      <c r="HM29">
        <v>-0.0758156</v>
      </c>
      <c r="HN29">
        <v>3.01385</v>
      </c>
      <c r="HO29">
        <v>20.268</v>
      </c>
      <c r="HP29">
        <v>5.22253</v>
      </c>
      <c r="HQ29">
        <v>11.98</v>
      </c>
      <c r="HR29">
        <v>4.9657</v>
      </c>
      <c r="HS29">
        <v>3.27508</v>
      </c>
      <c r="HT29">
        <v>9999</v>
      </c>
      <c r="HU29">
        <v>9999</v>
      </c>
      <c r="HV29">
        <v>9999</v>
      </c>
      <c r="HW29">
        <v>985</v>
      </c>
      <c r="HX29">
        <v>1.86417</v>
      </c>
      <c r="HY29">
        <v>1.8602</v>
      </c>
      <c r="HZ29">
        <v>1.85837</v>
      </c>
      <c r="IA29">
        <v>1.85989</v>
      </c>
      <c r="IB29">
        <v>1.85989</v>
      </c>
      <c r="IC29">
        <v>1.85835</v>
      </c>
      <c r="ID29">
        <v>1.85741</v>
      </c>
      <c r="IE29">
        <v>1.85242</v>
      </c>
      <c r="IF29">
        <v>0</v>
      </c>
      <c r="IG29">
        <v>0</v>
      </c>
      <c r="IH29">
        <v>0</v>
      </c>
      <c r="II29">
        <v>0</v>
      </c>
      <c r="IJ29" t="s">
        <v>433</v>
      </c>
      <c r="IK29" t="s">
        <v>434</v>
      </c>
      <c r="IL29" t="s">
        <v>435</v>
      </c>
      <c r="IM29" t="s">
        <v>435</v>
      </c>
      <c r="IN29" t="s">
        <v>435</v>
      </c>
      <c r="IO29" t="s">
        <v>435</v>
      </c>
      <c r="IP29">
        <v>0</v>
      </c>
      <c r="IQ29">
        <v>100</v>
      </c>
      <c r="IR29">
        <v>100</v>
      </c>
      <c r="IS29">
        <v>-0.483</v>
      </c>
      <c r="IT29">
        <v>0.0495</v>
      </c>
      <c r="IU29">
        <v>-0.1139046492296064</v>
      </c>
      <c r="IV29">
        <v>-0.00139593354141756</v>
      </c>
      <c r="IW29">
        <v>1.4815850142622E-06</v>
      </c>
      <c r="IX29">
        <v>-5.845240202914516E-10</v>
      </c>
      <c r="IY29">
        <v>0.01363305243637312</v>
      </c>
      <c r="IZ29">
        <v>-0.005038664025986261</v>
      </c>
      <c r="JA29">
        <v>0.001069327960449999</v>
      </c>
      <c r="JB29">
        <v>-1.316451681682256E-05</v>
      </c>
      <c r="JC29">
        <v>2</v>
      </c>
      <c r="JD29">
        <v>1977</v>
      </c>
      <c r="JE29">
        <v>1</v>
      </c>
      <c r="JF29">
        <v>23</v>
      </c>
      <c r="JG29">
        <v>3</v>
      </c>
      <c r="JH29">
        <v>3.1</v>
      </c>
      <c r="JI29">
        <v>1.13647</v>
      </c>
      <c r="JJ29">
        <v>2.62329</v>
      </c>
      <c r="JK29">
        <v>1.49658</v>
      </c>
      <c r="JL29">
        <v>2.39258</v>
      </c>
      <c r="JM29">
        <v>1.54907</v>
      </c>
      <c r="JN29">
        <v>2.3584</v>
      </c>
      <c r="JO29">
        <v>34.9674</v>
      </c>
      <c r="JP29">
        <v>24.2013</v>
      </c>
      <c r="JQ29">
        <v>18</v>
      </c>
      <c r="JR29">
        <v>486.313</v>
      </c>
      <c r="JS29">
        <v>515.792</v>
      </c>
      <c r="JT29">
        <v>17.6352</v>
      </c>
      <c r="JU29">
        <v>26.1062</v>
      </c>
      <c r="JV29">
        <v>30.0003</v>
      </c>
      <c r="JW29">
        <v>26.2025</v>
      </c>
      <c r="JX29">
        <v>26.1586</v>
      </c>
      <c r="JY29">
        <v>22.8358</v>
      </c>
      <c r="JZ29">
        <v>21.423</v>
      </c>
      <c r="KA29">
        <v>30.8173</v>
      </c>
      <c r="KB29">
        <v>17.6464</v>
      </c>
      <c r="KC29">
        <v>420</v>
      </c>
      <c r="KD29">
        <v>9.248530000000001</v>
      </c>
      <c r="KE29">
        <v>100.558</v>
      </c>
      <c r="KF29">
        <v>100.973</v>
      </c>
    </row>
    <row r="30" spans="1:292">
      <c r="A30">
        <v>12</v>
      </c>
      <c r="B30">
        <v>1680553658.6</v>
      </c>
      <c r="C30">
        <v>55</v>
      </c>
      <c r="D30" t="s">
        <v>457</v>
      </c>
      <c r="E30" t="s">
        <v>458</v>
      </c>
      <c r="F30">
        <v>5</v>
      </c>
      <c r="G30" t="s">
        <v>428</v>
      </c>
      <c r="H30">
        <v>1680553656.1</v>
      </c>
      <c r="I30">
        <f>(J30)/1000</f>
        <v>0</v>
      </c>
      <c r="J30">
        <f>IF(DO30, AM30, AG30)</f>
        <v>0</v>
      </c>
      <c r="K30">
        <f>IF(DO30, AH30, AF30)</f>
        <v>0</v>
      </c>
      <c r="L30">
        <f>DQ30 - IF(AT30&gt;1, K30*DK30*100.0/(AV30*EE30), 0)</f>
        <v>0</v>
      </c>
      <c r="M30">
        <f>((S30-I30/2)*L30-K30)/(S30+I30/2)</f>
        <v>0</v>
      </c>
      <c r="N30">
        <f>M30*(DX30+DY30)/1000.0</f>
        <v>0</v>
      </c>
      <c r="O30">
        <f>(DQ30 - IF(AT30&gt;1, K30*DK30*100.0/(AV30*EE30), 0))*(DX30+DY30)/1000.0</f>
        <v>0</v>
      </c>
      <c r="P30">
        <f>2.0/((1/R30-1/Q30)+SIGN(R30)*SQRT((1/R30-1/Q30)*(1/R30-1/Q30) + 4*DL30/((DL30+1)*(DL30+1))*(2*1/R30*1/Q30-1/Q30*1/Q30)))</f>
        <v>0</v>
      </c>
      <c r="Q30">
        <f>IF(LEFT(DM30,1)&lt;&gt;"0",IF(LEFT(DM30,1)="1",3.0,DN30),$D$5+$E$5*(EE30*DX30/($K$5*1000))+$F$5*(EE30*DX30/($K$5*1000))*MAX(MIN(DK30,$J$5),$I$5)*MAX(MIN(DK30,$J$5),$I$5)+$G$5*MAX(MIN(DK30,$J$5),$I$5)*(EE30*DX30/($K$5*1000))+$H$5*(EE30*DX30/($K$5*1000))*(EE30*DX30/($K$5*1000)))</f>
        <v>0</v>
      </c>
      <c r="R30">
        <f>I30*(1000-(1000*0.61365*exp(17.502*V30/(240.97+V30))/(DX30+DY30)+DS30)/2)/(1000*0.61365*exp(17.502*V30/(240.97+V30))/(DX30+DY30)-DS30)</f>
        <v>0</v>
      </c>
      <c r="S30">
        <f>1/((DL30+1)/(P30/1.6)+1/(Q30/1.37)) + DL30/((DL30+1)/(P30/1.6) + DL30/(Q30/1.37))</f>
        <v>0</v>
      </c>
      <c r="T30">
        <f>(DG30*DJ30)</f>
        <v>0</v>
      </c>
      <c r="U30">
        <f>(DZ30+(T30+2*0.95*5.67E-8*(((DZ30+$B$9)+273)^4-(DZ30+273)^4)-44100*I30)/(1.84*29.3*Q30+8*0.95*5.67E-8*(DZ30+273)^3))</f>
        <v>0</v>
      </c>
      <c r="V30">
        <f>($C$9*EA30+$D$9*EB30+$E$9*U30)</f>
        <v>0</v>
      </c>
      <c r="W30">
        <f>0.61365*exp(17.502*V30/(240.97+V30))</f>
        <v>0</v>
      </c>
      <c r="X30">
        <f>(Y30/Z30*100)</f>
        <v>0</v>
      </c>
      <c r="Y30">
        <f>DS30*(DX30+DY30)/1000</f>
        <v>0</v>
      </c>
      <c r="Z30">
        <f>0.61365*exp(17.502*DZ30/(240.97+DZ30))</f>
        <v>0</v>
      </c>
      <c r="AA30">
        <f>(W30-DS30*(DX30+DY30)/1000)</f>
        <v>0</v>
      </c>
      <c r="AB30">
        <f>(-I30*44100)</f>
        <v>0</v>
      </c>
      <c r="AC30">
        <f>2*29.3*Q30*0.92*(DZ30-V30)</f>
        <v>0</v>
      </c>
      <c r="AD30">
        <f>2*0.95*5.67E-8*(((DZ30+$B$9)+273)^4-(V30+273)^4)</f>
        <v>0</v>
      </c>
      <c r="AE30">
        <f>T30+AD30+AB30+AC30</f>
        <v>0</v>
      </c>
      <c r="AF30">
        <f>DW30*AT30*(DR30-DQ30*(1000-AT30*DT30)/(1000-AT30*DS30))/(100*DK30)</f>
        <v>0</v>
      </c>
      <c r="AG30">
        <f>1000*DW30*AT30*(DS30-DT30)/(100*DK30*(1000-AT30*DS30))</f>
        <v>0</v>
      </c>
      <c r="AH30">
        <f>(AI30 - AJ30 - DX30*1E3/(8.314*(DZ30+273.15)) * AL30/DW30 * AK30) * DW30/(100*DK30) * (1000 - DT30)/1000</f>
        <v>0</v>
      </c>
      <c r="AI30">
        <v>423.9605601762855</v>
      </c>
      <c r="AJ30">
        <v>424.4737696969696</v>
      </c>
      <c r="AK30">
        <v>2.047646153295361E-05</v>
      </c>
      <c r="AL30">
        <v>66.70466047092707</v>
      </c>
      <c r="AM30">
        <f>(AO30 - AN30 + DX30*1E3/(8.314*(DZ30+273.15)) * AQ30/DW30 * AP30) * DW30/(100*DK30) * 1000/(1000 - AO30)</f>
        <v>0</v>
      </c>
      <c r="AN30">
        <v>9.299208764102778</v>
      </c>
      <c r="AO30">
        <v>9.424523757575763</v>
      </c>
      <c r="AP30">
        <v>3.630966380067014E-06</v>
      </c>
      <c r="AQ30">
        <v>96.20073336709004</v>
      </c>
      <c r="AR30">
        <v>0</v>
      </c>
      <c r="AS30">
        <v>0</v>
      </c>
      <c r="AT30">
        <f>IF(AR30*$H$15&gt;=AV30,1.0,(AV30/(AV30-AR30*$H$15)))</f>
        <v>0</v>
      </c>
      <c r="AU30">
        <f>(AT30-1)*100</f>
        <v>0</v>
      </c>
      <c r="AV30">
        <f>MAX(0,($B$15+$C$15*EE30)/(1+$D$15*EE30)*DX30/(DZ30+273)*$E$15)</f>
        <v>0</v>
      </c>
      <c r="AW30" t="s">
        <v>429</v>
      </c>
      <c r="AX30" t="s">
        <v>429</v>
      </c>
      <c r="AY30">
        <v>0</v>
      </c>
      <c r="AZ30">
        <v>0</v>
      </c>
      <c r="BA30">
        <f>1-AY30/AZ30</f>
        <v>0</v>
      </c>
      <c r="BB30">
        <v>0</v>
      </c>
      <c r="BC30" t="s">
        <v>429</v>
      </c>
      <c r="BD30" t="s">
        <v>429</v>
      </c>
      <c r="BE30">
        <v>0</v>
      </c>
      <c r="BF30">
        <v>0</v>
      </c>
      <c r="BG30">
        <f>1-BE30/BF30</f>
        <v>0</v>
      </c>
      <c r="BH30">
        <v>0.5</v>
      </c>
      <c r="BI30">
        <f>DH30</f>
        <v>0</v>
      </c>
      <c r="BJ30">
        <f>K30</f>
        <v>0</v>
      </c>
      <c r="BK30">
        <f>BG30*BH30*BI30</f>
        <v>0</v>
      </c>
      <c r="BL30">
        <f>(BJ30-BB30)/BI30</f>
        <v>0</v>
      </c>
      <c r="BM30">
        <f>(AZ30-BF30)/BF30</f>
        <v>0</v>
      </c>
      <c r="BN30">
        <f>AY30/(BA30+AY30/BF30)</f>
        <v>0</v>
      </c>
      <c r="BO30" t="s">
        <v>429</v>
      </c>
      <c r="BP30">
        <v>0</v>
      </c>
      <c r="BQ30">
        <f>IF(BP30&lt;&gt;0, BP30, BN30)</f>
        <v>0</v>
      </c>
      <c r="BR30">
        <f>1-BQ30/BF30</f>
        <v>0</v>
      </c>
      <c r="BS30">
        <f>(BF30-BE30)/(BF30-BQ30)</f>
        <v>0</v>
      </c>
      <c r="BT30">
        <f>(AZ30-BF30)/(AZ30-BQ30)</f>
        <v>0</v>
      </c>
      <c r="BU30">
        <f>(BF30-BE30)/(BF30-AY30)</f>
        <v>0</v>
      </c>
      <c r="BV30">
        <f>(AZ30-BF30)/(AZ30-AY30)</f>
        <v>0</v>
      </c>
      <c r="BW30">
        <f>(BS30*BQ30/BE30)</f>
        <v>0</v>
      </c>
      <c r="BX30">
        <f>(1-BW30)</f>
        <v>0</v>
      </c>
      <c r="DG30">
        <f>$B$13*EF30+$C$13*EG30+$F$13*ER30*(1-EU30)</f>
        <v>0</v>
      </c>
      <c r="DH30">
        <f>DG30*DI30</f>
        <v>0</v>
      </c>
      <c r="DI30">
        <f>($B$13*$D$11+$C$13*$D$11+$F$13*((FE30+EW30)/MAX(FE30+EW30+FF30, 0.1)*$I$11+FF30/MAX(FE30+EW30+FF30, 0.1)*$J$11))/($B$13+$C$13+$F$13)</f>
        <v>0</v>
      </c>
      <c r="DJ30">
        <f>($B$13*$K$11+$C$13*$K$11+$F$13*((FE30+EW30)/MAX(FE30+EW30+FF30, 0.1)*$P$11+FF30/MAX(FE30+EW30+FF30, 0.1)*$Q$11))/($B$13+$C$13+$F$13)</f>
        <v>0</v>
      </c>
      <c r="DK30">
        <v>1.65</v>
      </c>
      <c r="DL30">
        <v>0.5</v>
      </c>
      <c r="DM30" t="s">
        <v>430</v>
      </c>
      <c r="DN30">
        <v>2</v>
      </c>
      <c r="DO30" t="b">
        <v>1</v>
      </c>
      <c r="DP30">
        <v>1680553656.1</v>
      </c>
      <c r="DQ30">
        <v>420.47</v>
      </c>
      <c r="DR30">
        <v>420.0116666666667</v>
      </c>
      <c r="DS30">
        <v>9.423813333333333</v>
      </c>
      <c r="DT30">
        <v>9.298982222222222</v>
      </c>
      <c r="DU30">
        <v>420.9524444444444</v>
      </c>
      <c r="DV30">
        <v>9.374291111111111</v>
      </c>
      <c r="DW30">
        <v>500.0007777777777</v>
      </c>
      <c r="DX30">
        <v>90.04222222222222</v>
      </c>
      <c r="DY30">
        <v>0.1000576444444444</v>
      </c>
      <c r="DZ30">
        <v>19.87628888888889</v>
      </c>
      <c r="EA30">
        <v>19.99032222222222</v>
      </c>
      <c r="EB30">
        <v>999.9000000000001</v>
      </c>
      <c r="EC30">
        <v>0</v>
      </c>
      <c r="ED30">
        <v>0</v>
      </c>
      <c r="EE30">
        <v>9994.586666666666</v>
      </c>
      <c r="EF30">
        <v>0</v>
      </c>
      <c r="EG30">
        <v>0.242856</v>
      </c>
      <c r="EH30">
        <v>0.4581127777777778</v>
      </c>
      <c r="EI30">
        <v>424.47</v>
      </c>
      <c r="EJ30">
        <v>423.9542222222222</v>
      </c>
      <c r="EK30">
        <v>0.1248295555555556</v>
      </c>
      <c r="EL30">
        <v>420.0116666666667</v>
      </c>
      <c r="EM30">
        <v>9.298982222222222</v>
      </c>
      <c r="EN30">
        <v>0.8485411111111111</v>
      </c>
      <c r="EO30">
        <v>0.8373012222222223</v>
      </c>
      <c r="EP30">
        <v>4.546355555555555</v>
      </c>
      <c r="EQ30">
        <v>4.355917777777778</v>
      </c>
      <c r="ER30">
        <v>0.0500078</v>
      </c>
      <c r="ES30">
        <v>0</v>
      </c>
      <c r="ET30">
        <v>0</v>
      </c>
      <c r="EU30">
        <v>0</v>
      </c>
      <c r="EV30">
        <v>204.2177777777778</v>
      </c>
      <c r="EW30">
        <v>0.0500078</v>
      </c>
      <c r="EX30">
        <v>-24.85222222222222</v>
      </c>
      <c r="EY30">
        <v>-2.096666666666666</v>
      </c>
      <c r="EZ30">
        <v>33.78444444444445</v>
      </c>
      <c r="FA30">
        <v>38.76355555555555</v>
      </c>
      <c r="FB30">
        <v>36.31222222222222</v>
      </c>
      <c r="FC30">
        <v>38.36755555555555</v>
      </c>
      <c r="FD30">
        <v>35.59</v>
      </c>
      <c r="FE30">
        <v>0</v>
      </c>
      <c r="FF30">
        <v>0</v>
      </c>
      <c r="FG30">
        <v>0</v>
      </c>
      <c r="FH30">
        <v>1680553632.3</v>
      </c>
      <c r="FI30">
        <v>0</v>
      </c>
      <c r="FJ30">
        <v>204.8024</v>
      </c>
      <c r="FK30">
        <v>2.159230915458207</v>
      </c>
      <c r="FL30">
        <v>11.24153839081236</v>
      </c>
      <c r="FM30">
        <v>-25.7948</v>
      </c>
      <c r="FN30">
        <v>15</v>
      </c>
      <c r="FO30">
        <v>1680553473.6</v>
      </c>
      <c r="FP30" t="s">
        <v>431</v>
      </c>
      <c r="FQ30">
        <v>1680553473.6</v>
      </c>
      <c r="FR30">
        <v>1680553468.6</v>
      </c>
      <c r="FS30">
        <v>1</v>
      </c>
      <c r="FT30">
        <v>0.049</v>
      </c>
      <c r="FU30">
        <v>0.014</v>
      </c>
      <c r="FV30">
        <v>-0.482</v>
      </c>
      <c r="FW30">
        <v>0.048</v>
      </c>
      <c r="FX30">
        <v>420</v>
      </c>
      <c r="FY30">
        <v>9</v>
      </c>
      <c r="FZ30">
        <v>0.85</v>
      </c>
      <c r="GA30">
        <v>0.22</v>
      </c>
      <c r="GB30">
        <v>0.490343425</v>
      </c>
      <c r="GC30">
        <v>-0.2825961163227028</v>
      </c>
      <c r="GD30">
        <v>0.04221291314863705</v>
      </c>
      <c r="GE30">
        <v>0</v>
      </c>
      <c r="GF30">
        <v>0.12467515</v>
      </c>
      <c r="GG30">
        <v>0.0007467016885551465</v>
      </c>
      <c r="GH30">
        <v>0.0004659833446594407</v>
      </c>
      <c r="GI30">
        <v>1</v>
      </c>
      <c r="GJ30">
        <v>1</v>
      </c>
      <c r="GK30">
        <v>2</v>
      </c>
      <c r="GL30" t="s">
        <v>440</v>
      </c>
      <c r="GM30">
        <v>3.09953</v>
      </c>
      <c r="GN30">
        <v>2.75789</v>
      </c>
      <c r="GO30">
        <v>0.08823309999999999</v>
      </c>
      <c r="GP30">
        <v>0.0881373</v>
      </c>
      <c r="GQ30">
        <v>0.054316</v>
      </c>
      <c r="GR30">
        <v>0.0545618</v>
      </c>
      <c r="GS30">
        <v>23492.6</v>
      </c>
      <c r="GT30">
        <v>23197.3</v>
      </c>
      <c r="GU30">
        <v>26306.2</v>
      </c>
      <c r="GV30">
        <v>25770.2</v>
      </c>
      <c r="GW30">
        <v>39948.5</v>
      </c>
      <c r="GX30">
        <v>37192.6</v>
      </c>
      <c r="GY30">
        <v>46023.1</v>
      </c>
      <c r="GZ30">
        <v>42562.5</v>
      </c>
      <c r="HA30">
        <v>1.91465</v>
      </c>
      <c r="HB30">
        <v>1.93625</v>
      </c>
      <c r="HC30">
        <v>-0.0218004</v>
      </c>
      <c r="HD30">
        <v>0</v>
      </c>
      <c r="HE30">
        <v>20.3449</v>
      </c>
      <c r="HF30">
        <v>999.9</v>
      </c>
      <c r="HG30">
        <v>25.7</v>
      </c>
      <c r="HH30">
        <v>30.3</v>
      </c>
      <c r="HI30">
        <v>12.3713</v>
      </c>
      <c r="HJ30">
        <v>60.9926</v>
      </c>
      <c r="HK30">
        <v>27.8846</v>
      </c>
      <c r="HL30">
        <v>1</v>
      </c>
      <c r="HM30">
        <v>-0.07555389999999999</v>
      </c>
      <c r="HN30">
        <v>3.01397</v>
      </c>
      <c r="HO30">
        <v>20.2675</v>
      </c>
      <c r="HP30">
        <v>5.21939</v>
      </c>
      <c r="HQ30">
        <v>11.98</v>
      </c>
      <c r="HR30">
        <v>4.96525</v>
      </c>
      <c r="HS30">
        <v>3.27457</v>
      </c>
      <c r="HT30">
        <v>9999</v>
      </c>
      <c r="HU30">
        <v>9999</v>
      </c>
      <c r="HV30">
        <v>9999</v>
      </c>
      <c r="HW30">
        <v>985</v>
      </c>
      <c r="HX30">
        <v>1.86417</v>
      </c>
      <c r="HY30">
        <v>1.8602</v>
      </c>
      <c r="HZ30">
        <v>1.85837</v>
      </c>
      <c r="IA30">
        <v>1.85988</v>
      </c>
      <c r="IB30">
        <v>1.85989</v>
      </c>
      <c r="IC30">
        <v>1.85833</v>
      </c>
      <c r="ID30">
        <v>1.85738</v>
      </c>
      <c r="IE30">
        <v>1.85242</v>
      </c>
      <c r="IF30">
        <v>0</v>
      </c>
      <c r="IG30">
        <v>0</v>
      </c>
      <c r="IH30">
        <v>0</v>
      </c>
      <c r="II30">
        <v>0</v>
      </c>
      <c r="IJ30" t="s">
        <v>433</v>
      </c>
      <c r="IK30" t="s">
        <v>434</v>
      </c>
      <c r="IL30" t="s">
        <v>435</v>
      </c>
      <c r="IM30" t="s">
        <v>435</v>
      </c>
      <c r="IN30" t="s">
        <v>435</v>
      </c>
      <c r="IO30" t="s">
        <v>435</v>
      </c>
      <c r="IP30">
        <v>0</v>
      </c>
      <c r="IQ30">
        <v>100</v>
      </c>
      <c r="IR30">
        <v>100</v>
      </c>
      <c r="IS30">
        <v>-0.482</v>
      </c>
      <c r="IT30">
        <v>0.0495</v>
      </c>
      <c r="IU30">
        <v>-0.1139046492296064</v>
      </c>
      <c r="IV30">
        <v>-0.00139593354141756</v>
      </c>
      <c r="IW30">
        <v>1.4815850142622E-06</v>
      </c>
      <c r="IX30">
        <v>-5.845240202914516E-10</v>
      </c>
      <c r="IY30">
        <v>0.01363305243637312</v>
      </c>
      <c r="IZ30">
        <v>-0.005038664025986261</v>
      </c>
      <c r="JA30">
        <v>0.001069327960449999</v>
      </c>
      <c r="JB30">
        <v>-1.316451681682256E-05</v>
      </c>
      <c r="JC30">
        <v>2</v>
      </c>
      <c r="JD30">
        <v>1977</v>
      </c>
      <c r="JE30">
        <v>1</v>
      </c>
      <c r="JF30">
        <v>23</v>
      </c>
      <c r="JG30">
        <v>3.1</v>
      </c>
      <c r="JH30">
        <v>3.2</v>
      </c>
      <c r="JI30">
        <v>1.13525</v>
      </c>
      <c r="JJ30">
        <v>2.61841</v>
      </c>
      <c r="JK30">
        <v>1.49658</v>
      </c>
      <c r="JL30">
        <v>2.39258</v>
      </c>
      <c r="JM30">
        <v>1.54907</v>
      </c>
      <c r="JN30">
        <v>2.34009</v>
      </c>
      <c r="JO30">
        <v>34.9674</v>
      </c>
      <c r="JP30">
        <v>24.2013</v>
      </c>
      <c r="JQ30">
        <v>18</v>
      </c>
      <c r="JR30">
        <v>486.128</v>
      </c>
      <c r="JS30">
        <v>516.035</v>
      </c>
      <c r="JT30">
        <v>17.6464</v>
      </c>
      <c r="JU30">
        <v>26.1106</v>
      </c>
      <c r="JV30">
        <v>30.0004</v>
      </c>
      <c r="JW30">
        <v>26.2063</v>
      </c>
      <c r="JX30">
        <v>26.163</v>
      </c>
      <c r="JY30">
        <v>22.8343</v>
      </c>
      <c r="JZ30">
        <v>21.423</v>
      </c>
      <c r="KA30">
        <v>30.8173</v>
      </c>
      <c r="KB30">
        <v>17.653</v>
      </c>
      <c r="KC30">
        <v>420</v>
      </c>
      <c r="KD30">
        <v>9.248530000000001</v>
      </c>
      <c r="KE30">
        <v>100.557</v>
      </c>
      <c r="KF30">
        <v>100.972</v>
      </c>
    </row>
    <row r="31" spans="1:292">
      <c r="A31">
        <v>13</v>
      </c>
      <c r="B31">
        <v>1680554290.1</v>
      </c>
      <c r="C31">
        <v>686.5</v>
      </c>
      <c r="D31" t="s">
        <v>459</v>
      </c>
      <c r="E31" t="s">
        <v>460</v>
      </c>
      <c r="F31">
        <v>5</v>
      </c>
      <c r="G31" t="s">
        <v>428</v>
      </c>
      <c r="H31">
        <v>1680554287.1</v>
      </c>
      <c r="I31">
        <f>(J31)/1000</f>
        <v>0</v>
      </c>
      <c r="J31">
        <f>IF(DO31, AM31, AG31)</f>
        <v>0</v>
      </c>
      <c r="K31">
        <f>IF(DO31, AH31, AF31)</f>
        <v>0</v>
      </c>
      <c r="L31">
        <f>DQ31 - IF(AT31&gt;1, K31*DK31*100.0/(AV31*EE31), 0)</f>
        <v>0</v>
      </c>
      <c r="M31">
        <f>((S31-I31/2)*L31-K31)/(S31+I31/2)</f>
        <v>0</v>
      </c>
      <c r="N31">
        <f>M31*(DX31+DY31)/1000.0</f>
        <v>0</v>
      </c>
      <c r="O31">
        <f>(DQ31 - IF(AT31&gt;1, K31*DK31*100.0/(AV31*EE31), 0))*(DX31+DY31)/1000.0</f>
        <v>0</v>
      </c>
      <c r="P31">
        <f>2.0/((1/R31-1/Q31)+SIGN(R31)*SQRT((1/R31-1/Q31)*(1/R31-1/Q31) + 4*DL31/((DL31+1)*(DL31+1))*(2*1/R31*1/Q31-1/Q31*1/Q31)))</f>
        <v>0</v>
      </c>
      <c r="Q31">
        <f>IF(LEFT(DM31,1)&lt;&gt;"0",IF(LEFT(DM31,1)="1",3.0,DN31),$D$5+$E$5*(EE31*DX31/($K$5*1000))+$F$5*(EE31*DX31/($K$5*1000))*MAX(MIN(DK31,$J$5),$I$5)*MAX(MIN(DK31,$J$5),$I$5)+$G$5*MAX(MIN(DK31,$J$5),$I$5)*(EE31*DX31/($K$5*1000))+$H$5*(EE31*DX31/($K$5*1000))*(EE31*DX31/($K$5*1000)))</f>
        <v>0</v>
      </c>
      <c r="R31">
        <f>I31*(1000-(1000*0.61365*exp(17.502*V31/(240.97+V31))/(DX31+DY31)+DS31)/2)/(1000*0.61365*exp(17.502*V31/(240.97+V31))/(DX31+DY31)-DS31)</f>
        <v>0</v>
      </c>
      <c r="S31">
        <f>1/((DL31+1)/(P31/1.6)+1/(Q31/1.37)) + DL31/((DL31+1)/(P31/1.6) + DL31/(Q31/1.37))</f>
        <v>0</v>
      </c>
      <c r="T31">
        <f>(DG31*DJ31)</f>
        <v>0</v>
      </c>
      <c r="U31">
        <f>(DZ31+(T31+2*0.95*5.67E-8*(((DZ31+$B$9)+273)^4-(DZ31+273)^4)-44100*I31)/(1.84*29.3*Q31+8*0.95*5.67E-8*(DZ31+273)^3))</f>
        <v>0</v>
      </c>
      <c r="V31">
        <f>($C$9*EA31+$D$9*EB31+$E$9*U31)</f>
        <v>0</v>
      </c>
      <c r="W31">
        <f>0.61365*exp(17.502*V31/(240.97+V31))</f>
        <v>0</v>
      </c>
      <c r="X31">
        <f>(Y31/Z31*100)</f>
        <v>0</v>
      </c>
      <c r="Y31">
        <f>DS31*(DX31+DY31)/1000</f>
        <v>0</v>
      </c>
      <c r="Z31">
        <f>0.61365*exp(17.502*DZ31/(240.97+DZ31))</f>
        <v>0</v>
      </c>
      <c r="AA31">
        <f>(W31-DS31*(DX31+DY31)/1000)</f>
        <v>0</v>
      </c>
      <c r="AB31">
        <f>(-I31*44100)</f>
        <v>0</v>
      </c>
      <c r="AC31">
        <f>2*29.3*Q31*0.92*(DZ31-V31)</f>
        <v>0</v>
      </c>
      <c r="AD31">
        <f>2*0.95*5.67E-8*(((DZ31+$B$9)+273)^4-(V31+273)^4)</f>
        <v>0</v>
      </c>
      <c r="AE31">
        <f>T31+AD31+AB31+AC31</f>
        <v>0</v>
      </c>
      <c r="AF31">
        <f>DW31*AT31*(DR31-DQ31*(1000-AT31*DT31)/(1000-AT31*DS31))/(100*DK31)</f>
        <v>0</v>
      </c>
      <c r="AG31">
        <f>1000*DW31*AT31*(DS31-DT31)/(100*DK31*(1000-AT31*DS31))</f>
        <v>0</v>
      </c>
      <c r="AH31">
        <f>(AI31 - AJ31 - DX31*1E3/(8.314*(DZ31+273.15)) * AL31/DW31 * AK31) * DW31/(100*DK31) * (1000 - DT31)/1000</f>
        <v>0</v>
      </c>
      <c r="AI31">
        <v>430.4097135283837</v>
      </c>
      <c r="AJ31">
        <v>431.1727696969696</v>
      </c>
      <c r="AK31">
        <v>-0.003463272070079008</v>
      </c>
      <c r="AL31">
        <v>66.66687227563041</v>
      </c>
      <c r="AM31">
        <f>(AO31 - AN31 + DX31*1E3/(8.314*(DZ31+273.15)) * AQ31/DW31 * AP31) * DW31/(100*DK31) * 1000/(1000 - AO31)</f>
        <v>0</v>
      </c>
      <c r="AN31">
        <v>24.20630865067101</v>
      </c>
      <c r="AO31">
        <v>24.27270424242424</v>
      </c>
      <c r="AP31">
        <v>-1.189426640510745E-05</v>
      </c>
      <c r="AQ31">
        <v>98.25308685071575</v>
      </c>
      <c r="AR31">
        <v>0</v>
      </c>
      <c r="AS31">
        <v>0</v>
      </c>
      <c r="AT31">
        <f>IF(AR31*$H$15&gt;=AV31,1.0,(AV31/(AV31-AR31*$H$15)))</f>
        <v>0</v>
      </c>
      <c r="AU31">
        <f>(AT31-1)*100</f>
        <v>0</v>
      </c>
      <c r="AV31">
        <f>MAX(0,($B$15+$C$15*EE31)/(1+$D$15*EE31)*DX31/(DZ31+273)*$E$15)</f>
        <v>0</v>
      </c>
      <c r="AW31" t="s">
        <v>429</v>
      </c>
      <c r="AX31" t="s">
        <v>429</v>
      </c>
      <c r="AY31">
        <v>0</v>
      </c>
      <c r="AZ31">
        <v>0</v>
      </c>
      <c r="BA31">
        <f>1-AY31/AZ31</f>
        <v>0</v>
      </c>
      <c r="BB31">
        <v>0</v>
      </c>
      <c r="BC31" t="s">
        <v>429</v>
      </c>
      <c r="BD31" t="s">
        <v>429</v>
      </c>
      <c r="BE31">
        <v>0</v>
      </c>
      <c r="BF31">
        <v>0</v>
      </c>
      <c r="BG31">
        <f>1-BE31/BF31</f>
        <v>0</v>
      </c>
      <c r="BH31">
        <v>0.5</v>
      </c>
      <c r="BI31">
        <f>DH31</f>
        <v>0</v>
      </c>
      <c r="BJ31">
        <f>K31</f>
        <v>0</v>
      </c>
      <c r="BK31">
        <f>BG31*BH31*BI31</f>
        <v>0</v>
      </c>
      <c r="BL31">
        <f>(BJ31-BB31)/BI31</f>
        <v>0</v>
      </c>
      <c r="BM31">
        <f>(AZ31-BF31)/BF31</f>
        <v>0</v>
      </c>
      <c r="BN31">
        <f>AY31/(BA31+AY31/BF31)</f>
        <v>0</v>
      </c>
      <c r="BO31" t="s">
        <v>429</v>
      </c>
      <c r="BP31">
        <v>0</v>
      </c>
      <c r="BQ31">
        <f>IF(BP31&lt;&gt;0, BP31, BN31)</f>
        <v>0</v>
      </c>
      <c r="BR31">
        <f>1-BQ31/BF31</f>
        <v>0</v>
      </c>
      <c r="BS31">
        <f>(BF31-BE31)/(BF31-BQ31)</f>
        <v>0</v>
      </c>
      <c r="BT31">
        <f>(AZ31-BF31)/(AZ31-BQ31)</f>
        <v>0</v>
      </c>
      <c r="BU31">
        <f>(BF31-BE31)/(BF31-AY31)</f>
        <v>0</v>
      </c>
      <c r="BV31">
        <f>(AZ31-BF31)/(AZ31-AY31)</f>
        <v>0</v>
      </c>
      <c r="BW31">
        <f>(BS31*BQ31/BE31)</f>
        <v>0</v>
      </c>
      <c r="BX31">
        <f>(1-BW31)</f>
        <v>0</v>
      </c>
      <c r="DG31">
        <f>$B$13*EF31+$C$13*EG31+$F$13*ER31*(1-EU31)</f>
        <v>0</v>
      </c>
      <c r="DH31">
        <f>DG31*DI31</f>
        <v>0</v>
      </c>
      <c r="DI31">
        <f>($B$13*$D$11+$C$13*$D$11+$F$13*((FE31+EW31)/MAX(FE31+EW31+FF31, 0.1)*$I$11+FF31/MAX(FE31+EW31+FF31, 0.1)*$J$11))/($B$13+$C$13+$F$13)</f>
        <v>0</v>
      </c>
      <c r="DJ31">
        <f>($B$13*$K$11+$C$13*$K$11+$F$13*((FE31+EW31)/MAX(FE31+EW31+FF31, 0.1)*$P$11+FF31/MAX(FE31+EW31+FF31, 0.1)*$Q$11))/($B$13+$C$13+$F$13)</f>
        <v>0</v>
      </c>
      <c r="DK31">
        <v>1.65</v>
      </c>
      <c r="DL31">
        <v>0.5</v>
      </c>
      <c r="DM31" t="s">
        <v>430</v>
      </c>
      <c r="DN31">
        <v>2</v>
      </c>
      <c r="DO31" t="b">
        <v>1</v>
      </c>
      <c r="DP31">
        <v>1680554287.1</v>
      </c>
      <c r="DQ31">
        <v>420.7267272727273</v>
      </c>
      <c r="DR31">
        <v>419.9958181818182</v>
      </c>
      <c r="DS31">
        <v>24.27550909090909</v>
      </c>
      <c r="DT31">
        <v>24.20734545454545</v>
      </c>
      <c r="DU31">
        <v>421.484</v>
      </c>
      <c r="DV31">
        <v>23.98417272727272</v>
      </c>
      <c r="DW31">
        <v>499.9986363636364</v>
      </c>
      <c r="DX31">
        <v>90.04632727272725</v>
      </c>
      <c r="DY31">
        <v>0.09998974545454545</v>
      </c>
      <c r="DZ31">
        <v>27.37032727272727</v>
      </c>
      <c r="EA31">
        <v>27.50805454545455</v>
      </c>
      <c r="EB31">
        <v>999.9</v>
      </c>
      <c r="EC31">
        <v>0</v>
      </c>
      <c r="ED31">
        <v>0</v>
      </c>
      <c r="EE31">
        <v>9994.209090909091</v>
      </c>
      <c r="EF31">
        <v>0</v>
      </c>
      <c r="EG31">
        <v>0.242856</v>
      </c>
      <c r="EH31">
        <v>0.7309820000000001</v>
      </c>
      <c r="EI31">
        <v>431.1943636363636</v>
      </c>
      <c r="EJ31">
        <v>430.415</v>
      </c>
      <c r="EK31">
        <v>0.06816066363636364</v>
      </c>
      <c r="EL31">
        <v>419.9958181818182</v>
      </c>
      <c r="EM31">
        <v>24.20734545454545</v>
      </c>
      <c r="EN31">
        <v>2.185921818181818</v>
      </c>
      <c r="EO31">
        <v>2.179783636363636</v>
      </c>
      <c r="EP31">
        <v>18.85951818181818</v>
      </c>
      <c r="EQ31">
        <v>18.81450909090909</v>
      </c>
      <c r="ER31">
        <v>0</v>
      </c>
      <c r="ES31">
        <v>0</v>
      </c>
      <c r="ET31">
        <v>0</v>
      </c>
      <c r="EU31">
        <v>0</v>
      </c>
      <c r="EV31">
        <v>2.201909090909091</v>
      </c>
      <c r="EW31">
        <v>0</v>
      </c>
      <c r="EX31">
        <v>-17.70058181818182</v>
      </c>
      <c r="EY31">
        <v>-1.175745454545455</v>
      </c>
      <c r="EZ31">
        <v>34.47136363636363</v>
      </c>
      <c r="FA31">
        <v>40.31781818181818</v>
      </c>
      <c r="FB31">
        <v>37.19845454545455</v>
      </c>
      <c r="FC31">
        <v>39.68136363636363</v>
      </c>
      <c r="FD31">
        <v>35.75527272727273</v>
      </c>
      <c r="FE31">
        <v>0</v>
      </c>
      <c r="FF31">
        <v>0</v>
      </c>
      <c r="FG31">
        <v>0</v>
      </c>
      <c r="FH31">
        <v>1680554264.1</v>
      </c>
      <c r="FI31">
        <v>0</v>
      </c>
      <c r="FJ31">
        <v>2.096834615384616</v>
      </c>
      <c r="FK31">
        <v>0.835962409860485</v>
      </c>
      <c r="FL31">
        <v>3.795825634310376</v>
      </c>
      <c r="FM31">
        <v>-17.97084230769231</v>
      </c>
      <c r="FN31">
        <v>15</v>
      </c>
      <c r="FO31">
        <v>1680554059.6</v>
      </c>
      <c r="FP31" t="s">
        <v>461</v>
      </c>
      <c r="FQ31">
        <v>1680554059.6</v>
      </c>
      <c r="FR31">
        <v>1680554059.1</v>
      </c>
      <c r="FS31">
        <v>2</v>
      </c>
      <c r="FT31">
        <v>-0.274</v>
      </c>
      <c r="FU31">
        <v>-0.047</v>
      </c>
      <c r="FV31">
        <v>-0.757</v>
      </c>
      <c r="FW31">
        <v>0.273</v>
      </c>
      <c r="FX31">
        <v>420</v>
      </c>
      <c r="FY31">
        <v>24</v>
      </c>
      <c r="FZ31">
        <v>0.67</v>
      </c>
      <c r="GA31">
        <v>0.22</v>
      </c>
      <c r="GB31">
        <v>0.711464675</v>
      </c>
      <c r="GC31">
        <v>0.2078929643527198</v>
      </c>
      <c r="GD31">
        <v>0.0669251073130957</v>
      </c>
      <c r="GE31">
        <v>0</v>
      </c>
      <c r="GF31">
        <v>0.06881499250000001</v>
      </c>
      <c r="GG31">
        <v>0.009695240150093805</v>
      </c>
      <c r="GH31">
        <v>0.002068629967924121</v>
      </c>
      <c r="GI31">
        <v>1</v>
      </c>
      <c r="GJ31">
        <v>1</v>
      </c>
      <c r="GK31">
        <v>2</v>
      </c>
      <c r="GL31" t="s">
        <v>440</v>
      </c>
      <c r="GM31">
        <v>3.1032</v>
      </c>
      <c r="GN31">
        <v>2.75797</v>
      </c>
      <c r="GO31">
        <v>0.08833249999999999</v>
      </c>
      <c r="GP31">
        <v>0.0881567</v>
      </c>
      <c r="GQ31">
        <v>0.108837</v>
      </c>
      <c r="GR31">
        <v>0.109996</v>
      </c>
      <c r="GS31">
        <v>23470.7</v>
      </c>
      <c r="GT31">
        <v>23181.3</v>
      </c>
      <c r="GU31">
        <v>26285</v>
      </c>
      <c r="GV31">
        <v>25753.8</v>
      </c>
      <c r="GW31">
        <v>37590.5</v>
      </c>
      <c r="GX31">
        <v>34975.6</v>
      </c>
      <c r="GY31">
        <v>45986.8</v>
      </c>
      <c r="GZ31">
        <v>42537.8</v>
      </c>
      <c r="HA31">
        <v>1.91028</v>
      </c>
      <c r="HB31">
        <v>1.95758</v>
      </c>
      <c r="HC31">
        <v>0.0753775</v>
      </c>
      <c r="HD31">
        <v>0</v>
      </c>
      <c r="HE31">
        <v>26.2781</v>
      </c>
      <c r="HF31">
        <v>999.9</v>
      </c>
      <c r="HG31">
        <v>51.4</v>
      </c>
      <c r="HH31">
        <v>30.2</v>
      </c>
      <c r="HI31">
        <v>24.5994</v>
      </c>
      <c r="HJ31">
        <v>60.8826</v>
      </c>
      <c r="HK31">
        <v>26.855</v>
      </c>
      <c r="HL31">
        <v>1</v>
      </c>
      <c r="HM31">
        <v>-0.0401321</v>
      </c>
      <c r="HN31">
        <v>-0.396974</v>
      </c>
      <c r="HO31">
        <v>20.2939</v>
      </c>
      <c r="HP31">
        <v>5.22268</v>
      </c>
      <c r="HQ31">
        <v>11.98</v>
      </c>
      <c r="HR31">
        <v>4.96575</v>
      </c>
      <c r="HS31">
        <v>3.275</v>
      </c>
      <c r="HT31">
        <v>9999</v>
      </c>
      <c r="HU31">
        <v>9999</v>
      </c>
      <c r="HV31">
        <v>9999</v>
      </c>
      <c r="HW31">
        <v>985.2</v>
      </c>
      <c r="HX31">
        <v>1.86417</v>
      </c>
      <c r="HY31">
        <v>1.8602</v>
      </c>
      <c r="HZ31">
        <v>1.85837</v>
      </c>
      <c r="IA31">
        <v>1.85989</v>
      </c>
      <c r="IB31">
        <v>1.85989</v>
      </c>
      <c r="IC31">
        <v>1.85834</v>
      </c>
      <c r="ID31">
        <v>1.85742</v>
      </c>
      <c r="IE31">
        <v>1.85242</v>
      </c>
      <c r="IF31">
        <v>0</v>
      </c>
      <c r="IG31">
        <v>0</v>
      </c>
      <c r="IH31">
        <v>0</v>
      </c>
      <c r="II31">
        <v>0</v>
      </c>
      <c r="IJ31" t="s">
        <v>433</v>
      </c>
      <c r="IK31" t="s">
        <v>434</v>
      </c>
      <c r="IL31" t="s">
        <v>435</v>
      </c>
      <c r="IM31" t="s">
        <v>435</v>
      </c>
      <c r="IN31" t="s">
        <v>435</v>
      </c>
      <c r="IO31" t="s">
        <v>435</v>
      </c>
      <c r="IP31">
        <v>0</v>
      </c>
      <c r="IQ31">
        <v>100</v>
      </c>
      <c r="IR31">
        <v>100</v>
      </c>
      <c r="IS31">
        <v>-0.757</v>
      </c>
      <c r="IT31">
        <v>0.2913</v>
      </c>
      <c r="IU31">
        <v>-0.3882441963681783</v>
      </c>
      <c r="IV31">
        <v>-0.00139593354141756</v>
      </c>
      <c r="IW31">
        <v>1.4815850142622E-06</v>
      </c>
      <c r="IX31">
        <v>-5.845240202914516E-10</v>
      </c>
      <c r="IY31">
        <v>-0.02129643494789841</v>
      </c>
      <c r="IZ31">
        <v>-0.005038664025986261</v>
      </c>
      <c r="JA31">
        <v>0.001069327960449999</v>
      </c>
      <c r="JB31">
        <v>-1.316451681682256E-05</v>
      </c>
      <c r="JC31">
        <v>2</v>
      </c>
      <c r="JD31">
        <v>1977</v>
      </c>
      <c r="JE31">
        <v>1</v>
      </c>
      <c r="JF31">
        <v>23</v>
      </c>
      <c r="JG31">
        <v>3.8</v>
      </c>
      <c r="JH31">
        <v>3.9</v>
      </c>
      <c r="JI31">
        <v>1.1499</v>
      </c>
      <c r="JJ31">
        <v>2.62329</v>
      </c>
      <c r="JK31">
        <v>1.49658</v>
      </c>
      <c r="JL31">
        <v>2.39624</v>
      </c>
      <c r="JM31">
        <v>1.54907</v>
      </c>
      <c r="JN31">
        <v>2.40601</v>
      </c>
      <c r="JO31">
        <v>35.1747</v>
      </c>
      <c r="JP31">
        <v>24.2188</v>
      </c>
      <c r="JQ31">
        <v>18</v>
      </c>
      <c r="JR31">
        <v>487.896</v>
      </c>
      <c r="JS31">
        <v>535.508</v>
      </c>
      <c r="JT31">
        <v>27.1856</v>
      </c>
      <c r="JU31">
        <v>26.7094</v>
      </c>
      <c r="JV31">
        <v>30.0004</v>
      </c>
      <c r="JW31">
        <v>26.7444</v>
      </c>
      <c r="JX31">
        <v>26.6811</v>
      </c>
      <c r="JY31">
        <v>23.1204</v>
      </c>
      <c r="JZ31">
        <v>4.24271</v>
      </c>
      <c r="KA31">
        <v>100</v>
      </c>
      <c r="KB31">
        <v>27.1811</v>
      </c>
      <c r="KC31">
        <v>420</v>
      </c>
      <c r="KD31">
        <v>24.2809</v>
      </c>
      <c r="KE31">
        <v>100.477</v>
      </c>
      <c r="KF31">
        <v>100.911</v>
      </c>
    </row>
    <row r="32" spans="1:292">
      <c r="A32">
        <v>14</v>
      </c>
      <c r="B32">
        <v>1680554295.1</v>
      </c>
      <c r="C32">
        <v>691.5</v>
      </c>
      <c r="D32" t="s">
        <v>462</v>
      </c>
      <c r="E32" t="s">
        <v>463</v>
      </c>
      <c r="F32">
        <v>5</v>
      </c>
      <c r="G32" t="s">
        <v>428</v>
      </c>
      <c r="H32">
        <v>1680554292.6</v>
      </c>
      <c r="I32">
        <f>(J32)/1000</f>
        <v>0</v>
      </c>
      <c r="J32">
        <f>IF(DO32, AM32, AG32)</f>
        <v>0</v>
      </c>
      <c r="K32">
        <f>IF(DO32, AH32, AF32)</f>
        <v>0</v>
      </c>
      <c r="L32">
        <f>DQ32 - IF(AT32&gt;1, K32*DK32*100.0/(AV32*EE32), 0)</f>
        <v>0</v>
      </c>
      <c r="M32">
        <f>((S32-I32/2)*L32-K32)/(S32+I32/2)</f>
        <v>0</v>
      </c>
      <c r="N32">
        <f>M32*(DX32+DY32)/1000.0</f>
        <v>0</v>
      </c>
      <c r="O32">
        <f>(DQ32 - IF(AT32&gt;1, K32*DK32*100.0/(AV32*EE32), 0))*(DX32+DY32)/1000.0</f>
        <v>0</v>
      </c>
      <c r="P32">
        <f>2.0/((1/R32-1/Q32)+SIGN(R32)*SQRT((1/R32-1/Q32)*(1/R32-1/Q32) + 4*DL32/((DL32+1)*(DL32+1))*(2*1/R32*1/Q32-1/Q32*1/Q32)))</f>
        <v>0</v>
      </c>
      <c r="Q32">
        <f>IF(LEFT(DM32,1)&lt;&gt;"0",IF(LEFT(DM32,1)="1",3.0,DN32),$D$5+$E$5*(EE32*DX32/($K$5*1000))+$F$5*(EE32*DX32/($K$5*1000))*MAX(MIN(DK32,$J$5),$I$5)*MAX(MIN(DK32,$J$5),$I$5)+$G$5*MAX(MIN(DK32,$J$5),$I$5)*(EE32*DX32/($K$5*1000))+$H$5*(EE32*DX32/($K$5*1000))*(EE32*DX32/($K$5*1000)))</f>
        <v>0</v>
      </c>
      <c r="R32">
        <f>I32*(1000-(1000*0.61365*exp(17.502*V32/(240.97+V32))/(DX32+DY32)+DS32)/2)/(1000*0.61365*exp(17.502*V32/(240.97+V32))/(DX32+DY32)-DS32)</f>
        <v>0</v>
      </c>
      <c r="S32">
        <f>1/((DL32+1)/(P32/1.6)+1/(Q32/1.37)) + DL32/((DL32+1)/(P32/1.6) + DL32/(Q32/1.37))</f>
        <v>0</v>
      </c>
      <c r="T32">
        <f>(DG32*DJ32)</f>
        <v>0</v>
      </c>
      <c r="U32">
        <f>(DZ32+(T32+2*0.95*5.67E-8*(((DZ32+$B$9)+273)^4-(DZ32+273)^4)-44100*I32)/(1.84*29.3*Q32+8*0.95*5.67E-8*(DZ32+273)^3))</f>
        <v>0</v>
      </c>
      <c r="V32">
        <f>($C$9*EA32+$D$9*EB32+$E$9*U32)</f>
        <v>0</v>
      </c>
      <c r="W32">
        <f>0.61365*exp(17.502*V32/(240.97+V32))</f>
        <v>0</v>
      </c>
      <c r="X32">
        <f>(Y32/Z32*100)</f>
        <v>0</v>
      </c>
      <c r="Y32">
        <f>DS32*(DX32+DY32)/1000</f>
        <v>0</v>
      </c>
      <c r="Z32">
        <f>0.61365*exp(17.502*DZ32/(240.97+DZ32))</f>
        <v>0</v>
      </c>
      <c r="AA32">
        <f>(W32-DS32*(DX32+DY32)/1000)</f>
        <v>0</v>
      </c>
      <c r="AB32">
        <f>(-I32*44100)</f>
        <v>0</v>
      </c>
      <c r="AC32">
        <f>2*29.3*Q32*0.92*(DZ32-V32)</f>
        <v>0</v>
      </c>
      <c r="AD32">
        <f>2*0.95*5.67E-8*(((DZ32+$B$9)+273)^4-(V32+273)^4)</f>
        <v>0</v>
      </c>
      <c r="AE32">
        <f>T32+AD32+AB32+AC32</f>
        <v>0</v>
      </c>
      <c r="AF32">
        <f>DW32*AT32*(DR32-DQ32*(1000-AT32*DT32)/(1000-AT32*DS32))/(100*DK32)</f>
        <v>0</v>
      </c>
      <c r="AG32">
        <f>1000*DW32*AT32*(DS32-DT32)/(100*DK32*(1000-AT32*DS32))</f>
        <v>0</v>
      </c>
      <c r="AH32">
        <f>(AI32 - AJ32 - DX32*1E3/(8.314*(DZ32+273.15)) * AL32/DW32 * AK32) * DW32/(100*DK32) * (1000 - DT32)/1000</f>
        <v>0</v>
      </c>
      <c r="AI32">
        <v>430.3850707729218</v>
      </c>
      <c r="AJ32">
        <v>431.1440787878786</v>
      </c>
      <c r="AK32">
        <v>-0.001646639947035064</v>
      </c>
      <c r="AL32">
        <v>66.66687227563041</v>
      </c>
      <c r="AM32">
        <f>(AO32 - AN32 + DX32*1E3/(8.314*(DZ32+273.15)) * AQ32/DW32 * AP32) * DW32/(100*DK32) * 1000/(1000 - AO32)</f>
        <v>0</v>
      </c>
      <c r="AN32">
        <v>24.22041627402301</v>
      </c>
      <c r="AO32">
        <v>24.27742909090909</v>
      </c>
      <c r="AP32">
        <v>1.749083729745929E-05</v>
      </c>
      <c r="AQ32">
        <v>98.25308685071575</v>
      </c>
      <c r="AR32">
        <v>0</v>
      </c>
      <c r="AS32">
        <v>0</v>
      </c>
      <c r="AT32">
        <f>IF(AR32*$H$15&gt;=AV32,1.0,(AV32/(AV32-AR32*$H$15)))</f>
        <v>0</v>
      </c>
      <c r="AU32">
        <f>(AT32-1)*100</f>
        <v>0</v>
      </c>
      <c r="AV32">
        <f>MAX(0,($B$15+$C$15*EE32)/(1+$D$15*EE32)*DX32/(DZ32+273)*$E$15)</f>
        <v>0</v>
      </c>
      <c r="AW32" t="s">
        <v>429</v>
      </c>
      <c r="AX32" t="s">
        <v>429</v>
      </c>
      <c r="AY32">
        <v>0</v>
      </c>
      <c r="AZ32">
        <v>0</v>
      </c>
      <c r="BA32">
        <f>1-AY32/AZ32</f>
        <v>0</v>
      </c>
      <c r="BB32">
        <v>0</v>
      </c>
      <c r="BC32" t="s">
        <v>429</v>
      </c>
      <c r="BD32" t="s">
        <v>429</v>
      </c>
      <c r="BE32">
        <v>0</v>
      </c>
      <c r="BF32">
        <v>0</v>
      </c>
      <c r="BG32">
        <f>1-BE32/BF32</f>
        <v>0</v>
      </c>
      <c r="BH32">
        <v>0.5</v>
      </c>
      <c r="BI32">
        <f>DH32</f>
        <v>0</v>
      </c>
      <c r="BJ32">
        <f>K32</f>
        <v>0</v>
      </c>
      <c r="BK32">
        <f>BG32*BH32*BI32</f>
        <v>0</v>
      </c>
      <c r="BL32">
        <f>(BJ32-BB32)/BI32</f>
        <v>0</v>
      </c>
      <c r="BM32">
        <f>(AZ32-BF32)/BF32</f>
        <v>0</v>
      </c>
      <c r="BN32">
        <f>AY32/(BA32+AY32/BF32)</f>
        <v>0</v>
      </c>
      <c r="BO32" t="s">
        <v>429</v>
      </c>
      <c r="BP32">
        <v>0</v>
      </c>
      <c r="BQ32">
        <f>IF(BP32&lt;&gt;0, BP32, BN32)</f>
        <v>0</v>
      </c>
      <c r="BR32">
        <f>1-BQ32/BF32</f>
        <v>0</v>
      </c>
      <c r="BS32">
        <f>(BF32-BE32)/(BF32-BQ32)</f>
        <v>0</v>
      </c>
      <c r="BT32">
        <f>(AZ32-BF32)/(AZ32-BQ32)</f>
        <v>0</v>
      </c>
      <c r="BU32">
        <f>(BF32-BE32)/(BF32-AY32)</f>
        <v>0</v>
      </c>
      <c r="BV32">
        <f>(AZ32-BF32)/(AZ32-AY32)</f>
        <v>0</v>
      </c>
      <c r="BW32">
        <f>(BS32*BQ32/BE32)</f>
        <v>0</v>
      </c>
      <c r="BX32">
        <f>(1-BW32)</f>
        <v>0</v>
      </c>
      <c r="DG32">
        <f>$B$13*EF32+$C$13*EG32+$F$13*ER32*(1-EU32)</f>
        <v>0</v>
      </c>
      <c r="DH32">
        <f>DG32*DI32</f>
        <v>0</v>
      </c>
      <c r="DI32">
        <f>($B$13*$D$11+$C$13*$D$11+$F$13*((FE32+EW32)/MAX(FE32+EW32+FF32, 0.1)*$I$11+FF32/MAX(FE32+EW32+FF32, 0.1)*$J$11))/($B$13+$C$13+$F$13)</f>
        <v>0</v>
      </c>
      <c r="DJ32">
        <f>($B$13*$K$11+$C$13*$K$11+$F$13*((FE32+EW32)/MAX(FE32+EW32+FF32, 0.1)*$P$11+FF32/MAX(FE32+EW32+FF32, 0.1)*$Q$11))/($B$13+$C$13+$F$13)</f>
        <v>0</v>
      </c>
      <c r="DK32">
        <v>1.65</v>
      </c>
      <c r="DL32">
        <v>0.5</v>
      </c>
      <c r="DM32" t="s">
        <v>430</v>
      </c>
      <c r="DN32">
        <v>2</v>
      </c>
      <c r="DO32" t="b">
        <v>1</v>
      </c>
      <c r="DP32">
        <v>1680554292.6</v>
      </c>
      <c r="DQ32">
        <v>420.6798888888889</v>
      </c>
      <c r="DR32">
        <v>419.9733333333334</v>
      </c>
      <c r="DS32">
        <v>24.27428888888889</v>
      </c>
      <c r="DT32">
        <v>24.21816666666667</v>
      </c>
      <c r="DU32">
        <v>421.4374444444445</v>
      </c>
      <c r="DV32">
        <v>23.98297777777778</v>
      </c>
      <c r="DW32">
        <v>499.9953333333333</v>
      </c>
      <c r="DX32">
        <v>90.05063333333334</v>
      </c>
      <c r="DY32">
        <v>0.09990691111111111</v>
      </c>
      <c r="DZ32">
        <v>27.36934444444444</v>
      </c>
      <c r="EA32">
        <v>27.51445555555556</v>
      </c>
      <c r="EB32">
        <v>999.9000000000001</v>
      </c>
      <c r="EC32">
        <v>0</v>
      </c>
      <c r="ED32">
        <v>0</v>
      </c>
      <c r="EE32">
        <v>10017.93333333333</v>
      </c>
      <c r="EF32">
        <v>0</v>
      </c>
      <c r="EG32">
        <v>0.242856</v>
      </c>
      <c r="EH32">
        <v>0.7068821111111111</v>
      </c>
      <c r="EI32">
        <v>431.1458888888889</v>
      </c>
      <c r="EJ32">
        <v>430.3965555555556</v>
      </c>
      <c r="EK32">
        <v>0.05610953333333334</v>
      </c>
      <c r="EL32">
        <v>419.9733333333334</v>
      </c>
      <c r="EM32">
        <v>24.21816666666667</v>
      </c>
      <c r="EN32">
        <v>2.185914444444444</v>
      </c>
      <c r="EO32">
        <v>2.180863333333333</v>
      </c>
      <c r="EP32">
        <v>18.85946666666667</v>
      </c>
      <c r="EQ32">
        <v>18.82242222222222</v>
      </c>
      <c r="ER32">
        <v>0</v>
      </c>
      <c r="ES32">
        <v>0</v>
      </c>
      <c r="ET32">
        <v>0</v>
      </c>
      <c r="EU32">
        <v>0</v>
      </c>
      <c r="EV32">
        <v>1.979766666666667</v>
      </c>
      <c r="EW32">
        <v>0</v>
      </c>
      <c r="EX32">
        <v>-17.30162222222222</v>
      </c>
      <c r="EY32">
        <v>-1.097722222222222</v>
      </c>
      <c r="EZ32">
        <v>34.5</v>
      </c>
      <c r="FA32">
        <v>40.375</v>
      </c>
      <c r="FB32">
        <v>37.12477777777778</v>
      </c>
      <c r="FC32">
        <v>39.77755555555555</v>
      </c>
      <c r="FD32">
        <v>35.86788888888888</v>
      </c>
      <c r="FE32">
        <v>0</v>
      </c>
      <c r="FF32">
        <v>0</v>
      </c>
      <c r="FG32">
        <v>0</v>
      </c>
      <c r="FH32">
        <v>1680554269.5</v>
      </c>
      <c r="FI32">
        <v>0</v>
      </c>
      <c r="FJ32">
        <v>2.076764</v>
      </c>
      <c r="FK32">
        <v>-0.8477922855169684</v>
      </c>
      <c r="FL32">
        <v>3.501007675705273</v>
      </c>
      <c r="FM32">
        <v>-17.621436</v>
      </c>
      <c r="FN32">
        <v>15</v>
      </c>
      <c r="FO32">
        <v>1680554059.6</v>
      </c>
      <c r="FP32" t="s">
        <v>461</v>
      </c>
      <c r="FQ32">
        <v>1680554059.6</v>
      </c>
      <c r="FR32">
        <v>1680554059.1</v>
      </c>
      <c r="FS32">
        <v>2</v>
      </c>
      <c r="FT32">
        <v>-0.274</v>
      </c>
      <c r="FU32">
        <v>-0.047</v>
      </c>
      <c r="FV32">
        <v>-0.757</v>
      </c>
      <c r="FW32">
        <v>0.273</v>
      </c>
      <c r="FX32">
        <v>420</v>
      </c>
      <c r="FY32">
        <v>24</v>
      </c>
      <c r="FZ32">
        <v>0.67</v>
      </c>
      <c r="GA32">
        <v>0.22</v>
      </c>
      <c r="GB32">
        <v>0.7250557000000001</v>
      </c>
      <c r="GC32">
        <v>-0.07253486679174584</v>
      </c>
      <c r="GD32">
        <v>0.06069299762830965</v>
      </c>
      <c r="GE32">
        <v>1</v>
      </c>
      <c r="GF32">
        <v>0.06654810749999999</v>
      </c>
      <c r="GG32">
        <v>-0.04332394333958729</v>
      </c>
      <c r="GH32">
        <v>0.005714213017441137</v>
      </c>
      <c r="GI32">
        <v>1</v>
      </c>
      <c r="GJ32">
        <v>2</v>
      </c>
      <c r="GK32">
        <v>2</v>
      </c>
      <c r="GL32" t="s">
        <v>432</v>
      </c>
      <c r="GM32">
        <v>3.10335</v>
      </c>
      <c r="GN32">
        <v>2.75823</v>
      </c>
      <c r="GO32">
        <v>0.0883264</v>
      </c>
      <c r="GP32">
        <v>0.0881594</v>
      </c>
      <c r="GQ32">
        <v>0.108854</v>
      </c>
      <c r="GR32">
        <v>0.110027</v>
      </c>
      <c r="GS32">
        <v>23470.9</v>
      </c>
      <c r="GT32">
        <v>23181.1</v>
      </c>
      <c r="GU32">
        <v>26285</v>
      </c>
      <c r="GV32">
        <v>25753.6</v>
      </c>
      <c r="GW32">
        <v>37590</v>
      </c>
      <c r="GX32">
        <v>34974.1</v>
      </c>
      <c r="GY32">
        <v>45987.1</v>
      </c>
      <c r="GZ32">
        <v>42537.4</v>
      </c>
      <c r="HA32">
        <v>1.91063</v>
      </c>
      <c r="HB32">
        <v>1.95758</v>
      </c>
      <c r="HC32">
        <v>0.0754893</v>
      </c>
      <c r="HD32">
        <v>0</v>
      </c>
      <c r="HE32">
        <v>26.2826</v>
      </c>
      <c r="HF32">
        <v>999.9</v>
      </c>
      <c r="HG32">
        <v>51.4</v>
      </c>
      <c r="HH32">
        <v>30.2</v>
      </c>
      <c r="HI32">
        <v>24.6012</v>
      </c>
      <c r="HJ32">
        <v>60.6826</v>
      </c>
      <c r="HK32">
        <v>26.7107</v>
      </c>
      <c r="HL32">
        <v>1</v>
      </c>
      <c r="HM32">
        <v>-0.0397256</v>
      </c>
      <c r="HN32">
        <v>-0.383815</v>
      </c>
      <c r="HO32">
        <v>20.2938</v>
      </c>
      <c r="HP32">
        <v>5.22268</v>
      </c>
      <c r="HQ32">
        <v>11.98</v>
      </c>
      <c r="HR32">
        <v>4.96575</v>
      </c>
      <c r="HS32">
        <v>3.27503</v>
      </c>
      <c r="HT32">
        <v>9999</v>
      </c>
      <c r="HU32">
        <v>9999</v>
      </c>
      <c r="HV32">
        <v>9999</v>
      </c>
      <c r="HW32">
        <v>985.2</v>
      </c>
      <c r="HX32">
        <v>1.86417</v>
      </c>
      <c r="HY32">
        <v>1.8602</v>
      </c>
      <c r="HZ32">
        <v>1.85837</v>
      </c>
      <c r="IA32">
        <v>1.85989</v>
      </c>
      <c r="IB32">
        <v>1.85989</v>
      </c>
      <c r="IC32">
        <v>1.85835</v>
      </c>
      <c r="ID32">
        <v>1.85742</v>
      </c>
      <c r="IE32">
        <v>1.85242</v>
      </c>
      <c r="IF32">
        <v>0</v>
      </c>
      <c r="IG32">
        <v>0</v>
      </c>
      <c r="IH32">
        <v>0</v>
      </c>
      <c r="II32">
        <v>0</v>
      </c>
      <c r="IJ32" t="s">
        <v>433</v>
      </c>
      <c r="IK32" t="s">
        <v>434</v>
      </c>
      <c r="IL32" t="s">
        <v>435</v>
      </c>
      <c r="IM32" t="s">
        <v>435</v>
      </c>
      <c r="IN32" t="s">
        <v>435</v>
      </c>
      <c r="IO32" t="s">
        <v>435</v>
      </c>
      <c r="IP32">
        <v>0</v>
      </c>
      <c r="IQ32">
        <v>100</v>
      </c>
      <c r="IR32">
        <v>100</v>
      </c>
      <c r="IS32">
        <v>-0.757</v>
      </c>
      <c r="IT32">
        <v>0.2914</v>
      </c>
      <c r="IU32">
        <v>-0.3882441963681783</v>
      </c>
      <c r="IV32">
        <v>-0.00139593354141756</v>
      </c>
      <c r="IW32">
        <v>1.4815850142622E-06</v>
      </c>
      <c r="IX32">
        <v>-5.845240202914516E-10</v>
      </c>
      <c r="IY32">
        <v>-0.02129643494789841</v>
      </c>
      <c r="IZ32">
        <v>-0.005038664025986261</v>
      </c>
      <c r="JA32">
        <v>0.001069327960449999</v>
      </c>
      <c r="JB32">
        <v>-1.316451681682256E-05</v>
      </c>
      <c r="JC32">
        <v>2</v>
      </c>
      <c r="JD32">
        <v>1977</v>
      </c>
      <c r="JE32">
        <v>1</v>
      </c>
      <c r="JF32">
        <v>23</v>
      </c>
      <c r="JG32">
        <v>3.9</v>
      </c>
      <c r="JH32">
        <v>3.9</v>
      </c>
      <c r="JI32">
        <v>1.1499</v>
      </c>
      <c r="JJ32">
        <v>2.61719</v>
      </c>
      <c r="JK32">
        <v>1.49658</v>
      </c>
      <c r="JL32">
        <v>2.39624</v>
      </c>
      <c r="JM32">
        <v>1.54907</v>
      </c>
      <c r="JN32">
        <v>2.41943</v>
      </c>
      <c r="JO32">
        <v>35.1747</v>
      </c>
      <c r="JP32">
        <v>24.2188</v>
      </c>
      <c r="JQ32">
        <v>18</v>
      </c>
      <c r="JR32">
        <v>488.126</v>
      </c>
      <c r="JS32">
        <v>535.55</v>
      </c>
      <c r="JT32">
        <v>27.1776</v>
      </c>
      <c r="JU32">
        <v>26.7117</v>
      </c>
      <c r="JV32">
        <v>30.0004</v>
      </c>
      <c r="JW32">
        <v>26.7479</v>
      </c>
      <c r="JX32">
        <v>26.6856</v>
      </c>
      <c r="JY32">
        <v>23.1202</v>
      </c>
      <c r="JZ32">
        <v>4.24271</v>
      </c>
      <c r="KA32">
        <v>100</v>
      </c>
      <c r="KB32">
        <v>27.1692</v>
      </c>
      <c r="KC32">
        <v>420</v>
      </c>
      <c r="KD32">
        <v>24.2809</v>
      </c>
      <c r="KE32">
        <v>100.477</v>
      </c>
      <c r="KF32">
        <v>100.91</v>
      </c>
    </row>
    <row r="33" spans="1:292">
      <c r="A33">
        <v>15</v>
      </c>
      <c r="B33">
        <v>1680554300.1</v>
      </c>
      <c r="C33">
        <v>696.5</v>
      </c>
      <c r="D33" t="s">
        <v>464</v>
      </c>
      <c r="E33" t="s">
        <v>465</v>
      </c>
      <c r="F33">
        <v>5</v>
      </c>
      <c r="G33" t="s">
        <v>428</v>
      </c>
      <c r="H33">
        <v>1680554297.3</v>
      </c>
      <c r="I33">
        <f>(J33)/1000</f>
        <v>0</v>
      </c>
      <c r="J33">
        <f>IF(DO33, AM33, AG33)</f>
        <v>0</v>
      </c>
      <c r="K33">
        <f>IF(DO33, AH33, AF33)</f>
        <v>0</v>
      </c>
      <c r="L33">
        <f>DQ33 - IF(AT33&gt;1, K33*DK33*100.0/(AV33*EE33), 0)</f>
        <v>0</v>
      </c>
      <c r="M33">
        <f>((S33-I33/2)*L33-K33)/(S33+I33/2)</f>
        <v>0</v>
      </c>
      <c r="N33">
        <f>M33*(DX33+DY33)/1000.0</f>
        <v>0</v>
      </c>
      <c r="O33">
        <f>(DQ33 - IF(AT33&gt;1, K33*DK33*100.0/(AV33*EE33), 0))*(DX33+DY33)/1000.0</f>
        <v>0</v>
      </c>
      <c r="P33">
        <f>2.0/((1/R33-1/Q33)+SIGN(R33)*SQRT((1/R33-1/Q33)*(1/R33-1/Q33) + 4*DL33/((DL33+1)*(DL33+1))*(2*1/R33*1/Q33-1/Q33*1/Q33)))</f>
        <v>0</v>
      </c>
      <c r="Q33">
        <f>IF(LEFT(DM33,1)&lt;&gt;"0",IF(LEFT(DM33,1)="1",3.0,DN33),$D$5+$E$5*(EE33*DX33/($K$5*1000))+$F$5*(EE33*DX33/($K$5*1000))*MAX(MIN(DK33,$J$5),$I$5)*MAX(MIN(DK33,$J$5),$I$5)+$G$5*MAX(MIN(DK33,$J$5),$I$5)*(EE33*DX33/($K$5*1000))+$H$5*(EE33*DX33/($K$5*1000))*(EE33*DX33/($K$5*1000)))</f>
        <v>0</v>
      </c>
      <c r="R33">
        <f>I33*(1000-(1000*0.61365*exp(17.502*V33/(240.97+V33))/(DX33+DY33)+DS33)/2)/(1000*0.61365*exp(17.502*V33/(240.97+V33))/(DX33+DY33)-DS33)</f>
        <v>0</v>
      </c>
      <c r="S33">
        <f>1/((DL33+1)/(P33/1.6)+1/(Q33/1.37)) + DL33/((DL33+1)/(P33/1.6) + DL33/(Q33/1.37))</f>
        <v>0</v>
      </c>
      <c r="T33">
        <f>(DG33*DJ33)</f>
        <v>0</v>
      </c>
      <c r="U33">
        <f>(DZ33+(T33+2*0.95*5.67E-8*(((DZ33+$B$9)+273)^4-(DZ33+273)^4)-44100*I33)/(1.84*29.3*Q33+8*0.95*5.67E-8*(DZ33+273)^3))</f>
        <v>0</v>
      </c>
      <c r="V33">
        <f>($C$9*EA33+$D$9*EB33+$E$9*U33)</f>
        <v>0</v>
      </c>
      <c r="W33">
        <f>0.61365*exp(17.502*V33/(240.97+V33))</f>
        <v>0</v>
      </c>
      <c r="X33">
        <f>(Y33/Z33*100)</f>
        <v>0</v>
      </c>
      <c r="Y33">
        <f>DS33*(DX33+DY33)/1000</f>
        <v>0</v>
      </c>
      <c r="Z33">
        <f>0.61365*exp(17.502*DZ33/(240.97+DZ33))</f>
        <v>0</v>
      </c>
      <c r="AA33">
        <f>(W33-DS33*(DX33+DY33)/1000)</f>
        <v>0</v>
      </c>
      <c r="AB33">
        <f>(-I33*44100)</f>
        <v>0</v>
      </c>
      <c r="AC33">
        <f>2*29.3*Q33*0.92*(DZ33-V33)</f>
        <v>0</v>
      </c>
      <c r="AD33">
        <f>2*0.95*5.67E-8*(((DZ33+$B$9)+273)^4-(V33+273)^4)</f>
        <v>0</v>
      </c>
      <c r="AE33">
        <f>T33+AD33+AB33+AC33</f>
        <v>0</v>
      </c>
      <c r="AF33">
        <f>DW33*AT33*(DR33-DQ33*(1000-AT33*DT33)/(1000-AT33*DS33))/(100*DK33)</f>
        <v>0</v>
      </c>
      <c r="AG33">
        <f>1000*DW33*AT33*(DS33-DT33)/(100*DK33*(1000-AT33*DS33))</f>
        <v>0</v>
      </c>
      <c r="AH33">
        <f>(AI33 - AJ33 - DX33*1E3/(8.314*(DZ33+273.15)) * AL33/DW33 * AK33) * DW33/(100*DK33) * (1000 - DT33)/1000</f>
        <v>0</v>
      </c>
      <c r="AI33">
        <v>430.4167860133981</v>
      </c>
      <c r="AJ33">
        <v>431.1960424242424</v>
      </c>
      <c r="AK33">
        <v>0.001230468091893233</v>
      </c>
      <c r="AL33">
        <v>66.66687227563041</v>
      </c>
      <c r="AM33">
        <f>(AO33 - AN33 + DX33*1E3/(8.314*(DZ33+273.15)) * AQ33/DW33 * AP33) * DW33/(100*DK33) * 1000/(1000 - AO33)</f>
        <v>0</v>
      </c>
      <c r="AN33">
        <v>24.21718410700521</v>
      </c>
      <c r="AO33">
        <v>24.27950303030304</v>
      </c>
      <c r="AP33">
        <v>5.06143245167777E-06</v>
      </c>
      <c r="AQ33">
        <v>98.25308685071575</v>
      </c>
      <c r="AR33">
        <v>0</v>
      </c>
      <c r="AS33">
        <v>0</v>
      </c>
      <c r="AT33">
        <f>IF(AR33*$H$15&gt;=AV33,1.0,(AV33/(AV33-AR33*$H$15)))</f>
        <v>0</v>
      </c>
      <c r="AU33">
        <f>(AT33-1)*100</f>
        <v>0</v>
      </c>
      <c r="AV33">
        <f>MAX(0,($B$15+$C$15*EE33)/(1+$D$15*EE33)*DX33/(DZ33+273)*$E$15)</f>
        <v>0</v>
      </c>
      <c r="AW33" t="s">
        <v>429</v>
      </c>
      <c r="AX33" t="s">
        <v>429</v>
      </c>
      <c r="AY33">
        <v>0</v>
      </c>
      <c r="AZ33">
        <v>0</v>
      </c>
      <c r="BA33">
        <f>1-AY33/AZ33</f>
        <v>0</v>
      </c>
      <c r="BB33">
        <v>0</v>
      </c>
      <c r="BC33" t="s">
        <v>429</v>
      </c>
      <c r="BD33" t="s">
        <v>429</v>
      </c>
      <c r="BE33">
        <v>0</v>
      </c>
      <c r="BF33">
        <v>0</v>
      </c>
      <c r="BG33">
        <f>1-BE33/BF33</f>
        <v>0</v>
      </c>
      <c r="BH33">
        <v>0.5</v>
      </c>
      <c r="BI33">
        <f>DH33</f>
        <v>0</v>
      </c>
      <c r="BJ33">
        <f>K33</f>
        <v>0</v>
      </c>
      <c r="BK33">
        <f>BG33*BH33*BI33</f>
        <v>0</v>
      </c>
      <c r="BL33">
        <f>(BJ33-BB33)/BI33</f>
        <v>0</v>
      </c>
      <c r="BM33">
        <f>(AZ33-BF33)/BF33</f>
        <v>0</v>
      </c>
      <c r="BN33">
        <f>AY33/(BA33+AY33/BF33)</f>
        <v>0</v>
      </c>
      <c r="BO33" t="s">
        <v>429</v>
      </c>
      <c r="BP33">
        <v>0</v>
      </c>
      <c r="BQ33">
        <f>IF(BP33&lt;&gt;0, BP33, BN33)</f>
        <v>0</v>
      </c>
      <c r="BR33">
        <f>1-BQ33/BF33</f>
        <v>0</v>
      </c>
      <c r="BS33">
        <f>(BF33-BE33)/(BF33-BQ33)</f>
        <v>0</v>
      </c>
      <c r="BT33">
        <f>(AZ33-BF33)/(AZ33-BQ33)</f>
        <v>0</v>
      </c>
      <c r="BU33">
        <f>(BF33-BE33)/(BF33-AY33)</f>
        <v>0</v>
      </c>
      <c r="BV33">
        <f>(AZ33-BF33)/(AZ33-AY33)</f>
        <v>0</v>
      </c>
      <c r="BW33">
        <f>(BS33*BQ33/BE33)</f>
        <v>0</v>
      </c>
      <c r="BX33">
        <f>(1-BW33)</f>
        <v>0</v>
      </c>
      <c r="DG33">
        <f>$B$13*EF33+$C$13*EG33+$F$13*ER33*(1-EU33)</f>
        <v>0</v>
      </c>
      <c r="DH33">
        <f>DG33*DI33</f>
        <v>0</v>
      </c>
      <c r="DI33">
        <f>($B$13*$D$11+$C$13*$D$11+$F$13*((FE33+EW33)/MAX(FE33+EW33+FF33, 0.1)*$I$11+FF33/MAX(FE33+EW33+FF33, 0.1)*$J$11))/($B$13+$C$13+$F$13)</f>
        <v>0</v>
      </c>
      <c r="DJ33">
        <f>($B$13*$K$11+$C$13*$K$11+$F$13*((FE33+EW33)/MAX(FE33+EW33+FF33, 0.1)*$P$11+FF33/MAX(FE33+EW33+FF33, 0.1)*$Q$11))/($B$13+$C$13+$F$13)</f>
        <v>0</v>
      </c>
      <c r="DK33">
        <v>1.65</v>
      </c>
      <c r="DL33">
        <v>0.5</v>
      </c>
      <c r="DM33" t="s">
        <v>430</v>
      </c>
      <c r="DN33">
        <v>2</v>
      </c>
      <c r="DO33" t="b">
        <v>1</v>
      </c>
      <c r="DP33">
        <v>1680554297.3</v>
      </c>
      <c r="DQ33">
        <v>420.7159</v>
      </c>
      <c r="DR33">
        <v>420.0046</v>
      </c>
      <c r="DS33">
        <v>24.27843</v>
      </c>
      <c r="DT33">
        <v>24.21812</v>
      </c>
      <c r="DU33">
        <v>421.473</v>
      </c>
      <c r="DV33">
        <v>23.98702</v>
      </c>
      <c r="DW33">
        <v>500.0315000000001</v>
      </c>
      <c r="DX33">
        <v>90.04868</v>
      </c>
      <c r="DY33">
        <v>0.10012076</v>
      </c>
      <c r="DZ33">
        <v>27.36983</v>
      </c>
      <c r="EA33">
        <v>27.51296</v>
      </c>
      <c r="EB33">
        <v>999.9</v>
      </c>
      <c r="EC33">
        <v>0</v>
      </c>
      <c r="ED33">
        <v>0</v>
      </c>
      <c r="EE33">
        <v>9996.76</v>
      </c>
      <c r="EF33">
        <v>0</v>
      </c>
      <c r="EG33">
        <v>0.242856</v>
      </c>
      <c r="EH33">
        <v>0.7110382000000001</v>
      </c>
      <c r="EI33">
        <v>431.1842</v>
      </c>
      <c r="EJ33">
        <v>430.4289</v>
      </c>
      <c r="EK33">
        <v>0.06028041000000001</v>
      </c>
      <c r="EL33">
        <v>420.0046</v>
      </c>
      <c r="EM33">
        <v>24.21812</v>
      </c>
      <c r="EN33">
        <v>2.186241</v>
      </c>
      <c r="EO33">
        <v>2.180811</v>
      </c>
      <c r="EP33">
        <v>18.86183</v>
      </c>
      <c r="EQ33">
        <v>18.82206</v>
      </c>
      <c r="ER33">
        <v>0</v>
      </c>
      <c r="ES33">
        <v>0</v>
      </c>
      <c r="ET33">
        <v>0</v>
      </c>
      <c r="EU33">
        <v>0</v>
      </c>
      <c r="EV33">
        <v>2.28139</v>
      </c>
      <c r="EW33">
        <v>0</v>
      </c>
      <c r="EX33">
        <v>-17.29759</v>
      </c>
      <c r="EY33">
        <v>-1.07705</v>
      </c>
      <c r="EZ33">
        <v>34.52480000000001</v>
      </c>
      <c r="FA33">
        <v>40.4434</v>
      </c>
      <c r="FB33">
        <v>37.281</v>
      </c>
      <c r="FC33">
        <v>39.85600000000001</v>
      </c>
      <c r="FD33">
        <v>35.84350000000001</v>
      </c>
      <c r="FE33">
        <v>0</v>
      </c>
      <c r="FF33">
        <v>0</v>
      </c>
      <c r="FG33">
        <v>0</v>
      </c>
      <c r="FH33">
        <v>1680554274.3</v>
      </c>
      <c r="FI33">
        <v>0</v>
      </c>
      <c r="FJ33">
        <v>2.138048</v>
      </c>
      <c r="FK33">
        <v>0.7179230848065496</v>
      </c>
      <c r="FL33">
        <v>2.380176918125736</v>
      </c>
      <c r="FM33">
        <v>-17.407532</v>
      </c>
      <c r="FN33">
        <v>15</v>
      </c>
      <c r="FO33">
        <v>1680554059.6</v>
      </c>
      <c r="FP33" t="s">
        <v>461</v>
      </c>
      <c r="FQ33">
        <v>1680554059.6</v>
      </c>
      <c r="FR33">
        <v>1680554059.1</v>
      </c>
      <c r="FS33">
        <v>2</v>
      </c>
      <c r="FT33">
        <v>-0.274</v>
      </c>
      <c r="FU33">
        <v>-0.047</v>
      </c>
      <c r="FV33">
        <v>-0.757</v>
      </c>
      <c r="FW33">
        <v>0.273</v>
      </c>
      <c r="FX33">
        <v>420</v>
      </c>
      <c r="FY33">
        <v>24</v>
      </c>
      <c r="FZ33">
        <v>0.67</v>
      </c>
      <c r="GA33">
        <v>0.22</v>
      </c>
      <c r="GB33">
        <v>0.7159669512195121</v>
      </c>
      <c r="GC33">
        <v>-0.07026472473867405</v>
      </c>
      <c r="GD33">
        <v>0.04847109214374457</v>
      </c>
      <c r="GE33">
        <v>1</v>
      </c>
      <c r="GF33">
        <v>0.06423680000000001</v>
      </c>
      <c r="GG33">
        <v>-0.04986222439024394</v>
      </c>
      <c r="GH33">
        <v>0.006099126425292995</v>
      </c>
      <c r="GI33">
        <v>1</v>
      </c>
      <c r="GJ33">
        <v>2</v>
      </c>
      <c r="GK33">
        <v>2</v>
      </c>
      <c r="GL33" t="s">
        <v>432</v>
      </c>
      <c r="GM33">
        <v>3.10334</v>
      </c>
      <c r="GN33">
        <v>2.75813</v>
      </c>
      <c r="GO33">
        <v>0.08833290000000001</v>
      </c>
      <c r="GP33">
        <v>0.0881596</v>
      </c>
      <c r="GQ33">
        <v>0.108856</v>
      </c>
      <c r="GR33">
        <v>0.110004</v>
      </c>
      <c r="GS33">
        <v>23470.5</v>
      </c>
      <c r="GT33">
        <v>23181</v>
      </c>
      <c r="GU33">
        <v>26284.7</v>
      </c>
      <c r="GV33">
        <v>25753.5</v>
      </c>
      <c r="GW33">
        <v>37589.5</v>
      </c>
      <c r="GX33">
        <v>34974.6</v>
      </c>
      <c r="GY33">
        <v>45986.6</v>
      </c>
      <c r="GZ33">
        <v>42537</v>
      </c>
      <c r="HA33">
        <v>1.91057</v>
      </c>
      <c r="HB33">
        <v>1.9576</v>
      </c>
      <c r="HC33">
        <v>0.0745058</v>
      </c>
      <c r="HD33">
        <v>0</v>
      </c>
      <c r="HE33">
        <v>26.2881</v>
      </c>
      <c r="HF33">
        <v>999.9</v>
      </c>
      <c r="HG33">
        <v>51.4</v>
      </c>
      <c r="HH33">
        <v>30.2</v>
      </c>
      <c r="HI33">
        <v>24.6005</v>
      </c>
      <c r="HJ33">
        <v>60.6626</v>
      </c>
      <c r="HK33">
        <v>26.7748</v>
      </c>
      <c r="HL33">
        <v>1</v>
      </c>
      <c r="HM33">
        <v>-0.0394233</v>
      </c>
      <c r="HN33">
        <v>-0.362176</v>
      </c>
      <c r="HO33">
        <v>20.2939</v>
      </c>
      <c r="HP33">
        <v>5.22253</v>
      </c>
      <c r="HQ33">
        <v>11.98</v>
      </c>
      <c r="HR33">
        <v>4.96565</v>
      </c>
      <c r="HS33">
        <v>3.275</v>
      </c>
      <c r="HT33">
        <v>9999</v>
      </c>
      <c r="HU33">
        <v>9999</v>
      </c>
      <c r="HV33">
        <v>9999</v>
      </c>
      <c r="HW33">
        <v>985.2</v>
      </c>
      <c r="HX33">
        <v>1.86417</v>
      </c>
      <c r="HY33">
        <v>1.8602</v>
      </c>
      <c r="HZ33">
        <v>1.85837</v>
      </c>
      <c r="IA33">
        <v>1.85989</v>
      </c>
      <c r="IB33">
        <v>1.8599</v>
      </c>
      <c r="IC33">
        <v>1.85835</v>
      </c>
      <c r="ID33">
        <v>1.8574</v>
      </c>
      <c r="IE33">
        <v>1.85242</v>
      </c>
      <c r="IF33">
        <v>0</v>
      </c>
      <c r="IG33">
        <v>0</v>
      </c>
      <c r="IH33">
        <v>0</v>
      </c>
      <c r="II33">
        <v>0</v>
      </c>
      <c r="IJ33" t="s">
        <v>433</v>
      </c>
      <c r="IK33" t="s">
        <v>434</v>
      </c>
      <c r="IL33" t="s">
        <v>435</v>
      </c>
      <c r="IM33" t="s">
        <v>435</v>
      </c>
      <c r="IN33" t="s">
        <v>435</v>
      </c>
      <c r="IO33" t="s">
        <v>435</v>
      </c>
      <c r="IP33">
        <v>0</v>
      </c>
      <c r="IQ33">
        <v>100</v>
      </c>
      <c r="IR33">
        <v>100</v>
      </c>
      <c r="IS33">
        <v>-0.758</v>
      </c>
      <c r="IT33">
        <v>0.2915</v>
      </c>
      <c r="IU33">
        <v>-0.3882441963681783</v>
      </c>
      <c r="IV33">
        <v>-0.00139593354141756</v>
      </c>
      <c r="IW33">
        <v>1.4815850142622E-06</v>
      </c>
      <c r="IX33">
        <v>-5.845240202914516E-10</v>
      </c>
      <c r="IY33">
        <v>-0.02129643494789841</v>
      </c>
      <c r="IZ33">
        <v>-0.005038664025986261</v>
      </c>
      <c r="JA33">
        <v>0.001069327960449999</v>
      </c>
      <c r="JB33">
        <v>-1.316451681682256E-05</v>
      </c>
      <c r="JC33">
        <v>2</v>
      </c>
      <c r="JD33">
        <v>1977</v>
      </c>
      <c r="JE33">
        <v>1</v>
      </c>
      <c r="JF33">
        <v>23</v>
      </c>
      <c r="JG33">
        <v>4</v>
      </c>
      <c r="JH33">
        <v>4</v>
      </c>
      <c r="JI33">
        <v>1.1499</v>
      </c>
      <c r="JJ33">
        <v>2.61597</v>
      </c>
      <c r="JK33">
        <v>1.49658</v>
      </c>
      <c r="JL33">
        <v>2.39624</v>
      </c>
      <c r="JM33">
        <v>1.54907</v>
      </c>
      <c r="JN33">
        <v>2.3938</v>
      </c>
      <c r="JO33">
        <v>35.1747</v>
      </c>
      <c r="JP33">
        <v>24.2188</v>
      </c>
      <c r="JQ33">
        <v>18</v>
      </c>
      <c r="JR33">
        <v>488.128</v>
      </c>
      <c r="JS33">
        <v>535.611</v>
      </c>
      <c r="JT33">
        <v>27.1659</v>
      </c>
      <c r="JU33">
        <v>26.7145</v>
      </c>
      <c r="JV33">
        <v>30.0004</v>
      </c>
      <c r="JW33">
        <v>26.7517</v>
      </c>
      <c r="JX33">
        <v>26.6901</v>
      </c>
      <c r="JY33">
        <v>23.1197</v>
      </c>
      <c r="JZ33">
        <v>4.24271</v>
      </c>
      <c r="KA33">
        <v>100</v>
      </c>
      <c r="KB33">
        <v>27.1539</v>
      </c>
      <c r="KC33">
        <v>420</v>
      </c>
      <c r="KD33">
        <v>24.2809</v>
      </c>
      <c r="KE33">
        <v>100.476</v>
      </c>
      <c r="KF33">
        <v>100.909</v>
      </c>
    </row>
    <row r="34" spans="1:292">
      <c r="A34">
        <v>16</v>
      </c>
      <c r="B34">
        <v>1680554305.1</v>
      </c>
      <c r="C34">
        <v>701.5</v>
      </c>
      <c r="D34" t="s">
        <v>466</v>
      </c>
      <c r="E34" t="s">
        <v>467</v>
      </c>
      <c r="F34">
        <v>5</v>
      </c>
      <c r="G34" t="s">
        <v>428</v>
      </c>
      <c r="H34">
        <v>1680554302.6</v>
      </c>
      <c r="I34">
        <f>(J34)/1000</f>
        <v>0</v>
      </c>
      <c r="J34">
        <f>IF(DO34, AM34, AG34)</f>
        <v>0</v>
      </c>
      <c r="K34">
        <f>IF(DO34, AH34, AF34)</f>
        <v>0</v>
      </c>
      <c r="L34">
        <f>DQ34 - IF(AT34&gt;1, K34*DK34*100.0/(AV34*EE34), 0)</f>
        <v>0</v>
      </c>
      <c r="M34">
        <f>((S34-I34/2)*L34-K34)/(S34+I34/2)</f>
        <v>0</v>
      </c>
      <c r="N34">
        <f>M34*(DX34+DY34)/1000.0</f>
        <v>0</v>
      </c>
      <c r="O34">
        <f>(DQ34 - IF(AT34&gt;1, K34*DK34*100.0/(AV34*EE34), 0))*(DX34+DY34)/1000.0</f>
        <v>0</v>
      </c>
      <c r="P34">
        <f>2.0/((1/R34-1/Q34)+SIGN(R34)*SQRT((1/R34-1/Q34)*(1/R34-1/Q34) + 4*DL34/((DL34+1)*(DL34+1))*(2*1/R34*1/Q34-1/Q34*1/Q34)))</f>
        <v>0</v>
      </c>
      <c r="Q34">
        <f>IF(LEFT(DM34,1)&lt;&gt;"0",IF(LEFT(DM34,1)="1",3.0,DN34),$D$5+$E$5*(EE34*DX34/($K$5*1000))+$F$5*(EE34*DX34/($K$5*1000))*MAX(MIN(DK34,$J$5),$I$5)*MAX(MIN(DK34,$J$5),$I$5)+$G$5*MAX(MIN(DK34,$J$5),$I$5)*(EE34*DX34/($K$5*1000))+$H$5*(EE34*DX34/($K$5*1000))*(EE34*DX34/($K$5*1000)))</f>
        <v>0</v>
      </c>
      <c r="R34">
        <f>I34*(1000-(1000*0.61365*exp(17.502*V34/(240.97+V34))/(DX34+DY34)+DS34)/2)/(1000*0.61365*exp(17.502*V34/(240.97+V34))/(DX34+DY34)-DS34)</f>
        <v>0</v>
      </c>
      <c r="S34">
        <f>1/((DL34+1)/(P34/1.6)+1/(Q34/1.37)) + DL34/((DL34+1)/(P34/1.6) + DL34/(Q34/1.37))</f>
        <v>0</v>
      </c>
      <c r="T34">
        <f>(DG34*DJ34)</f>
        <v>0</v>
      </c>
      <c r="U34">
        <f>(DZ34+(T34+2*0.95*5.67E-8*(((DZ34+$B$9)+273)^4-(DZ34+273)^4)-44100*I34)/(1.84*29.3*Q34+8*0.95*5.67E-8*(DZ34+273)^3))</f>
        <v>0</v>
      </c>
      <c r="V34">
        <f>($C$9*EA34+$D$9*EB34+$E$9*U34)</f>
        <v>0</v>
      </c>
      <c r="W34">
        <f>0.61365*exp(17.502*V34/(240.97+V34))</f>
        <v>0</v>
      </c>
      <c r="X34">
        <f>(Y34/Z34*100)</f>
        <v>0</v>
      </c>
      <c r="Y34">
        <f>DS34*(DX34+DY34)/1000</f>
        <v>0</v>
      </c>
      <c r="Z34">
        <f>0.61365*exp(17.502*DZ34/(240.97+DZ34))</f>
        <v>0</v>
      </c>
      <c r="AA34">
        <f>(W34-DS34*(DX34+DY34)/1000)</f>
        <v>0</v>
      </c>
      <c r="AB34">
        <f>(-I34*44100)</f>
        <v>0</v>
      </c>
      <c r="AC34">
        <f>2*29.3*Q34*0.92*(DZ34-V34)</f>
        <v>0</v>
      </c>
      <c r="AD34">
        <f>2*0.95*5.67E-8*(((DZ34+$B$9)+273)^4-(V34+273)^4)</f>
        <v>0</v>
      </c>
      <c r="AE34">
        <f>T34+AD34+AB34+AC34</f>
        <v>0</v>
      </c>
      <c r="AF34">
        <f>DW34*AT34*(DR34-DQ34*(1000-AT34*DT34)/(1000-AT34*DS34))/(100*DK34)</f>
        <v>0</v>
      </c>
      <c r="AG34">
        <f>1000*DW34*AT34*(DS34-DT34)/(100*DK34*(1000-AT34*DS34))</f>
        <v>0</v>
      </c>
      <c r="AH34">
        <f>(AI34 - AJ34 - DX34*1E3/(8.314*(DZ34+273.15)) * AL34/DW34 * AK34) * DW34/(100*DK34) * (1000 - DT34)/1000</f>
        <v>0</v>
      </c>
      <c r="AI34">
        <v>430.4491597888354</v>
      </c>
      <c r="AJ34">
        <v>431.2287454545453</v>
      </c>
      <c r="AK34">
        <v>0.0004718843466801746</v>
      </c>
      <c r="AL34">
        <v>66.66687227563041</v>
      </c>
      <c r="AM34">
        <f>(AO34 - AN34 + DX34*1E3/(8.314*(DZ34+273.15)) * AQ34/DW34 * AP34) * DW34/(100*DK34) * 1000/(1000 - AO34)</f>
        <v>0</v>
      </c>
      <c r="AN34">
        <v>24.21423135095091</v>
      </c>
      <c r="AO34">
        <v>24.2770812121212</v>
      </c>
      <c r="AP34">
        <v>-1.048108256417827E-05</v>
      </c>
      <c r="AQ34">
        <v>98.25308685071575</v>
      </c>
      <c r="AR34">
        <v>0</v>
      </c>
      <c r="AS34">
        <v>0</v>
      </c>
      <c r="AT34">
        <f>IF(AR34*$H$15&gt;=AV34,1.0,(AV34/(AV34-AR34*$H$15)))</f>
        <v>0</v>
      </c>
      <c r="AU34">
        <f>(AT34-1)*100</f>
        <v>0</v>
      </c>
      <c r="AV34">
        <f>MAX(0,($B$15+$C$15*EE34)/(1+$D$15*EE34)*DX34/(DZ34+273)*$E$15)</f>
        <v>0</v>
      </c>
      <c r="AW34" t="s">
        <v>429</v>
      </c>
      <c r="AX34" t="s">
        <v>429</v>
      </c>
      <c r="AY34">
        <v>0</v>
      </c>
      <c r="AZ34">
        <v>0</v>
      </c>
      <c r="BA34">
        <f>1-AY34/AZ34</f>
        <v>0</v>
      </c>
      <c r="BB34">
        <v>0</v>
      </c>
      <c r="BC34" t="s">
        <v>429</v>
      </c>
      <c r="BD34" t="s">
        <v>429</v>
      </c>
      <c r="BE34">
        <v>0</v>
      </c>
      <c r="BF34">
        <v>0</v>
      </c>
      <c r="BG34">
        <f>1-BE34/BF34</f>
        <v>0</v>
      </c>
      <c r="BH34">
        <v>0.5</v>
      </c>
      <c r="BI34">
        <f>DH34</f>
        <v>0</v>
      </c>
      <c r="BJ34">
        <f>K34</f>
        <v>0</v>
      </c>
      <c r="BK34">
        <f>BG34*BH34*BI34</f>
        <v>0</v>
      </c>
      <c r="BL34">
        <f>(BJ34-BB34)/BI34</f>
        <v>0</v>
      </c>
      <c r="BM34">
        <f>(AZ34-BF34)/BF34</f>
        <v>0</v>
      </c>
      <c r="BN34">
        <f>AY34/(BA34+AY34/BF34)</f>
        <v>0</v>
      </c>
      <c r="BO34" t="s">
        <v>429</v>
      </c>
      <c r="BP34">
        <v>0</v>
      </c>
      <c r="BQ34">
        <f>IF(BP34&lt;&gt;0, BP34, BN34)</f>
        <v>0</v>
      </c>
      <c r="BR34">
        <f>1-BQ34/BF34</f>
        <v>0</v>
      </c>
      <c r="BS34">
        <f>(BF34-BE34)/(BF34-BQ34)</f>
        <v>0</v>
      </c>
      <c r="BT34">
        <f>(AZ34-BF34)/(AZ34-BQ34)</f>
        <v>0</v>
      </c>
      <c r="BU34">
        <f>(BF34-BE34)/(BF34-AY34)</f>
        <v>0</v>
      </c>
      <c r="BV34">
        <f>(AZ34-BF34)/(AZ34-AY34)</f>
        <v>0</v>
      </c>
      <c r="BW34">
        <f>(BS34*BQ34/BE34)</f>
        <v>0</v>
      </c>
      <c r="BX34">
        <f>(1-BW34)</f>
        <v>0</v>
      </c>
      <c r="DG34">
        <f>$B$13*EF34+$C$13*EG34+$F$13*ER34*(1-EU34)</f>
        <v>0</v>
      </c>
      <c r="DH34">
        <f>DG34*DI34</f>
        <v>0</v>
      </c>
      <c r="DI34">
        <f>($B$13*$D$11+$C$13*$D$11+$F$13*((FE34+EW34)/MAX(FE34+EW34+FF34, 0.1)*$I$11+FF34/MAX(FE34+EW34+FF34, 0.1)*$J$11))/($B$13+$C$13+$F$13)</f>
        <v>0</v>
      </c>
      <c r="DJ34">
        <f>($B$13*$K$11+$C$13*$K$11+$F$13*((FE34+EW34)/MAX(FE34+EW34+FF34, 0.1)*$P$11+FF34/MAX(FE34+EW34+FF34, 0.1)*$Q$11))/($B$13+$C$13+$F$13)</f>
        <v>0</v>
      </c>
      <c r="DK34">
        <v>1.65</v>
      </c>
      <c r="DL34">
        <v>0.5</v>
      </c>
      <c r="DM34" t="s">
        <v>430</v>
      </c>
      <c r="DN34">
        <v>2</v>
      </c>
      <c r="DO34" t="b">
        <v>1</v>
      </c>
      <c r="DP34">
        <v>1680554302.6</v>
      </c>
      <c r="DQ34">
        <v>420.7462222222222</v>
      </c>
      <c r="DR34">
        <v>420.0234444444445</v>
      </c>
      <c r="DS34">
        <v>24.27906666666667</v>
      </c>
      <c r="DT34">
        <v>24.2141</v>
      </c>
      <c r="DU34">
        <v>421.5034444444444</v>
      </c>
      <c r="DV34">
        <v>23.98764444444445</v>
      </c>
      <c r="DW34">
        <v>499.9951111111111</v>
      </c>
      <c r="DX34">
        <v>90.04734444444445</v>
      </c>
      <c r="DY34">
        <v>0.09981213333333333</v>
      </c>
      <c r="DZ34">
        <v>27.37056666666667</v>
      </c>
      <c r="EA34">
        <v>27.5055</v>
      </c>
      <c r="EB34">
        <v>999.9000000000001</v>
      </c>
      <c r="EC34">
        <v>0</v>
      </c>
      <c r="ED34">
        <v>0</v>
      </c>
      <c r="EE34">
        <v>10015.84444444444</v>
      </c>
      <c r="EF34">
        <v>0</v>
      </c>
      <c r="EG34">
        <v>0.242856</v>
      </c>
      <c r="EH34">
        <v>0.7227613333333333</v>
      </c>
      <c r="EI34">
        <v>431.2156666666667</v>
      </c>
      <c r="EJ34">
        <v>430.4463333333333</v>
      </c>
      <c r="EK34">
        <v>0.06497764444444444</v>
      </c>
      <c r="EL34">
        <v>420.0234444444445</v>
      </c>
      <c r="EM34">
        <v>24.2141</v>
      </c>
      <c r="EN34">
        <v>2.186266666666667</v>
      </c>
      <c r="EO34">
        <v>2.180415555555555</v>
      </c>
      <c r="EP34">
        <v>18.86202222222222</v>
      </c>
      <c r="EQ34">
        <v>18.81914444444444</v>
      </c>
      <c r="ER34">
        <v>0</v>
      </c>
      <c r="ES34">
        <v>0</v>
      </c>
      <c r="ET34">
        <v>0</v>
      </c>
      <c r="EU34">
        <v>0</v>
      </c>
      <c r="EV34">
        <v>1.955044444444445</v>
      </c>
      <c r="EW34">
        <v>0</v>
      </c>
      <c r="EX34">
        <v>-16.54902222222222</v>
      </c>
      <c r="EY34">
        <v>-1.035288888888889</v>
      </c>
      <c r="EZ34">
        <v>34.562</v>
      </c>
      <c r="FA34">
        <v>40.50677777777778</v>
      </c>
      <c r="FB34">
        <v>37.40244444444445</v>
      </c>
      <c r="FC34">
        <v>39.92333333333333</v>
      </c>
      <c r="FD34">
        <v>35.87477777777778</v>
      </c>
      <c r="FE34">
        <v>0</v>
      </c>
      <c r="FF34">
        <v>0</v>
      </c>
      <c r="FG34">
        <v>0</v>
      </c>
      <c r="FH34">
        <v>1680554279.1</v>
      </c>
      <c r="FI34">
        <v>0</v>
      </c>
      <c r="FJ34">
        <v>2.087212</v>
      </c>
      <c r="FK34">
        <v>0.6745461704448165</v>
      </c>
      <c r="FL34">
        <v>3.950861532865608</v>
      </c>
      <c r="FM34">
        <v>-17.070628</v>
      </c>
      <c r="FN34">
        <v>15</v>
      </c>
      <c r="FO34">
        <v>1680554059.6</v>
      </c>
      <c r="FP34" t="s">
        <v>461</v>
      </c>
      <c r="FQ34">
        <v>1680554059.6</v>
      </c>
      <c r="FR34">
        <v>1680554059.1</v>
      </c>
      <c r="FS34">
        <v>2</v>
      </c>
      <c r="FT34">
        <v>-0.274</v>
      </c>
      <c r="FU34">
        <v>-0.047</v>
      </c>
      <c r="FV34">
        <v>-0.757</v>
      </c>
      <c r="FW34">
        <v>0.273</v>
      </c>
      <c r="FX34">
        <v>420</v>
      </c>
      <c r="FY34">
        <v>24</v>
      </c>
      <c r="FZ34">
        <v>0.67</v>
      </c>
      <c r="GA34">
        <v>0.22</v>
      </c>
      <c r="GB34">
        <v>0.7119617073170732</v>
      </c>
      <c r="GC34">
        <v>0.04798914982578411</v>
      </c>
      <c r="GD34">
        <v>0.03641416426722149</v>
      </c>
      <c r="GE34">
        <v>1</v>
      </c>
      <c r="GF34">
        <v>0.06306447804878049</v>
      </c>
      <c r="GG34">
        <v>-0.01669093170731696</v>
      </c>
      <c r="GH34">
        <v>0.005093609151864438</v>
      </c>
      <c r="GI34">
        <v>1</v>
      </c>
      <c r="GJ34">
        <v>2</v>
      </c>
      <c r="GK34">
        <v>2</v>
      </c>
      <c r="GL34" t="s">
        <v>432</v>
      </c>
      <c r="GM34">
        <v>3.10315</v>
      </c>
      <c r="GN34">
        <v>2.75824</v>
      </c>
      <c r="GO34">
        <v>0.0883346</v>
      </c>
      <c r="GP34">
        <v>0.0881575</v>
      </c>
      <c r="GQ34">
        <v>0.108847</v>
      </c>
      <c r="GR34">
        <v>0.110001</v>
      </c>
      <c r="GS34">
        <v>23470.2</v>
      </c>
      <c r="GT34">
        <v>23180.9</v>
      </c>
      <c r="GU34">
        <v>26284.5</v>
      </c>
      <c r="GV34">
        <v>25753.4</v>
      </c>
      <c r="GW34">
        <v>37589.3</v>
      </c>
      <c r="GX34">
        <v>34974.7</v>
      </c>
      <c r="GY34">
        <v>45985.9</v>
      </c>
      <c r="GZ34">
        <v>42536.8</v>
      </c>
      <c r="HA34">
        <v>1.91035</v>
      </c>
      <c r="HB34">
        <v>1.95767</v>
      </c>
      <c r="HC34">
        <v>0.0745878</v>
      </c>
      <c r="HD34">
        <v>0</v>
      </c>
      <c r="HE34">
        <v>26.2931</v>
      </c>
      <c r="HF34">
        <v>999.9</v>
      </c>
      <c r="HG34">
        <v>51.4</v>
      </c>
      <c r="HH34">
        <v>30.2</v>
      </c>
      <c r="HI34">
        <v>24.6003</v>
      </c>
      <c r="HJ34">
        <v>60.7326</v>
      </c>
      <c r="HK34">
        <v>26.9271</v>
      </c>
      <c r="HL34">
        <v>1</v>
      </c>
      <c r="HM34">
        <v>-0.0392022</v>
      </c>
      <c r="HN34">
        <v>-0.367252</v>
      </c>
      <c r="HO34">
        <v>20.294</v>
      </c>
      <c r="HP34">
        <v>5.22253</v>
      </c>
      <c r="HQ34">
        <v>11.98</v>
      </c>
      <c r="HR34">
        <v>4.96575</v>
      </c>
      <c r="HS34">
        <v>3.27503</v>
      </c>
      <c r="HT34">
        <v>9999</v>
      </c>
      <c r="HU34">
        <v>9999</v>
      </c>
      <c r="HV34">
        <v>9999</v>
      </c>
      <c r="HW34">
        <v>985.2</v>
      </c>
      <c r="HX34">
        <v>1.86417</v>
      </c>
      <c r="HY34">
        <v>1.8602</v>
      </c>
      <c r="HZ34">
        <v>1.85837</v>
      </c>
      <c r="IA34">
        <v>1.85989</v>
      </c>
      <c r="IB34">
        <v>1.85991</v>
      </c>
      <c r="IC34">
        <v>1.85836</v>
      </c>
      <c r="ID34">
        <v>1.85742</v>
      </c>
      <c r="IE34">
        <v>1.85241</v>
      </c>
      <c r="IF34">
        <v>0</v>
      </c>
      <c r="IG34">
        <v>0</v>
      </c>
      <c r="IH34">
        <v>0</v>
      </c>
      <c r="II34">
        <v>0</v>
      </c>
      <c r="IJ34" t="s">
        <v>433</v>
      </c>
      <c r="IK34" t="s">
        <v>434</v>
      </c>
      <c r="IL34" t="s">
        <v>435</v>
      </c>
      <c r="IM34" t="s">
        <v>435</v>
      </c>
      <c r="IN34" t="s">
        <v>435</v>
      </c>
      <c r="IO34" t="s">
        <v>435</v>
      </c>
      <c r="IP34">
        <v>0</v>
      </c>
      <c r="IQ34">
        <v>100</v>
      </c>
      <c r="IR34">
        <v>100</v>
      </c>
      <c r="IS34">
        <v>-0.757</v>
      </c>
      <c r="IT34">
        <v>0.2914</v>
      </c>
      <c r="IU34">
        <v>-0.3882441963681783</v>
      </c>
      <c r="IV34">
        <v>-0.00139593354141756</v>
      </c>
      <c r="IW34">
        <v>1.4815850142622E-06</v>
      </c>
      <c r="IX34">
        <v>-5.845240202914516E-10</v>
      </c>
      <c r="IY34">
        <v>-0.02129643494789841</v>
      </c>
      <c r="IZ34">
        <v>-0.005038664025986261</v>
      </c>
      <c r="JA34">
        <v>0.001069327960449999</v>
      </c>
      <c r="JB34">
        <v>-1.316451681682256E-05</v>
      </c>
      <c r="JC34">
        <v>2</v>
      </c>
      <c r="JD34">
        <v>1977</v>
      </c>
      <c r="JE34">
        <v>1</v>
      </c>
      <c r="JF34">
        <v>23</v>
      </c>
      <c r="JG34">
        <v>4.1</v>
      </c>
      <c r="JH34">
        <v>4.1</v>
      </c>
      <c r="JI34">
        <v>1.1499</v>
      </c>
      <c r="JJ34">
        <v>2.62573</v>
      </c>
      <c r="JK34">
        <v>1.49658</v>
      </c>
      <c r="JL34">
        <v>2.39502</v>
      </c>
      <c r="JM34">
        <v>1.54907</v>
      </c>
      <c r="JN34">
        <v>2.36084</v>
      </c>
      <c r="JO34">
        <v>35.1747</v>
      </c>
      <c r="JP34">
        <v>24.2188</v>
      </c>
      <c r="JQ34">
        <v>18</v>
      </c>
      <c r="JR34">
        <v>488.029</v>
      </c>
      <c r="JS34">
        <v>535.7</v>
      </c>
      <c r="JT34">
        <v>27.1512</v>
      </c>
      <c r="JU34">
        <v>26.7174</v>
      </c>
      <c r="JV34">
        <v>30.0004</v>
      </c>
      <c r="JW34">
        <v>26.7556</v>
      </c>
      <c r="JX34">
        <v>26.694</v>
      </c>
      <c r="JY34">
        <v>23.1208</v>
      </c>
      <c r="JZ34">
        <v>4.24271</v>
      </c>
      <c r="KA34">
        <v>100</v>
      </c>
      <c r="KB34">
        <v>27.1484</v>
      </c>
      <c r="KC34">
        <v>420</v>
      </c>
      <c r="KD34">
        <v>24.2809</v>
      </c>
      <c r="KE34">
        <v>100.475</v>
      </c>
      <c r="KF34">
        <v>100.909</v>
      </c>
    </row>
    <row r="35" spans="1:292">
      <c r="A35">
        <v>17</v>
      </c>
      <c r="B35">
        <v>1680554310.1</v>
      </c>
      <c r="C35">
        <v>706.5</v>
      </c>
      <c r="D35" t="s">
        <v>468</v>
      </c>
      <c r="E35" t="s">
        <v>469</v>
      </c>
      <c r="F35">
        <v>5</v>
      </c>
      <c r="G35" t="s">
        <v>428</v>
      </c>
      <c r="H35">
        <v>1680554307.3</v>
      </c>
      <c r="I35">
        <f>(J35)/1000</f>
        <v>0</v>
      </c>
      <c r="J35">
        <f>IF(DO35, AM35, AG35)</f>
        <v>0</v>
      </c>
      <c r="K35">
        <f>IF(DO35, AH35, AF35)</f>
        <v>0</v>
      </c>
      <c r="L35">
        <f>DQ35 - IF(AT35&gt;1, K35*DK35*100.0/(AV35*EE35), 0)</f>
        <v>0</v>
      </c>
      <c r="M35">
        <f>((S35-I35/2)*L35-K35)/(S35+I35/2)</f>
        <v>0</v>
      </c>
      <c r="N35">
        <f>M35*(DX35+DY35)/1000.0</f>
        <v>0</v>
      </c>
      <c r="O35">
        <f>(DQ35 - IF(AT35&gt;1, K35*DK35*100.0/(AV35*EE35), 0))*(DX35+DY35)/1000.0</f>
        <v>0</v>
      </c>
      <c r="P35">
        <f>2.0/((1/R35-1/Q35)+SIGN(R35)*SQRT((1/R35-1/Q35)*(1/R35-1/Q35) + 4*DL35/((DL35+1)*(DL35+1))*(2*1/R35*1/Q35-1/Q35*1/Q35)))</f>
        <v>0</v>
      </c>
      <c r="Q35">
        <f>IF(LEFT(DM35,1)&lt;&gt;"0",IF(LEFT(DM35,1)="1",3.0,DN35),$D$5+$E$5*(EE35*DX35/($K$5*1000))+$F$5*(EE35*DX35/($K$5*1000))*MAX(MIN(DK35,$J$5),$I$5)*MAX(MIN(DK35,$J$5),$I$5)+$G$5*MAX(MIN(DK35,$J$5),$I$5)*(EE35*DX35/($K$5*1000))+$H$5*(EE35*DX35/($K$5*1000))*(EE35*DX35/($K$5*1000)))</f>
        <v>0</v>
      </c>
      <c r="R35">
        <f>I35*(1000-(1000*0.61365*exp(17.502*V35/(240.97+V35))/(DX35+DY35)+DS35)/2)/(1000*0.61365*exp(17.502*V35/(240.97+V35))/(DX35+DY35)-DS35)</f>
        <v>0</v>
      </c>
      <c r="S35">
        <f>1/((DL35+1)/(P35/1.6)+1/(Q35/1.37)) + DL35/((DL35+1)/(P35/1.6) + DL35/(Q35/1.37))</f>
        <v>0</v>
      </c>
      <c r="T35">
        <f>(DG35*DJ35)</f>
        <v>0</v>
      </c>
      <c r="U35">
        <f>(DZ35+(T35+2*0.95*5.67E-8*(((DZ35+$B$9)+273)^4-(DZ35+273)^4)-44100*I35)/(1.84*29.3*Q35+8*0.95*5.67E-8*(DZ35+273)^3))</f>
        <v>0</v>
      </c>
      <c r="V35">
        <f>($C$9*EA35+$D$9*EB35+$E$9*U35)</f>
        <v>0</v>
      </c>
      <c r="W35">
        <f>0.61365*exp(17.502*V35/(240.97+V35))</f>
        <v>0</v>
      </c>
      <c r="X35">
        <f>(Y35/Z35*100)</f>
        <v>0</v>
      </c>
      <c r="Y35">
        <f>DS35*(DX35+DY35)/1000</f>
        <v>0</v>
      </c>
      <c r="Z35">
        <f>0.61365*exp(17.502*DZ35/(240.97+DZ35))</f>
        <v>0</v>
      </c>
      <c r="AA35">
        <f>(W35-DS35*(DX35+DY35)/1000)</f>
        <v>0</v>
      </c>
      <c r="AB35">
        <f>(-I35*44100)</f>
        <v>0</v>
      </c>
      <c r="AC35">
        <f>2*29.3*Q35*0.92*(DZ35-V35)</f>
        <v>0</v>
      </c>
      <c r="AD35">
        <f>2*0.95*5.67E-8*(((DZ35+$B$9)+273)^4-(V35+273)^4)</f>
        <v>0</v>
      </c>
      <c r="AE35">
        <f>T35+AD35+AB35+AC35</f>
        <v>0</v>
      </c>
      <c r="AF35">
        <f>DW35*AT35*(DR35-DQ35*(1000-AT35*DT35)/(1000-AT35*DS35))/(100*DK35)</f>
        <v>0</v>
      </c>
      <c r="AG35">
        <f>1000*DW35*AT35*(DS35-DT35)/(100*DK35*(1000-AT35*DS35))</f>
        <v>0</v>
      </c>
      <c r="AH35">
        <f>(AI35 - AJ35 - DX35*1E3/(8.314*(DZ35+273.15)) * AL35/DW35 * AK35) * DW35/(100*DK35) * (1000 - DT35)/1000</f>
        <v>0</v>
      </c>
      <c r="AI35">
        <v>430.4397242164664</v>
      </c>
      <c r="AJ35">
        <v>431.1683030303031</v>
      </c>
      <c r="AK35">
        <v>-0.001114082811362133</v>
      </c>
      <c r="AL35">
        <v>66.66687227563041</v>
      </c>
      <c r="AM35">
        <f>(AO35 - AN35 + DX35*1E3/(8.314*(DZ35+273.15)) * AQ35/DW35 * AP35) * DW35/(100*DK35) * 1000/(1000 - AO35)</f>
        <v>0</v>
      </c>
      <c r="AN35">
        <v>24.21144899451836</v>
      </c>
      <c r="AO35">
        <v>24.27743090909091</v>
      </c>
      <c r="AP35">
        <v>-1.57051039009591E-06</v>
      </c>
      <c r="AQ35">
        <v>98.25308685071575</v>
      </c>
      <c r="AR35">
        <v>0</v>
      </c>
      <c r="AS35">
        <v>0</v>
      </c>
      <c r="AT35">
        <f>IF(AR35*$H$15&gt;=AV35,1.0,(AV35/(AV35-AR35*$H$15)))</f>
        <v>0</v>
      </c>
      <c r="AU35">
        <f>(AT35-1)*100</f>
        <v>0</v>
      </c>
      <c r="AV35">
        <f>MAX(0,($B$15+$C$15*EE35)/(1+$D$15*EE35)*DX35/(DZ35+273)*$E$15)</f>
        <v>0</v>
      </c>
      <c r="AW35" t="s">
        <v>429</v>
      </c>
      <c r="AX35" t="s">
        <v>429</v>
      </c>
      <c r="AY35">
        <v>0</v>
      </c>
      <c r="AZ35">
        <v>0</v>
      </c>
      <c r="BA35">
        <f>1-AY35/AZ35</f>
        <v>0</v>
      </c>
      <c r="BB35">
        <v>0</v>
      </c>
      <c r="BC35" t="s">
        <v>429</v>
      </c>
      <c r="BD35" t="s">
        <v>429</v>
      </c>
      <c r="BE35">
        <v>0</v>
      </c>
      <c r="BF35">
        <v>0</v>
      </c>
      <c r="BG35">
        <f>1-BE35/BF35</f>
        <v>0</v>
      </c>
      <c r="BH35">
        <v>0.5</v>
      </c>
      <c r="BI35">
        <f>DH35</f>
        <v>0</v>
      </c>
      <c r="BJ35">
        <f>K35</f>
        <v>0</v>
      </c>
      <c r="BK35">
        <f>BG35*BH35*BI35</f>
        <v>0</v>
      </c>
      <c r="BL35">
        <f>(BJ35-BB35)/BI35</f>
        <v>0</v>
      </c>
      <c r="BM35">
        <f>(AZ35-BF35)/BF35</f>
        <v>0</v>
      </c>
      <c r="BN35">
        <f>AY35/(BA35+AY35/BF35)</f>
        <v>0</v>
      </c>
      <c r="BO35" t="s">
        <v>429</v>
      </c>
      <c r="BP35">
        <v>0</v>
      </c>
      <c r="BQ35">
        <f>IF(BP35&lt;&gt;0, BP35, BN35)</f>
        <v>0</v>
      </c>
      <c r="BR35">
        <f>1-BQ35/BF35</f>
        <v>0</v>
      </c>
      <c r="BS35">
        <f>(BF35-BE35)/(BF35-BQ35)</f>
        <v>0</v>
      </c>
      <c r="BT35">
        <f>(AZ35-BF35)/(AZ35-BQ35)</f>
        <v>0</v>
      </c>
      <c r="BU35">
        <f>(BF35-BE35)/(BF35-AY35)</f>
        <v>0</v>
      </c>
      <c r="BV35">
        <f>(AZ35-BF35)/(AZ35-AY35)</f>
        <v>0</v>
      </c>
      <c r="BW35">
        <f>(BS35*BQ35/BE35)</f>
        <v>0</v>
      </c>
      <c r="BX35">
        <f>(1-BW35)</f>
        <v>0</v>
      </c>
      <c r="DG35">
        <f>$B$13*EF35+$C$13*EG35+$F$13*ER35*(1-EU35)</f>
        <v>0</v>
      </c>
      <c r="DH35">
        <f>DG35*DI35</f>
        <v>0</v>
      </c>
      <c r="DI35">
        <f>($B$13*$D$11+$C$13*$D$11+$F$13*((FE35+EW35)/MAX(FE35+EW35+FF35, 0.1)*$I$11+FF35/MAX(FE35+EW35+FF35, 0.1)*$J$11))/($B$13+$C$13+$F$13)</f>
        <v>0</v>
      </c>
      <c r="DJ35">
        <f>($B$13*$K$11+$C$13*$K$11+$F$13*((FE35+EW35)/MAX(FE35+EW35+FF35, 0.1)*$P$11+FF35/MAX(FE35+EW35+FF35, 0.1)*$Q$11))/($B$13+$C$13+$F$13)</f>
        <v>0</v>
      </c>
      <c r="DK35">
        <v>1.65</v>
      </c>
      <c r="DL35">
        <v>0.5</v>
      </c>
      <c r="DM35" t="s">
        <v>430</v>
      </c>
      <c r="DN35">
        <v>2</v>
      </c>
      <c r="DO35" t="b">
        <v>1</v>
      </c>
      <c r="DP35">
        <v>1680554307.3</v>
      </c>
      <c r="DQ35">
        <v>420.7324</v>
      </c>
      <c r="DR35">
        <v>420.0262000000001</v>
      </c>
      <c r="DS35">
        <v>24.27767</v>
      </c>
      <c r="DT35">
        <v>24.21198</v>
      </c>
      <c r="DU35">
        <v>421.4895</v>
      </c>
      <c r="DV35">
        <v>23.98628</v>
      </c>
      <c r="DW35">
        <v>500.0069999999999</v>
      </c>
      <c r="DX35">
        <v>90.04591000000001</v>
      </c>
      <c r="DY35">
        <v>0.09994016999999999</v>
      </c>
      <c r="DZ35">
        <v>27.369</v>
      </c>
      <c r="EA35">
        <v>27.50898</v>
      </c>
      <c r="EB35">
        <v>999.9</v>
      </c>
      <c r="EC35">
        <v>0</v>
      </c>
      <c r="ED35">
        <v>0</v>
      </c>
      <c r="EE35">
        <v>10011.615</v>
      </c>
      <c r="EF35">
        <v>0</v>
      </c>
      <c r="EG35">
        <v>0.242856</v>
      </c>
      <c r="EH35">
        <v>0.7061005</v>
      </c>
      <c r="EI35">
        <v>431.201</v>
      </c>
      <c r="EJ35">
        <v>430.4483</v>
      </c>
      <c r="EK35">
        <v>0.06569825</v>
      </c>
      <c r="EL35">
        <v>420.0262000000001</v>
      </c>
      <c r="EM35">
        <v>24.21198</v>
      </c>
      <c r="EN35">
        <v>2.186104</v>
      </c>
      <c r="EO35">
        <v>2.18019</v>
      </c>
      <c r="EP35">
        <v>18.86086</v>
      </c>
      <c r="EQ35">
        <v>18.81747</v>
      </c>
      <c r="ER35">
        <v>0</v>
      </c>
      <c r="ES35">
        <v>0</v>
      </c>
      <c r="ET35">
        <v>0</v>
      </c>
      <c r="EU35">
        <v>0</v>
      </c>
      <c r="EV35">
        <v>2.10711</v>
      </c>
      <c r="EW35">
        <v>0</v>
      </c>
      <c r="EX35">
        <v>-16.61848</v>
      </c>
      <c r="EY35">
        <v>-0.9946300000000001</v>
      </c>
      <c r="EZ35">
        <v>34.5496</v>
      </c>
      <c r="FA35">
        <v>40.556</v>
      </c>
      <c r="FB35">
        <v>37.3309</v>
      </c>
      <c r="FC35">
        <v>40.0183</v>
      </c>
      <c r="FD35">
        <v>35.79969999999999</v>
      </c>
      <c r="FE35">
        <v>0</v>
      </c>
      <c r="FF35">
        <v>0</v>
      </c>
      <c r="FG35">
        <v>0</v>
      </c>
      <c r="FH35">
        <v>1680554284.5</v>
      </c>
      <c r="FI35">
        <v>0</v>
      </c>
      <c r="FJ35">
        <v>2.111938461538462</v>
      </c>
      <c r="FK35">
        <v>-0.5587897360119968</v>
      </c>
      <c r="FL35">
        <v>3.492899132171892</v>
      </c>
      <c r="FM35">
        <v>-16.82360384615385</v>
      </c>
      <c r="FN35">
        <v>15</v>
      </c>
      <c r="FO35">
        <v>1680554059.6</v>
      </c>
      <c r="FP35" t="s">
        <v>461</v>
      </c>
      <c r="FQ35">
        <v>1680554059.6</v>
      </c>
      <c r="FR35">
        <v>1680554059.1</v>
      </c>
      <c r="FS35">
        <v>2</v>
      </c>
      <c r="FT35">
        <v>-0.274</v>
      </c>
      <c r="FU35">
        <v>-0.047</v>
      </c>
      <c r="FV35">
        <v>-0.757</v>
      </c>
      <c r="FW35">
        <v>0.273</v>
      </c>
      <c r="FX35">
        <v>420</v>
      </c>
      <c r="FY35">
        <v>24</v>
      </c>
      <c r="FZ35">
        <v>0.67</v>
      </c>
      <c r="GA35">
        <v>0.22</v>
      </c>
      <c r="GB35">
        <v>0.7131767499999999</v>
      </c>
      <c r="GC35">
        <v>-0.02165680300187727</v>
      </c>
      <c r="GD35">
        <v>0.02582891354736975</v>
      </c>
      <c r="GE35">
        <v>1</v>
      </c>
      <c r="GF35">
        <v>0.061888075</v>
      </c>
      <c r="GG35">
        <v>0.03224872570356472</v>
      </c>
      <c r="GH35">
        <v>0.004044143052350522</v>
      </c>
      <c r="GI35">
        <v>1</v>
      </c>
      <c r="GJ35">
        <v>2</v>
      </c>
      <c r="GK35">
        <v>2</v>
      </c>
      <c r="GL35" t="s">
        <v>432</v>
      </c>
      <c r="GM35">
        <v>3.10329</v>
      </c>
      <c r="GN35">
        <v>2.75812</v>
      </c>
      <c r="GO35">
        <v>0.0883231</v>
      </c>
      <c r="GP35">
        <v>0.08815820000000001</v>
      </c>
      <c r="GQ35">
        <v>0.108845</v>
      </c>
      <c r="GR35">
        <v>0.109984</v>
      </c>
      <c r="GS35">
        <v>23470.3</v>
      </c>
      <c r="GT35">
        <v>23180.8</v>
      </c>
      <c r="GU35">
        <v>26284.3</v>
      </c>
      <c r="GV35">
        <v>25753.3</v>
      </c>
      <c r="GW35">
        <v>37589.4</v>
      </c>
      <c r="GX35">
        <v>34975.1</v>
      </c>
      <c r="GY35">
        <v>45985.9</v>
      </c>
      <c r="GZ35">
        <v>42536.6</v>
      </c>
      <c r="HA35">
        <v>1.91055</v>
      </c>
      <c r="HB35">
        <v>1.95775</v>
      </c>
      <c r="HC35">
        <v>0.0741184</v>
      </c>
      <c r="HD35">
        <v>0</v>
      </c>
      <c r="HE35">
        <v>26.2981</v>
      </c>
      <c r="HF35">
        <v>999.9</v>
      </c>
      <c r="HG35">
        <v>51.4</v>
      </c>
      <c r="HH35">
        <v>30.2</v>
      </c>
      <c r="HI35">
        <v>24.6011</v>
      </c>
      <c r="HJ35">
        <v>60.8326</v>
      </c>
      <c r="HK35">
        <v>26.8309</v>
      </c>
      <c r="HL35">
        <v>1</v>
      </c>
      <c r="HM35">
        <v>-0.0388338</v>
      </c>
      <c r="HN35">
        <v>-0.367519</v>
      </c>
      <c r="HO35">
        <v>20.2941</v>
      </c>
      <c r="HP35">
        <v>5.22268</v>
      </c>
      <c r="HQ35">
        <v>11.98</v>
      </c>
      <c r="HR35">
        <v>4.9656</v>
      </c>
      <c r="HS35">
        <v>3.27503</v>
      </c>
      <c r="HT35">
        <v>9999</v>
      </c>
      <c r="HU35">
        <v>9999</v>
      </c>
      <c r="HV35">
        <v>9999</v>
      </c>
      <c r="HW35">
        <v>985.2</v>
      </c>
      <c r="HX35">
        <v>1.86417</v>
      </c>
      <c r="HY35">
        <v>1.8602</v>
      </c>
      <c r="HZ35">
        <v>1.85837</v>
      </c>
      <c r="IA35">
        <v>1.85989</v>
      </c>
      <c r="IB35">
        <v>1.85991</v>
      </c>
      <c r="IC35">
        <v>1.85834</v>
      </c>
      <c r="ID35">
        <v>1.85741</v>
      </c>
      <c r="IE35">
        <v>1.85242</v>
      </c>
      <c r="IF35">
        <v>0</v>
      </c>
      <c r="IG35">
        <v>0</v>
      </c>
      <c r="IH35">
        <v>0</v>
      </c>
      <c r="II35">
        <v>0</v>
      </c>
      <c r="IJ35" t="s">
        <v>433</v>
      </c>
      <c r="IK35" t="s">
        <v>434</v>
      </c>
      <c r="IL35" t="s">
        <v>435</v>
      </c>
      <c r="IM35" t="s">
        <v>435</v>
      </c>
      <c r="IN35" t="s">
        <v>435</v>
      </c>
      <c r="IO35" t="s">
        <v>435</v>
      </c>
      <c r="IP35">
        <v>0</v>
      </c>
      <c r="IQ35">
        <v>100</v>
      </c>
      <c r="IR35">
        <v>100</v>
      </c>
      <c r="IS35">
        <v>-0.757</v>
      </c>
      <c r="IT35">
        <v>0.2914</v>
      </c>
      <c r="IU35">
        <v>-0.3882441963681783</v>
      </c>
      <c r="IV35">
        <v>-0.00139593354141756</v>
      </c>
      <c r="IW35">
        <v>1.4815850142622E-06</v>
      </c>
      <c r="IX35">
        <v>-5.845240202914516E-10</v>
      </c>
      <c r="IY35">
        <v>-0.02129643494789841</v>
      </c>
      <c r="IZ35">
        <v>-0.005038664025986261</v>
      </c>
      <c r="JA35">
        <v>0.001069327960449999</v>
      </c>
      <c r="JB35">
        <v>-1.316451681682256E-05</v>
      </c>
      <c r="JC35">
        <v>2</v>
      </c>
      <c r="JD35">
        <v>1977</v>
      </c>
      <c r="JE35">
        <v>1</v>
      </c>
      <c r="JF35">
        <v>23</v>
      </c>
      <c r="JG35">
        <v>4.2</v>
      </c>
      <c r="JH35">
        <v>4.2</v>
      </c>
      <c r="JI35">
        <v>1.1499</v>
      </c>
      <c r="JJ35">
        <v>2.61963</v>
      </c>
      <c r="JK35">
        <v>1.49658</v>
      </c>
      <c r="JL35">
        <v>2.39624</v>
      </c>
      <c r="JM35">
        <v>1.54907</v>
      </c>
      <c r="JN35">
        <v>2.40234</v>
      </c>
      <c r="JO35">
        <v>35.1747</v>
      </c>
      <c r="JP35">
        <v>24.2188</v>
      </c>
      <c r="JQ35">
        <v>18</v>
      </c>
      <c r="JR35">
        <v>488.172</v>
      </c>
      <c r="JS35">
        <v>535.794</v>
      </c>
      <c r="JT35">
        <v>27.1442</v>
      </c>
      <c r="JU35">
        <v>26.7202</v>
      </c>
      <c r="JV35">
        <v>30.0005</v>
      </c>
      <c r="JW35">
        <v>26.7591</v>
      </c>
      <c r="JX35">
        <v>26.6984</v>
      </c>
      <c r="JY35">
        <v>23.1184</v>
      </c>
      <c r="JZ35">
        <v>3.96877</v>
      </c>
      <c r="KA35">
        <v>100</v>
      </c>
      <c r="KB35">
        <v>27.1386</v>
      </c>
      <c r="KC35">
        <v>420</v>
      </c>
      <c r="KD35">
        <v>24.2809</v>
      </c>
      <c r="KE35">
        <v>100.475</v>
      </c>
      <c r="KF35">
        <v>100.909</v>
      </c>
    </row>
    <row r="36" spans="1:292">
      <c r="A36">
        <v>18</v>
      </c>
      <c r="B36">
        <v>1680554315.1</v>
      </c>
      <c r="C36">
        <v>711.5</v>
      </c>
      <c r="D36" t="s">
        <v>470</v>
      </c>
      <c r="E36" t="s">
        <v>471</v>
      </c>
      <c r="F36">
        <v>5</v>
      </c>
      <c r="G36" t="s">
        <v>428</v>
      </c>
      <c r="H36">
        <v>1680554312.6</v>
      </c>
      <c r="I36">
        <f>(J36)/1000</f>
        <v>0</v>
      </c>
      <c r="J36">
        <f>IF(DO36, AM36, AG36)</f>
        <v>0</v>
      </c>
      <c r="K36">
        <f>IF(DO36, AH36, AF36)</f>
        <v>0</v>
      </c>
      <c r="L36">
        <f>DQ36 - IF(AT36&gt;1, K36*DK36*100.0/(AV36*EE36), 0)</f>
        <v>0</v>
      </c>
      <c r="M36">
        <f>((S36-I36/2)*L36-K36)/(S36+I36/2)</f>
        <v>0</v>
      </c>
      <c r="N36">
        <f>M36*(DX36+DY36)/1000.0</f>
        <v>0</v>
      </c>
      <c r="O36">
        <f>(DQ36 - IF(AT36&gt;1, K36*DK36*100.0/(AV36*EE36), 0))*(DX36+DY36)/1000.0</f>
        <v>0</v>
      </c>
      <c r="P36">
        <f>2.0/((1/R36-1/Q36)+SIGN(R36)*SQRT((1/R36-1/Q36)*(1/R36-1/Q36) + 4*DL36/((DL36+1)*(DL36+1))*(2*1/R36*1/Q36-1/Q36*1/Q36)))</f>
        <v>0</v>
      </c>
      <c r="Q36">
        <f>IF(LEFT(DM36,1)&lt;&gt;"0",IF(LEFT(DM36,1)="1",3.0,DN36),$D$5+$E$5*(EE36*DX36/($K$5*1000))+$F$5*(EE36*DX36/($K$5*1000))*MAX(MIN(DK36,$J$5),$I$5)*MAX(MIN(DK36,$J$5),$I$5)+$G$5*MAX(MIN(DK36,$J$5),$I$5)*(EE36*DX36/($K$5*1000))+$H$5*(EE36*DX36/($K$5*1000))*(EE36*DX36/($K$5*1000)))</f>
        <v>0</v>
      </c>
      <c r="R36">
        <f>I36*(1000-(1000*0.61365*exp(17.502*V36/(240.97+V36))/(DX36+DY36)+DS36)/2)/(1000*0.61365*exp(17.502*V36/(240.97+V36))/(DX36+DY36)-DS36)</f>
        <v>0</v>
      </c>
      <c r="S36">
        <f>1/((DL36+1)/(P36/1.6)+1/(Q36/1.37)) + DL36/((DL36+1)/(P36/1.6) + DL36/(Q36/1.37))</f>
        <v>0</v>
      </c>
      <c r="T36">
        <f>(DG36*DJ36)</f>
        <v>0</v>
      </c>
      <c r="U36">
        <f>(DZ36+(T36+2*0.95*5.67E-8*(((DZ36+$B$9)+273)^4-(DZ36+273)^4)-44100*I36)/(1.84*29.3*Q36+8*0.95*5.67E-8*(DZ36+273)^3))</f>
        <v>0</v>
      </c>
      <c r="V36">
        <f>($C$9*EA36+$D$9*EB36+$E$9*U36)</f>
        <v>0</v>
      </c>
      <c r="W36">
        <f>0.61365*exp(17.502*V36/(240.97+V36))</f>
        <v>0</v>
      </c>
      <c r="X36">
        <f>(Y36/Z36*100)</f>
        <v>0</v>
      </c>
      <c r="Y36">
        <f>DS36*(DX36+DY36)/1000</f>
        <v>0</v>
      </c>
      <c r="Z36">
        <f>0.61365*exp(17.502*DZ36/(240.97+DZ36))</f>
        <v>0</v>
      </c>
      <c r="AA36">
        <f>(W36-DS36*(DX36+DY36)/1000)</f>
        <v>0</v>
      </c>
      <c r="AB36">
        <f>(-I36*44100)</f>
        <v>0</v>
      </c>
      <c r="AC36">
        <f>2*29.3*Q36*0.92*(DZ36-V36)</f>
        <v>0</v>
      </c>
      <c r="AD36">
        <f>2*0.95*5.67E-8*(((DZ36+$B$9)+273)^4-(V36+273)^4)</f>
        <v>0</v>
      </c>
      <c r="AE36">
        <f>T36+AD36+AB36+AC36</f>
        <v>0</v>
      </c>
      <c r="AF36">
        <f>DW36*AT36*(DR36-DQ36*(1000-AT36*DT36)/(1000-AT36*DS36))/(100*DK36)</f>
        <v>0</v>
      </c>
      <c r="AG36">
        <f>1000*DW36*AT36*(DS36-DT36)/(100*DK36*(1000-AT36*DS36))</f>
        <v>0</v>
      </c>
      <c r="AH36">
        <f>(AI36 - AJ36 - DX36*1E3/(8.314*(DZ36+273.15)) * AL36/DW36 * AK36) * DW36/(100*DK36) * (1000 - DT36)/1000</f>
        <v>0</v>
      </c>
      <c r="AI36">
        <v>430.4136453607697</v>
      </c>
      <c r="AJ36">
        <v>431.1263878787881</v>
      </c>
      <c r="AK36">
        <v>-0.0002863104725451057</v>
      </c>
      <c r="AL36">
        <v>66.66687227563041</v>
      </c>
      <c r="AM36">
        <f>(AO36 - AN36 + DX36*1E3/(8.314*(DZ36+273.15)) * AQ36/DW36 * AP36) * DW36/(100*DK36) * 1000/(1000 - AO36)</f>
        <v>0</v>
      </c>
      <c r="AN36">
        <v>24.21840575642996</v>
      </c>
      <c r="AO36">
        <v>24.27927757575757</v>
      </c>
      <c r="AP36">
        <v>3.654259090961017E-06</v>
      </c>
      <c r="AQ36">
        <v>98.25308685071575</v>
      </c>
      <c r="AR36">
        <v>0</v>
      </c>
      <c r="AS36">
        <v>0</v>
      </c>
      <c r="AT36">
        <f>IF(AR36*$H$15&gt;=AV36,1.0,(AV36/(AV36-AR36*$H$15)))</f>
        <v>0</v>
      </c>
      <c r="AU36">
        <f>(AT36-1)*100</f>
        <v>0</v>
      </c>
      <c r="AV36">
        <f>MAX(0,($B$15+$C$15*EE36)/(1+$D$15*EE36)*DX36/(DZ36+273)*$E$15)</f>
        <v>0</v>
      </c>
      <c r="AW36" t="s">
        <v>429</v>
      </c>
      <c r="AX36" t="s">
        <v>429</v>
      </c>
      <c r="AY36">
        <v>0</v>
      </c>
      <c r="AZ36">
        <v>0</v>
      </c>
      <c r="BA36">
        <f>1-AY36/AZ36</f>
        <v>0</v>
      </c>
      <c r="BB36">
        <v>0</v>
      </c>
      <c r="BC36" t="s">
        <v>429</v>
      </c>
      <c r="BD36" t="s">
        <v>429</v>
      </c>
      <c r="BE36">
        <v>0</v>
      </c>
      <c r="BF36">
        <v>0</v>
      </c>
      <c r="BG36">
        <f>1-BE36/BF36</f>
        <v>0</v>
      </c>
      <c r="BH36">
        <v>0.5</v>
      </c>
      <c r="BI36">
        <f>DH36</f>
        <v>0</v>
      </c>
      <c r="BJ36">
        <f>K36</f>
        <v>0</v>
      </c>
      <c r="BK36">
        <f>BG36*BH36*BI36</f>
        <v>0</v>
      </c>
      <c r="BL36">
        <f>(BJ36-BB36)/BI36</f>
        <v>0</v>
      </c>
      <c r="BM36">
        <f>(AZ36-BF36)/BF36</f>
        <v>0</v>
      </c>
      <c r="BN36">
        <f>AY36/(BA36+AY36/BF36)</f>
        <v>0</v>
      </c>
      <c r="BO36" t="s">
        <v>429</v>
      </c>
      <c r="BP36">
        <v>0</v>
      </c>
      <c r="BQ36">
        <f>IF(BP36&lt;&gt;0, BP36, BN36)</f>
        <v>0</v>
      </c>
      <c r="BR36">
        <f>1-BQ36/BF36</f>
        <v>0</v>
      </c>
      <c r="BS36">
        <f>(BF36-BE36)/(BF36-BQ36)</f>
        <v>0</v>
      </c>
      <c r="BT36">
        <f>(AZ36-BF36)/(AZ36-BQ36)</f>
        <v>0</v>
      </c>
      <c r="BU36">
        <f>(BF36-BE36)/(BF36-AY36)</f>
        <v>0</v>
      </c>
      <c r="BV36">
        <f>(AZ36-BF36)/(AZ36-AY36)</f>
        <v>0</v>
      </c>
      <c r="BW36">
        <f>(BS36*BQ36/BE36)</f>
        <v>0</v>
      </c>
      <c r="BX36">
        <f>(1-BW36)</f>
        <v>0</v>
      </c>
      <c r="DG36">
        <f>$B$13*EF36+$C$13*EG36+$F$13*ER36*(1-EU36)</f>
        <v>0</v>
      </c>
      <c r="DH36">
        <f>DG36*DI36</f>
        <v>0</v>
      </c>
      <c r="DI36">
        <f>($B$13*$D$11+$C$13*$D$11+$F$13*((FE36+EW36)/MAX(FE36+EW36+FF36, 0.1)*$I$11+FF36/MAX(FE36+EW36+FF36, 0.1)*$J$11))/($B$13+$C$13+$F$13)</f>
        <v>0</v>
      </c>
      <c r="DJ36">
        <f>($B$13*$K$11+$C$13*$K$11+$F$13*((FE36+EW36)/MAX(FE36+EW36+FF36, 0.1)*$P$11+FF36/MAX(FE36+EW36+FF36, 0.1)*$Q$11))/($B$13+$C$13+$F$13)</f>
        <v>0</v>
      </c>
      <c r="DK36">
        <v>1.65</v>
      </c>
      <c r="DL36">
        <v>0.5</v>
      </c>
      <c r="DM36" t="s">
        <v>430</v>
      </c>
      <c r="DN36">
        <v>2</v>
      </c>
      <c r="DO36" t="b">
        <v>1</v>
      </c>
      <c r="DP36">
        <v>1680554312.6</v>
      </c>
      <c r="DQ36">
        <v>420.6634444444445</v>
      </c>
      <c r="DR36">
        <v>419.9953333333333</v>
      </c>
      <c r="DS36">
        <v>24.27855555555555</v>
      </c>
      <c r="DT36">
        <v>24.21658888888889</v>
      </c>
      <c r="DU36">
        <v>421.4204444444445</v>
      </c>
      <c r="DV36">
        <v>23.98714444444444</v>
      </c>
      <c r="DW36">
        <v>500.0071111111112</v>
      </c>
      <c r="DX36">
        <v>90.04453333333335</v>
      </c>
      <c r="DY36">
        <v>0.1000439666666667</v>
      </c>
      <c r="DZ36">
        <v>27.36684444444445</v>
      </c>
      <c r="EA36">
        <v>27.51052222222222</v>
      </c>
      <c r="EB36">
        <v>999.9000000000001</v>
      </c>
      <c r="EC36">
        <v>0</v>
      </c>
      <c r="ED36">
        <v>0</v>
      </c>
      <c r="EE36">
        <v>9990.416666666666</v>
      </c>
      <c r="EF36">
        <v>0</v>
      </c>
      <c r="EG36">
        <v>0.242856</v>
      </c>
      <c r="EH36">
        <v>0.6679382222222222</v>
      </c>
      <c r="EI36">
        <v>431.1306666666667</v>
      </c>
      <c r="EJ36">
        <v>430.4187777777777</v>
      </c>
      <c r="EK36">
        <v>0.06195385555555556</v>
      </c>
      <c r="EL36">
        <v>419.9953333333333</v>
      </c>
      <c r="EM36">
        <v>24.21658888888889</v>
      </c>
      <c r="EN36">
        <v>2.18615</v>
      </c>
      <c r="EO36">
        <v>2.180572222222222</v>
      </c>
      <c r="EP36">
        <v>18.8612</v>
      </c>
      <c r="EQ36">
        <v>18.82028888888889</v>
      </c>
      <c r="ER36">
        <v>0</v>
      </c>
      <c r="ES36">
        <v>0</v>
      </c>
      <c r="ET36">
        <v>0</v>
      </c>
      <c r="EU36">
        <v>0</v>
      </c>
      <c r="EV36">
        <v>2.162377777777778</v>
      </c>
      <c r="EW36">
        <v>0</v>
      </c>
      <c r="EX36">
        <v>-16.53188888888889</v>
      </c>
      <c r="EY36">
        <v>-0.9342777777777778</v>
      </c>
      <c r="EZ36">
        <v>34.618</v>
      </c>
      <c r="FA36">
        <v>40.63177777777778</v>
      </c>
      <c r="FB36">
        <v>37.63877777777778</v>
      </c>
      <c r="FC36">
        <v>40.05533333333334</v>
      </c>
      <c r="FD36">
        <v>35.97211111111111</v>
      </c>
      <c r="FE36">
        <v>0</v>
      </c>
      <c r="FF36">
        <v>0</v>
      </c>
      <c r="FG36">
        <v>0</v>
      </c>
      <c r="FH36">
        <v>1680554289.3</v>
      </c>
      <c r="FI36">
        <v>0</v>
      </c>
      <c r="FJ36">
        <v>2.093680769230769</v>
      </c>
      <c r="FK36">
        <v>0.2083111122900712</v>
      </c>
      <c r="FL36">
        <v>0.8823829011777669</v>
      </c>
      <c r="FM36">
        <v>-16.57077307692308</v>
      </c>
      <c r="FN36">
        <v>15</v>
      </c>
      <c r="FO36">
        <v>1680554059.6</v>
      </c>
      <c r="FP36" t="s">
        <v>461</v>
      </c>
      <c r="FQ36">
        <v>1680554059.6</v>
      </c>
      <c r="FR36">
        <v>1680554059.1</v>
      </c>
      <c r="FS36">
        <v>2</v>
      </c>
      <c r="FT36">
        <v>-0.274</v>
      </c>
      <c r="FU36">
        <v>-0.047</v>
      </c>
      <c r="FV36">
        <v>-0.757</v>
      </c>
      <c r="FW36">
        <v>0.273</v>
      </c>
      <c r="FX36">
        <v>420</v>
      </c>
      <c r="FY36">
        <v>24</v>
      </c>
      <c r="FZ36">
        <v>0.67</v>
      </c>
      <c r="GA36">
        <v>0.22</v>
      </c>
      <c r="GB36">
        <v>0.7002087317073171</v>
      </c>
      <c r="GC36">
        <v>-0.1560779163763047</v>
      </c>
      <c r="GD36">
        <v>0.03089710122958842</v>
      </c>
      <c r="GE36">
        <v>0</v>
      </c>
      <c r="GF36">
        <v>0.06325330731707317</v>
      </c>
      <c r="GG36">
        <v>0.009241992334494862</v>
      </c>
      <c r="GH36">
        <v>0.003476073916275353</v>
      </c>
      <c r="GI36">
        <v>1</v>
      </c>
      <c r="GJ36">
        <v>1</v>
      </c>
      <c r="GK36">
        <v>2</v>
      </c>
      <c r="GL36" t="s">
        <v>440</v>
      </c>
      <c r="GM36">
        <v>3.10333</v>
      </c>
      <c r="GN36">
        <v>2.758</v>
      </c>
      <c r="GO36">
        <v>0.08831940000000001</v>
      </c>
      <c r="GP36">
        <v>0.08815149999999999</v>
      </c>
      <c r="GQ36">
        <v>0.10885</v>
      </c>
      <c r="GR36">
        <v>0.110027</v>
      </c>
      <c r="GS36">
        <v>23470.3</v>
      </c>
      <c r="GT36">
        <v>23180.8</v>
      </c>
      <c r="GU36">
        <v>26284.2</v>
      </c>
      <c r="GV36">
        <v>25753.2</v>
      </c>
      <c r="GW36">
        <v>37589</v>
      </c>
      <c r="GX36">
        <v>34973.4</v>
      </c>
      <c r="GY36">
        <v>45985.6</v>
      </c>
      <c r="GZ36">
        <v>42536.6</v>
      </c>
      <c r="HA36">
        <v>1.91022</v>
      </c>
      <c r="HB36">
        <v>1.95753</v>
      </c>
      <c r="HC36">
        <v>0.073798</v>
      </c>
      <c r="HD36">
        <v>0</v>
      </c>
      <c r="HE36">
        <v>26.3026</v>
      </c>
      <c r="HF36">
        <v>999.9</v>
      </c>
      <c r="HG36">
        <v>51.4</v>
      </c>
      <c r="HH36">
        <v>30.2</v>
      </c>
      <c r="HI36">
        <v>24.6008</v>
      </c>
      <c r="HJ36">
        <v>60.7226</v>
      </c>
      <c r="HK36">
        <v>26.6907</v>
      </c>
      <c r="HL36">
        <v>1</v>
      </c>
      <c r="HM36">
        <v>-0.0387043</v>
      </c>
      <c r="HN36">
        <v>-0.360833</v>
      </c>
      <c r="HO36">
        <v>20.2941</v>
      </c>
      <c r="HP36">
        <v>5.22238</v>
      </c>
      <c r="HQ36">
        <v>11.98</v>
      </c>
      <c r="HR36">
        <v>4.96565</v>
      </c>
      <c r="HS36">
        <v>3.275</v>
      </c>
      <c r="HT36">
        <v>9999</v>
      </c>
      <c r="HU36">
        <v>9999</v>
      </c>
      <c r="HV36">
        <v>9999</v>
      </c>
      <c r="HW36">
        <v>985.2</v>
      </c>
      <c r="HX36">
        <v>1.86417</v>
      </c>
      <c r="HY36">
        <v>1.8602</v>
      </c>
      <c r="HZ36">
        <v>1.85837</v>
      </c>
      <c r="IA36">
        <v>1.85989</v>
      </c>
      <c r="IB36">
        <v>1.85992</v>
      </c>
      <c r="IC36">
        <v>1.85836</v>
      </c>
      <c r="ID36">
        <v>1.85743</v>
      </c>
      <c r="IE36">
        <v>1.8524</v>
      </c>
      <c r="IF36">
        <v>0</v>
      </c>
      <c r="IG36">
        <v>0</v>
      </c>
      <c r="IH36">
        <v>0</v>
      </c>
      <c r="II36">
        <v>0</v>
      </c>
      <c r="IJ36" t="s">
        <v>433</v>
      </c>
      <c r="IK36" t="s">
        <v>434</v>
      </c>
      <c r="IL36" t="s">
        <v>435</v>
      </c>
      <c r="IM36" t="s">
        <v>435</v>
      </c>
      <c r="IN36" t="s">
        <v>435</v>
      </c>
      <c r="IO36" t="s">
        <v>435</v>
      </c>
      <c r="IP36">
        <v>0</v>
      </c>
      <c r="IQ36">
        <v>100</v>
      </c>
      <c r="IR36">
        <v>100</v>
      </c>
      <c r="IS36">
        <v>-0.758</v>
      </c>
      <c r="IT36">
        <v>0.2914</v>
      </c>
      <c r="IU36">
        <v>-0.3882441963681783</v>
      </c>
      <c r="IV36">
        <v>-0.00139593354141756</v>
      </c>
      <c r="IW36">
        <v>1.4815850142622E-06</v>
      </c>
      <c r="IX36">
        <v>-5.845240202914516E-10</v>
      </c>
      <c r="IY36">
        <v>-0.02129643494789841</v>
      </c>
      <c r="IZ36">
        <v>-0.005038664025986261</v>
      </c>
      <c r="JA36">
        <v>0.001069327960449999</v>
      </c>
      <c r="JB36">
        <v>-1.316451681682256E-05</v>
      </c>
      <c r="JC36">
        <v>2</v>
      </c>
      <c r="JD36">
        <v>1977</v>
      </c>
      <c r="JE36">
        <v>1</v>
      </c>
      <c r="JF36">
        <v>23</v>
      </c>
      <c r="JG36">
        <v>4.3</v>
      </c>
      <c r="JH36">
        <v>4.3</v>
      </c>
      <c r="JI36">
        <v>1.1499</v>
      </c>
      <c r="JJ36">
        <v>2.61597</v>
      </c>
      <c r="JK36">
        <v>1.49658</v>
      </c>
      <c r="JL36">
        <v>2.39624</v>
      </c>
      <c r="JM36">
        <v>1.54907</v>
      </c>
      <c r="JN36">
        <v>2.4292</v>
      </c>
      <c r="JO36">
        <v>35.1978</v>
      </c>
      <c r="JP36">
        <v>24.2188</v>
      </c>
      <c r="JQ36">
        <v>18</v>
      </c>
      <c r="JR36">
        <v>488.015</v>
      </c>
      <c r="JS36">
        <v>535.671</v>
      </c>
      <c r="JT36">
        <v>27.1352</v>
      </c>
      <c r="JU36">
        <v>26.723</v>
      </c>
      <c r="JV36">
        <v>30.0003</v>
      </c>
      <c r="JW36">
        <v>26.7629</v>
      </c>
      <c r="JX36">
        <v>26.7018</v>
      </c>
      <c r="JY36">
        <v>23.1168</v>
      </c>
      <c r="JZ36">
        <v>3.96877</v>
      </c>
      <c r="KA36">
        <v>100</v>
      </c>
      <c r="KB36">
        <v>27.1293</v>
      </c>
      <c r="KC36">
        <v>420</v>
      </c>
      <c r="KD36">
        <v>24.2809</v>
      </c>
      <c r="KE36">
        <v>100.474</v>
      </c>
      <c r="KF36">
        <v>100.908</v>
      </c>
    </row>
    <row r="37" spans="1:292">
      <c r="A37">
        <v>19</v>
      </c>
      <c r="B37">
        <v>1680554320.1</v>
      </c>
      <c r="C37">
        <v>716.5</v>
      </c>
      <c r="D37" t="s">
        <v>472</v>
      </c>
      <c r="E37" t="s">
        <v>473</v>
      </c>
      <c r="F37">
        <v>5</v>
      </c>
      <c r="G37" t="s">
        <v>428</v>
      </c>
      <c r="H37">
        <v>1680554317.3</v>
      </c>
      <c r="I37">
        <f>(J37)/1000</f>
        <v>0</v>
      </c>
      <c r="J37">
        <f>IF(DO37, AM37, AG37)</f>
        <v>0</v>
      </c>
      <c r="K37">
        <f>IF(DO37, AH37, AF37)</f>
        <v>0</v>
      </c>
      <c r="L37">
        <f>DQ37 - IF(AT37&gt;1, K37*DK37*100.0/(AV37*EE37), 0)</f>
        <v>0</v>
      </c>
      <c r="M37">
        <f>((S37-I37/2)*L37-K37)/(S37+I37/2)</f>
        <v>0</v>
      </c>
      <c r="N37">
        <f>M37*(DX37+DY37)/1000.0</f>
        <v>0</v>
      </c>
      <c r="O37">
        <f>(DQ37 - IF(AT37&gt;1, K37*DK37*100.0/(AV37*EE37), 0))*(DX37+DY37)/1000.0</f>
        <v>0</v>
      </c>
      <c r="P37">
        <f>2.0/((1/R37-1/Q37)+SIGN(R37)*SQRT((1/R37-1/Q37)*(1/R37-1/Q37) + 4*DL37/((DL37+1)*(DL37+1))*(2*1/R37*1/Q37-1/Q37*1/Q37)))</f>
        <v>0</v>
      </c>
      <c r="Q37">
        <f>IF(LEFT(DM37,1)&lt;&gt;"0",IF(LEFT(DM37,1)="1",3.0,DN37),$D$5+$E$5*(EE37*DX37/($K$5*1000))+$F$5*(EE37*DX37/($K$5*1000))*MAX(MIN(DK37,$J$5),$I$5)*MAX(MIN(DK37,$J$5),$I$5)+$G$5*MAX(MIN(DK37,$J$5),$I$5)*(EE37*DX37/($K$5*1000))+$H$5*(EE37*DX37/($K$5*1000))*(EE37*DX37/($K$5*1000)))</f>
        <v>0</v>
      </c>
      <c r="R37">
        <f>I37*(1000-(1000*0.61365*exp(17.502*V37/(240.97+V37))/(DX37+DY37)+DS37)/2)/(1000*0.61365*exp(17.502*V37/(240.97+V37))/(DX37+DY37)-DS37)</f>
        <v>0</v>
      </c>
      <c r="S37">
        <f>1/((DL37+1)/(P37/1.6)+1/(Q37/1.37)) + DL37/((DL37+1)/(P37/1.6) + DL37/(Q37/1.37))</f>
        <v>0</v>
      </c>
      <c r="T37">
        <f>(DG37*DJ37)</f>
        <v>0</v>
      </c>
      <c r="U37">
        <f>(DZ37+(T37+2*0.95*5.67E-8*(((DZ37+$B$9)+273)^4-(DZ37+273)^4)-44100*I37)/(1.84*29.3*Q37+8*0.95*5.67E-8*(DZ37+273)^3))</f>
        <v>0</v>
      </c>
      <c r="V37">
        <f>($C$9*EA37+$D$9*EB37+$E$9*U37)</f>
        <v>0</v>
      </c>
      <c r="W37">
        <f>0.61365*exp(17.502*V37/(240.97+V37))</f>
        <v>0</v>
      </c>
      <c r="X37">
        <f>(Y37/Z37*100)</f>
        <v>0</v>
      </c>
      <c r="Y37">
        <f>DS37*(DX37+DY37)/1000</f>
        <v>0</v>
      </c>
      <c r="Z37">
        <f>0.61365*exp(17.502*DZ37/(240.97+DZ37))</f>
        <v>0</v>
      </c>
      <c r="AA37">
        <f>(W37-DS37*(DX37+DY37)/1000)</f>
        <v>0</v>
      </c>
      <c r="AB37">
        <f>(-I37*44100)</f>
        <v>0</v>
      </c>
      <c r="AC37">
        <f>2*29.3*Q37*0.92*(DZ37-V37)</f>
        <v>0</v>
      </c>
      <c r="AD37">
        <f>2*0.95*5.67E-8*(((DZ37+$B$9)+273)^4-(V37+273)^4)</f>
        <v>0</v>
      </c>
      <c r="AE37">
        <f>T37+AD37+AB37+AC37</f>
        <v>0</v>
      </c>
      <c r="AF37">
        <f>DW37*AT37*(DR37-DQ37*(1000-AT37*DT37)/(1000-AT37*DS37))/(100*DK37)</f>
        <v>0</v>
      </c>
      <c r="AG37">
        <f>1000*DW37*AT37*(DS37-DT37)/(100*DK37*(1000-AT37*DS37))</f>
        <v>0</v>
      </c>
      <c r="AH37">
        <f>(AI37 - AJ37 - DX37*1E3/(8.314*(DZ37+273.15)) * AL37/DW37 * AK37) * DW37/(100*DK37) * (1000 - DT37)/1000</f>
        <v>0</v>
      </c>
      <c r="AI37">
        <v>430.4285388668218</v>
      </c>
      <c r="AJ37">
        <v>431.1472909090908</v>
      </c>
      <c r="AK37">
        <v>0.000115249797614728</v>
      </c>
      <c r="AL37">
        <v>66.66687227563041</v>
      </c>
      <c r="AM37">
        <f>(AO37 - AN37 + DX37*1E3/(8.314*(DZ37+273.15)) * AQ37/DW37 * AP37) * DW37/(100*DK37) * 1000/(1000 - AO37)</f>
        <v>0</v>
      </c>
      <c r="AN37">
        <v>24.22378113558602</v>
      </c>
      <c r="AO37">
        <v>24.28123151515151</v>
      </c>
      <c r="AP37">
        <v>1.685947194421055E-06</v>
      </c>
      <c r="AQ37">
        <v>98.25308685071575</v>
      </c>
      <c r="AR37">
        <v>0</v>
      </c>
      <c r="AS37">
        <v>0</v>
      </c>
      <c r="AT37">
        <f>IF(AR37*$H$15&gt;=AV37,1.0,(AV37/(AV37-AR37*$H$15)))</f>
        <v>0</v>
      </c>
      <c r="AU37">
        <f>(AT37-1)*100</f>
        <v>0</v>
      </c>
      <c r="AV37">
        <f>MAX(0,($B$15+$C$15*EE37)/(1+$D$15*EE37)*DX37/(DZ37+273)*$E$15)</f>
        <v>0</v>
      </c>
      <c r="AW37" t="s">
        <v>429</v>
      </c>
      <c r="AX37" t="s">
        <v>429</v>
      </c>
      <c r="AY37">
        <v>0</v>
      </c>
      <c r="AZ37">
        <v>0</v>
      </c>
      <c r="BA37">
        <f>1-AY37/AZ37</f>
        <v>0</v>
      </c>
      <c r="BB37">
        <v>0</v>
      </c>
      <c r="BC37" t="s">
        <v>429</v>
      </c>
      <c r="BD37" t="s">
        <v>429</v>
      </c>
      <c r="BE37">
        <v>0</v>
      </c>
      <c r="BF37">
        <v>0</v>
      </c>
      <c r="BG37">
        <f>1-BE37/BF37</f>
        <v>0</v>
      </c>
      <c r="BH37">
        <v>0.5</v>
      </c>
      <c r="BI37">
        <f>DH37</f>
        <v>0</v>
      </c>
      <c r="BJ37">
        <f>K37</f>
        <v>0</v>
      </c>
      <c r="BK37">
        <f>BG37*BH37*BI37</f>
        <v>0</v>
      </c>
      <c r="BL37">
        <f>(BJ37-BB37)/BI37</f>
        <v>0</v>
      </c>
      <c r="BM37">
        <f>(AZ37-BF37)/BF37</f>
        <v>0</v>
      </c>
      <c r="BN37">
        <f>AY37/(BA37+AY37/BF37)</f>
        <v>0</v>
      </c>
      <c r="BO37" t="s">
        <v>429</v>
      </c>
      <c r="BP37">
        <v>0</v>
      </c>
      <c r="BQ37">
        <f>IF(BP37&lt;&gt;0, BP37, BN37)</f>
        <v>0</v>
      </c>
      <c r="BR37">
        <f>1-BQ37/BF37</f>
        <v>0</v>
      </c>
      <c r="BS37">
        <f>(BF37-BE37)/(BF37-BQ37)</f>
        <v>0</v>
      </c>
      <c r="BT37">
        <f>(AZ37-BF37)/(AZ37-BQ37)</f>
        <v>0</v>
      </c>
      <c r="BU37">
        <f>(BF37-BE37)/(BF37-AY37)</f>
        <v>0</v>
      </c>
      <c r="BV37">
        <f>(AZ37-BF37)/(AZ37-AY37)</f>
        <v>0</v>
      </c>
      <c r="BW37">
        <f>(BS37*BQ37/BE37)</f>
        <v>0</v>
      </c>
      <c r="BX37">
        <f>(1-BW37)</f>
        <v>0</v>
      </c>
      <c r="DG37">
        <f>$B$13*EF37+$C$13*EG37+$F$13*ER37*(1-EU37)</f>
        <v>0</v>
      </c>
      <c r="DH37">
        <f>DG37*DI37</f>
        <v>0</v>
      </c>
      <c r="DI37">
        <f>($B$13*$D$11+$C$13*$D$11+$F$13*((FE37+EW37)/MAX(FE37+EW37+FF37, 0.1)*$I$11+FF37/MAX(FE37+EW37+FF37, 0.1)*$J$11))/($B$13+$C$13+$F$13)</f>
        <v>0</v>
      </c>
      <c r="DJ37">
        <f>($B$13*$K$11+$C$13*$K$11+$F$13*((FE37+EW37)/MAX(FE37+EW37+FF37, 0.1)*$P$11+FF37/MAX(FE37+EW37+FF37, 0.1)*$Q$11))/($B$13+$C$13+$F$13)</f>
        <v>0</v>
      </c>
      <c r="DK37">
        <v>1.65</v>
      </c>
      <c r="DL37">
        <v>0.5</v>
      </c>
      <c r="DM37" t="s">
        <v>430</v>
      </c>
      <c r="DN37">
        <v>2</v>
      </c>
      <c r="DO37" t="b">
        <v>1</v>
      </c>
      <c r="DP37">
        <v>1680554317.3</v>
      </c>
      <c r="DQ37">
        <v>420.6722</v>
      </c>
      <c r="DR37">
        <v>420.0081</v>
      </c>
      <c r="DS37">
        <v>24.28068</v>
      </c>
      <c r="DT37">
        <v>24.22341</v>
      </c>
      <c r="DU37">
        <v>421.4293</v>
      </c>
      <c r="DV37">
        <v>23.9892</v>
      </c>
      <c r="DW37">
        <v>499.9955999999999</v>
      </c>
      <c r="DX37">
        <v>90.04696000000001</v>
      </c>
      <c r="DY37">
        <v>0.10000319</v>
      </c>
      <c r="DZ37">
        <v>27.36508</v>
      </c>
      <c r="EA37">
        <v>27.51092</v>
      </c>
      <c r="EB37">
        <v>999.9</v>
      </c>
      <c r="EC37">
        <v>0</v>
      </c>
      <c r="ED37">
        <v>0</v>
      </c>
      <c r="EE37">
        <v>9993.385</v>
      </c>
      <c r="EF37">
        <v>0</v>
      </c>
      <c r="EG37">
        <v>0.242856</v>
      </c>
      <c r="EH37">
        <v>0.6640686</v>
      </c>
      <c r="EI37">
        <v>431.1403</v>
      </c>
      <c r="EJ37">
        <v>430.4347000000001</v>
      </c>
      <c r="EK37">
        <v>0.05725136000000001</v>
      </c>
      <c r="EL37">
        <v>420.0081</v>
      </c>
      <c r="EM37">
        <v>24.22341</v>
      </c>
      <c r="EN37">
        <v>2.186399</v>
      </c>
      <c r="EO37">
        <v>2.181245</v>
      </c>
      <c r="EP37">
        <v>18.863</v>
      </c>
      <c r="EQ37">
        <v>18.82521</v>
      </c>
      <c r="ER37">
        <v>0</v>
      </c>
      <c r="ES37">
        <v>0</v>
      </c>
      <c r="ET37">
        <v>0</v>
      </c>
      <c r="EU37">
        <v>0</v>
      </c>
      <c r="EV37">
        <v>1.95532</v>
      </c>
      <c r="EW37">
        <v>0</v>
      </c>
      <c r="EX37">
        <v>-16.25161</v>
      </c>
      <c r="EY37">
        <v>-0.9103</v>
      </c>
      <c r="EZ37">
        <v>34.6124</v>
      </c>
      <c r="FA37">
        <v>40.66840000000001</v>
      </c>
      <c r="FB37">
        <v>37.6874</v>
      </c>
      <c r="FC37">
        <v>40.1371</v>
      </c>
      <c r="FD37">
        <v>35.9435</v>
      </c>
      <c r="FE37">
        <v>0</v>
      </c>
      <c r="FF37">
        <v>0</v>
      </c>
      <c r="FG37">
        <v>0</v>
      </c>
      <c r="FH37">
        <v>1680554294.1</v>
      </c>
      <c r="FI37">
        <v>0</v>
      </c>
      <c r="FJ37">
        <v>2.058219230769231</v>
      </c>
      <c r="FK37">
        <v>-0.7350871787599018</v>
      </c>
      <c r="FL37">
        <v>2.235808542538396</v>
      </c>
      <c r="FM37">
        <v>-16.44781538461539</v>
      </c>
      <c r="FN37">
        <v>15</v>
      </c>
      <c r="FO37">
        <v>1680554059.6</v>
      </c>
      <c r="FP37" t="s">
        <v>461</v>
      </c>
      <c r="FQ37">
        <v>1680554059.6</v>
      </c>
      <c r="FR37">
        <v>1680554059.1</v>
      </c>
      <c r="FS37">
        <v>2</v>
      </c>
      <c r="FT37">
        <v>-0.274</v>
      </c>
      <c r="FU37">
        <v>-0.047</v>
      </c>
      <c r="FV37">
        <v>-0.757</v>
      </c>
      <c r="FW37">
        <v>0.273</v>
      </c>
      <c r="FX37">
        <v>420</v>
      </c>
      <c r="FY37">
        <v>24</v>
      </c>
      <c r="FZ37">
        <v>0.67</v>
      </c>
      <c r="GA37">
        <v>0.22</v>
      </c>
      <c r="GB37">
        <v>0.690862275</v>
      </c>
      <c r="GC37">
        <v>-0.2294596435272049</v>
      </c>
      <c r="GD37">
        <v>0.03201510872852653</v>
      </c>
      <c r="GE37">
        <v>0</v>
      </c>
      <c r="GF37">
        <v>0.06277856999999999</v>
      </c>
      <c r="GG37">
        <v>-0.03075971707317087</v>
      </c>
      <c r="GH37">
        <v>0.004037321807782976</v>
      </c>
      <c r="GI37">
        <v>1</v>
      </c>
      <c r="GJ37">
        <v>1</v>
      </c>
      <c r="GK37">
        <v>2</v>
      </c>
      <c r="GL37" t="s">
        <v>440</v>
      </c>
      <c r="GM37">
        <v>3.10325</v>
      </c>
      <c r="GN37">
        <v>2.75809</v>
      </c>
      <c r="GO37">
        <v>0.08831940000000001</v>
      </c>
      <c r="GP37">
        <v>0.08815770000000001</v>
      </c>
      <c r="GQ37">
        <v>0.108858</v>
      </c>
      <c r="GR37">
        <v>0.110026</v>
      </c>
      <c r="GS37">
        <v>23470</v>
      </c>
      <c r="GT37">
        <v>23180.4</v>
      </c>
      <c r="GU37">
        <v>26283.9</v>
      </c>
      <c r="GV37">
        <v>25752.9</v>
      </c>
      <c r="GW37">
        <v>37588.2</v>
      </c>
      <c r="GX37">
        <v>34972.9</v>
      </c>
      <c r="GY37">
        <v>45985</v>
      </c>
      <c r="GZ37">
        <v>42535.9</v>
      </c>
      <c r="HA37">
        <v>1.9103</v>
      </c>
      <c r="HB37">
        <v>1.9573</v>
      </c>
      <c r="HC37">
        <v>0.0737458</v>
      </c>
      <c r="HD37">
        <v>0</v>
      </c>
      <c r="HE37">
        <v>26.3065</v>
      </c>
      <c r="HF37">
        <v>999.9</v>
      </c>
      <c r="HG37">
        <v>51.4</v>
      </c>
      <c r="HH37">
        <v>30.2</v>
      </c>
      <c r="HI37">
        <v>24.5988</v>
      </c>
      <c r="HJ37">
        <v>60.5226</v>
      </c>
      <c r="HK37">
        <v>26.8269</v>
      </c>
      <c r="HL37">
        <v>1</v>
      </c>
      <c r="HM37">
        <v>-0.0384604</v>
      </c>
      <c r="HN37">
        <v>-0.352086</v>
      </c>
      <c r="HO37">
        <v>20.2941</v>
      </c>
      <c r="HP37">
        <v>5.22283</v>
      </c>
      <c r="HQ37">
        <v>11.98</v>
      </c>
      <c r="HR37">
        <v>4.96575</v>
      </c>
      <c r="HS37">
        <v>3.275</v>
      </c>
      <c r="HT37">
        <v>9999</v>
      </c>
      <c r="HU37">
        <v>9999</v>
      </c>
      <c r="HV37">
        <v>9999</v>
      </c>
      <c r="HW37">
        <v>985.2</v>
      </c>
      <c r="HX37">
        <v>1.86417</v>
      </c>
      <c r="HY37">
        <v>1.8602</v>
      </c>
      <c r="HZ37">
        <v>1.85837</v>
      </c>
      <c r="IA37">
        <v>1.85989</v>
      </c>
      <c r="IB37">
        <v>1.8599</v>
      </c>
      <c r="IC37">
        <v>1.85833</v>
      </c>
      <c r="ID37">
        <v>1.8574</v>
      </c>
      <c r="IE37">
        <v>1.85242</v>
      </c>
      <c r="IF37">
        <v>0</v>
      </c>
      <c r="IG37">
        <v>0</v>
      </c>
      <c r="IH37">
        <v>0</v>
      </c>
      <c r="II37">
        <v>0</v>
      </c>
      <c r="IJ37" t="s">
        <v>433</v>
      </c>
      <c r="IK37" t="s">
        <v>434</v>
      </c>
      <c r="IL37" t="s">
        <v>435</v>
      </c>
      <c r="IM37" t="s">
        <v>435</v>
      </c>
      <c r="IN37" t="s">
        <v>435</v>
      </c>
      <c r="IO37" t="s">
        <v>435</v>
      </c>
      <c r="IP37">
        <v>0</v>
      </c>
      <c r="IQ37">
        <v>100</v>
      </c>
      <c r="IR37">
        <v>100</v>
      </c>
      <c r="IS37">
        <v>-0.757</v>
      </c>
      <c r="IT37">
        <v>0.2915</v>
      </c>
      <c r="IU37">
        <v>-0.3882441963681783</v>
      </c>
      <c r="IV37">
        <v>-0.00139593354141756</v>
      </c>
      <c r="IW37">
        <v>1.4815850142622E-06</v>
      </c>
      <c r="IX37">
        <v>-5.845240202914516E-10</v>
      </c>
      <c r="IY37">
        <v>-0.02129643494789841</v>
      </c>
      <c r="IZ37">
        <v>-0.005038664025986261</v>
      </c>
      <c r="JA37">
        <v>0.001069327960449999</v>
      </c>
      <c r="JB37">
        <v>-1.316451681682256E-05</v>
      </c>
      <c r="JC37">
        <v>2</v>
      </c>
      <c r="JD37">
        <v>1977</v>
      </c>
      <c r="JE37">
        <v>1</v>
      </c>
      <c r="JF37">
        <v>23</v>
      </c>
      <c r="JG37">
        <v>4.3</v>
      </c>
      <c r="JH37">
        <v>4.3</v>
      </c>
      <c r="JI37">
        <v>1.1499</v>
      </c>
      <c r="JJ37">
        <v>2.61597</v>
      </c>
      <c r="JK37">
        <v>1.49658</v>
      </c>
      <c r="JL37">
        <v>2.39624</v>
      </c>
      <c r="JM37">
        <v>1.54907</v>
      </c>
      <c r="JN37">
        <v>2.40845</v>
      </c>
      <c r="JO37">
        <v>35.1978</v>
      </c>
      <c r="JP37">
        <v>24.2188</v>
      </c>
      <c r="JQ37">
        <v>18</v>
      </c>
      <c r="JR37">
        <v>488.09</v>
      </c>
      <c r="JS37">
        <v>535.552</v>
      </c>
      <c r="JT37">
        <v>27.1258</v>
      </c>
      <c r="JU37">
        <v>26.7264</v>
      </c>
      <c r="JV37">
        <v>30.0003</v>
      </c>
      <c r="JW37">
        <v>26.7669</v>
      </c>
      <c r="JX37">
        <v>26.7057</v>
      </c>
      <c r="JY37">
        <v>23.1166</v>
      </c>
      <c r="JZ37">
        <v>3.96877</v>
      </c>
      <c r="KA37">
        <v>100</v>
      </c>
      <c r="KB37">
        <v>27.1187</v>
      </c>
      <c r="KC37">
        <v>420</v>
      </c>
      <c r="KD37">
        <v>24.2809</v>
      </c>
      <c r="KE37">
        <v>100.473</v>
      </c>
      <c r="KF37">
        <v>100.907</v>
      </c>
    </row>
    <row r="38" spans="1:292">
      <c r="A38">
        <v>20</v>
      </c>
      <c r="B38">
        <v>1680554325.1</v>
      </c>
      <c r="C38">
        <v>721.5</v>
      </c>
      <c r="D38" t="s">
        <v>474</v>
      </c>
      <c r="E38" t="s">
        <v>475</v>
      </c>
      <c r="F38">
        <v>5</v>
      </c>
      <c r="G38" t="s">
        <v>428</v>
      </c>
      <c r="H38">
        <v>1680554322.6</v>
      </c>
      <c r="I38">
        <f>(J38)/1000</f>
        <v>0</v>
      </c>
      <c r="J38">
        <f>IF(DO38, AM38, AG38)</f>
        <v>0</v>
      </c>
      <c r="K38">
        <f>IF(DO38, AH38, AF38)</f>
        <v>0</v>
      </c>
      <c r="L38">
        <f>DQ38 - IF(AT38&gt;1, K38*DK38*100.0/(AV38*EE38), 0)</f>
        <v>0</v>
      </c>
      <c r="M38">
        <f>((S38-I38/2)*L38-K38)/(S38+I38/2)</f>
        <v>0</v>
      </c>
      <c r="N38">
        <f>M38*(DX38+DY38)/1000.0</f>
        <v>0</v>
      </c>
      <c r="O38">
        <f>(DQ38 - IF(AT38&gt;1, K38*DK38*100.0/(AV38*EE38), 0))*(DX38+DY38)/1000.0</f>
        <v>0</v>
      </c>
      <c r="P38">
        <f>2.0/((1/R38-1/Q38)+SIGN(R38)*SQRT((1/R38-1/Q38)*(1/R38-1/Q38) + 4*DL38/((DL38+1)*(DL38+1))*(2*1/R38*1/Q38-1/Q38*1/Q38)))</f>
        <v>0</v>
      </c>
      <c r="Q38">
        <f>IF(LEFT(DM38,1)&lt;&gt;"0",IF(LEFT(DM38,1)="1",3.0,DN38),$D$5+$E$5*(EE38*DX38/($K$5*1000))+$F$5*(EE38*DX38/($K$5*1000))*MAX(MIN(DK38,$J$5),$I$5)*MAX(MIN(DK38,$J$5),$I$5)+$G$5*MAX(MIN(DK38,$J$5),$I$5)*(EE38*DX38/($K$5*1000))+$H$5*(EE38*DX38/($K$5*1000))*(EE38*DX38/($K$5*1000)))</f>
        <v>0</v>
      </c>
      <c r="R38">
        <f>I38*(1000-(1000*0.61365*exp(17.502*V38/(240.97+V38))/(DX38+DY38)+DS38)/2)/(1000*0.61365*exp(17.502*V38/(240.97+V38))/(DX38+DY38)-DS38)</f>
        <v>0</v>
      </c>
      <c r="S38">
        <f>1/((DL38+1)/(P38/1.6)+1/(Q38/1.37)) + DL38/((DL38+1)/(P38/1.6) + DL38/(Q38/1.37))</f>
        <v>0</v>
      </c>
      <c r="T38">
        <f>(DG38*DJ38)</f>
        <v>0</v>
      </c>
      <c r="U38">
        <f>(DZ38+(T38+2*0.95*5.67E-8*(((DZ38+$B$9)+273)^4-(DZ38+273)^4)-44100*I38)/(1.84*29.3*Q38+8*0.95*5.67E-8*(DZ38+273)^3))</f>
        <v>0</v>
      </c>
      <c r="V38">
        <f>($C$9*EA38+$D$9*EB38+$E$9*U38)</f>
        <v>0</v>
      </c>
      <c r="W38">
        <f>0.61365*exp(17.502*V38/(240.97+V38))</f>
        <v>0</v>
      </c>
      <c r="X38">
        <f>(Y38/Z38*100)</f>
        <v>0</v>
      </c>
      <c r="Y38">
        <f>DS38*(DX38+DY38)/1000</f>
        <v>0</v>
      </c>
      <c r="Z38">
        <f>0.61365*exp(17.502*DZ38/(240.97+DZ38))</f>
        <v>0</v>
      </c>
      <c r="AA38">
        <f>(W38-DS38*(DX38+DY38)/1000)</f>
        <v>0</v>
      </c>
      <c r="AB38">
        <f>(-I38*44100)</f>
        <v>0</v>
      </c>
      <c r="AC38">
        <f>2*29.3*Q38*0.92*(DZ38-V38)</f>
        <v>0</v>
      </c>
      <c r="AD38">
        <f>2*0.95*5.67E-8*(((DZ38+$B$9)+273)^4-(V38+273)^4)</f>
        <v>0</v>
      </c>
      <c r="AE38">
        <f>T38+AD38+AB38+AC38</f>
        <v>0</v>
      </c>
      <c r="AF38">
        <f>DW38*AT38*(DR38-DQ38*(1000-AT38*DT38)/(1000-AT38*DS38))/(100*DK38)</f>
        <v>0</v>
      </c>
      <c r="AG38">
        <f>1000*DW38*AT38*(DS38-DT38)/(100*DK38*(1000-AT38*DS38))</f>
        <v>0</v>
      </c>
      <c r="AH38">
        <f>(AI38 - AJ38 - DX38*1E3/(8.314*(DZ38+273.15)) * AL38/DW38 * AK38) * DW38/(100*DK38) * (1000 - DT38)/1000</f>
        <v>0</v>
      </c>
      <c r="AI38">
        <v>430.4480613975475</v>
      </c>
      <c r="AJ38">
        <v>431.1844787878787</v>
      </c>
      <c r="AK38">
        <v>0.0006523138819113442</v>
      </c>
      <c r="AL38">
        <v>66.66687227563041</v>
      </c>
      <c r="AM38">
        <f>(AO38 - AN38 + DX38*1E3/(8.314*(DZ38+273.15)) * AQ38/DW38 * AP38) * DW38/(100*DK38) * 1000/(1000 - AO38)</f>
        <v>0</v>
      </c>
      <c r="AN38">
        <v>24.21922518634006</v>
      </c>
      <c r="AO38">
        <v>24.28415151515152</v>
      </c>
      <c r="AP38">
        <v>6.402517976957631E-06</v>
      </c>
      <c r="AQ38">
        <v>98.25308685071575</v>
      </c>
      <c r="AR38">
        <v>0</v>
      </c>
      <c r="AS38">
        <v>0</v>
      </c>
      <c r="AT38">
        <f>IF(AR38*$H$15&gt;=AV38,1.0,(AV38/(AV38-AR38*$H$15)))</f>
        <v>0</v>
      </c>
      <c r="AU38">
        <f>(AT38-1)*100</f>
        <v>0</v>
      </c>
      <c r="AV38">
        <f>MAX(0,($B$15+$C$15*EE38)/(1+$D$15*EE38)*DX38/(DZ38+273)*$E$15)</f>
        <v>0</v>
      </c>
      <c r="AW38" t="s">
        <v>429</v>
      </c>
      <c r="AX38" t="s">
        <v>429</v>
      </c>
      <c r="AY38">
        <v>0</v>
      </c>
      <c r="AZ38">
        <v>0</v>
      </c>
      <c r="BA38">
        <f>1-AY38/AZ38</f>
        <v>0</v>
      </c>
      <c r="BB38">
        <v>0</v>
      </c>
      <c r="BC38" t="s">
        <v>429</v>
      </c>
      <c r="BD38" t="s">
        <v>429</v>
      </c>
      <c r="BE38">
        <v>0</v>
      </c>
      <c r="BF38">
        <v>0</v>
      </c>
      <c r="BG38">
        <f>1-BE38/BF38</f>
        <v>0</v>
      </c>
      <c r="BH38">
        <v>0.5</v>
      </c>
      <c r="BI38">
        <f>DH38</f>
        <v>0</v>
      </c>
      <c r="BJ38">
        <f>K38</f>
        <v>0</v>
      </c>
      <c r="BK38">
        <f>BG38*BH38*BI38</f>
        <v>0</v>
      </c>
      <c r="BL38">
        <f>(BJ38-BB38)/BI38</f>
        <v>0</v>
      </c>
      <c r="BM38">
        <f>(AZ38-BF38)/BF38</f>
        <v>0</v>
      </c>
      <c r="BN38">
        <f>AY38/(BA38+AY38/BF38)</f>
        <v>0</v>
      </c>
      <c r="BO38" t="s">
        <v>429</v>
      </c>
      <c r="BP38">
        <v>0</v>
      </c>
      <c r="BQ38">
        <f>IF(BP38&lt;&gt;0, BP38, BN38)</f>
        <v>0</v>
      </c>
      <c r="BR38">
        <f>1-BQ38/BF38</f>
        <v>0</v>
      </c>
      <c r="BS38">
        <f>(BF38-BE38)/(BF38-BQ38)</f>
        <v>0</v>
      </c>
      <c r="BT38">
        <f>(AZ38-BF38)/(AZ38-BQ38)</f>
        <v>0</v>
      </c>
      <c r="BU38">
        <f>(BF38-BE38)/(BF38-AY38)</f>
        <v>0</v>
      </c>
      <c r="BV38">
        <f>(AZ38-BF38)/(AZ38-AY38)</f>
        <v>0</v>
      </c>
      <c r="BW38">
        <f>(BS38*BQ38/BE38)</f>
        <v>0</v>
      </c>
      <c r="BX38">
        <f>(1-BW38)</f>
        <v>0</v>
      </c>
      <c r="DG38">
        <f>$B$13*EF38+$C$13*EG38+$F$13*ER38*(1-EU38)</f>
        <v>0</v>
      </c>
      <c r="DH38">
        <f>DG38*DI38</f>
        <v>0</v>
      </c>
      <c r="DI38">
        <f>($B$13*$D$11+$C$13*$D$11+$F$13*((FE38+EW38)/MAX(FE38+EW38+FF38, 0.1)*$I$11+FF38/MAX(FE38+EW38+FF38, 0.1)*$J$11))/($B$13+$C$13+$F$13)</f>
        <v>0</v>
      </c>
      <c r="DJ38">
        <f>($B$13*$K$11+$C$13*$K$11+$F$13*((FE38+EW38)/MAX(FE38+EW38+FF38, 0.1)*$P$11+FF38/MAX(FE38+EW38+FF38, 0.1)*$Q$11))/($B$13+$C$13+$F$13)</f>
        <v>0</v>
      </c>
      <c r="DK38">
        <v>1.65</v>
      </c>
      <c r="DL38">
        <v>0.5</v>
      </c>
      <c r="DM38" t="s">
        <v>430</v>
      </c>
      <c r="DN38">
        <v>2</v>
      </c>
      <c r="DO38" t="b">
        <v>1</v>
      </c>
      <c r="DP38">
        <v>1680554322.6</v>
      </c>
      <c r="DQ38">
        <v>420.6955555555556</v>
      </c>
      <c r="DR38">
        <v>420.0054444444444</v>
      </c>
      <c r="DS38">
        <v>24.28277777777778</v>
      </c>
      <c r="DT38">
        <v>24.22002222222223</v>
      </c>
      <c r="DU38">
        <v>421.4526666666667</v>
      </c>
      <c r="DV38">
        <v>23.99125555555555</v>
      </c>
      <c r="DW38">
        <v>500.0008888888889</v>
      </c>
      <c r="DX38">
        <v>90.0450888888889</v>
      </c>
      <c r="DY38">
        <v>0.1000826</v>
      </c>
      <c r="DZ38">
        <v>27.36212222222222</v>
      </c>
      <c r="EA38">
        <v>27.50987777777778</v>
      </c>
      <c r="EB38">
        <v>999.9000000000001</v>
      </c>
      <c r="EC38">
        <v>0</v>
      </c>
      <c r="ED38">
        <v>0</v>
      </c>
      <c r="EE38">
        <v>9992.916666666666</v>
      </c>
      <c r="EF38">
        <v>0</v>
      </c>
      <c r="EG38">
        <v>0.242856</v>
      </c>
      <c r="EH38">
        <v>0.6903821111111111</v>
      </c>
      <c r="EI38">
        <v>431.1656666666667</v>
      </c>
      <c r="EJ38">
        <v>430.4302222222223</v>
      </c>
      <c r="EK38">
        <v>0.06275748888888888</v>
      </c>
      <c r="EL38">
        <v>420.0054444444444</v>
      </c>
      <c r="EM38">
        <v>24.22002222222223</v>
      </c>
      <c r="EN38">
        <v>2.186547777777778</v>
      </c>
      <c r="EO38">
        <v>2.180893333333334</v>
      </c>
      <c r="EP38">
        <v>18.86407777777778</v>
      </c>
      <c r="EQ38">
        <v>18.82265555555556</v>
      </c>
      <c r="ER38">
        <v>0</v>
      </c>
      <c r="ES38">
        <v>0</v>
      </c>
      <c r="ET38">
        <v>0</v>
      </c>
      <c r="EU38">
        <v>0</v>
      </c>
      <c r="EV38">
        <v>2.107466666666667</v>
      </c>
      <c r="EW38">
        <v>0</v>
      </c>
      <c r="EX38">
        <v>-15.94962222222222</v>
      </c>
      <c r="EY38">
        <v>-0.9184111111111112</v>
      </c>
      <c r="EZ38">
        <v>34.63188888888889</v>
      </c>
      <c r="FA38">
        <v>40.72900000000001</v>
      </c>
      <c r="FB38">
        <v>37.68711111111111</v>
      </c>
      <c r="FC38">
        <v>40.215</v>
      </c>
      <c r="FD38">
        <v>36.062</v>
      </c>
      <c r="FE38">
        <v>0</v>
      </c>
      <c r="FF38">
        <v>0</v>
      </c>
      <c r="FG38">
        <v>0</v>
      </c>
      <c r="FH38">
        <v>1680554299.5</v>
      </c>
      <c r="FI38">
        <v>0</v>
      </c>
      <c r="FJ38">
        <v>2.067216</v>
      </c>
      <c r="FK38">
        <v>-0.2284922999672729</v>
      </c>
      <c r="FL38">
        <v>3.344715375096709</v>
      </c>
      <c r="FM38">
        <v>-16.211796</v>
      </c>
      <c r="FN38">
        <v>15</v>
      </c>
      <c r="FO38">
        <v>1680554059.6</v>
      </c>
      <c r="FP38" t="s">
        <v>461</v>
      </c>
      <c r="FQ38">
        <v>1680554059.6</v>
      </c>
      <c r="FR38">
        <v>1680554059.1</v>
      </c>
      <c r="FS38">
        <v>2</v>
      </c>
      <c r="FT38">
        <v>-0.274</v>
      </c>
      <c r="FU38">
        <v>-0.047</v>
      </c>
      <c r="FV38">
        <v>-0.757</v>
      </c>
      <c r="FW38">
        <v>0.273</v>
      </c>
      <c r="FX38">
        <v>420</v>
      </c>
      <c r="FY38">
        <v>24</v>
      </c>
      <c r="FZ38">
        <v>0.67</v>
      </c>
      <c r="GA38">
        <v>0.22</v>
      </c>
      <c r="GB38">
        <v>0.680556475</v>
      </c>
      <c r="GC38">
        <v>-0.129580896810509</v>
      </c>
      <c r="GD38">
        <v>0.03396304753109437</v>
      </c>
      <c r="GE38">
        <v>0</v>
      </c>
      <c r="GF38">
        <v>0.0619202625</v>
      </c>
      <c r="GG38">
        <v>-0.01960642063789873</v>
      </c>
      <c r="GH38">
        <v>0.004018940225711717</v>
      </c>
      <c r="GI38">
        <v>1</v>
      </c>
      <c r="GJ38">
        <v>1</v>
      </c>
      <c r="GK38">
        <v>2</v>
      </c>
      <c r="GL38" t="s">
        <v>440</v>
      </c>
      <c r="GM38">
        <v>3.10335</v>
      </c>
      <c r="GN38">
        <v>2.75814</v>
      </c>
      <c r="GO38">
        <v>0.08832180000000001</v>
      </c>
      <c r="GP38">
        <v>0.0881391</v>
      </c>
      <c r="GQ38">
        <v>0.108859</v>
      </c>
      <c r="GR38">
        <v>0.110006</v>
      </c>
      <c r="GS38">
        <v>23469.8</v>
      </c>
      <c r="GT38">
        <v>23180.7</v>
      </c>
      <c r="GU38">
        <v>26283.7</v>
      </c>
      <c r="GV38">
        <v>25752.7</v>
      </c>
      <c r="GW38">
        <v>37587.8</v>
      </c>
      <c r="GX38">
        <v>34974</v>
      </c>
      <c r="GY38">
        <v>45984.6</v>
      </c>
      <c r="GZ38">
        <v>42536.2</v>
      </c>
      <c r="HA38">
        <v>1.91063</v>
      </c>
      <c r="HB38">
        <v>1.95702</v>
      </c>
      <c r="HC38">
        <v>0.0728369</v>
      </c>
      <c r="HD38">
        <v>0</v>
      </c>
      <c r="HE38">
        <v>26.3092</v>
      </c>
      <c r="HF38">
        <v>999.9</v>
      </c>
      <c r="HG38">
        <v>51.4</v>
      </c>
      <c r="HH38">
        <v>30.2</v>
      </c>
      <c r="HI38">
        <v>24.6013</v>
      </c>
      <c r="HJ38">
        <v>60.6226</v>
      </c>
      <c r="HK38">
        <v>26.863</v>
      </c>
      <c r="HL38">
        <v>1</v>
      </c>
      <c r="HM38">
        <v>-0.0380488</v>
      </c>
      <c r="HN38">
        <v>-0.340398</v>
      </c>
      <c r="HO38">
        <v>20.2941</v>
      </c>
      <c r="HP38">
        <v>5.22238</v>
      </c>
      <c r="HQ38">
        <v>11.98</v>
      </c>
      <c r="HR38">
        <v>4.96575</v>
      </c>
      <c r="HS38">
        <v>3.275</v>
      </c>
      <c r="HT38">
        <v>9999</v>
      </c>
      <c r="HU38">
        <v>9999</v>
      </c>
      <c r="HV38">
        <v>9999</v>
      </c>
      <c r="HW38">
        <v>985.2</v>
      </c>
      <c r="HX38">
        <v>1.86417</v>
      </c>
      <c r="HY38">
        <v>1.8602</v>
      </c>
      <c r="HZ38">
        <v>1.85837</v>
      </c>
      <c r="IA38">
        <v>1.85989</v>
      </c>
      <c r="IB38">
        <v>1.85991</v>
      </c>
      <c r="IC38">
        <v>1.85834</v>
      </c>
      <c r="ID38">
        <v>1.85742</v>
      </c>
      <c r="IE38">
        <v>1.85242</v>
      </c>
      <c r="IF38">
        <v>0</v>
      </c>
      <c r="IG38">
        <v>0</v>
      </c>
      <c r="IH38">
        <v>0</v>
      </c>
      <c r="II38">
        <v>0</v>
      </c>
      <c r="IJ38" t="s">
        <v>433</v>
      </c>
      <c r="IK38" t="s">
        <v>434</v>
      </c>
      <c r="IL38" t="s">
        <v>435</v>
      </c>
      <c r="IM38" t="s">
        <v>435</v>
      </c>
      <c r="IN38" t="s">
        <v>435</v>
      </c>
      <c r="IO38" t="s">
        <v>435</v>
      </c>
      <c r="IP38">
        <v>0</v>
      </c>
      <c r="IQ38">
        <v>100</v>
      </c>
      <c r="IR38">
        <v>100</v>
      </c>
      <c r="IS38">
        <v>-0.757</v>
      </c>
      <c r="IT38">
        <v>0.2916</v>
      </c>
      <c r="IU38">
        <v>-0.3882441963681783</v>
      </c>
      <c r="IV38">
        <v>-0.00139593354141756</v>
      </c>
      <c r="IW38">
        <v>1.4815850142622E-06</v>
      </c>
      <c r="IX38">
        <v>-5.845240202914516E-10</v>
      </c>
      <c r="IY38">
        <v>-0.02129643494789841</v>
      </c>
      <c r="IZ38">
        <v>-0.005038664025986261</v>
      </c>
      <c r="JA38">
        <v>0.001069327960449999</v>
      </c>
      <c r="JB38">
        <v>-1.316451681682256E-05</v>
      </c>
      <c r="JC38">
        <v>2</v>
      </c>
      <c r="JD38">
        <v>1977</v>
      </c>
      <c r="JE38">
        <v>1</v>
      </c>
      <c r="JF38">
        <v>23</v>
      </c>
      <c r="JG38">
        <v>4.4</v>
      </c>
      <c r="JH38">
        <v>4.4</v>
      </c>
      <c r="JI38">
        <v>1.1499</v>
      </c>
      <c r="JJ38">
        <v>2.62207</v>
      </c>
      <c r="JK38">
        <v>1.49658</v>
      </c>
      <c r="JL38">
        <v>2.39624</v>
      </c>
      <c r="JM38">
        <v>1.54907</v>
      </c>
      <c r="JN38">
        <v>2.36084</v>
      </c>
      <c r="JO38">
        <v>35.1978</v>
      </c>
      <c r="JP38">
        <v>24.2101</v>
      </c>
      <c r="JQ38">
        <v>18</v>
      </c>
      <c r="JR38">
        <v>488.305</v>
      </c>
      <c r="JS38">
        <v>535.397</v>
      </c>
      <c r="JT38">
        <v>27.1152</v>
      </c>
      <c r="JU38">
        <v>26.7292</v>
      </c>
      <c r="JV38">
        <v>30.0003</v>
      </c>
      <c r="JW38">
        <v>26.7703</v>
      </c>
      <c r="JX38">
        <v>26.7096</v>
      </c>
      <c r="JY38">
        <v>23.1187</v>
      </c>
      <c r="JZ38">
        <v>3.96877</v>
      </c>
      <c r="KA38">
        <v>100</v>
      </c>
      <c r="KB38">
        <v>27.1067</v>
      </c>
      <c r="KC38">
        <v>420</v>
      </c>
      <c r="KD38">
        <v>24.2809</v>
      </c>
      <c r="KE38">
        <v>100.472</v>
      </c>
      <c r="KF38">
        <v>100.907</v>
      </c>
    </row>
    <row r="39" spans="1:292">
      <c r="A39">
        <v>21</v>
      </c>
      <c r="B39">
        <v>1680554330.1</v>
      </c>
      <c r="C39">
        <v>726.5</v>
      </c>
      <c r="D39" t="s">
        <v>476</v>
      </c>
      <c r="E39" t="s">
        <v>477</v>
      </c>
      <c r="F39">
        <v>5</v>
      </c>
      <c r="G39" t="s">
        <v>428</v>
      </c>
      <c r="H39">
        <v>1680554327.3</v>
      </c>
      <c r="I39">
        <f>(J39)/1000</f>
        <v>0</v>
      </c>
      <c r="J39">
        <f>IF(DO39, AM39, AG39)</f>
        <v>0</v>
      </c>
      <c r="K39">
        <f>IF(DO39, AH39, AF39)</f>
        <v>0</v>
      </c>
      <c r="L39">
        <f>DQ39 - IF(AT39&gt;1, K39*DK39*100.0/(AV39*EE39), 0)</f>
        <v>0</v>
      </c>
      <c r="M39">
        <f>((S39-I39/2)*L39-K39)/(S39+I39/2)</f>
        <v>0</v>
      </c>
      <c r="N39">
        <f>M39*(DX39+DY39)/1000.0</f>
        <v>0</v>
      </c>
      <c r="O39">
        <f>(DQ39 - IF(AT39&gt;1, K39*DK39*100.0/(AV39*EE39), 0))*(DX39+DY39)/1000.0</f>
        <v>0</v>
      </c>
      <c r="P39">
        <f>2.0/((1/R39-1/Q39)+SIGN(R39)*SQRT((1/R39-1/Q39)*(1/R39-1/Q39) + 4*DL39/((DL39+1)*(DL39+1))*(2*1/R39*1/Q39-1/Q39*1/Q39)))</f>
        <v>0</v>
      </c>
      <c r="Q39">
        <f>IF(LEFT(DM39,1)&lt;&gt;"0",IF(LEFT(DM39,1)="1",3.0,DN39),$D$5+$E$5*(EE39*DX39/($K$5*1000))+$F$5*(EE39*DX39/($K$5*1000))*MAX(MIN(DK39,$J$5),$I$5)*MAX(MIN(DK39,$J$5),$I$5)+$G$5*MAX(MIN(DK39,$J$5),$I$5)*(EE39*DX39/($K$5*1000))+$H$5*(EE39*DX39/($K$5*1000))*(EE39*DX39/($K$5*1000)))</f>
        <v>0</v>
      </c>
      <c r="R39">
        <f>I39*(1000-(1000*0.61365*exp(17.502*V39/(240.97+V39))/(DX39+DY39)+DS39)/2)/(1000*0.61365*exp(17.502*V39/(240.97+V39))/(DX39+DY39)-DS39)</f>
        <v>0</v>
      </c>
      <c r="S39">
        <f>1/((DL39+1)/(P39/1.6)+1/(Q39/1.37)) + DL39/((DL39+1)/(P39/1.6) + DL39/(Q39/1.37))</f>
        <v>0</v>
      </c>
      <c r="T39">
        <f>(DG39*DJ39)</f>
        <v>0</v>
      </c>
      <c r="U39">
        <f>(DZ39+(T39+2*0.95*5.67E-8*(((DZ39+$B$9)+273)^4-(DZ39+273)^4)-44100*I39)/(1.84*29.3*Q39+8*0.95*5.67E-8*(DZ39+273)^3))</f>
        <v>0</v>
      </c>
      <c r="V39">
        <f>($C$9*EA39+$D$9*EB39+$E$9*U39)</f>
        <v>0</v>
      </c>
      <c r="W39">
        <f>0.61365*exp(17.502*V39/(240.97+V39))</f>
        <v>0</v>
      </c>
      <c r="X39">
        <f>(Y39/Z39*100)</f>
        <v>0</v>
      </c>
      <c r="Y39">
        <f>DS39*(DX39+DY39)/1000</f>
        <v>0</v>
      </c>
      <c r="Z39">
        <f>0.61365*exp(17.502*DZ39/(240.97+DZ39))</f>
        <v>0</v>
      </c>
      <c r="AA39">
        <f>(W39-DS39*(DX39+DY39)/1000)</f>
        <v>0</v>
      </c>
      <c r="AB39">
        <f>(-I39*44100)</f>
        <v>0</v>
      </c>
      <c r="AC39">
        <f>2*29.3*Q39*0.92*(DZ39-V39)</f>
        <v>0</v>
      </c>
      <c r="AD39">
        <f>2*0.95*5.67E-8*(((DZ39+$B$9)+273)^4-(V39+273)^4)</f>
        <v>0</v>
      </c>
      <c r="AE39">
        <f>T39+AD39+AB39+AC39</f>
        <v>0</v>
      </c>
      <c r="AF39">
        <f>DW39*AT39*(DR39-DQ39*(1000-AT39*DT39)/(1000-AT39*DS39))/(100*DK39)</f>
        <v>0</v>
      </c>
      <c r="AG39">
        <f>1000*DW39*AT39*(DS39-DT39)/(100*DK39*(1000-AT39*DS39))</f>
        <v>0</v>
      </c>
      <c r="AH39">
        <f>(AI39 - AJ39 - DX39*1E3/(8.314*(DZ39+273.15)) * AL39/DW39 * AK39) * DW39/(100*DK39) * (1000 - DT39)/1000</f>
        <v>0</v>
      </c>
      <c r="AI39">
        <v>430.3847981175851</v>
      </c>
      <c r="AJ39">
        <v>431.1309636363637</v>
      </c>
      <c r="AK39">
        <v>-0.0002811481984901629</v>
      </c>
      <c r="AL39">
        <v>66.66687227563041</v>
      </c>
      <c r="AM39">
        <f>(AO39 - AN39 + DX39*1E3/(8.314*(DZ39+273.15)) * AQ39/DW39 * AP39) * DW39/(100*DK39) * 1000/(1000 - AO39)</f>
        <v>0</v>
      </c>
      <c r="AN39">
        <v>24.21491287536589</v>
      </c>
      <c r="AO39">
        <v>24.28188363636363</v>
      </c>
      <c r="AP39">
        <v>-2.665414009293955E-06</v>
      </c>
      <c r="AQ39">
        <v>98.25308685071575</v>
      </c>
      <c r="AR39">
        <v>0</v>
      </c>
      <c r="AS39">
        <v>0</v>
      </c>
      <c r="AT39">
        <f>IF(AR39*$H$15&gt;=AV39,1.0,(AV39/(AV39-AR39*$H$15)))</f>
        <v>0</v>
      </c>
      <c r="AU39">
        <f>(AT39-1)*100</f>
        <v>0</v>
      </c>
      <c r="AV39">
        <f>MAX(0,($B$15+$C$15*EE39)/(1+$D$15*EE39)*DX39/(DZ39+273)*$E$15)</f>
        <v>0</v>
      </c>
      <c r="AW39" t="s">
        <v>429</v>
      </c>
      <c r="AX39" t="s">
        <v>429</v>
      </c>
      <c r="AY39">
        <v>0</v>
      </c>
      <c r="AZ39">
        <v>0</v>
      </c>
      <c r="BA39">
        <f>1-AY39/AZ39</f>
        <v>0</v>
      </c>
      <c r="BB39">
        <v>0</v>
      </c>
      <c r="BC39" t="s">
        <v>429</v>
      </c>
      <c r="BD39" t="s">
        <v>429</v>
      </c>
      <c r="BE39">
        <v>0</v>
      </c>
      <c r="BF39">
        <v>0</v>
      </c>
      <c r="BG39">
        <f>1-BE39/BF39</f>
        <v>0</v>
      </c>
      <c r="BH39">
        <v>0.5</v>
      </c>
      <c r="BI39">
        <f>DH39</f>
        <v>0</v>
      </c>
      <c r="BJ39">
        <f>K39</f>
        <v>0</v>
      </c>
      <c r="BK39">
        <f>BG39*BH39*BI39</f>
        <v>0</v>
      </c>
      <c r="BL39">
        <f>(BJ39-BB39)/BI39</f>
        <v>0</v>
      </c>
      <c r="BM39">
        <f>(AZ39-BF39)/BF39</f>
        <v>0</v>
      </c>
      <c r="BN39">
        <f>AY39/(BA39+AY39/BF39)</f>
        <v>0</v>
      </c>
      <c r="BO39" t="s">
        <v>429</v>
      </c>
      <c r="BP39">
        <v>0</v>
      </c>
      <c r="BQ39">
        <f>IF(BP39&lt;&gt;0, BP39, BN39)</f>
        <v>0</v>
      </c>
      <c r="BR39">
        <f>1-BQ39/BF39</f>
        <v>0</v>
      </c>
      <c r="BS39">
        <f>(BF39-BE39)/(BF39-BQ39)</f>
        <v>0</v>
      </c>
      <c r="BT39">
        <f>(AZ39-BF39)/(AZ39-BQ39)</f>
        <v>0</v>
      </c>
      <c r="BU39">
        <f>(BF39-BE39)/(BF39-AY39)</f>
        <v>0</v>
      </c>
      <c r="BV39">
        <f>(AZ39-BF39)/(AZ39-AY39)</f>
        <v>0</v>
      </c>
      <c r="BW39">
        <f>(BS39*BQ39/BE39)</f>
        <v>0</v>
      </c>
      <c r="BX39">
        <f>(1-BW39)</f>
        <v>0</v>
      </c>
      <c r="DG39">
        <f>$B$13*EF39+$C$13*EG39+$F$13*ER39*(1-EU39)</f>
        <v>0</v>
      </c>
      <c r="DH39">
        <f>DG39*DI39</f>
        <v>0</v>
      </c>
      <c r="DI39">
        <f>($B$13*$D$11+$C$13*$D$11+$F$13*((FE39+EW39)/MAX(FE39+EW39+FF39, 0.1)*$I$11+FF39/MAX(FE39+EW39+FF39, 0.1)*$J$11))/($B$13+$C$13+$F$13)</f>
        <v>0</v>
      </c>
      <c r="DJ39">
        <f>($B$13*$K$11+$C$13*$K$11+$F$13*((FE39+EW39)/MAX(FE39+EW39+FF39, 0.1)*$P$11+FF39/MAX(FE39+EW39+FF39, 0.1)*$Q$11))/($B$13+$C$13+$F$13)</f>
        <v>0</v>
      </c>
      <c r="DK39">
        <v>1.65</v>
      </c>
      <c r="DL39">
        <v>0.5</v>
      </c>
      <c r="DM39" t="s">
        <v>430</v>
      </c>
      <c r="DN39">
        <v>2</v>
      </c>
      <c r="DO39" t="b">
        <v>1</v>
      </c>
      <c r="DP39">
        <v>1680554327.3</v>
      </c>
      <c r="DQ39">
        <v>420.6778</v>
      </c>
      <c r="DR39">
        <v>419.9666</v>
      </c>
      <c r="DS39">
        <v>24.28262</v>
      </c>
      <c r="DT39">
        <v>24.21547</v>
      </c>
      <c r="DU39">
        <v>421.4349</v>
      </c>
      <c r="DV39">
        <v>23.99111</v>
      </c>
      <c r="DW39">
        <v>500.0398999999999</v>
      </c>
      <c r="DX39">
        <v>90.04384000000002</v>
      </c>
      <c r="DY39">
        <v>0.09995585000000001</v>
      </c>
      <c r="DZ39">
        <v>27.35964</v>
      </c>
      <c r="EA39">
        <v>27.499</v>
      </c>
      <c r="EB39">
        <v>999.9</v>
      </c>
      <c r="EC39">
        <v>0</v>
      </c>
      <c r="ED39">
        <v>0</v>
      </c>
      <c r="EE39">
        <v>9994.805</v>
      </c>
      <c r="EF39">
        <v>0</v>
      </c>
      <c r="EG39">
        <v>0.242856</v>
      </c>
      <c r="EH39">
        <v>0.7112456</v>
      </c>
      <c r="EI39">
        <v>431.1472</v>
      </c>
      <c r="EJ39">
        <v>430.3886000000001</v>
      </c>
      <c r="EK39">
        <v>0.06717089999999999</v>
      </c>
      <c r="EL39">
        <v>419.9666</v>
      </c>
      <c r="EM39">
        <v>24.21547</v>
      </c>
      <c r="EN39">
        <v>2.186503000000001</v>
      </c>
      <c r="EO39">
        <v>2.180453</v>
      </c>
      <c r="EP39">
        <v>18.86374</v>
      </c>
      <c r="EQ39">
        <v>18.81941</v>
      </c>
      <c r="ER39">
        <v>0</v>
      </c>
      <c r="ES39">
        <v>0</v>
      </c>
      <c r="ET39">
        <v>0</v>
      </c>
      <c r="EU39">
        <v>0</v>
      </c>
      <c r="EV39">
        <v>2.19693</v>
      </c>
      <c r="EW39">
        <v>0</v>
      </c>
      <c r="EX39">
        <v>-15.7076</v>
      </c>
      <c r="EY39">
        <v>-0.8858</v>
      </c>
      <c r="EZ39">
        <v>34.6684</v>
      </c>
      <c r="FA39">
        <v>40.7872</v>
      </c>
      <c r="FB39">
        <v>37.9621</v>
      </c>
      <c r="FC39">
        <v>40.29969999999999</v>
      </c>
      <c r="FD39">
        <v>36.0184</v>
      </c>
      <c r="FE39">
        <v>0</v>
      </c>
      <c r="FF39">
        <v>0</v>
      </c>
      <c r="FG39">
        <v>0</v>
      </c>
      <c r="FH39">
        <v>1680554304.3</v>
      </c>
      <c r="FI39">
        <v>0</v>
      </c>
      <c r="FJ39">
        <v>2.081192</v>
      </c>
      <c r="FK39">
        <v>1.067007699926111</v>
      </c>
      <c r="FL39">
        <v>3.121423081448861</v>
      </c>
      <c r="FM39">
        <v>-15.947772</v>
      </c>
      <c r="FN39">
        <v>15</v>
      </c>
      <c r="FO39">
        <v>1680554059.6</v>
      </c>
      <c r="FP39" t="s">
        <v>461</v>
      </c>
      <c r="FQ39">
        <v>1680554059.6</v>
      </c>
      <c r="FR39">
        <v>1680554059.1</v>
      </c>
      <c r="FS39">
        <v>2</v>
      </c>
      <c r="FT39">
        <v>-0.274</v>
      </c>
      <c r="FU39">
        <v>-0.047</v>
      </c>
      <c r="FV39">
        <v>-0.757</v>
      </c>
      <c r="FW39">
        <v>0.273</v>
      </c>
      <c r="FX39">
        <v>420</v>
      </c>
      <c r="FY39">
        <v>24</v>
      </c>
      <c r="FZ39">
        <v>0.67</v>
      </c>
      <c r="GA39">
        <v>0.22</v>
      </c>
      <c r="GB39">
        <v>0.6821534146341465</v>
      </c>
      <c r="GC39">
        <v>0.1785129407665511</v>
      </c>
      <c r="GD39">
        <v>0.03335012053144974</v>
      </c>
      <c r="GE39">
        <v>0</v>
      </c>
      <c r="GF39">
        <v>0.06246733902439024</v>
      </c>
      <c r="GG39">
        <v>0.01785116655052255</v>
      </c>
      <c r="GH39">
        <v>0.004467425136276287</v>
      </c>
      <c r="GI39">
        <v>1</v>
      </c>
      <c r="GJ39">
        <v>1</v>
      </c>
      <c r="GK39">
        <v>2</v>
      </c>
      <c r="GL39" t="s">
        <v>440</v>
      </c>
      <c r="GM39">
        <v>3.10327</v>
      </c>
      <c r="GN39">
        <v>2.75812</v>
      </c>
      <c r="GO39">
        <v>0.08831559999999999</v>
      </c>
      <c r="GP39">
        <v>0.0881445</v>
      </c>
      <c r="GQ39">
        <v>0.108851</v>
      </c>
      <c r="GR39">
        <v>0.109984</v>
      </c>
      <c r="GS39">
        <v>23470</v>
      </c>
      <c r="GT39">
        <v>23180.4</v>
      </c>
      <c r="GU39">
        <v>26283.7</v>
      </c>
      <c r="GV39">
        <v>25752.5</v>
      </c>
      <c r="GW39">
        <v>37588.1</v>
      </c>
      <c r="GX39">
        <v>34974.5</v>
      </c>
      <c r="GY39">
        <v>45984.5</v>
      </c>
      <c r="GZ39">
        <v>42535.7</v>
      </c>
      <c r="HA39">
        <v>1.91015</v>
      </c>
      <c r="HB39">
        <v>1.9574</v>
      </c>
      <c r="HC39">
        <v>0.072591</v>
      </c>
      <c r="HD39">
        <v>0</v>
      </c>
      <c r="HE39">
        <v>26.3115</v>
      </c>
      <c r="HF39">
        <v>999.9</v>
      </c>
      <c r="HG39">
        <v>51.4</v>
      </c>
      <c r="HH39">
        <v>30.2</v>
      </c>
      <c r="HI39">
        <v>24.5998</v>
      </c>
      <c r="HJ39">
        <v>60.7226</v>
      </c>
      <c r="HK39">
        <v>26.7829</v>
      </c>
      <c r="HL39">
        <v>1</v>
      </c>
      <c r="HM39">
        <v>-0.0378354</v>
      </c>
      <c r="HN39">
        <v>-0.357416</v>
      </c>
      <c r="HO39">
        <v>20.2941</v>
      </c>
      <c r="HP39">
        <v>5.22283</v>
      </c>
      <c r="HQ39">
        <v>11.98</v>
      </c>
      <c r="HR39">
        <v>4.9658</v>
      </c>
      <c r="HS39">
        <v>3.275</v>
      </c>
      <c r="HT39">
        <v>9999</v>
      </c>
      <c r="HU39">
        <v>9999</v>
      </c>
      <c r="HV39">
        <v>9999</v>
      </c>
      <c r="HW39">
        <v>985.2</v>
      </c>
      <c r="HX39">
        <v>1.86417</v>
      </c>
      <c r="HY39">
        <v>1.86019</v>
      </c>
      <c r="HZ39">
        <v>1.85837</v>
      </c>
      <c r="IA39">
        <v>1.85989</v>
      </c>
      <c r="IB39">
        <v>1.85989</v>
      </c>
      <c r="IC39">
        <v>1.85834</v>
      </c>
      <c r="ID39">
        <v>1.85741</v>
      </c>
      <c r="IE39">
        <v>1.85242</v>
      </c>
      <c r="IF39">
        <v>0</v>
      </c>
      <c r="IG39">
        <v>0</v>
      </c>
      <c r="IH39">
        <v>0</v>
      </c>
      <c r="II39">
        <v>0</v>
      </c>
      <c r="IJ39" t="s">
        <v>433</v>
      </c>
      <c r="IK39" t="s">
        <v>434</v>
      </c>
      <c r="IL39" t="s">
        <v>435</v>
      </c>
      <c r="IM39" t="s">
        <v>435</v>
      </c>
      <c r="IN39" t="s">
        <v>435</v>
      </c>
      <c r="IO39" t="s">
        <v>435</v>
      </c>
      <c r="IP39">
        <v>0</v>
      </c>
      <c r="IQ39">
        <v>100</v>
      </c>
      <c r="IR39">
        <v>100</v>
      </c>
      <c r="IS39">
        <v>-0.757</v>
      </c>
      <c r="IT39">
        <v>0.2915</v>
      </c>
      <c r="IU39">
        <v>-0.3882441963681783</v>
      </c>
      <c r="IV39">
        <v>-0.00139593354141756</v>
      </c>
      <c r="IW39">
        <v>1.4815850142622E-06</v>
      </c>
      <c r="IX39">
        <v>-5.845240202914516E-10</v>
      </c>
      <c r="IY39">
        <v>-0.02129643494789841</v>
      </c>
      <c r="IZ39">
        <v>-0.005038664025986261</v>
      </c>
      <c r="JA39">
        <v>0.001069327960449999</v>
      </c>
      <c r="JB39">
        <v>-1.316451681682256E-05</v>
      </c>
      <c r="JC39">
        <v>2</v>
      </c>
      <c r="JD39">
        <v>1977</v>
      </c>
      <c r="JE39">
        <v>1</v>
      </c>
      <c r="JF39">
        <v>23</v>
      </c>
      <c r="JG39">
        <v>4.5</v>
      </c>
      <c r="JH39">
        <v>4.5</v>
      </c>
      <c r="JI39">
        <v>1.1499</v>
      </c>
      <c r="JJ39">
        <v>2.62085</v>
      </c>
      <c r="JK39">
        <v>1.49658</v>
      </c>
      <c r="JL39">
        <v>2.39624</v>
      </c>
      <c r="JM39">
        <v>1.54907</v>
      </c>
      <c r="JN39">
        <v>2.40723</v>
      </c>
      <c r="JO39">
        <v>35.1978</v>
      </c>
      <c r="JP39">
        <v>24.2188</v>
      </c>
      <c r="JQ39">
        <v>18</v>
      </c>
      <c r="JR39">
        <v>488.057</v>
      </c>
      <c r="JS39">
        <v>535.6900000000001</v>
      </c>
      <c r="JT39">
        <v>27.1039</v>
      </c>
      <c r="JU39">
        <v>26.732</v>
      </c>
      <c r="JV39">
        <v>30.0004</v>
      </c>
      <c r="JW39">
        <v>26.7736</v>
      </c>
      <c r="JX39">
        <v>26.713</v>
      </c>
      <c r="JY39">
        <v>23.1191</v>
      </c>
      <c r="JZ39">
        <v>3.96877</v>
      </c>
      <c r="KA39">
        <v>100</v>
      </c>
      <c r="KB39">
        <v>27.1057</v>
      </c>
      <c r="KC39">
        <v>420</v>
      </c>
      <c r="KD39">
        <v>24.2809</v>
      </c>
      <c r="KE39">
        <v>100.472</v>
      </c>
      <c r="KF39">
        <v>100.906</v>
      </c>
    </row>
    <row r="40" spans="1:292">
      <c r="A40">
        <v>22</v>
      </c>
      <c r="B40">
        <v>1680554335.1</v>
      </c>
      <c r="C40">
        <v>731.5</v>
      </c>
      <c r="D40" t="s">
        <v>478</v>
      </c>
      <c r="E40" t="s">
        <v>479</v>
      </c>
      <c r="F40">
        <v>5</v>
      </c>
      <c r="G40" t="s">
        <v>428</v>
      </c>
      <c r="H40">
        <v>1680554332.6</v>
      </c>
      <c r="I40">
        <f>(J40)/1000</f>
        <v>0</v>
      </c>
      <c r="J40">
        <f>IF(DO40, AM40, AG40)</f>
        <v>0</v>
      </c>
      <c r="K40">
        <f>IF(DO40, AH40, AF40)</f>
        <v>0</v>
      </c>
      <c r="L40">
        <f>DQ40 - IF(AT40&gt;1, K40*DK40*100.0/(AV40*EE40), 0)</f>
        <v>0</v>
      </c>
      <c r="M40">
        <f>((S40-I40/2)*L40-K40)/(S40+I40/2)</f>
        <v>0</v>
      </c>
      <c r="N40">
        <f>M40*(DX40+DY40)/1000.0</f>
        <v>0</v>
      </c>
      <c r="O40">
        <f>(DQ40 - IF(AT40&gt;1, K40*DK40*100.0/(AV40*EE40), 0))*(DX40+DY40)/1000.0</f>
        <v>0</v>
      </c>
      <c r="P40">
        <f>2.0/((1/R40-1/Q40)+SIGN(R40)*SQRT((1/R40-1/Q40)*(1/R40-1/Q40) + 4*DL40/((DL40+1)*(DL40+1))*(2*1/R40*1/Q40-1/Q40*1/Q40)))</f>
        <v>0</v>
      </c>
      <c r="Q40">
        <f>IF(LEFT(DM40,1)&lt;&gt;"0",IF(LEFT(DM40,1)="1",3.0,DN40),$D$5+$E$5*(EE40*DX40/($K$5*1000))+$F$5*(EE40*DX40/($K$5*1000))*MAX(MIN(DK40,$J$5),$I$5)*MAX(MIN(DK40,$J$5),$I$5)+$G$5*MAX(MIN(DK40,$J$5),$I$5)*(EE40*DX40/($K$5*1000))+$H$5*(EE40*DX40/($K$5*1000))*(EE40*DX40/($K$5*1000)))</f>
        <v>0</v>
      </c>
      <c r="R40">
        <f>I40*(1000-(1000*0.61365*exp(17.502*V40/(240.97+V40))/(DX40+DY40)+DS40)/2)/(1000*0.61365*exp(17.502*V40/(240.97+V40))/(DX40+DY40)-DS40)</f>
        <v>0</v>
      </c>
      <c r="S40">
        <f>1/((DL40+1)/(P40/1.6)+1/(Q40/1.37)) + DL40/((DL40+1)/(P40/1.6) + DL40/(Q40/1.37))</f>
        <v>0</v>
      </c>
      <c r="T40">
        <f>(DG40*DJ40)</f>
        <v>0</v>
      </c>
      <c r="U40">
        <f>(DZ40+(T40+2*0.95*5.67E-8*(((DZ40+$B$9)+273)^4-(DZ40+273)^4)-44100*I40)/(1.84*29.3*Q40+8*0.95*5.67E-8*(DZ40+273)^3))</f>
        <v>0</v>
      </c>
      <c r="V40">
        <f>($C$9*EA40+$D$9*EB40+$E$9*U40)</f>
        <v>0</v>
      </c>
      <c r="W40">
        <f>0.61365*exp(17.502*V40/(240.97+V40))</f>
        <v>0</v>
      </c>
      <c r="X40">
        <f>(Y40/Z40*100)</f>
        <v>0</v>
      </c>
      <c r="Y40">
        <f>DS40*(DX40+DY40)/1000</f>
        <v>0</v>
      </c>
      <c r="Z40">
        <f>0.61365*exp(17.502*DZ40/(240.97+DZ40))</f>
        <v>0</v>
      </c>
      <c r="AA40">
        <f>(W40-DS40*(DX40+DY40)/1000)</f>
        <v>0</v>
      </c>
      <c r="AB40">
        <f>(-I40*44100)</f>
        <v>0</v>
      </c>
      <c r="AC40">
        <f>2*29.3*Q40*0.92*(DZ40-V40)</f>
        <v>0</v>
      </c>
      <c r="AD40">
        <f>2*0.95*5.67E-8*(((DZ40+$B$9)+273)^4-(V40+273)^4)</f>
        <v>0</v>
      </c>
      <c r="AE40">
        <f>T40+AD40+AB40+AC40</f>
        <v>0</v>
      </c>
      <c r="AF40">
        <f>DW40*AT40*(DR40-DQ40*(1000-AT40*DT40)/(1000-AT40*DS40))/(100*DK40)</f>
        <v>0</v>
      </c>
      <c r="AG40">
        <f>1000*DW40*AT40*(DS40-DT40)/(100*DK40*(1000-AT40*DS40))</f>
        <v>0</v>
      </c>
      <c r="AH40">
        <f>(AI40 - AJ40 - DX40*1E3/(8.314*(DZ40+273.15)) * AL40/DW40 * AK40) * DW40/(100*DK40) * (1000 - DT40)/1000</f>
        <v>0</v>
      </c>
      <c r="AI40">
        <v>430.4338530259467</v>
      </c>
      <c r="AJ40">
        <v>431.1656787878787</v>
      </c>
      <c r="AK40">
        <v>0.0001088627578981008</v>
      </c>
      <c r="AL40">
        <v>66.66687227563041</v>
      </c>
      <c r="AM40">
        <f>(AO40 - AN40 + DX40*1E3/(8.314*(DZ40+273.15)) * AQ40/DW40 * AP40) * DW40/(100*DK40) * 1000/(1000 - AO40)</f>
        <v>0</v>
      </c>
      <c r="AN40">
        <v>24.20784657795919</v>
      </c>
      <c r="AO40">
        <v>24.27667272727272</v>
      </c>
      <c r="AP40">
        <v>-8.624941440433061E-06</v>
      </c>
      <c r="AQ40">
        <v>98.25308685071575</v>
      </c>
      <c r="AR40">
        <v>0</v>
      </c>
      <c r="AS40">
        <v>0</v>
      </c>
      <c r="AT40">
        <f>IF(AR40*$H$15&gt;=AV40,1.0,(AV40/(AV40-AR40*$H$15)))</f>
        <v>0</v>
      </c>
      <c r="AU40">
        <f>(AT40-1)*100</f>
        <v>0</v>
      </c>
      <c r="AV40">
        <f>MAX(0,($B$15+$C$15*EE40)/(1+$D$15*EE40)*DX40/(DZ40+273)*$E$15)</f>
        <v>0</v>
      </c>
      <c r="AW40" t="s">
        <v>429</v>
      </c>
      <c r="AX40" t="s">
        <v>429</v>
      </c>
      <c r="AY40">
        <v>0</v>
      </c>
      <c r="AZ40">
        <v>0</v>
      </c>
      <c r="BA40">
        <f>1-AY40/AZ40</f>
        <v>0</v>
      </c>
      <c r="BB40">
        <v>0</v>
      </c>
      <c r="BC40" t="s">
        <v>429</v>
      </c>
      <c r="BD40" t="s">
        <v>429</v>
      </c>
      <c r="BE40">
        <v>0</v>
      </c>
      <c r="BF40">
        <v>0</v>
      </c>
      <c r="BG40">
        <f>1-BE40/BF40</f>
        <v>0</v>
      </c>
      <c r="BH40">
        <v>0.5</v>
      </c>
      <c r="BI40">
        <f>DH40</f>
        <v>0</v>
      </c>
      <c r="BJ40">
        <f>K40</f>
        <v>0</v>
      </c>
      <c r="BK40">
        <f>BG40*BH40*BI40</f>
        <v>0</v>
      </c>
      <c r="BL40">
        <f>(BJ40-BB40)/BI40</f>
        <v>0</v>
      </c>
      <c r="BM40">
        <f>(AZ40-BF40)/BF40</f>
        <v>0</v>
      </c>
      <c r="BN40">
        <f>AY40/(BA40+AY40/BF40)</f>
        <v>0</v>
      </c>
      <c r="BO40" t="s">
        <v>429</v>
      </c>
      <c r="BP40">
        <v>0</v>
      </c>
      <c r="BQ40">
        <f>IF(BP40&lt;&gt;0, BP40, BN40)</f>
        <v>0</v>
      </c>
      <c r="BR40">
        <f>1-BQ40/BF40</f>
        <v>0</v>
      </c>
      <c r="BS40">
        <f>(BF40-BE40)/(BF40-BQ40)</f>
        <v>0</v>
      </c>
      <c r="BT40">
        <f>(AZ40-BF40)/(AZ40-BQ40)</f>
        <v>0</v>
      </c>
      <c r="BU40">
        <f>(BF40-BE40)/(BF40-AY40)</f>
        <v>0</v>
      </c>
      <c r="BV40">
        <f>(AZ40-BF40)/(AZ40-AY40)</f>
        <v>0</v>
      </c>
      <c r="BW40">
        <f>(BS40*BQ40/BE40)</f>
        <v>0</v>
      </c>
      <c r="BX40">
        <f>(1-BW40)</f>
        <v>0</v>
      </c>
      <c r="DG40">
        <f>$B$13*EF40+$C$13*EG40+$F$13*ER40*(1-EU40)</f>
        <v>0</v>
      </c>
      <c r="DH40">
        <f>DG40*DI40</f>
        <v>0</v>
      </c>
      <c r="DI40">
        <f>($B$13*$D$11+$C$13*$D$11+$F$13*((FE40+EW40)/MAX(FE40+EW40+FF40, 0.1)*$I$11+FF40/MAX(FE40+EW40+FF40, 0.1)*$J$11))/($B$13+$C$13+$F$13)</f>
        <v>0</v>
      </c>
      <c r="DJ40">
        <f>($B$13*$K$11+$C$13*$K$11+$F$13*((FE40+EW40)/MAX(FE40+EW40+FF40, 0.1)*$P$11+FF40/MAX(FE40+EW40+FF40, 0.1)*$Q$11))/($B$13+$C$13+$F$13)</f>
        <v>0</v>
      </c>
      <c r="DK40">
        <v>1.65</v>
      </c>
      <c r="DL40">
        <v>0.5</v>
      </c>
      <c r="DM40" t="s">
        <v>430</v>
      </c>
      <c r="DN40">
        <v>2</v>
      </c>
      <c r="DO40" t="b">
        <v>1</v>
      </c>
      <c r="DP40">
        <v>1680554332.6</v>
      </c>
      <c r="DQ40">
        <v>420.7112222222223</v>
      </c>
      <c r="DR40">
        <v>420.0186666666667</v>
      </c>
      <c r="DS40">
        <v>24.27857777777778</v>
      </c>
      <c r="DT40">
        <v>24.2083</v>
      </c>
      <c r="DU40">
        <v>421.4684444444445</v>
      </c>
      <c r="DV40">
        <v>23.98715555555556</v>
      </c>
      <c r="DW40">
        <v>499.9926666666667</v>
      </c>
      <c r="DX40">
        <v>90.04192222222224</v>
      </c>
      <c r="DY40">
        <v>0.1000414666666667</v>
      </c>
      <c r="DZ40">
        <v>27.35793333333334</v>
      </c>
      <c r="EA40">
        <v>27.50466666666667</v>
      </c>
      <c r="EB40">
        <v>999.9000000000001</v>
      </c>
      <c r="EC40">
        <v>0</v>
      </c>
      <c r="ED40">
        <v>0</v>
      </c>
      <c r="EE40">
        <v>10001.57777777778</v>
      </c>
      <c r="EF40">
        <v>0</v>
      </c>
      <c r="EG40">
        <v>0.242856</v>
      </c>
      <c r="EH40">
        <v>0.6924878888888889</v>
      </c>
      <c r="EI40">
        <v>431.1796666666667</v>
      </c>
      <c r="EJ40">
        <v>430.4388888888889</v>
      </c>
      <c r="EK40">
        <v>0.07028112222222221</v>
      </c>
      <c r="EL40">
        <v>420.0186666666667</v>
      </c>
      <c r="EM40">
        <v>24.2083</v>
      </c>
      <c r="EN40">
        <v>2.18609</v>
      </c>
      <c r="EO40">
        <v>2.179763333333333</v>
      </c>
      <c r="EP40">
        <v>18.86074444444444</v>
      </c>
      <c r="EQ40">
        <v>18.81434444444444</v>
      </c>
      <c r="ER40">
        <v>0</v>
      </c>
      <c r="ES40">
        <v>0</v>
      </c>
      <c r="ET40">
        <v>0</v>
      </c>
      <c r="EU40">
        <v>0</v>
      </c>
      <c r="EV40">
        <v>2.087444444444444</v>
      </c>
      <c r="EW40">
        <v>0</v>
      </c>
      <c r="EX40">
        <v>-15.3624</v>
      </c>
      <c r="EY40">
        <v>-0.8651666666666666</v>
      </c>
      <c r="EZ40">
        <v>34.70099999999999</v>
      </c>
      <c r="FA40">
        <v>40.82599999999999</v>
      </c>
      <c r="FB40">
        <v>37.99277777777777</v>
      </c>
      <c r="FC40">
        <v>40.34</v>
      </c>
      <c r="FD40">
        <v>36.118</v>
      </c>
      <c r="FE40">
        <v>0</v>
      </c>
      <c r="FF40">
        <v>0</v>
      </c>
      <c r="FG40">
        <v>0</v>
      </c>
      <c r="FH40">
        <v>1680554309.1</v>
      </c>
      <c r="FI40">
        <v>0</v>
      </c>
      <c r="FJ40">
        <v>2.123988</v>
      </c>
      <c r="FK40">
        <v>-0.078338462299382</v>
      </c>
      <c r="FL40">
        <v>3.343376931637913</v>
      </c>
      <c r="FM40">
        <v>-15.67332</v>
      </c>
      <c r="FN40">
        <v>15</v>
      </c>
      <c r="FO40">
        <v>1680554059.6</v>
      </c>
      <c r="FP40" t="s">
        <v>461</v>
      </c>
      <c r="FQ40">
        <v>1680554059.6</v>
      </c>
      <c r="FR40">
        <v>1680554059.1</v>
      </c>
      <c r="FS40">
        <v>2</v>
      </c>
      <c r="FT40">
        <v>-0.274</v>
      </c>
      <c r="FU40">
        <v>-0.047</v>
      </c>
      <c r="FV40">
        <v>-0.757</v>
      </c>
      <c r="FW40">
        <v>0.273</v>
      </c>
      <c r="FX40">
        <v>420</v>
      </c>
      <c r="FY40">
        <v>24</v>
      </c>
      <c r="FZ40">
        <v>0.67</v>
      </c>
      <c r="GA40">
        <v>0.22</v>
      </c>
      <c r="GB40">
        <v>0.6886359499999999</v>
      </c>
      <c r="GC40">
        <v>0.140720893058159</v>
      </c>
      <c r="GD40">
        <v>0.03295788779711922</v>
      </c>
      <c r="GE40">
        <v>0</v>
      </c>
      <c r="GF40">
        <v>0.06391200500000001</v>
      </c>
      <c r="GG40">
        <v>0.0529458889305815</v>
      </c>
      <c r="GH40">
        <v>0.005245811156387066</v>
      </c>
      <c r="GI40">
        <v>1</v>
      </c>
      <c r="GJ40">
        <v>1</v>
      </c>
      <c r="GK40">
        <v>2</v>
      </c>
      <c r="GL40" t="s">
        <v>440</v>
      </c>
      <c r="GM40">
        <v>3.10332</v>
      </c>
      <c r="GN40">
        <v>2.75812</v>
      </c>
      <c r="GO40">
        <v>0.0883109</v>
      </c>
      <c r="GP40">
        <v>0.08814610000000001</v>
      </c>
      <c r="GQ40">
        <v>0.108833</v>
      </c>
      <c r="GR40">
        <v>0.109966</v>
      </c>
      <c r="GS40">
        <v>23469.7</v>
      </c>
      <c r="GT40">
        <v>23180.2</v>
      </c>
      <c r="GU40">
        <v>26283.3</v>
      </c>
      <c r="GV40">
        <v>25752.4</v>
      </c>
      <c r="GW40">
        <v>37588.5</v>
      </c>
      <c r="GX40">
        <v>34974.7</v>
      </c>
      <c r="GY40">
        <v>45984.1</v>
      </c>
      <c r="GZ40">
        <v>42535.1</v>
      </c>
      <c r="HA40">
        <v>1.91042</v>
      </c>
      <c r="HB40">
        <v>1.9573</v>
      </c>
      <c r="HC40">
        <v>0.0728071</v>
      </c>
      <c r="HD40">
        <v>0</v>
      </c>
      <c r="HE40">
        <v>26.3131</v>
      </c>
      <c r="HF40">
        <v>999.9</v>
      </c>
      <c r="HG40">
        <v>51.4</v>
      </c>
      <c r="HH40">
        <v>30.2</v>
      </c>
      <c r="HI40">
        <v>24.5986</v>
      </c>
      <c r="HJ40">
        <v>61.0026</v>
      </c>
      <c r="HK40">
        <v>26.6627</v>
      </c>
      <c r="HL40">
        <v>1</v>
      </c>
      <c r="HM40">
        <v>-0.0375661</v>
      </c>
      <c r="HN40">
        <v>-0.374344</v>
      </c>
      <c r="HO40">
        <v>20.2939</v>
      </c>
      <c r="HP40">
        <v>5.22283</v>
      </c>
      <c r="HQ40">
        <v>11.98</v>
      </c>
      <c r="HR40">
        <v>4.96575</v>
      </c>
      <c r="HS40">
        <v>3.275</v>
      </c>
      <c r="HT40">
        <v>9999</v>
      </c>
      <c r="HU40">
        <v>9999</v>
      </c>
      <c r="HV40">
        <v>9999</v>
      </c>
      <c r="HW40">
        <v>985.2</v>
      </c>
      <c r="HX40">
        <v>1.86417</v>
      </c>
      <c r="HY40">
        <v>1.8602</v>
      </c>
      <c r="HZ40">
        <v>1.85837</v>
      </c>
      <c r="IA40">
        <v>1.85989</v>
      </c>
      <c r="IB40">
        <v>1.85991</v>
      </c>
      <c r="IC40">
        <v>1.85836</v>
      </c>
      <c r="ID40">
        <v>1.85738</v>
      </c>
      <c r="IE40">
        <v>1.85242</v>
      </c>
      <c r="IF40">
        <v>0</v>
      </c>
      <c r="IG40">
        <v>0</v>
      </c>
      <c r="IH40">
        <v>0</v>
      </c>
      <c r="II40">
        <v>0</v>
      </c>
      <c r="IJ40" t="s">
        <v>433</v>
      </c>
      <c r="IK40" t="s">
        <v>434</v>
      </c>
      <c r="IL40" t="s">
        <v>435</v>
      </c>
      <c r="IM40" t="s">
        <v>435</v>
      </c>
      <c r="IN40" t="s">
        <v>435</v>
      </c>
      <c r="IO40" t="s">
        <v>435</v>
      </c>
      <c r="IP40">
        <v>0</v>
      </c>
      <c r="IQ40">
        <v>100</v>
      </c>
      <c r="IR40">
        <v>100</v>
      </c>
      <c r="IS40">
        <v>-0.757</v>
      </c>
      <c r="IT40">
        <v>0.2914</v>
      </c>
      <c r="IU40">
        <v>-0.3882441963681783</v>
      </c>
      <c r="IV40">
        <v>-0.00139593354141756</v>
      </c>
      <c r="IW40">
        <v>1.4815850142622E-06</v>
      </c>
      <c r="IX40">
        <v>-5.845240202914516E-10</v>
      </c>
      <c r="IY40">
        <v>-0.02129643494789841</v>
      </c>
      <c r="IZ40">
        <v>-0.005038664025986261</v>
      </c>
      <c r="JA40">
        <v>0.001069327960449999</v>
      </c>
      <c r="JB40">
        <v>-1.316451681682256E-05</v>
      </c>
      <c r="JC40">
        <v>2</v>
      </c>
      <c r="JD40">
        <v>1977</v>
      </c>
      <c r="JE40">
        <v>1</v>
      </c>
      <c r="JF40">
        <v>23</v>
      </c>
      <c r="JG40">
        <v>4.6</v>
      </c>
      <c r="JH40">
        <v>4.6</v>
      </c>
      <c r="JI40">
        <v>1.1499</v>
      </c>
      <c r="JJ40">
        <v>2.61719</v>
      </c>
      <c r="JK40">
        <v>1.49658</v>
      </c>
      <c r="JL40">
        <v>2.39624</v>
      </c>
      <c r="JM40">
        <v>1.54907</v>
      </c>
      <c r="JN40">
        <v>2.42798</v>
      </c>
      <c r="JO40">
        <v>35.1978</v>
      </c>
      <c r="JP40">
        <v>24.2188</v>
      </c>
      <c r="JQ40">
        <v>18</v>
      </c>
      <c r="JR40">
        <v>488.243</v>
      </c>
      <c r="JS40">
        <v>535.658</v>
      </c>
      <c r="JT40">
        <v>27.1022</v>
      </c>
      <c r="JU40">
        <v>26.7349</v>
      </c>
      <c r="JV40">
        <v>30.0002</v>
      </c>
      <c r="JW40">
        <v>26.7771</v>
      </c>
      <c r="JX40">
        <v>26.7169</v>
      </c>
      <c r="JY40">
        <v>23.1167</v>
      </c>
      <c r="JZ40">
        <v>3.69723</v>
      </c>
      <c r="KA40">
        <v>100</v>
      </c>
      <c r="KB40">
        <v>27.1046</v>
      </c>
      <c r="KC40">
        <v>420</v>
      </c>
      <c r="KD40">
        <v>24.2809</v>
      </c>
      <c r="KE40">
        <v>100.471</v>
      </c>
      <c r="KF40">
        <v>100.905</v>
      </c>
    </row>
    <row r="41" spans="1:292">
      <c r="A41">
        <v>23</v>
      </c>
      <c r="B41">
        <v>1680554340.1</v>
      </c>
      <c r="C41">
        <v>736.5</v>
      </c>
      <c r="D41" t="s">
        <v>480</v>
      </c>
      <c r="E41" t="s">
        <v>481</v>
      </c>
      <c r="F41">
        <v>5</v>
      </c>
      <c r="G41" t="s">
        <v>428</v>
      </c>
      <c r="H41">
        <v>1680554337.3</v>
      </c>
      <c r="I41">
        <f>(J41)/1000</f>
        <v>0</v>
      </c>
      <c r="J41">
        <f>IF(DO41, AM41, AG41)</f>
        <v>0</v>
      </c>
      <c r="K41">
        <f>IF(DO41, AH41, AF41)</f>
        <v>0</v>
      </c>
      <c r="L41">
        <f>DQ41 - IF(AT41&gt;1, K41*DK41*100.0/(AV41*EE41), 0)</f>
        <v>0</v>
      </c>
      <c r="M41">
        <f>((S41-I41/2)*L41-K41)/(S41+I41/2)</f>
        <v>0</v>
      </c>
      <c r="N41">
        <f>M41*(DX41+DY41)/1000.0</f>
        <v>0</v>
      </c>
      <c r="O41">
        <f>(DQ41 - IF(AT41&gt;1, K41*DK41*100.0/(AV41*EE41), 0))*(DX41+DY41)/1000.0</f>
        <v>0</v>
      </c>
      <c r="P41">
        <f>2.0/((1/R41-1/Q41)+SIGN(R41)*SQRT((1/R41-1/Q41)*(1/R41-1/Q41) + 4*DL41/((DL41+1)*(DL41+1))*(2*1/R41*1/Q41-1/Q41*1/Q41)))</f>
        <v>0</v>
      </c>
      <c r="Q41">
        <f>IF(LEFT(DM41,1)&lt;&gt;"0",IF(LEFT(DM41,1)="1",3.0,DN41),$D$5+$E$5*(EE41*DX41/($K$5*1000))+$F$5*(EE41*DX41/($K$5*1000))*MAX(MIN(DK41,$J$5),$I$5)*MAX(MIN(DK41,$J$5),$I$5)+$G$5*MAX(MIN(DK41,$J$5),$I$5)*(EE41*DX41/($K$5*1000))+$H$5*(EE41*DX41/($K$5*1000))*(EE41*DX41/($K$5*1000)))</f>
        <v>0</v>
      </c>
      <c r="R41">
        <f>I41*(1000-(1000*0.61365*exp(17.502*V41/(240.97+V41))/(DX41+DY41)+DS41)/2)/(1000*0.61365*exp(17.502*V41/(240.97+V41))/(DX41+DY41)-DS41)</f>
        <v>0</v>
      </c>
      <c r="S41">
        <f>1/((DL41+1)/(P41/1.6)+1/(Q41/1.37)) + DL41/((DL41+1)/(P41/1.6) + DL41/(Q41/1.37))</f>
        <v>0</v>
      </c>
      <c r="T41">
        <f>(DG41*DJ41)</f>
        <v>0</v>
      </c>
      <c r="U41">
        <f>(DZ41+(T41+2*0.95*5.67E-8*(((DZ41+$B$9)+273)^4-(DZ41+273)^4)-44100*I41)/(1.84*29.3*Q41+8*0.95*5.67E-8*(DZ41+273)^3))</f>
        <v>0</v>
      </c>
      <c r="V41">
        <f>($C$9*EA41+$D$9*EB41+$E$9*U41)</f>
        <v>0</v>
      </c>
      <c r="W41">
        <f>0.61365*exp(17.502*V41/(240.97+V41))</f>
        <v>0</v>
      </c>
      <c r="X41">
        <f>(Y41/Z41*100)</f>
        <v>0</v>
      </c>
      <c r="Y41">
        <f>DS41*(DX41+DY41)/1000</f>
        <v>0</v>
      </c>
      <c r="Z41">
        <f>0.61365*exp(17.502*DZ41/(240.97+DZ41))</f>
        <v>0</v>
      </c>
      <c r="AA41">
        <f>(W41-DS41*(DX41+DY41)/1000)</f>
        <v>0</v>
      </c>
      <c r="AB41">
        <f>(-I41*44100)</f>
        <v>0</v>
      </c>
      <c r="AC41">
        <f>2*29.3*Q41*0.92*(DZ41-V41)</f>
        <v>0</v>
      </c>
      <c r="AD41">
        <f>2*0.95*5.67E-8*(((DZ41+$B$9)+273)^4-(V41+273)^4)</f>
        <v>0</v>
      </c>
      <c r="AE41">
        <f>T41+AD41+AB41+AC41</f>
        <v>0</v>
      </c>
      <c r="AF41">
        <f>DW41*AT41*(DR41-DQ41*(1000-AT41*DT41)/(1000-AT41*DS41))/(100*DK41)</f>
        <v>0</v>
      </c>
      <c r="AG41">
        <f>1000*DW41*AT41*(DS41-DT41)/(100*DK41*(1000-AT41*DS41))</f>
        <v>0</v>
      </c>
      <c r="AH41">
        <f>(AI41 - AJ41 - DX41*1E3/(8.314*(DZ41+273.15)) * AL41/DW41 * AK41) * DW41/(100*DK41) * (1000 - DT41)/1000</f>
        <v>0</v>
      </c>
      <c r="AI41">
        <v>430.4734039336503</v>
      </c>
      <c r="AJ41">
        <v>431.1331090909091</v>
      </c>
      <c r="AK41">
        <v>0.001941172089586353</v>
      </c>
      <c r="AL41">
        <v>66.66687227563041</v>
      </c>
      <c r="AM41">
        <f>(AO41 - AN41 + DX41*1E3/(8.314*(DZ41+273.15)) * AQ41/DW41 * AP41) * DW41/(100*DK41) * 1000/(1000 - AO41)</f>
        <v>0</v>
      </c>
      <c r="AN41">
        <v>24.21508891252347</v>
      </c>
      <c r="AO41">
        <v>24.27825030303029</v>
      </c>
      <c r="AP41">
        <v>6.161268606507462E-06</v>
      </c>
      <c r="AQ41">
        <v>98.25308685071575</v>
      </c>
      <c r="AR41">
        <v>0</v>
      </c>
      <c r="AS41">
        <v>0</v>
      </c>
      <c r="AT41">
        <f>IF(AR41*$H$15&gt;=AV41,1.0,(AV41/(AV41-AR41*$H$15)))</f>
        <v>0</v>
      </c>
      <c r="AU41">
        <f>(AT41-1)*100</f>
        <v>0</v>
      </c>
      <c r="AV41">
        <f>MAX(0,($B$15+$C$15*EE41)/(1+$D$15*EE41)*DX41/(DZ41+273)*$E$15)</f>
        <v>0</v>
      </c>
      <c r="AW41" t="s">
        <v>429</v>
      </c>
      <c r="AX41" t="s">
        <v>429</v>
      </c>
      <c r="AY41">
        <v>0</v>
      </c>
      <c r="AZ41">
        <v>0</v>
      </c>
      <c r="BA41">
        <f>1-AY41/AZ41</f>
        <v>0</v>
      </c>
      <c r="BB41">
        <v>0</v>
      </c>
      <c r="BC41" t="s">
        <v>429</v>
      </c>
      <c r="BD41" t="s">
        <v>429</v>
      </c>
      <c r="BE41">
        <v>0</v>
      </c>
      <c r="BF41">
        <v>0</v>
      </c>
      <c r="BG41">
        <f>1-BE41/BF41</f>
        <v>0</v>
      </c>
      <c r="BH41">
        <v>0.5</v>
      </c>
      <c r="BI41">
        <f>DH41</f>
        <v>0</v>
      </c>
      <c r="BJ41">
        <f>K41</f>
        <v>0</v>
      </c>
      <c r="BK41">
        <f>BG41*BH41*BI41</f>
        <v>0</v>
      </c>
      <c r="BL41">
        <f>(BJ41-BB41)/BI41</f>
        <v>0</v>
      </c>
      <c r="BM41">
        <f>(AZ41-BF41)/BF41</f>
        <v>0</v>
      </c>
      <c r="BN41">
        <f>AY41/(BA41+AY41/BF41)</f>
        <v>0</v>
      </c>
      <c r="BO41" t="s">
        <v>429</v>
      </c>
      <c r="BP41">
        <v>0</v>
      </c>
      <c r="BQ41">
        <f>IF(BP41&lt;&gt;0, BP41, BN41)</f>
        <v>0</v>
      </c>
      <c r="BR41">
        <f>1-BQ41/BF41</f>
        <v>0</v>
      </c>
      <c r="BS41">
        <f>(BF41-BE41)/(BF41-BQ41)</f>
        <v>0</v>
      </c>
      <c r="BT41">
        <f>(AZ41-BF41)/(AZ41-BQ41)</f>
        <v>0</v>
      </c>
      <c r="BU41">
        <f>(BF41-BE41)/(BF41-AY41)</f>
        <v>0</v>
      </c>
      <c r="BV41">
        <f>(AZ41-BF41)/(AZ41-AY41)</f>
        <v>0</v>
      </c>
      <c r="BW41">
        <f>(BS41*BQ41/BE41)</f>
        <v>0</v>
      </c>
      <c r="BX41">
        <f>(1-BW41)</f>
        <v>0</v>
      </c>
      <c r="DG41">
        <f>$B$13*EF41+$C$13*EG41+$F$13*ER41*(1-EU41)</f>
        <v>0</v>
      </c>
      <c r="DH41">
        <f>DG41*DI41</f>
        <v>0</v>
      </c>
      <c r="DI41">
        <f>($B$13*$D$11+$C$13*$D$11+$F$13*((FE41+EW41)/MAX(FE41+EW41+FF41, 0.1)*$I$11+FF41/MAX(FE41+EW41+FF41, 0.1)*$J$11))/($B$13+$C$13+$F$13)</f>
        <v>0</v>
      </c>
      <c r="DJ41">
        <f>($B$13*$K$11+$C$13*$K$11+$F$13*((FE41+EW41)/MAX(FE41+EW41+FF41, 0.1)*$P$11+FF41/MAX(FE41+EW41+FF41, 0.1)*$Q$11))/($B$13+$C$13+$F$13)</f>
        <v>0</v>
      </c>
      <c r="DK41">
        <v>1.65</v>
      </c>
      <c r="DL41">
        <v>0.5</v>
      </c>
      <c r="DM41" t="s">
        <v>430</v>
      </c>
      <c r="DN41">
        <v>2</v>
      </c>
      <c r="DO41" t="b">
        <v>1</v>
      </c>
      <c r="DP41">
        <v>1680554337.3</v>
      </c>
      <c r="DQ41">
        <v>420.6418</v>
      </c>
      <c r="DR41">
        <v>420.0519</v>
      </c>
      <c r="DS41">
        <v>24.27687</v>
      </c>
      <c r="DT41">
        <v>24.21268</v>
      </c>
      <c r="DU41">
        <v>421.3989</v>
      </c>
      <c r="DV41">
        <v>23.9855</v>
      </c>
      <c r="DW41">
        <v>500.0351000000001</v>
      </c>
      <c r="DX41">
        <v>90.03873999999999</v>
      </c>
      <c r="DY41">
        <v>0.09993999000000001</v>
      </c>
      <c r="DZ41">
        <v>27.35829</v>
      </c>
      <c r="EA41">
        <v>27.49798</v>
      </c>
      <c r="EB41">
        <v>999.9</v>
      </c>
      <c r="EC41">
        <v>0</v>
      </c>
      <c r="ED41">
        <v>0</v>
      </c>
      <c r="EE41">
        <v>10006.805</v>
      </c>
      <c r="EF41">
        <v>0</v>
      </c>
      <c r="EG41">
        <v>0.242856</v>
      </c>
      <c r="EH41">
        <v>0.5898345</v>
      </c>
      <c r="EI41">
        <v>431.1077</v>
      </c>
      <c r="EJ41">
        <v>430.4749</v>
      </c>
      <c r="EK41">
        <v>0.06419715000000001</v>
      </c>
      <c r="EL41">
        <v>420.0519</v>
      </c>
      <c r="EM41">
        <v>24.21268</v>
      </c>
      <c r="EN41">
        <v>2.18586</v>
      </c>
      <c r="EO41">
        <v>2.180078</v>
      </c>
      <c r="EP41">
        <v>18.85905</v>
      </c>
      <c r="EQ41">
        <v>18.81668</v>
      </c>
      <c r="ER41">
        <v>0</v>
      </c>
      <c r="ES41">
        <v>0</v>
      </c>
      <c r="ET41">
        <v>0</v>
      </c>
      <c r="EU41">
        <v>0</v>
      </c>
      <c r="EV41">
        <v>2.09127</v>
      </c>
      <c r="EW41">
        <v>0</v>
      </c>
      <c r="EX41">
        <v>-15.12404</v>
      </c>
      <c r="EY41">
        <v>-0.8047999999999998</v>
      </c>
      <c r="EZ41">
        <v>34.7059</v>
      </c>
      <c r="FA41">
        <v>40.8811</v>
      </c>
      <c r="FB41">
        <v>37.7624</v>
      </c>
      <c r="FC41">
        <v>40.4373</v>
      </c>
      <c r="FD41">
        <v>36.0123</v>
      </c>
      <c r="FE41">
        <v>0</v>
      </c>
      <c r="FF41">
        <v>0</v>
      </c>
      <c r="FG41">
        <v>0</v>
      </c>
      <c r="FH41">
        <v>1680554314.5</v>
      </c>
      <c r="FI41">
        <v>0</v>
      </c>
      <c r="FJ41">
        <v>2.115296153846154</v>
      </c>
      <c r="FK41">
        <v>0.1391487167848898</v>
      </c>
      <c r="FL41">
        <v>3.441541876321301</v>
      </c>
      <c r="FM41">
        <v>-15.38542692307692</v>
      </c>
      <c r="FN41">
        <v>15</v>
      </c>
      <c r="FO41">
        <v>1680554059.6</v>
      </c>
      <c r="FP41" t="s">
        <v>461</v>
      </c>
      <c r="FQ41">
        <v>1680554059.6</v>
      </c>
      <c r="FR41">
        <v>1680554059.1</v>
      </c>
      <c r="FS41">
        <v>2</v>
      </c>
      <c r="FT41">
        <v>-0.274</v>
      </c>
      <c r="FU41">
        <v>-0.047</v>
      </c>
      <c r="FV41">
        <v>-0.757</v>
      </c>
      <c r="FW41">
        <v>0.273</v>
      </c>
      <c r="FX41">
        <v>420</v>
      </c>
      <c r="FY41">
        <v>24</v>
      </c>
      <c r="FZ41">
        <v>0.67</v>
      </c>
      <c r="GA41">
        <v>0.22</v>
      </c>
      <c r="GB41">
        <v>0.670545875</v>
      </c>
      <c r="GC41">
        <v>-0.3230836660412795</v>
      </c>
      <c r="GD41">
        <v>0.05724570705572056</v>
      </c>
      <c r="GE41">
        <v>0</v>
      </c>
      <c r="GF41">
        <v>0.06591018749999999</v>
      </c>
      <c r="GG41">
        <v>0.01588849418386464</v>
      </c>
      <c r="GH41">
        <v>0.003847391476259435</v>
      </c>
      <c r="GI41">
        <v>1</v>
      </c>
      <c r="GJ41">
        <v>1</v>
      </c>
      <c r="GK41">
        <v>2</v>
      </c>
      <c r="GL41" t="s">
        <v>440</v>
      </c>
      <c r="GM41">
        <v>3.10323</v>
      </c>
      <c r="GN41">
        <v>2.75816</v>
      </c>
      <c r="GO41">
        <v>0.0883027</v>
      </c>
      <c r="GP41">
        <v>0.0881429</v>
      </c>
      <c r="GQ41">
        <v>0.108832</v>
      </c>
      <c r="GR41">
        <v>0.10999</v>
      </c>
      <c r="GS41">
        <v>23469.8</v>
      </c>
      <c r="GT41">
        <v>23180.2</v>
      </c>
      <c r="GU41">
        <v>26283.1</v>
      </c>
      <c r="GV41">
        <v>25752.3</v>
      </c>
      <c r="GW41">
        <v>37588.5</v>
      </c>
      <c r="GX41">
        <v>34973.7</v>
      </c>
      <c r="GY41">
        <v>45984</v>
      </c>
      <c r="GZ41">
        <v>42535</v>
      </c>
      <c r="HA41">
        <v>1.9103</v>
      </c>
      <c r="HB41">
        <v>1.95735</v>
      </c>
      <c r="HC41">
        <v>0.0725389</v>
      </c>
      <c r="HD41">
        <v>0</v>
      </c>
      <c r="HE41">
        <v>26.3148</v>
      </c>
      <c r="HF41">
        <v>999.9</v>
      </c>
      <c r="HG41">
        <v>51.4</v>
      </c>
      <c r="HH41">
        <v>30.2</v>
      </c>
      <c r="HI41">
        <v>24.6026</v>
      </c>
      <c r="HJ41">
        <v>60.5326</v>
      </c>
      <c r="HK41">
        <v>26.7989</v>
      </c>
      <c r="HL41">
        <v>1</v>
      </c>
      <c r="HM41">
        <v>-0.0374721</v>
      </c>
      <c r="HN41">
        <v>-0.383282</v>
      </c>
      <c r="HO41">
        <v>20.294</v>
      </c>
      <c r="HP41">
        <v>5.22253</v>
      </c>
      <c r="HQ41">
        <v>11.98</v>
      </c>
      <c r="HR41">
        <v>4.96575</v>
      </c>
      <c r="HS41">
        <v>3.275</v>
      </c>
      <c r="HT41">
        <v>9999</v>
      </c>
      <c r="HU41">
        <v>9999</v>
      </c>
      <c r="HV41">
        <v>9999</v>
      </c>
      <c r="HW41">
        <v>985.2</v>
      </c>
      <c r="HX41">
        <v>1.86417</v>
      </c>
      <c r="HY41">
        <v>1.8602</v>
      </c>
      <c r="HZ41">
        <v>1.85837</v>
      </c>
      <c r="IA41">
        <v>1.85989</v>
      </c>
      <c r="IB41">
        <v>1.8599</v>
      </c>
      <c r="IC41">
        <v>1.85837</v>
      </c>
      <c r="ID41">
        <v>1.85741</v>
      </c>
      <c r="IE41">
        <v>1.85242</v>
      </c>
      <c r="IF41">
        <v>0</v>
      </c>
      <c r="IG41">
        <v>0</v>
      </c>
      <c r="IH41">
        <v>0</v>
      </c>
      <c r="II41">
        <v>0</v>
      </c>
      <c r="IJ41" t="s">
        <v>433</v>
      </c>
      <c r="IK41" t="s">
        <v>434</v>
      </c>
      <c r="IL41" t="s">
        <v>435</v>
      </c>
      <c r="IM41" t="s">
        <v>435</v>
      </c>
      <c r="IN41" t="s">
        <v>435</v>
      </c>
      <c r="IO41" t="s">
        <v>435</v>
      </c>
      <c r="IP41">
        <v>0</v>
      </c>
      <c r="IQ41">
        <v>100</v>
      </c>
      <c r="IR41">
        <v>100</v>
      </c>
      <c r="IS41">
        <v>-0.757</v>
      </c>
      <c r="IT41">
        <v>0.2914</v>
      </c>
      <c r="IU41">
        <v>-0.3882441963681783</v>
      </c>
      <c r="IV41">
        <v>-0.00139593354141756</v>
      </c>
      <c r="IW41">
        <v>1.4815850142622E-06</v>
      </c>
      <c r="IX41">
        <v>-5.845240202914516E-10</v>
      </c>
      <c r="IY41">
        <v>-0.02129643494789841</v>
      </c>
      <c r="IZ41">
        <v>-0.005038664025986261</v>
      </c>
      <c r="JA41">
        <v>0.001069327960449999</v>
      </c>
      <c r="JB41">
        <v>-1.316451681682256E-05</v>
      </c>
      <c r="JC41">
        <v>2</v>
      </c>
      <c r="JD41">
        <v>1977</v>
      </c>
      <c r="JE41">
        <v>1</v>
      </c>
      <c r="JF41">
        <v>23</v>
      </c>
      <c r="JG41">
        <v>4.7</v>
      </c>
      <c r="JH41">
        <v>4.7</v>
      </c>
      <c r="JI41">
        <v>1.1499</v>
      </c>
      <c r="JJ41">
        <v>2.61963</v>
      </c>
      <c r="JK41">
        <v>1.49658</v>
      </c>
      <c r="JL41">
        <v>2.39624</v>
      </c>
      <c r="JM41">
        <v>1.54907</v>
      </c>
      <c r="JN41">
        <v>2.36328</v>
      </c>
      <c r="JO41">
        <v>35.1747</v>
      </c>
      <c r="JP41">
        <v>24.2188</v>
      </c>
      <c r="JQ41">
        <v>18</v>
      </c>
      <c r="JR41">
        <v>488.197</v>
      </c>
      <c r="JS41">
        <v>535.73</v>
      </c>
      <c r="JT41">
        <v>27.1019</v>
      </c>
      <c r="JU41">
        <v>26.7377</v>
      </c>
      <c r="JV41">
        <v>30.0003</v>
      </c>
      <c r="JW41">
        <v>26.7804</v>
      </c>
      <c r="JX41">
        <v>26.7208</v>
      </c>
      <c r="JY41">
        <v>23.117</v>
      </c>
      <c r="JZ41">
        <v>3.69723</v>
      </c>
      <c r="KA41">
        <v>100</v>
      </c>
      <c r="KB41">
        <v>27.1036</v>
      </c>
      <c r="KC41">
        <v>420</v>
      </c>
      <c r="KD41">
        <v>24.2809</v>
      </c>
      <c r="KE41">
        <v>100.47</v>
      </c>
      <c r="KF41">
        <v>100.905</v>
      </c>
    </row>
    <row r="42" spans="1:292">
      <c r="A42">
        <v>24</v>
      </c>
      <c r="B42">
        <v>1680554345.1</v>
      </c>
      <c r="C42">
        <v>741.5</v>
      </c>
      <c r="D42" t="s">
        <v>482</v>
      </c>
      <c r="E42" t="s">
        <v>483</v>
      </c>
      <c r="F42">
        <v>5</v>
      </c>
      <c r="G42" t="s">
        <v>428</v>
      </c>
      <c r="H42">
        <v>1680554342.6</v>
      </c>
      <c r="I42">
        <f>(J42)/1000</f>
        <v>0</v>
      </c>
      <c r="J42">
        <f>IF(DO42, AM42, AG42)</f>
        <v>0</v>
      </c>
      <c r="K42">
        <f>IF(DO42, AH42, AF42)</f>
        <v>0</v>
      </c>
      <c r="L42">
        <f>DQ42 - IF(AT42&gt;1, K42*DK42*100.0/(AV42*EE42), 0)</f>
        <v>0</v>
      </c>
      <c r="M42">
        <f>((S42-I42/2)*L42-K42)/(S42+I42/2)</f>
        <v>0</v>
      </c>
      <c r="N42">
        <f>M42*(DX42+DY42)/1000.0</f>
        <v>0</v>
      </c>
      <c r="O42">
        <f>(DQ42 - IF(AT42&gt;1, K42*DK42*100.0/(AV42*EE42), 0))*(DX42+DY42)/1000.0</f>
        <v>0</v>
      </c>
      <c r="P42">
        <f>2.0/((1/R42-1/Q42)+SIGN(R42)*SQRT((1/R42-1/Q42)*(1/R42-1/Q42) + 4*DL42/((DL42+1)*(DL42+1))*(2*1/R42*1/Q42-1/Q42*1/Q42)))</f>
        <v>0</v>
      </c>
      <c r="Q42">
        <f>IF(LEFT(DM42,1)&lt;&gt;"0",IF(LEFT(DM42,1)="1",3.0,DN42),$D$5+$E$5*(EE42*DX42/($K$5*1000))+$F$5*(EE42*DX42/($K$5*1000))*MAX(MIN(DK42,$J$5),$I$5)*MAX(MIN(DK42,$J$5),$I$5)+$G$5*MAX(MIN(DK42,$J$5),$I$5)*(EE42*DX42/($K$5*1000))+$H$5*(EE42*DX42/($K$5*1000))*(EE42*DX42/($K$5*1000)))</f>
        <v>0</v>
      </c>
      <c r="R42">
        <f>I42*(1000-(1000*0.61365*exp(17.502*V42/(240.97+V42))/(DX42+DY42)+DS42)/2)/(1000*0.61365*exp(17.502*V42/(240.97+V42))/(DX42+DY42)-DS42)</f>
        <v>0</v>
      </c>
      <c r="S42">
        <f>1/((DL42+1)/(P42/1.6)+1/(Q42/1.37)) + DL42/((DL42+1)/(P42/1.6) + DL42/(Q42/1.37))</f>
        <v>0</v>
      </c>
      <c r="T42">
        <f>(DG42*DJ42)</f>
        <v>0</v>
      </c>
      <c r="U42">
        <f>(DZ42+(T42+2*0.95*5.67E-8*(((DZ42+$B$9)+273)^4-(DZ42+273)^4)-44100*I42)/(1.84*29.3*Q42+8*0.95*5.67E-8*(DZ42+273)^3))</f>
        <v>0</v>
      </c>
      <c r="V42">
        <f>($C$9*EA42+$D$9*EB42+$E$9*U42)</f>
        <v>0</v>
      </c>
      <c r="W42">
        <f>0.61365*exp(17.502*V42/(240.97+V42))</f>
        <v>0</v>
      </c>
      <c r="X42">
        <f>(Y42/Z42*100)</f>
        <v>0</v>
      </c>
      <c r="Y42">
        <f>DS42*(DX42+DY42)/1000</f>
        <v>0</v>
      </c>
      <c r="Z42">
        <f>0.61365*exp(17.502*DZ42/(240.97+DZ42))</f>
        <v>0</v>
      </c>
      <c r="AA42">
        <f>(W42-DS42*(DX42+DY42)/1000)</f>
        <v>0</v>
      </c>
      <c r="AB42">
        <f>(-I42*44100)</f>
        <v>0</v>
      </c>
      <c r="AC42">
        <f>2*29.3*Q42*0.92*(DZ42-V42)</f>
        <v>0</v>
      </c>
      <c r="AD42">
        <f>2*0.95*5.67E-8*(((DZ42+$B$9)+273)^4-(V42+273)^4)</f>
        <v>0</v>
      </c>
      <c r="AE42">
        <f>T42+AD42+AB42+AC42</f>
        <v>0</v>
      </c>
      <c r="AF42">
        <f>DW42*AT42*(DR42-DQ42*(1000-AT42*DT42)/(1000-AT42*DS42))/(100*DK42)</f>
        <v>0</v>
      </c>
      <c r="AG42">
        <f>1000*DW42*AT42*(DS42-DT42)/(100*DK42*(1000-AT42*DS42))</f>
        <v>0</v>
      </c>
      <c r="AH42">
        <f>(AI42 - AJ42 - DX42*1E3/(8.314*(DZ42+273.15)) * AL42/DW42 * AK42) * DW42/(100*DK42) * (1000 - DT42)/1000</f>
        <v>0</v>
      </c>
      <c r="AI42">
        <v>430.337554248129</v>
      </c>
      <c r="AJ42">
        <v>431.1075939393936</v>
      </c>
      <c r="AK42">
        <v>-0.002292489531811548</v>
      </c>
      <c r="AL42">
        <v>66.66687227563041</v>
      </c>
      <c r="AM42">
        <f>(AO42 - AN42 + DX42*1E3/(8.314*(DZ42+273.15)) * AQ42/DW42 * AP42) * DW42/(100*DK42) * 1000/(1000 - AO42)</f>
        <v>0</v>
      </c>
      <c r="AN42">
        <v>24.21522084078444</v>
      </c>
      <c r="AO42">
        <v>24.28055515151514</v>
      </c>
      <c r="AP42">
        <v>-1.254498275118422E-07</v>
      </c>
      <c r="AQ42">
        <v>98.25308685071575</v>
      </c>
      <c r="AR42">
        <v>0</v>
      </c>
      <c r="AS42">
        <v>0</v>
      </c>
      <c r="AT42">
        <f>IF(AR42*$H$15&gt;=AV42,1.0,(AV42/(AV42-AR42*$H$15)))</f>
        <v>0</v>
      </c>
      <c r="AU42">
        <f>(AT42-1)*100</f>
        <v>0</v>
      </c>
      <c r="AV42">
        <f>MAX(0,($B$15+$C$15*EE42)/(1+$D$15*EE42)*DX42/(DZ42+273)*$E$15)</f>
        <v>0</v>
      </c>
      <c r="AW42" t="s">
        <v>429</v>
      </c>
      <c r="AX42" t="s">
        <v>429</v>
      </c>
      <c r="AY42">
        <v>0</v>
      </c>
      <c r="AZ42">
        <v>0</v>
      </c>
      <c r="BA42">
        <f>1-AY42/AZ42</f>
        <v>0</v>
      </c>
      <c r="BB42">
        <v>0</v>
      </c>
      <c r="BC42" t="s">
        <v>429</v>
      </c>
      <c r="BD42" t="s">
        <v>429</v>
      </c>
      <c r="BE42">
        <v>0</v>
      </c>
      <c r="BF42">
        <v>0</v>
      </c>
      <c r="BG42">
        <f>1-BE42/BF42</f>
        <v>0</v>
      </c>
      <c r="BH42">
        <v>0.5</v>
      </c>
      <c r="BI42">
        <f>DH42</f>
        <v>0</v>
      </c>
      <c r="BJ42">
        <f>K42</f>
        <v>0</v>
      </c>
      <c r="BK42">
        <f>BG42*BH42*BI42</f>
        <v>0</v>
      </c>
      <c r="BL42">
        <f>(BJ42-BB42)/BI42</f>
        <v>0</v>
      </c>
      <c r="BM42">
        <f>(AZ42-BF42)/BF42</f>
        <v>0</v>
      </c>
      <c r="BN42">
        <f>AY42/(BA42+AY42/BF42)</f>
        <v>0</v>
      </c>
      <c r="BO42" t="s">
        <v>429</v>
      </c>
      <c r="BP42">
        <v>0</v>
      </c>
      <c r="BQ42">
        <f>IF(BP42&lt;&gt;0, BP42, BN42)</f>
        <v>0</v>
      </c>
      <c r="BR42">
        <f>1-BQ42/BF42</f>
        <v>0</v>
      </c>
      <c r="BS42">
        <f>(BF42-BE42)/(BF42-BQ42)</f>
        <v>0</v>
      </c>
      <c r="BT42">
        <f>(AZ42-BF42)/(AZ42-BQ42)</f>
        <v>0</v>
      </c>
      <c r="BU42">
        <f>(BF42-BE42)/(BF42-AY42)</f>
        <v>0</v>
      </c>
      <c r="BV42">
        <f>(AZ42-BF42)/(AZ42-AY42)</f>
        <v>0</v>
      </c>
      <c r="BW42">
        <f>(BS42*BQ42/BE42)</f>
        <v>0</v>
      </c>
      <c r="BX42">
        <f>(1-BW42)</f>
        <v>0</v>
      </c>
      <c r="DG42">
        <f>$B$13*EF42+$C$13*EG42+$F$13*ER42*(1-EU42)</f>
        <v>0</v>
      </c>
      <c r="DH42">
        <f>DG42*DI42</f>
        <v>0</v>
      </c>
      <c r="DI42">
        <f>($B$13*$D$11+$C$13*$D$11+$F$13*((FE42+EW42)/MAX(FE42+EW42+FF42, 0.1)*$I$11+FF42/MAX(FE42+EW42+FF42, 0.1)*$J$11))/($B$13+$C$13+$F$13)</f>
        <v>0</v>
      </c>
      <c r="DJ42">
        <f>($B$13*$K$11+$C$13*$K$11+$F$13*((FE42+EW42)/MAX(FE42+EW42+FF42, 0.1)*$P$11+FF42/MAX(FE42+EW42+FF42, 0.1)*$Q$11))/($B$13+$C$13+$F$13)</f>
        <v>0</v>
      </c>
      <c r="DK42">
        <v>1.65</v>
      </c>
      <c r="DL42">
        <v>0.5</v>
      </c>
      <c r="DM42" t="s">
        <v>430</v>
      </c>
      <c r="DN42">
        <v>2</v>
      </c>
      <c r="DO42" t="b">
        <v>1</v>
      </c>
      <c r="DP42">
        <v>1680554342.6</v>
      </c>
      <c r="DQ42">
        <v>420.6597777777778</v>
      </c>
      <c r="DR42">
        <v>419.9358888888889</v>
      </c>
      <c r="DS42">
        <v>24.28055555555555</v>
      </c>
      <c r="DT42">
        <v>24.21503333333333</v>
      </c>
      <c r="DU42">
        <v>421.4172222222222</v>
      </c>
      <c r="DV42">
        <v>23.98908888888889</v>
      </c>
      <c r="DW42">
        <v>500.0378888888889</v>
      </c>
      <c r="DX42">
        <v>90.03375555555556</v>
      </c>
      <c r="DY42">
        <v>0.1000211666666667</v>
      </c>
      <c r="DZ42">
        <v>27.35566666666667</v>
      </c>
      <c r="EA42">
        <v>27.49926666666667</v>
      </c>
      <c r="EB42">
        <v>999.9000000000001</v>
      </c>
      <c r="EC42">
        <v>0</v>
      </c>
      <c r="ED42">
        <v>0</v>
      </c>
      <c r="EE42">
        <v>10006.94444444445</v>
      </c>
      <c r="EF42">
        <v>0</v>
      </c>
      <c r="EG42">
        <v>0.242856</v>
      </c>
      <c r="EH42">
        <v>0.7240973333333334</v>
      </c>
      <c r="EI42">
        <v>431.1278888888889</v>
      </c>
      <c r="EJ42">
        <v>430.3568888888889</v>
      </c>
      <c r="EK42">
        <v>0.06553036666666666</v>
      </c>
      <c r="EL42">
        <v>419.9358888888889</v>
      </c>
      <c r="EM42">
        <v>24.21503333333333</v>
      </c>
      <c r="EN42">
        <v>2.186068888888889</v>
      </c>
      <c r="EO42">
        <v>2.18017</v>
      </c>
      <c r="EP42">
        <v>18.86057777777778</v>
      </c>
      <c r="EQ42">
        <v>18.81732222222222</v>
      </c>
      <c r="ER42">
        <v>0</v>
      </c>
      <c r="ES42">
        <v>0</v>
      </c>
      <c r="ET42">
        <v>0</v>
      </c>
      <c r="EU42">
        <v>0</v>
      </c>
      <c r="EV42">
        <v>2.084922222222222</v>
      </c>
      <c r="EW42">
        <v>0</v>
      </c>
      <c r="EX42">
        <v>-14.76494444444445</v>
      </c>
      <c r="EY42">
        <v>-0.7930777777777778</v>
      </c>
      <c r="EZ42">
        <v>34.76377777777778</v>
      </c>
      <c r="FA42">
        <v>40.937</v>
      </c>
      <c r="FB42">
        <v>38.09</v>
      </c>
      <c r="FC42">
        <v>40.49277777777777</v>
      </c>
      <c r="FD42">
        <v>36.16644444444444</v>
      </c>
      <c r="FE42">
        <v>0</v>
      </c>
      <c r="FF42">
        <v>0</v>
      </c>
      <c r="FG42">
        <v>0</v>
      </c>
      <c r="FH42">
        <v>1680554319.3</v>
      </c>
      <c r="FI42">
        <v>0</v>
      </c>
      <c r="FJ42">
        <v>2.124926923076923</v>
      </c>
      <c r="FK42">
        <v>0.07730256423326116</v>
      </c>
      <c r="FL42">
        <v>3.792376074944085</v>
      </c>
      <c r="FM42">
        <v>-15.10412307692308</v>
      </c>
      <c r="FN42">
        <v>15</v>
      </c>
      <c r="FO42">
        <v>1680554059.6</v>
      </c>
      <c r="FP42" t="s">
        <v>461</v>
      </c>
      <c r="FQ42">
        <v>1680554059.6</v>
      </c>
      <c r="FR42">
        <v>1680554059.1</v>
      </c>
      <c r="FS42">
        <v>2</v>
      </c>
      <c r="FT42">
        <v>-0.274</v>
      </c>
      <c r="FU42">
        <v>-0.047</v>
      </c>
      <c r="FV42">
        <v>-0.757</v>
      </c>
      <c r="FW42">
        <v>0.273</v>
      </c>
      <c r="FX42">
        <v>420</v>
      </c>
      <c r="FY42">
        <v>24</v>
      </c>
      <c r="FZ42">
        <v>0.67</v>
      </c>
      <c r="GA42">
        <v>0.22</v>
      </c>
      <c r="GB42">
        <v>0.6787160731707318</v>
      </c>
      <c r="GC42">
        <v>-0.169671554006968</v>
      </c>
      <c r="GD42">
        <v>0.06123208691901708</v>
      </c>
      <c r="GE42">
        <v>0</v>
      </c>
      <c r="GF42">
        <v>0.0666682975609756</v>
      </c>
      <c r="GG42">
        <v>-0.01195211080139359</v>
      </c>
      <c r="GH42">
        <v>0.002970255726814946</v>
      </c>
      <c r="GI42">
        <v>1</v>
      </c>
      <c r="GJ42">
        <v>1</v>
      </c>
      <c r="GK42">
        <v>2</v>
      </c>
      <c r="GL42" t="s">
        <v>440</v>
      </c>
      <c r="GM42">
        <v>3.10323</v>
      </c>
      <c r="GN42">
        <v>2.75823</v>
      </c>
      <c r="GO42">
        <v>0.08829629999999999</v>
      </c>
      <c r="GP42">
        <v>0.0881314</v>
      </c>
      <c r="GQ42">
        <v>0.108834</v>
      </c>
      <c r="GR42">
        <v>0.109969</v>
      </c>
      <c r="GS42">
        <v>23469.9</v>
      </c>
      <c r="GT42">
        <v>23180.4</v>
      </c>
      <c r="GU42">
        <v>26283.1</v>
      </c>
      <c r="GV42">
        <v>25752.2</v>
      </c>
      <c r="GW42">
        <v>37588.1</v>
      </c>
      <c r="GX42">
        <v>34974.5</v>
      </c>
      <c r="GY42">
        <v>45983.6</v>
      </c>
      <c r="GZ42">
        <v>42535</v>
      </c>
      <c r="HA42">
        <v>1.91005</v>
      </c>
      <c r="HB42">
        <v>1.95705</v>
      </c>
      <c r="HC42">
        <v>0.07200239999999999</v>
      </c>
      <c r="HD42">
        <v>0</v>
      </c>
      <c r="HE42">
        <v>26.317</v>
      </c>
      <c r="HF42">
        <v>999.9</v>
      </c>
      <c r="HG42">
        <v>51.5</v>
      </c>
      <c r="HH42">
        <v>30.2</v>
      </c>
      <c r="HI42">
        <v>24.6522</v>
      </c>
      <c r="HJ42">
        <v>60.4226</v>
      </c>
      <c r="HK42">
        <v>26.875</v>
      </c>
      <c r="HL42">
        <v>1</v>
      </c>
      <c r="HM42">
        <v>-0.0370554</v>
      </c>
      <c r="HN42">
        <v>-0.64738</v>
      </c>
      <c r="HO42">
        <v>20.2929</v>
      </c>
      <c r="HP42">
        <v>5.22238</v>
      </c>
      <c r="HQ42">
        <v>11.98</v>
      </c>
      <c r="HR42">
        <v>4.9658</v>
      </c>
      <c r="HS42">
        <v>3.275</v>
      </c>
      <c r="HT42">
        <v>9999</v>
      </c>
      <c r="HU42">
        <v>9999</v>
      </c>
      <c r="HV42">
        <v>9999</v>
      </c>
      <c r="HW42">
        <v>985.2</v>
      </c>
      <c r="HX42">
        <v>1.86417</v>
      </c>
      <c r="HY42">
        <v>1.8602</v>
      </c>
      <c r="HZ42">
        <v>1.85837</v>
      </c>
      <c r="IA42">
        <v>1.85989</v>
      </c>
      <c r="IB42">
        <v>1.85989</v>
      </c>
      <c r="IC42">
        <v>1.85836</v>
      </c>
      <c r="ID42">
        <v>1.85742</v>
      </c>
      <c r="IE42">
        <v>1.85242</v>
      </c>
      <c r="IF42">
        <v>0</v>
      </c>
      <c r="IG42">
        <v>0</v>
      </c>
      <c r="IH42">
        <v>0</v>
      </c>
      <c r="II42">
        <v>0</v>
      </c>
      <c r="IJ42" t="s">
        <v>433</v>
      </c>
      <c r="IK42" t="s">
        <v>434</v>
      </c>
      <c r="IL42" t="s">
        <v>435</v>
      </c>
      <c r="IM42" t="s">
        <v>435</v>
      </c>
      <c r="IN42" t="s">
        <v>435</v>
      </c>
      <c r="IO42" t="s">
        <v>435</v>
      </c>
      <c r="IP42">
        <v>0</v>
      </c>
      <c r="IQ42">
        <v>100</v>
      </c>
      <c r="IR42">
        <v>100</v>
      </c>
      <c r="IS42">
        <v>-0.757</v>
      </c>
      <c r="IT42">
        <v>0.2914</v>
      </c>
      <c r="IU42">
        <v>-0.3882441963681783</v>
      </c>
      <c r="IV42">
        <v>-0.00139593354141756</v>
      </c>
      <c r="IW42">
        <v>1.4815850142622E-06</v>
      </c>
      <c r="IX42">
        <v>-5.845240202914516E-10</v>
      </c>
      <c r="IY42">
        <v>-0.02129643494789841</v>
      </c>
      <c r="IZ42">
        <v>-0.005038664025986261</v>
      </c>
      <c r="JA42">
        <v>0.001069327960449999</v>
      </c>
      <c r="JB42">
        <v>-1.316451681682256E-05</v>
      </c>
      <c r="JC42">
        <v>2</v>
      </c>
      <c r="JD42">
        <v>1977</v>
      </c>
      <c r="JE42">
        <v>1</v>
      </c>
      <c r="JF42">
        <v>23</v>
      </c>
      <c r="JG42">
        <v>4.8</v>
      </c>
      <c r="JH42">
        <v>4.8</v>
      </c>
      <c r="JI42">
        <v>1.1499</v>
      </c>
      <c r="JJ42">
        <v>2.62207</v>
      </c>
      <c r="JK42">
        <v>1.49658</v>
      </c>
      <c r="JL42">
        <v>2.39624</v>
      </c>
      <c r="JM42">
        <v>1.54907</v>
      </c>
      <c r="JN42">
        <v>2.36084</v>
      </c>
      <c r="JO42">
        <v>35.1747</v>
      </c>
      <c r="JP42">
        <v>24.2101</v>
      </c>
      <c r="JQ42">
        <v>18</v>
      </c>
      <c r="JR42">
        <v>488.08</v>
      </c>
      <c r="JS42">
        <v>535.553</v>
      </c>
      <c r="JT42">
        <v>27.1115</v>
      </c>
      <c r="JU42">
        <v>26.7405</v>
      </c>
      <c r="JV42">
        <v>30.0004</v>
      </c>
      <c r="JW42">
        <v>26.7839</v>
      </c>
      <c r="JX42">
        <v>26.7242</v>
      </c>
      <c r="JY42">
        <v>23.1191</v>
      </c>
      <c r="JZ42">
        <v>3.69723</v>
      </c>
      <c r="KA42">
        <v>100</v>
      </c>
      <c r="KB42">
        <v>27.2152</v>
      </c>
      <c r="KC42">
        <v>420</v>
      </c>
      <c r="KD42">
        <v>24.2809</v>
      </c>
      <c r="KE42">
        <v>100.47</v>
      </c>
      <c r="KF42">
        <v>100.905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2023-03-31T20:39:47Z</dcterms:created>
  <dcterms:modified xsi:type="dcterms:W3CDTF">2023-03-31T20:39:47Z</dcterms:modified>
</cp:coreProperties>
</file>