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<sst xmlns="http://schemas.openxmlformats.org/spreadsheetml/2006/main" count="2024" uniqueCount="535">
  <si>
    <t>File opened</t>
  </si>
  <si>
    <t>2023-04-03 15:16:15</t>
  </si>
  <si>
    <t>Console s/n</t>
  </si>
  <si>
    <t>68C-702926</t>
  </si>
  <si>
    <t>Console ver</t>
  </si>
  <si>
    <t>Bluestem v.2.1.08</t>
  </si>
  <si>
    <t>Scripts ver</t>
  </si>
  <si>
    <t>2022.05  2.1.08, Aug 2022</t>
  </si>
  <si>
    <t>Head s/n</t>
  </si>
  <si>
    <t>68H-412916</t>
  </si>
  <si>
    <t>Head ver</t>
  </si>
  <si>
    <t>1.4.22</t>
  </si>
  <si>
    <t>Head cal</t>
  </si>
  <si>
    <t>{"oxygen": "21", "co2azero": "1.01711", "co2aspan1": "1.00161", "co2aspan2": "-0.039575", "co2aspan2a": "0.293526", "co2aspan2b": "0.290588", "co2aspanconc1": "2473", "co2aspanconc2": "301.4", "co2bzero": "1.00835", "co2bspan1": "1.00185", "co2bspan2": "-0.0412378", "co2bspan2a": "0.293842", "co2bspan2b": "0.290826", "co2bspanconc1": "2473", "co2bspanconc2": "301.4", "h2oazero": "1.08913", "h2oaspan1": "0.999576", "h2oaspan2": "0", "h2oaspan2a": "0.0691885", "h2oaspan2b": "0.0691591", "h2oaspanconc1": "11.66", "h2oaspanconc2": "0", "h2obzero": "1.08104",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</si>
  <si>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CO2 rangematch</t>
  </si>
  <si>
    <t>Mon Apr  3 11:03</t>
  </si>
  <si>
    <t>H2O rangematch</t>
  </si>
  <si>
    <t>Mon Apr  3 12:28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</si>
  <si>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</si>
  <si>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</si>
  <si>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</si>
  <si>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</si>
  <si>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</si>
  <si>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</si>
  <si>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</si>
  <si>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</si>
  <si>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</si>
  <si>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15:16:15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</si>
  <si>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</si>
  <si>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</si>
  <si>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</si>
  <si>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</si>
  <si>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</si>
  <si>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</si>
  <si>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</si>
  <si>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</si>
  <si>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</si>
  <si>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</si>
  <si>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</si>
  <si>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</si>
  <si>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</si>
  <si>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</si>
  <si>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</si>
  <si>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</si>
  <si>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</si>
  <si>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</si>
  <si>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new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</si>
  <si>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</si>
  <si>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</si>
  <si>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</si>
  <si>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</si>
  <si>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</si>
  <si>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</si>
  <si>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</si>
  <si>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</si>
  <si>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</si>
  <si>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</si>
  <si>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</si>
  <si>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</si>
  <si>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</si>
  <si>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</si>
  <si>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</si>
  <si>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</si>
  <si>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</si>
  <si>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</si>
  <si>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</si>
  <si>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</si>
  <si>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</si>
  <si>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</si>
  <si>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</si>
  <si>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</si>
  <si>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</si>
  <si>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</si>
  <si>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</si>
  <si>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</si>
  <si>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</si>
  <si>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</si>
  <si>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</si>
  <si>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</si>
  <si>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</si>
  <si>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</si>
  <si>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</si>
  <si>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</si>
  <si>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3.72366 197.881 354.242 609.665 847.658 1059.83 1246.67 1385.79</t>
  </si>
  <si>
    <t>Fs_true</t>
  </si>
  <si>
    <t>-0.641884 229.273 385.27 606.858 799.57 1005.13 1201.05 1401.13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</si>
  <si>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</si>
  <si>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</si>
  <si>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</si>
  <si>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</si>
  <si>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</si>
  <si>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</si>
  <si>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</si>
  <si>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</si>
  <si>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</si>
  <si>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</si>
  <si>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</si>
  <si>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</si>
  <si>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</si>
  <si>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</si>
  <si>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</si>
  <si>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</si>
  <si>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</si>
  <si>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</si>
  <si>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</si>
  <si>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</si>
  <si>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</si>
  <si>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</si>
  <si>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</si>
  <si>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</si>
  <si>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</si>
  <si>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</si>
  <si>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</si>
  <si>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</si>
  <si>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</si>
  <si>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</si>
  <si>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</si>
  <si>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</si>
  <si>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</si>
  <si>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</si>
  <si>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</si>
  <si>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</si>
  <si>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</si>
  <si>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</si>
  <si>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</si>
  <si>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</si>
  <si>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</si>
  <si>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</si>
  <si>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</si>
  <si>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</si>
  <si>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</si>
  <si>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</si>
  <si>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</si>
  <si>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</si>
  <si>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</si>
  <si>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</si>
  <si>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</si>
  <si>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</si>
  <si>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</si>
  <si>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</si>
  <si>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</si>
  <si>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</si>
  <si>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</si>
  <si>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</si>
  <si>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</si>
  <si>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</si>
  <si>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</si>
  <si>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</si>
  <si>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</si>
  <si>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</si>
  <si>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</si>
  <si>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</si>
  <si>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</si>
  <si>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</si>
  <si>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</si>
  <si>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</si>
  <si>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</si>
  <si>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</si>
  <si>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</si>
  <si>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</si>
  <si>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</si>
  <si>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</si>
  <si>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</si>
  <si>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</si>
  <si>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</si>
  <si>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</si>
  <si>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</si>
  <si>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</si>
  <si>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</si>
  <si>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</si>
  <si>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</si>
  <si>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</si>
  <si>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</si>
  <si>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</si>
  <si>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</si>
  <si>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</si>
  <si>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</si>
  <si>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</si>
  <si>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</si>
  <si>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</si>
  <si>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</si>
  <si>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</si>
  <si>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</si>
  <si>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</si>
  <si>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</si>
  <si>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</si>
  <si>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</si>
  <si>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</si>
  <si>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</si>
  <si>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</si>
  <si>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</si>
  <si>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</si>
  <si>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</si>
  <si>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</si>
  <si>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</si>
  <si>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</si>
  <si>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</si>
  <si>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</si>
  <si>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</si>
  <si>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</si>
  <si>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</si>
  <si>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</si>
  <si>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</si>
  <si>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</si>
  <si>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</si>
  <si>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</si>
  <si>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</si>
  <si>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</si>
  <si>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</si>
  <si>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</si>
  <si>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</si>
  <si>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</si>
  <si>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</si>
  <si>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</si>
  <si>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</si>
  <si>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</si>
  <si>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</si>
  <si>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</si>
  <si>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</si>
  <si>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</si>
  <si>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</si>
  <si>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</si>
  <si>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</si>
  <si>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</si>
  <si>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</si>
  <si>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</si>
  <si>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</si>
  <si>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</si>
  <si>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</si>
  <si>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</si>
  <si>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</si>
  <si>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</si>
  <si>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</si>
  <si>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</si>
  <si>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</si>
  <si>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</si>
  <si>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</si>
  <si>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</si>
  <si>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</si>
  <si>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</si>
  <si>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</si>
  <si>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</si>
  <si>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</si>
  <si>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</si>
  <si>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</si>
  <si>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</si>
  <si>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</si>
  <si>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</si>
  <si>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</si>
  <si>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</si>
  <si>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</si>
  <si>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</si>
  <si>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</si>
  <si>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</si>
  <si>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</si>
  <si>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</si>
  <si>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</si>
  <si>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</si>
  <si>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</si>
  <si>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</si>
  <si>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</si>
  <si>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</si>
  <si>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</si>
  <si>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</si>
  <si>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</si>
  <si>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</si>
  <si>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</si>
  <si>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</si>
  <si>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</si>
  <si>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</si>
  <si>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</si>
  <si>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</si>
  <si>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</si>
  <si>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</si>
  <si>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</si>
  <si>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</si>
  <si>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</si>
  <si>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</si>
  <si>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</si>
  <si>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</si>
  <si>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</si>
  <si>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</si>
  <si>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</si>
  <si>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</si>
  <si>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</si>
  <si>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</si>
  <si>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</si>
  <si>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</si>
  <si>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</si>
  <si>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</si>
  <si>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</si>
  <si>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</si>
  <si>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</si>
  <si>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</si>
  <si>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</si>
  <si>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</si>
  <si>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</si>
  <si>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</si>
  <si>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</si>
  <si>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</si>
  <si>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</si>
  <si>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</si>
  <si>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</si>
  <si>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</si>
  <si>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</si>
  <si>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</si>
  <si>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</si>
  <si>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</si>
  <si>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</si>
  <si>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</si>
  <si>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</si>
  <si>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</si>
  <si>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</si>
  <si>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</si>
  <si>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</si>
  <si>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</si>
  <si>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</si>
  <si>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</si>
  <si>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</si>
  <si>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</si>
  <si>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</si>
  <si>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</si>
  <si>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</si>
  <si>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</si>
  <si>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</si>
  <si>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</si>
  <si>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</si>
  <si>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</si>
  <si>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</si>
  <si>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</si>
  <si>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</si>
  <si>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</si>
  <si>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</si>
  <si>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</si>
  <si>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</si>
  <si>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</si>
  <si>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</si>
  <si>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</si>
  <si>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</si>
  <si>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</si>
  <si>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</si>
  <si>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</si>
  <si>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</si>
  <si>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</si>
  <si>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</si>
  <si>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</si>
  <si>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</si>
  <si>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</si>
  <si>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</si>
  <si>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</si>
  <si>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</si>
  <si>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</si>
  <si>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</si>
  <si>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</si>
  <si>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</si>
  <si>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</si>
  <si>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</si>
  <si>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</si>
  <si>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</si>
  <si>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</si>
  <si>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</si>
  <si>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</si>
  <si>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</si>
  <si>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</si>
  <si>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</si>
  <si>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</si>
  <si>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</si>
  <si>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</si>
  <si>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</si>
  <si>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</si>
  <si>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</si>
  <si>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</si>
  <si>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</si>
  <si>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</si>
  <si>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</si>
  <si>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</si>
  <si>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</si>
  <si>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</si>
  <si>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</si>
  <si>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</si>
  <si>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</si>
  <si>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</si>
  <si>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</si>
  <si>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</si>
  <si>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</si>
  <si>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</si>
  <si>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</si>
  <si>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</si>
  <si>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</si>
  <si>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</si>
  <si>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</si>
  <si>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</si>
  <si>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</si>
  <si>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</si>
  <si>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</si>
  <si>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</si>
  <si>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</si>
  <si>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</si>
  <si>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</si>
  <si>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</si>
  <si>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</si>
  <si>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</si>
  <si>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</si>
  <si>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</si>
  <si>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</si>
  <si>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</si>
  <si>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</si>
  <si>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</si>
  <si>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</si>
  <si>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</si>
  <si>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</si>
  <si>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</si>
  <si>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</si>
  <si>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</si>
  <si>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</si>
  <si>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</si>
  <si>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</si>
  <si>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</si>
  <si>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</si>
  <si>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</si>
  <si>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</si>
  <si>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</si>
  <si>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</si>
  <si>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</si>
  <si>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</si>
  <si>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</si>
  <si>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20230406 15:28:09</t>
  </si>
  <si>
    <t>15:28:09</t>
  </si>
  <si>
    <t>sor_nut5_t3_ch2</t>
  </si>
  <si>
    <t>-</t>
  </si>
  <si>
    <t>0: Broadleaf</t>
  </si>
  <si>
    <t>15:23:56</t>
  </si>
  <si>
    <t>1/2</t>
  </si>
  <si>
    <t>00000000</t>
  </si>
  <si>
    <t>iiiiiiii</t>
  </si>
  <si>
    <t>off</t>
  </si>
  <si>
    <t>20230406 15:28:14</t>
  </si>
  <si>
    <t>15:28:14</t>
  </si>
  <si>
    <t>20230406 15:28:19</t>
  </si>
  <si>
    <t>15:28:19</t>
  </si>
  <si>
    <t>20230406 15:28:24</t>
  </si>
  <si>
    <t>15:28:24</t>
  </si>
  <si>
    <t>20230406 15:28:29</t>
  </si>
  <si>
    <t>15:28:29</t>
  </si>
  <si>
    <t>20230406 15:28:34</t>
  </si>
  <si>
    <t>15:28:34</t>
  </si>
  <si>
    <t>20230406 15:28:39</t>
  </si>
  <si>
    <t>15:28:39</t>
  </si>
  <si>
    <t>20230406 15:28:44</t>
  </si>
  <si>
    <t>15:28:44</t>
  </si>
  <si>
    <t>20230406 15:28:49</t>
  </si>
  <si>
    <t>15:28:49</t>
  </si>
  <si>
    <t>2/2</t>
  </si>
  <si>
    <t>20230406 15:28:54</t>
  </si>
  <si>
    <t>15:28:54</t>
  </si>
  <si>
    <t>20230406 15:28:59</t>
  </si>
  <si>
    <t>15:28:59</t>
  </si>
  <si>
    <t>20230406 15:29:04</t>
  </si>
  <si>
    <t>15:29:04</t>
  </si>
  <si>
    <t>20230406 15:38:06</t>
  </si>
  <si>
    <t>15:38:06</t>
  </si>
  <si>
    <t>15:34:09</t>
  </si>
  <si>
    <t>20230406 15:38:11</t>
  </si>
  <si>
    <t>15:38:11</t>
  </si>
  <si>
    <t>20230406 15:38:16</t>
  </si>
  <si>
    <t>15:38:16</t>
  </si>
  <si>
    <t>20230406 15:38:21</t>
  </si>
  <si>
    <t>15:38:21</t>
  </si>
  <si>
    <t>20230406 15:38:26</t>
  </si>
  <si>
    <t>15:38:26</t>
  </si>
  <si>
    <t>20230406 15:38:31</t>
  </si>
  <si>
    <t>15:38:31</t>
  </si>
  <si>
    <t>20230406 15:38:36</t>
  </si>
  <si>
    <t>15:38:36</t>
  </si>
  <si>
    <t>20230406 15:38:41</t>
  </si>
  <si>
    <t>15:38:41</t>
  </si>
  <si>
    <t>20230406 15:38:46</t>
  </si>
  <si>
    <t>15:38:46</t>
  </si>
  <si>
    <t>20230406 15:38:51</t>
  </si>
  <si>
    <t>15:38:51</t>
  </si>
  <si>
    <t>20230406 15:38:56</t>
  </si>
  <si>
    <t>15:38:56</t>
  </si>
  <si>
    <t>20230406 15:39:01</t>
  </si>
  <si>
    <t>15:39:01</t>
  </si>
  <si>
    <t>20230406 15:56:39</t>
  </si>
  <si>
    <t>15:56:39</t>
  </si>
  <si>
    <t>pas_smi5_t3_ch2</t>
  </si>
  <si>
    <t>15:54:05</t>
  </si>
  <si>
    <t>20230406 15:56:44</t>
  </si>
  <si>
    <t>15:56:44</t>
  </si>
  <si>
    <t>20230406 15:56:49</t>
  </si>
  <si>
    <t>15:56:49</t>
  </si>
  <si>
    <t>20230406 15:56:54</t>
  </si>
  <si>
    <t>15:56:54</t>
  </si>
  <si>
    <t>20230406 15:56:59</t>
  </si>
  <si>
    <t>15:56:59</t>
  </si>
  <si>
    <t>20230406 15:57:04</t>
  </si>
  <si>
    <t>15:57:04</t>
  </si>
  <si>
    <t>20230406 15:57:09</t>
  </si>
  <si>
    <t>15:57:09</t>
  </si>
  <si>
    <t>20230406 15:57:14</t>
  </si>
  <si>
    <t>15:57:14</t>
  </si>
  <si>
    <t>20230406 15:57:19</t>
  </si>
  <si>
    <t>15:57:19</t>
  </si>
  <si>
    <t>20230406 15:57:24</t>
  </si>
  <si>
    <t>15:57:24</t>
  </si>
  <si>
    <t>20230406 15:57:29</t>
  </si>
  <si>
    <t>15:57:29</t>
  </si>
  <si>
    <t>20230406 15:57:34</t>
  </si>
  <si>
    <t>15:57:34</t>
  </si>
  <si>
    <t>20230406 16:07:33</t>
  </si>
  <si>
    <t>16:07:33</t>
  </si>
  <si>
    <t>16:03:15</t>
  </si>
  <si>
    <t>20230406 16:07:38</t>
  </si>
  <si>
    <t>16:07:38</t>
  </si>
  <si>
    <t>20230406 16:07:43</t>
  </si>
  <si>
    <t>16:07:43</t>
  </si>
  <si>
    <t>20230406 16:07:48</t>
  </si>
  <si>
    <t>16:07:48</t>
  </si>
  <si>
    <t>20230406 16:07:53</t>
  </si>
  <si>
    <t>16:07:53</t>
  </si>
  <si>
    <t>20230406 16:07:58</t>
  </si>
  <si>
    <t>16:07:58</t>
  </si>
  <si>
    <t>20230406 16:08:03</t>
  </si>
  <si>
    <t>16:08:03</t>
  </si>
  <si>
    <t>20230406 16:08:08</t>
  </si>
  <si>
    <t>16:08:08</t>
  </si>
  <si>
    <t>20230406 16:08:13</t>
  </si>
  <si>
    <t>16:08:13</t>
  </si>
  <si>
    <t>20230406 16:08:18</t>
  </si>
  <si>
    <t>16:08:18</t>
  </si>
  <si>
    <t>20230406 16:08:23</t>
  </si>
  <si>
    <t>16:08:23</t>
  </si>
  <si>
    <t>20230406 16:08:28</t>
  </si>
  <si>
    <t>16:08:28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</si>
</sst>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F66"/>
  <sheetViews>
    <sheetView tabSelected="1" workbookViewId="0"/>
  </sheetViews>
  <sheetFormatPr defaultRowHeight="15"/>
  <sheetData>
    <row r="2" spans="1:292">
      <c r="A2" t="s">
        <v>29</v>
      </c>
      <c r="B2" t="s">
        <v>30</v>
      </c>
      <c r="C2" t="s">
        <v>31</v>
      </c>
    </row>
    <row r="3" spans="1:292">
      <c r="B3">
        <v>4</v>
      </c>
      <c r="C3">
        <v>21</v>
      </c>
    </row>
    <row r="4" spans="1:29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2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2">
      <c r="A6" t="s">
        <v>44</v>
      </c>
      <c r="B6" t="s">
        <v>45</v>
      </c>
    </row>
    <row r="7" spans="1:292">
      <c r="B7" t="s">
        <v>46</v>
      </c>
    </row>
    <row r="8" spans="1:292">
      <c r="A8" t="s">
        <v>47</v>
      </c>
      <c r="B8" t="s">
        <v>48</v>
      </c>
      <c r="C8" t="s">
        <v>49</v>
      </c>
      <c r="D8" t="s">
        <v>50</v>
      </c>
      <c r="E8" t="s">
        <v>51</v>
      </c>
    </row>
    <row r="9" spans="1:292">
      <c r="B9">
        <v>0</v>
      </c>
      <c r="C9">
        <v>1</v>
      </c>
      <c r="D9">
        <v>0</v>
      </c>
      <c r="E9">
        <v>0</v>
      </c>
    </row>
    <row r="10" spans="1:292">
      <c r="A10" t="s">
        <v>52</v>
      </c>
      <c r="B10" t="s">
        <v>53</v>
      </c>
      <c r="C10" t="s">
        <v>55</v>
      </c>
      <c r="D10" t="s">
        <v>57</v>
      </c>
      <c r="E10" t="s">
        <v>58</v>
      </c>
      <c r="F10" t="s">
        <v>59</v>
      </c>
      <c r="G10" t="s">
        <v>60</v>
      </c>
      <c r="H10" t="s">
        <v>61</v>
      </c>
      <c r="I10" t="s">
        <v>62</v>
      </c>
      <c r="J10" t="s">
        <v>63</v>
      </c>
      <c r="K10" t="s">
        <v>64</v>
      </c>
      <c r="L10" t="s">
        <v>65</v>
      </c>
      <c r="M10" t="s">
        <v>66</v>
      </c>
      <c r="N10" t="s">
        <v>67</v>
      </c>
      <c r="O10" t="s">
        <v>68</v>
      </c>
      <c r="P10" t="s">
        <v>69</v>
      </c>
      <c r="Q10" t="s">
        <v>70</v>
      </c>
    </row>
    <row r="11" spans="1:292">
      <c r="B11" t="s">
        <v>54</v>
      </c>
      <c r="C11" t="s">
        <v>56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</row>
    <row r="13" spans="1:292">
      <c r="B13">
        <v>0</v>
      </c>
      <c r="C13">
        <v>0</v>
      </c>
      <c r="D13">
        <v>0</v>
      </c>
      <c r="E13">
        <v>0</v>
      </c>
      <c r="F13">
        <v>1</v>
      </c>
    </row>
    <row r="14" spans="1:292">
      <c r="A14" t="s">
        <v>77</v>
      </c>
      <c r="B14" t="s">
        <v>78</v>
      </c>
      <c r="C14" t="s">
        <v>79</v>
      </c>
      <c r="D14" t="s">
        <v>80</v>
      </c>
      <c r="E14" t="s">
        <v>81</v>
      </c>
      <c r="F14" t="s">
        <v>82</v>
      </c>
      <c r="G14" t="s">
        <v>84</v>
      </c>
      <c r="H14" t="s">
        <v>86</v>
      </c>
    </row>
    <row r="15" spans="1:292">
      <c r="B15">
        <v>-6276</v>
      </c>
      <c r="C15">
        <v>6.6</v>
      </c>
      <c r="D15">
        <v>1.709E-05</v>
      </c>
      <c r="E15">
        <v>3.11</v>
      </c>
      <c r="F15" t="s">
        <v>83</v>
      </c>
      <c r="G15" t="s">
        <v>85</v>
      </c>
      <c r="H15">
        <v>0</v>
      </c>
    </row>
    <row r="16" spans="1:292">
      <c r="A16" t="s">
        <v>87</v>
      </c>
      <c r="B16" t="s">
        <v>87</v>
      </c>
      <c r="C16" t="s">
        <v>87</v>
      </c>
      <c r="D16" t="s">
        <v>87</v>
      </c>
      <c r="E16" t="s">
        <v>87</v>
      </c>
      <c r="F16" t="s">
        <v>87</v>
      </c>
      <c r="G16" t="s">
        <v>44</v>
      </c>
      <c r="H16" t="s">
        <v>88</v>
      </c>
      <c r="I16" t="s">
        <v>88</v>
      </c>
      <c r="J16" t="s">
        <v>88</v>
      </c>
      <c r="K16" t="s">
        <v>88</v>
      </c>
      <c r="L16" t="s">
        <v>88</v>
      </c>
      <c r="M16" t="s">
        <v>88</v>
      </c>
      <c r="N16" t="s">
        <v>88</v>
      </c>
      <c r="O16" t="s">
        <v>88</v>
      </c>
      <c r="P16" t="s">
        <v>88</v>
      </c>
      <c r="Q16" t="s">
        <v>88</v>
      </c>
      <c r="R16" t="s">
        <v>88</v>
      </c>
      <c r="S16" t="s">
        <v>88</v>
      </c>
      <c r="T16" t="s">
        <v>88</v>
      </c>
      <c r="U16" t="s">
        <v>88</v>
      </c>
      <c r="V16" t="s">
        <v>88</v>
      </c>
      <c r="W16" t="s">
        <v>88</v>
      </c>
      <c r="X16" t="s">
        <v>88</v>
      </c>
      <c r="Y16" t="s">
        <v>88</v>
      </c>
      <c r="Z16" t="s">
        <v>88</v>
      </c>
      <c r="AA16" t="s">
        <v>88</v>
      </c>
      <c r="AB16" t="s">
        <v>88</v>
      </c>
      <c r="AC16" t="s">
        <v>88</v>
      </c>
      <c r="AD16" t="s">
        <v>88</v>
      </c>
      <c r="AE16" t="s">
        <v>88</v>
      </c>
      <c r="AF16" t="s">
        <v>88</v>
      </c>
      <c r="AG16" t="s">
        <v>88</v>
      </c>
      <c r="AH16" t="s">
        <v>89</v>
      </c>
      <c r="AI16" t="s">
        <v>89</v>
      </c>
      <c r="AJ16" t="s">
        <v>89</v>
      </c>
      <c r="AK16" t="s">
        <v>89</v>
      </c>
      <c r="AL16" t="s">
        <v>89</v>
      </c>
      <c r="AM16" t="s">
        <v>89</v>
      </c>
      <c r="AN16" t="s">
        <v>89</v>
      </c>
      <c r="AO16" t="s">
        <v>89</v>
      </c>
      <c r="AP16" t="s">
        <v>89</v>
      </c>
      <c r="AQ16" t="s">
        <v>89</v>
      </c>
      <c r="AR16" t="s">
        <v>90</v>
      </c>
      <c r="AS16" t="s">
        <v>90</v>
      </c>
      <c r="AT16" t="s">
        <v>90</v>
      </c>
      <c r="AU16" t="s">
        <v>90</v>
      </c>
      <c r="AV16" t="s">
        <v>90</v>
      </c>
      <c r="AW16" t="s">
        <v>91</v>
      </c>
      <c r="AX16" t="s">
        <v>91</v>
      </c>
      <c r="AY16" t="s">
        <v>91</v>
      </c>
      <c r="AZ16" t="s">
        <v>91</v>
      </c>
      <c r="BA16" t="s">
        <v>91</v>
      </c>
      <c r="BB16" t="s">
        <v>91</v>
      </c>
      <c r="BC16" t="s">
        <v>91</v>
      </c>
      <c r="BD16" t="s">
        <v>91</v>
      </c>
      <c r="BE16" t="s">
        <v>91</v>
      </c>
      <c r="BF16" t="s">
        <v>91</v>
      </c>
      <c r="BG16" t="s">
        <v>91</v>
      </c>
      <c r="BH16" t="s">
        <v>91</v>
      </c>
      <c r="BI16" t="s">
        <v>91</v>
      </c>
      <c r="BJ16" t="s">
        <v>91</v>
      </c>
      <c r="BK16" t="s">
        <v>91</v>
      </c>
      <c r="BL16" t="s">
        <v>91</v>
      </c>
      <c r="BM16" t="s">
        <v>91</v>
      </c>
      <c r="BN16" t="s">
        <v>91</v>
      </c>
      <c r="BO16" t="s">
        <v>91</v>
      </c>
      <c r="BP16" t="s">
        <v>91</v>
      </c>
      <c r="BQ16" t="s">
        <v>91</v>
      </c>
      <c r="BR16" t="s">
        <v>91</v>
      </c>
      <c r="BS16" t="s">
        <v>91</v>
      </c>
      <c r="BT16" t="s">
        <v>91</v>
      </c>
      <c r="BU16" t="s">
        <v>91</v>
      </c>
      <c r="BV16" t="s">
        <v>91</v>
      </c>
      <c r="BW16" t="s">
        <v>91</v>
      </c>
      <c r="BX16" t="s">
        <v>91</v>
      </c>
      <c r="BY16" t="s">
        <v>92</v>
      </c>
      <c r="BZ16" t="s">
        <v>92</v>
      </c>
      <c r="CA16" t="s">
        <v>92</v>
      </c>
      <c r="CB16" t="s">
        <v>92</v>
      </c>
      <c r="CC16" t="s">
        <v>92</v>
      </c>
      <c r="CD16" t="s">
        <v>92</v>
      </c>
      <c r="CE16" t="s">
        <v>92</v>
      </c>
      <c r="CF16" t="s">
        <v>92</v>
      </c>
      <c r="CG16" t="s">
        <v>92</v>
      </c>
      <c r="CH16" t="s">
        <v>92</v>
      </c>
      <c r="CI16" t="s">
        <v>92</v>
      </c>
      <c r="CJ16" t="s">
        <v>92</v>
      </c>
      <c r="CK16" t="s">
        <v>92</v>
      </c>
      <c r="CL16" t="s">
        <v>92</v>
      </c>
      <c r="CM16" t="s">
        <v>92</v>
      </c>
      <c r="CN16" t="s">
        <v>92</v>
      </c>
      <c r="CO16" t="s">
        <v>92</v>
      </c>
      <c r="CP16" t="s">
        <v>92</v>
      </c>
      <c r="CQ16" t="s">
        <v>92</v>
      </c>
      <c r="CR16" t="s">
        <v>92</v>
      </c>
      <c r="CS16" t="s">
        <v>92</v>
      </c>
      <c r="CT16" t="s">
        <v>93</v>
      </c>
      <c r="CU16" t="s">
        <v>93</v>
      </c>
      <c r="CV16" t="s">
        <v>93</v>
      </c>
      <c r="CW16" t="s">
        <v>93</v>
      </c>
      <c r="CX16" t="s">
        <v>93</v>
      </c>
      <c r="CY16" t="s">
        <v>93</v>
      </c>
      <c r="CZ16" t="s">
        <v>93</v>
      </c>
      <c r="DA16" t="s">
        <v>93</v>
      </c>
      <c r="DB16" t="s">
        <v>93</v>
      </c>
      <c r="DC16" t="s">
        <v>93</v>
      </c>
      <c r="DD16" t="s">
        <v>93</v>
      </c>
      <c r="DE16" t="s">
        <v>93</v>
      </c>
      <c r="DF16" t="s">
        <v>93</v>
      </c>
      <c r="DG16" t="s">
        <v>94</v>
      </c>
      <c r="DH16" t="s">
        <v>94</v>
      </c>
      <c r="DI16" t="s">
        <v>94</v>
      </c>
      <c r="DJ16" t="s">
        <v>94</v>
      </c>
      <c r="DK16" t="s">
        <v>95</v>
      </c>
      <c r="DL16" t="s">
        <v>95</v>
      </c>
      <c r="DM16" t="s">
        <v>95</v>
      </c>
      <c r="DN16" t="s">
        <v>95</v>
      </c>
      <c r="DO16" t="s">
        <v>95</v>
      </c>
      <c r="DP16" t="s">
        <v>96</v>
      </c>
      <c r="DQ16" t="s">
        <v>96</v>
      </c>
      <c r="DR16" t="s">
        <v>96</v>
      </c>
      <c r="DS16" t="s">
        <v>96</v>
      </c>
      <c r="DT16" t="s">
        <v>96</v>
      </c>
      <c r="DU16" t="s">
        <v>96</v>
      </c>
      <c r="DV16" t="s">
        <v>96</v>
      </c>
      <c r="DW16" t="s">
        <v>96</v>
      </c>
      <c r="DX16" t="s">
        <v>96</v>
      </c>
      <c r="DY16" t="s">
        <v>96</v>
      </c>
      <c r="DZ16" t="s">
        <v>96</v>
      </c>
      <c r="EA16" t="s">
        <v>96</v>
      </c>
      <c r="EB16" t="s">
        <v>96</v>
      </c>
      <c r="EC16" t="s">
        <v>96</v>
      </c>
      <c r="ED16" t="s">
        <v>96</v>
      </c>
      <c r="EE16" t="s">
        <v>96</v>
      </c>
      <c r="EF16" t="s">
        <v>96</v>
      </c>
      <c r="EG16" t="s">
        <v>96</v>
      </c>
      <c r="EH16" t="s">
        <v>97</v>
      </c>
      <c r="EI16" t="s">
        <v>97</v>
      </c>
      <c r="EJ16" t="s">
        <v>97</v>
      </c>
      <c r="EK16" t="s">
        <v>97</v>
      </c>
      <c r="EL16" t="s">
        <v>97</v>
      </c>
      <c r="EM16" t="s">
        <v>97</v>
      </c>
      <c r="EN16" t="s">
        <v>97</v>
      </c>
      <c r="EO16" t="s">
        <v>97</v>
      </c>
      <c r="EP16" t="s">
        <v>97</v>
      </c>
      <c r="EQ16" t="s">
        <v>97</v>
      </c>
      <c r="ER16" t="s">
        <v>98</v>
      </c>
      <c r="ES16" t="s">
        <v>98</v>
      </c>
      <c r="ET16" t="s">
        <v>98</v>
      </c>
      <c r="EU16" t="s">
        <v>98</v>
      </c>
      <c r="EV16" t="s">
        <v>98</v>
      </c>
      <c r="EW16" t="s">
        <v>98</v>
      </c>
      <c r="EX16" t="s">
        <v>98</v>
      </c>
      <c r="EY16" t="s">
        <v>98</v>
      </c>
      <c r="EZ16" t="s">
        <v>98</v>
      </c>
      <c r="FA16" t="s">
        <v>98</v>
      </c>
      <c r="FB16" t="s">
        <v>98</v>
      </c>
      <c r="FC16" t="s">
        <v>98</v>
      </c>
      <c r="FD16" t="s">
        <v>98</v>
      </c>
      <c r="FE16" t="s">
        <v>98</v>
      </c>
      <c r="FF16" t="s">
        <v>98</v>
      </c>
      <c r="FG16" t="s">
        <v>98</v>
      </c>
      <c r="FH16" t="s">
        <v>98</v>
      </c>
      <c r="FI16" t="s">
        <v>98</v>
      </c>
      <c r="FJ16" t="s">
        <v>99</v>
      </c>
      <c r="FK16" t="s">
        <v>99</v>
      </c>
      <c r="FL16" t="s">
        <v>99</v>
      </c>
      <c r="FM16" t="s">
        <v>99</v>
      </c>
      <c r="FN16" t="s">
        <v>99</v>
      </c>
      <c r="FO16" t="s">
        <v>100</v>
      </c>
      <c r="FP16" t="s">
        <v>100</v>
      </c>
      <c r="FQ16" t="s">
        <v>100</v>
      </c>
      <c r="FR16" t="s">
        <v>100</v>
      </c>
      <c r="FS16" t="s">
        <v>100</v>
      </c>
      <c r="FT16" t="s">
        <v>100</v>
      </c>
      <c r="FU16" t="s">
        <v>100</v>
      </c>
      <c r="FV16" t="s">
        <v>100</v>
      </c>
      <c r="FW16" t="s">
        <v>100</v>
      </c>
      <c r="FX16" t="s">
        <v>100</v>
      </c>
      <c r="FY16" t="s">
        <v>100</v>
      </c>
      <c r="FZ16" t="s">
        <v>100</v>
      </c>
      <c r="GA16" t="s">
        <v>100</v>
      </c>
      <c r="GB16" t="s">
        <v>101</v>
      </c>
      <c r="GC16" t="s">
        <v>101</v>
      </c>
      <c r="GD16" t="s">
        <v>101</v>
      </c>
      <c r="GE16" t="s">
        <v>101</v>
      </c>
      <c r="GF16" t="s">
        <v>101</v>
      </c>
      <c r="GG16" t="s">
        <v>101</v>
      </c>
      <c r="GH16" t="s">
        <v>101</v>
      </c>
      <c r="GI16" t="s">
        <v>101</v>
      </c>
      <c r="GJ16" t="s">
        <v>101</v>
      </c>
      <c r="GK16" t="s">
        <v>101</v>
      </c>
      <c r="GL16" t="s">
        <v>101</v>
      </c>
      <c r="GM16" t="s">
        <v>102</v>
      </c>
      <c r="GN16" t="s">
        <v>102</v>
      </c>
      <c r="GO16" t="s">
        <v>102</v>
      </c>
      <c r="GP16" t="s">
        <v>102</v>
      </c>
      <c r="GQ16" t="s">
        <v>102</v>
      </c>
      <c r="GR16" t="s">
        <v>102</v>
      </c>
      <c r="GS16" t="s">
        <v>102</v>
      </c>
      <c r="GT16" t="s">
        <v>102</v>
      </c>
      <c r="GU16" t="s">
        <v>102</v>
      </c>
      <c r="GV16" t="s">
        <v>102</v>
      </c>
      <c r="GW16" t="s">
        <v>102</v>
      </c>
      <c r="GX16" t="s">
        <v>102</v>
      </c>
      <c r="GY16" t="s">
        <v>102</v>
      </c>
      <c r="GZ16" t="s">
        <v>102</v>
      </c>
      <c r="HA16" t="s">
        <v>102</v>
      </c>
      <c r="HB16" t="s">
        <v>102</v>
      </c>
      <c r="HC16" t="s">
        <v>102</v>
      </c>
      <c r="HD16" t="s">
        <v>102</v>
      </c>
      <c r="HE16" t="s">
        <v>103</v>
      </c>
      <c r="HF16" t="s">
        <v>103</v>
      </c>
      <c r="HG16" t="s">
        <v>103</v>
      </c>
      <c r="HH16" t="s">
        <v>103</v>
      </c>
      <c r="HI16" t="s">
        <v>103</v>
      </c>
      <c r="HJ16" t="s">
        <v>103</v>
      </c>
      <c r="HK16" t="s">
        <v>103</v>
      </c>
      <c r="HL16" t="s">
        <v>103</v>
      </c>
      <c r="HM16" t="s">
        <v>103</v>
      </c>
      <c r="HN16" t="s">
        <v>103</v>
      </c>
      <c r="HO16" t="s">
        <v>103</v>
      </c>
      <c r="HP16" t="s">
        <v>103</v>
      </c>
      <c r="HQ16" t="s">
        <v>103</v>
      </c>
      <c r="HR16" t="s">
        <v>103</v>
      </c>
      <c r="HS16" t="s">
        <v>103</v>
      </c>
      <c r="HT16" t="s">
        <v>103</v>
      </c>
      <c r="HU16" t="s">
        <v>103</v>
      </c>
      <c r="HV16" t="s">
        <v>103</v>
      </c>
      <c r="HW16" t="s">
        <v>103</v>
      </c>
      <c r="HX16" t="s">
        <v>104</v>
      </c>
      <c r="HY16" t="s">
        <v>104</v>
      </c>
      <c r="HZ16" t="s">
        <v>104</v>
      </c>
      <c r="IA16" t="s">
        <v>104</v>
      </c>
      <c r="IB16" t="s">
        <v>104</v>
      </c>
      <c r="IC16" t="s">
        <v>104</v>
      </c>
      <c r="ID16" t="s">
        <v>104</v>
      </c>
      <c r="IE16" t="s">
        <v>104</v>
      </c>
      <c r="IF16" t="s">
        <v>104</v>
      </c>
      <c r="IG16" t="s">
        <v>104</v>
      </c>
      <c r="IH16" t="s">
        <v>104</v>
      </c>
      <c r="II16" t="s">
        <v>104</v>
      </c>
      <c r="IJ16" t="s">
        <v>104</v>
      </c>
      <c r="IK16" t="s">
        <v>104</v>
      </c>
      <c r="IL16" t="s">
        <v>104</v>
      </c>
      <c r="IM16" t="s">
        <v>104</v>
      </c>
      <c r="IN16" t="s">
        <v>104</v>
      </c>
      <c r="IO16" t="s">
        <v>104</v>
      </c>
      <c r="IP16" t="s">
        <v>104</v>
      </c>
      <c r="IQ16" t="s">
        <v>105</v>
      </c>
      <c r="IR16" t="s">
        <v>105</v>
      </c>
      <c r="IS16" t="s">
        <v>105</v>
      </c>
      <c r="IT16" t="s">
        <v>105</v>
      </c>
      <c r="IU16" t="s">
        <v>105</v>
      </c>
      <c r="IV16" t="s">
        <v>105</v>
      </c>
      <c r="IW16" t="s">
        <v>105</v>
      </c>
      <c r="IX16" t="s">
        <v>105</v>
      </c>
      <c r="IY16" t="s">
        <v>105</v>
      </c>
      <c r="IZ16" t="s">
        <v>105</v>
      </c>
      <c r="JA16" t="s">
        <v>105</v>
      </c>
      <c r="JB16" t="s">
        <v>105</v>
      </c>
      <c r="JC16" t="s">
        <v>105</v>
      </c>
      <c r="JD16" t="s">
        <v>105</v>
      </c>
      <c r="JE16" t="s">
        <v>105</v>
      </c>
      <c r="JF16" t="s">
        <v>105</v>
      </c>
      <c r="JG16" t="s">
        <v>105</v>
      </c>
      <c r="JH16" t="s">
        <v>105</v>
      </c>
      <c r="JI16" t="s">
        <v>106</v>
      </c>
      <c r="JJ16" t="s">
        <v>106</v>
      </c>
      <c r="JK16" t="s">
        <v>106</v>
      </c>
      <c r="JL16" t="s">
        <v>106</v>
      </c>
      <c r="JM16" t="s">
        <v>106</v>
      </c>
      <c r="JN16" t="s">
        <v>106</v>
      </c>
      <c r="JO16" t="s">
        <v>106</v>
      </c>
      <c r="JP16" t="s">
        <v>106</v>
      </c>
      <c r="JQ16" t="s">
        <v>107</v>
      </c>
      <c r="JR16" t="s">
        <v>107</v>
      </c>
      <c r="JS16" t="s">
        <v>107</v>
      </c>
      <c r="JT16" t="s">
        <v>107</v>
      </c>
      <c r="JU16" t="s">
        <v>107</v>
      </c>
      <c r="JV16" t="s">
        <v>107</v>
      </c>
      <c r="JW16" t="s">
        <v>107</v>
      </c>
      <c r="JX16" t="s">
        <v>107</v>
      </c>
      <c r="JY16" t="s">
        <v>107</v>
      </c>
      <c r="JZ16" t="s">
        <v>107</v>
      </c>
      <c r="KA16" t="s">
        <v>107</v>
      </c>
      <c r="KB16" t="s">
        <v>107</v>
      </c>
      <c r="KC16" t="s">
        <v>107</v>
      </c>
      <c r="KD16" t="s">
        <v>107</v>
      </c>
      <c r="KE16" t="s">
        <v>107</v>
      </c>
      <c r="KF16" t="s">
        <v>107</v>
      </c>
    </row>
    <row r="17" spans="1:292">
      <c r="A17" t="s">
        <v>108</v>
      </c>
      <c r="B17" t="s">
        <v>109</v>
      </c>
      <c r="C17" t="s">
        <v>110</v>
      </c>
      <c r="D17" t="s">
        <v>111</v>
      </c>
      <c r="E17" t="s">
        <v>112</v>
      </c>
      <c r="F17" t="s">
        <v>113</v>
      </c>
      <c r="G17" t="s">
        <v>114</v>
      </c>
      <c r="H17" t="s">
        <v>115</v>
      </c>
      <c r="I17" t="s">
        <v>116</v>
      </c>
      <c r="J17" t="s">
        <v>117</v>
      </c>
      <c r="K17" t="s">
        <v>118</v>
      </c>
      <c r="L17" t="s">
        <v>119</v>
      </c>
      <c r="M17" t="s">
        <v>120</v>
      </c>
      <c r="N17" t="s">
        <v>121</v>
      </c>
      <c r="O17" t="s">
        <v>122</v>
      </c>
      <c r="P17" t="s">
        <v>123</v>
      </c>
      <c r="Q17" t="s">
        <v>124</v>
      </c>
      <c r="R17" t="s">
        <v>125</v>
      </c>
      <c r="S17" t="s">
        <v>126</v>
      </c>
      <c r="T17" t="s">
        <v>127</v>
      </c>
      <c r="U17" t="s">
        <v>128</v>
      </c>
      <c r="V17" t="s">
        <v>129</v>
      </c>
      <c r="W17" t="s">
        <v>130</v>
      </c>
      <c r="X17" t="s">
        <v>131</v>
      </c>
      <c r="Y17" t="s">
        <v>132</v>
      </c>
      <c r="Z17" t="s">
        <v>133</v>
      </c>
      <c r="AA17" t="s">
        <v>134</v>
      </c>
      <c r="AB17" t="s">
        <v>135</v>
      </c>
      <c r="AC17" t="s">
        <v>136</v>
      </c>
      <c r="AD17" t="s">
        <v>137</v>
      </c>
      <c r="AE17" t="s">
        <v>138</v>
      </c>
      <c r="AF17" t="s">
        <v>139</v>
      </c>
      <c r="AG17" t="s">
        <v>140</v>
      </c>
      <c r="AH17" t="s">
        <v>141</v>
      </c>
      <c r="AI17" t="s">
        <v>142</v>
      </c>
      <c r="AJ17" t="s">
        <v>143</v>
      </c>
      <c r="AK17" t="s">
        <v>144</v>
      </c>
      <c r="AL17" t="s">
        <v>145</v>
      </c>
      <c r="AM17" t="s">
        <v>146</v>
      </c>
      <c r="AN17" t="s">
        <v>147</v>
      </c>
      <c r="AO17" t="s">
        <v>148</v>
      </c>
      <c r="AP17" t="s">
        <v>149</v>
      </c>
      <c r="AQ17" t="s">
        <v>150</v>
      </c>
      <c r="AR17" t="s">
        <v>90</v>
      </c>
      <c r="AS17" t="s">
        <v>151</v>
      </c>
      <c r="AT17" t="s">
        <v>152</v>
      </c>
      <c r="AU17" t="s">
        <v>153</v>
      </c>
      <c r="AV17" t="s">
        <v>154</v>
      </c>
      <c r="AW17" t="s">
        <v>155</v>
      </c>
      <c r="AX17" t="s">
        <v>156</v>
      </c>
      <c r="AY17" t="s">
        <v>157</v>
      </c>
      <c r="AZ17" t="s">
        <v>158</v>
      </c>
      <c r="BA17" t="s">
        <v>159</v>
      </c>
      <c r="BB17" t="s">
        <v>160</v>
      </c>
      <c r="BC17" t="s">
        <v>161</v>
      </c>
      <c r="BD17" t="s">
        <v>162</v>
      </c>
      <c r="BE17" t="s">
        <v>163</v>
      </c>
      <c r="BF17" t="s">
        <v>164</v>
      </c>
      <c r="BG17" t="s">
        <v>165</v>
      </c>
      <c r="BH17" t="s">
        <v>166</v>
      </c>
      <c r="BI17" t="s">
        <v>167</v>
      </c>
      <c r="BJ17" t="s">
        <v>168</v>
      </c>
      <c r="BK17" t="s">
        <v>169</v>
      </c>
      <c r="BL17" t="s">
        <v>170</v>
      </c>
      <c r="BM17" t="s">
        <v>171</v>
      </c>
      <c r="BN17" t="s">
        <v>172</v>
      </c>
      <c r="BO17" t="s">
        <v>173</v>
      </c>
      <c r="BP17" t="s">
        <v>174</v>
      </c>
      <c r="BQ17" t="s">
        <v>175</v>
      </c>
      <c r="BR17" t="s">
        <v>176</v>
      </c>
      <c r="BS17" t="s">
        <v>177</v>
      </c>
      <c r="BT17" t="s">
        <v>178</v>
      </c>
      <c r="BU17" t="s">
        <v>179</v>
      </c>
      <c r="BV17" t="s">
        <v>180</v>
      </c>
      <c r="BW17" t="s">
        <v>181</v>
      </c>
      <c r="BX17" t="s">
        <v>182</v>
      </c>
      <c r="BY17" t="s">
        <v>183</v>
      </c>
      <c r="BZ17" t="s">
        <v>184</v>
      </c>
      <c r="CA17" t="s">
        <v>185</v>
      </c>
      <c r="CB17" t="s">
        <v>186</v>
      </c>
      <c r="CC17" t="s">
        <v>187</v>
      </c>
      <c r="CD17" t="s">
        <v>188</v>
      </c>
      <c r="CE17" t="s">
        <v>189</v>
      </c>
      <c r="CF17" t="s">
        <v>190</v>
      </c>
      <c r="CG17" t="s">
        <v>191</v>
      </c>
      <c r="CH17" t="s">
        <v>192</v>
      </c>
      <c r="CI17" t="s">
        <v>193</v>
      </c>
      <c r="CJ17" t="s">
        <v>194</v>
      </c>
      <c r="CK17" t="s">
        <v>195</v>
      </c>
      <c r="CL17" t="s">
        <v>196</v>
      </c>
      <c r="CM17" t="s">
        <v>197</v>
      </c>
      <c r="CN17" t="s">
        <v>198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183</v>
      </c>
      <c r="CU17" t="s">
        <v>204</v>
      </c>
      <c r="CV17" t="s">
        <v>205</v>
      </c>
      <c r="CW17" t="s">
        <v>206</v>
      </c>
      <c r="CX17" t="s">
        <v>157</v>
      </c>
      <c r="CY17" t="s">
        <v>207</v>
      </c>
      <c r="CZ17" t="s">
        <v>208</v>
      </c>
      <c r="DA17" t="s">
        <v>209</v>
      </c>
      <c r="DB17" t="s">
        <v>210</v>
      </c>
      <c r="DC17" t="s">
        <v>211</v>
      </c>
      <c r="DD17" t="s">
        <v>212</v>
      </c>
      <c r="DE17" t="s">
        <v>213</v>
      </c>
      <c r="DF17" t="s">
        <v>214</v>
      </c>
      <c r="DG17" t="s">
        <v>215</v>
      </c>
      <c r="DH17" t="s">
        <v>216</v>
      </c>
      <c r="DI17" t="s">
        <v>217</v>
      </c>
      <c r="DJ17" t="s">
        <v>218</v>
      </c>
      <c r="DK17" t="s">
        <v>219</v>
      </c>
      <c r="DL17" t="s">
        <v>220</v>
      </c>
      <c r="DM17" t="s">
        <v>221</v>
      </c>
      <c r="DN17" t="s">
        <v>222</v>
      </c>
      <c r="DO17" t="s">
        <v>223</v>
      </c>
      <c r="DP17" t="s">
        <v>115</v>
      </c>
      <c r="DQ17" t="s">
        <v>224</v>
      </c>
      <c r="DR17" t="s">
        <v>225</v>
      </c>
      <c r="DS17" t="s">
        <v>226</v>
      </c>
      <c r="DT17" t="s">
        <v>227</v>
      </c>
      <c r="DU17" t="s">
        <v>228</v>
      </c>
      <c r="DV17" t="s">
        <v>229</v>
      </c>
      <c r="DW17" t="s">
        <v>230</v>
      </c>
      <c r="DX17" t="s">
        <v>231</v>
      </c>
      <c r="DY17" t="s">
        <v>232</v>
      </c>
      <c r="DZ17" t="s">
        <v>233</v>
      </c>
      <c r="EA17" t="s">
        <v>234</v>
      </c>
      <c r="EB17" t="s">
        <v>235</v>
      </c>
      <c r="EC17" t="s">
        <v>236</v>
      </c>
      <c r="ED17" t="s">
        <v>237</v>
      </c>
      <c r="EE17" t="s">
        <v>238</v>
      </c>
      <c r="EF17" t="s">
        <v>239</v>
      </c>
      <c r="EG17" t="s">
        <v>240</v>
      </c>
      <c r="EH17" t="s">
        <v>241</v>
      </c>
      <c r="EI17" t="s">
        <v>242</v>
      </c>
      <c r="EJ17" t="s">
        <v>243</v>
      </c>
      <c r="EK17" t="s">
        <v>244</v>
      </c>
      <c r="EL17" t="s">
        <v>245</v>
      </c>
      <c r="EM17" t="s">
        <v>246</v>
      </c>
      <c r="EN17" t="s">
        <v>247</v>
      </c>
      <c r="EO17" t="s">
        <v>248</v>
      </c>
      <c r="EP17" t="s">
        <v>249</v>
      </c>
      <c r="EQ17" t="s">
        <v>250</v>
      </c>
      <c r="ER17" t="s">
        <v>251</v>
      </c>
      <c r="ES17" t="s">
        <v>252</v>
      </c>
      <c r="ET17" t="s">
        <v>253</v>
      </c>
      <c r="EU17" t="s">
        <v>254</v>
      </c>
      <c r="EV17" t="s">
        <v>255</v>
      </c>
      <c r="EW17" t="s">
        <v>256</v>
      </c>
      <c r="EX17" t="s">
        <v>257</v>
      </c>
      <c r="EY17" t="s">
        <v>258</v>
      </c>
      <c r="EZ17" t="s">
        <v>259</v>
      </c>
      <c r="FA17" t="s">
        <v>260</v>
      </c>
      <c r="FB17" t="s">
        <v>261</v>
      </c>
      <c r="FC17" t="s">
        <v>262</v>
      </c>
      <c r="FD17" t="s">
        <v>263</v>
      </c>
      <c r="FE17" t="s">
        <v>264</v>
      </c>
      <c r="FF17" t="s">
        <v>265</v>
      </c>
      <c r="FG17" t="s">
        <v>266</v>
      </c>
      <c r="FH17" t="s">
        <v>267</v>
      </c>
      <c r="FI17" t="s">
        <v>268</v>
      </c>
      <c r="FJ17" t="s">
        <v>269</v>
      </c>
      <c r="FK17" t="s">
        <v>270</v>
      </c>
      <c r="FL17" t="s">
        <v>271</v>
      </c>
      <c r="FM17" t="s">
        <v>272</v>
      </c>
      <c r="FN17" t="s">
        <v>273</v>
      </c>
      <c r="FO17" t="s">
        <v>109</v>
      </c>
      <c r="FP17" t="s">
        <v>112</v>
      </c>
      <c r="FQ17" t="s">
        <v>274</v>
      </c>
      <c r="FR17" t="s">
        <v>275</v>
      </c>
      <c r="FS17" t="s">
        <v>276</v>
      </c>
      <c r="FT17" t="s">
        <v>277</v>
      </c>
      <c r="FU17" t="s">
        <v>278</v>
      </c>
      <c r="FV17" t="s">
        <v>279</v>
      </c>
      <c r="FW17" t="s">
        <v>280</v>
      </c>
      <c r="FX17" t="s">
        <v>281</v>
      </c>
      <c r="FY17" t="s">
        <v>282</v>
      </c>
      <c r="FZ17" t="s">
        <v>283</v>
      </c>
      <c r="GA17" t="s">
        <v>284</v>
      </c>
      <c r="GB17" t="s">
        <v>285</v>
      </c>
      <c r="GC17" t="s">
        <v>286</v>
      </c>
      <c r="GD17" t="s">
        <v>287</v>
      </c>
      <c r="GE17" t="s">
        <v>288</v>
      </c>
      <c r="GF17" t="s">
        <v>289</v>
      </c>
      <c r="GG17" t="s">
        <v>290</v>
      </c>
      <c r="GH17" t="s">
        <v>291</v>
      </c>
      <c r="GI17" t="s">
        <v>292</v>
      </c>
      <c r="GJ17" t="s">
        <v>293</v>
      </c>
      <c r="GK17" t="s">
        <v>294</v>
      </c>
      <c r="GL17" t="s">
        <v>295</v>
      </c>
      <c r="GM17" t="s">
        <v>296</v>
      </c>
      <c r="GN17" t="s">
        <v>297</v>
      </c>
      <c r="GO17" t="s">
        <v>298</v>
      </c>
      <c r="GP17" t="s">
        <v>299</v>
      </c>
      <c r="GQ17" t="s">
        <v>300</v>
      </c>
      <c r="GR17" t="s">
        <v>301</v>
      </c>
      <c r="GS17" t="s">
        <v>302</v>
      </c>
      <c r="GT17" t="s">
        <v>303</v>
      </c>
      <c r="GU17" t="s">
        <v>304</v>
      </c>
      <c r="GV17" t="s">
        <v>305</v>
      </c>
      <c r="GW17" t="s">
        <v>306</v>
      </c>
      <c r="GX17" t="s">
        <v>307</v>
      </c>
      <c r="GY17" t="s">
        <v>308</v>
      </c>
      <c r="GZ17" t="s">
        <v>309</v>
      </c>
      <c r="HA17" t="s">
        <v>310</v>
      </c>
      <c r="HB17" t="s">
        <v>311</v>
      </c>
      <c r="HC17" t="s">
        <v>312</v>
      </c>
      <c r="HD17" t="s">
        <v>313</v>
      </c>
      <c r="HE17" t="s">
        <v>314</v>
      </c>
      <c r="HF17" t="s">
        <v>315</v>
      </c>
      <c r="HG17" t="s">
        <v>316</v>
      </c>
      <c r="HH17" t="s">
        <v>317</v>
      </c>
      <c r="HI17" t="s">
        <v>318</v>
      </c>
      <c r="HJ17" t="s">
        <v>319</v>
      </c>
      <c r="HK17" t="s">
        <v>320</v>
      </c>
      <c r="HL17" t="s">
        <v>321</v>
      </c>
      <c r="HM17" t="s">
        <v>322</v>
      </c>
      <c r="HN17" t="s">
        <v>323</v>
      </c>
      <c r="HO17" t="s">
        <v>324</v>
      </c>
      <c r="HP17" t="s">
        <v>325</v>
      </c>
      <c r="HQ17" t="s">
        <v>326</v>
      </c>
      <c r="HR17" t="s">
        <v>327</v>
      </c>
      <c r="HS17" t="s">
        <v>328</v>
      </c>
      <c r="HT17" t="s">
        <v>329</v>
      </c>
      <c r="HU17" t="s">
        <v>330</v>
      </c>
      <c r="HV17" t="s">
        <v>331</v>
      </c>
      <c r="HW17" t="s">
        <v>332</v>
      </c>
      <c r="HX17" t="s">
        <v>333</v>
      </c>
      <c r="HY17" t="s">
        <v>334</v>
      </c>
      <c r="HZ17" t="s">
        <v>335</v>
      </c>
      <c r="IA17" t="s">
        <v>336</v>
      </c>
      <c r="IB17" t="s">
        <v>337</v>
      </c>
      <c r="IC17" t="s">
        <v>338</v>
      </c>
      <c r="ID17" t="s">
        <v>339</v>
      </c>
      <c r="IE17" t="s">
        <v>340</v>
      </c>
      <c r="IF17" t="s">
        <v>341</v>
      </c>
      <c r="IG17" t="s">
        <v>342</v>
      </c>
      <c r="IH17" t="s">
        <v>343</v>
      </c>
      <c r="II17" t="s">
        <v>344</v>
      </c>
      <c r="IJ17" t="s">
        <v>345</v>
      </c>
      <c r="IK17" t="s">
        <v>346</v>
      </c>
      <c r="IL17" t="s">
        <v>347</v>
      </c>
      <c r="IM17" t="s">
        <v>348</v>
      </c>
      <c r="IN17" t="s">
        <v>349</v>
      </c>
      <c r="IO17" t="s">
        <v>350</v>
      </c>
      <c r="IP17" t="s">
        <v>351</v>
      </c>
      <c r="IQ17" t="s">
        <v>352</v>
      </c>
      <c r="IR17" t="s">
        <v>353</v>
      </c>
      <c r="IS17" t="s">
        <v>354</v>
      </c>
      <c r="IT17" t="s">
        <v>355</v>
      </c>
      <c r="IU17" t="s">
        <v>356</v>
      </c>
      <c r="IV17" t="s">
        <v>357</v>
      </c>
      <c r="IW17" t="s">
        <v>358</v>
      </c>
      <c r="IX17" t="s">
        <v>359</v>
      </c>
      <c r="IY17" t="s">
        <v>360</v>
      </c>
      <c r="IZ17" t="s">
        <v>361</v>
      </c>
      <c r="JA17" t="s">
        <v>362</v>
      </c>
      <c r="JB17" t="s">
        <v>363</v>
      </c>
      <c r="JC17" t="s">
        <v>364</v>
      </c>
      <c r="JD17" t="s">
        <v>365</v>
      </c>
      <c r="JE17" t="s">
        <v>366</v>
      </c>
      <c r="JF17" t="s">
        <v>367</v>
      </c>
      <c r="JG17" t="s">
        <v>368</v>
      </c>
      <c r="JH17" t="s">
        <v>369</v>
      </c>
      <c r="JI17" t="s">
        <v>370</v>
      </c>
      <c r="JJ17" t="s">
        <v>371</v>
      </c>
      <c r="JK17" t="s">
        <v>372</v>
      </c>
      <c r="JL17" t="s">
        <v>373</v>
      </c>
      <c r="JM17" t="s">
        <v>374</v>
      </c>
      <c r="JN17" t="s">
        <v>375</v>
      </c>
      <c r="JO17" t="s">
        <v>376</v>
      </c>
      <c r="JP17" t="s">
        <v>377</v>
      </c>
      <c r="JQ17" t="s">
        <v>378</v>
      </c>
      <c r="JR17" t="s">
        <v>379</v>
      </c>
      <c r="JS17" t="s">
        <v>380</v>
      </c>
      <c r="JT17" t="s">
        <v>381</v>
      </c>
      <c r="JU17" t="s">
        <v>382</v>
      </c>
      <c r="JV17" t="s">
        <v>383</v>
      </c>
      <c r="JW17" t="s">
        <v>384</v>
      </c>
      <c r="JX17" t="s">
        <v>385</v>
      </c>
      <c r="JY17" t="s">
        <v>386</v>
      </c>
      <c r="JZ17" t="s">
        <v>387</v>
      </c>
      <c r="KA17" t="s">
        <v>388</v>
      </c>
      <c r="KB17" t="s">
        <v>389</v>
      </c>
      <c r="KC17" t="s">
        <v>390</v>
      </c>
      <c r="KD17" t="s">
        <v>391</v>
      </c>
      <c r="KE17" t="s">
        <v>392</v>
      </c>
      <c r="KF17" t="s">
        <v>393</v>
      </c>
    </row>
    <row r="18" spans="1:292">
      <c r="B18" t="s">
        <v>394</v>
      </c>
      <c r="C18" t="s">
        <v>394</v>
      </c>
      <c r="F18" t="s">
        <v>394</v>
      </c>
      <c r="H18" t="s">
        <v>394</v>
      </c>
      <c r="I18" t="s">
        <v>395</v>
      </c>
      <c r="J18" t="s">
        <v>396</v>
      </c>
      <c r="K18" t="s">
        <v>397</v>
      </c>
      <c r="L18" t="s">
        <v>398</v>
      </c>
      <c r="M18" t="s">
        <v>398</v>
      </c>
      <c r="N18" t="s">
        <v>231</v>
      </c>
      <c r="O18" t="s">
        <v>231</v>
      </c>
      <c r="P18" t="s">
        <v>395</v>
      </c>
      <c r="Q18" t="s">
        <v>395</v>
      </c>
      <c r="R18" t="s">
        <v>395</v>
      </c>
      <c r="S18" t="s">
        <v>395</v>
      </c>
      <c r="T18" t="s">
        <v>399</v>
      </c>
      <c r="U18" t="s">
        <v>400</v>
      </c>
      <c r="V18" t="s">
        <v>400</v>
      </c>
      <c r="W18" t="s">
        <v>401</v>
      </c>
      <c r="X18" t="s">
        <v>402</v>
      </c>
      <c r="Y18" t="s">
        <v>401</v>
      </c>
      <c r="Z18" t="s">
        <v>401</v>
      </c>
      <c r="AA18" t="s">
        <v>401</v>
      </c>
      <c r="AB18" t="s">
        <v>399</v>
      </c>
      <c r="AC18" t="s">
        <v>399</v>
      </c>
      <c r="AD18" t="s">
        <v>399</v>
      </c>
      <c r="AE18" t="s">
        <v>399</v>
      </c>
      <c r="AF18" t="s">
        <v>397</v>
      </c>
      <c r="AG18" t="s">
        <v>396</v>
      </c>
      <c r="AH18" t="s">
        <v>397</v>
      </c>
      <c r="AI18" t="s">
        <v>398</v>
      </c>
      <c r="AJ18" t="s">
        <v>398</v>
      </c>
      <c r="AK18" t="s">
        <v>403</v>
      </c>
      <c r="AL18" t="s">
        <v>404</v>
      </c>
      <c r="AM18" t="s">
        <v>396</v>
      </c>
      <c r="AN18" t="s">
        <v>405</v>
      </c>
      <c r="AO18" t="s">
        <v>405</v>
      </c>
      <c r="AP18" t="s">
        <v>406</v>
      </c>
      <c r="AQ18" t="s">
        <v>404</v>
      </c>
      <c r="AR18" t="s">
        <v>407</v>
      </c>
      <c r="AS18" t="s">
        <v>402</v>
      </c>
      <c r="AU18" t="s">
        <v>402</v>
      </c>
      <c r="AV18" t="s">
        <v>407</v>
      </c>
      <c r="BB18" t="s">
        <v>397</v>
      </c>
      <c r="BI18" t="s">
        <v>397</v>
      </c>
      <c r="BJ18" t="s">
        <v>397</v>
      </c>
      <c r="BK18" t="s">
        <v>397</v>
      </c>
      <c r="BL18" t="s">
        <v>408</v>
      </c>
      <c r="BZ18" t="s">
        <v>409</v>
      </c>
      <c r="CB18" t="s">
        <v>409</v>
      </c>
      <c r="CC18" t="s">
        <v>397</v>
      </c>
      <c r="CF18" t="s">
        <v>409</v>
      </c>
      <c r="CG18" t="s">
        <v>402</v>
      </c>
      <c r="CJ18" t="s">
        <v>410</v>
      </c>
      <c r="CK18" t="s">
        <v>410</v>
      </c>
      <c r="CM18" t="s">
        <v>411</v>
      </c>
      <c r="CN18" t="s">
        <v>409</v>
      </c>
      <c r="CP18" t="s">
        <v>409</v>
      </c>
      <c r="CQ18" t="s">
        <v>397</v>
      </c>
      <c r="CU18" t="s">
        <v>409</v>
      </c>
      <c r="CW18" t="s">
        <v>412</v>
      </c>
      <c r="CZ18" t="s">
        <v>409</v>
      </c>
      <c r="DA18" t="s">
        <v>409</v>
      </c>
      <c r="DC18" t="s">
        <v>409</v>
      </c>
      <c r="DE18" t="s">
        <v>409</v>
      </c>
      <c r="DG18" t="s">
        <v>397</v>
      </c>
      <c r="DH18" t="s">
        <v>397</v>
      </c>
      <c r="DJ18" t="s">
        <v>413</v>
      </c>
      <c r="DK18" t="s">
        <v>414</v>
      </c>
      <c r="DN18" t="s">
        <v>395</v>
      </c>
      <c r="DP18" t="s">
        <v>394</v>
      </c>
      <c r="DQ18" t="s">
        <v>398</v>
      </c>
      <c r="DR18" t="s">
        <v>398</v>
      </c>
      <c r="DS18" t="s">
        <v>405</v>
      </c>
      <c r="DT18" t="s">
        <v>405</v>
      </c>
      <c r="DU18" t="s">
        <v>398</v>
      </c>
      <c r="DV18" t="s">
        <v>405</v>
      </c>
      <c r="DW18" t="s">
        <v>407</v>
      </c>
      <c r="DX18" t="s">
        <v>401</v>
      </c>
      <c r="DY18" t="s">
        <v>401</v>
      </c>
      <c r="DZ18" t="s">
        <v>400</v>
      </c>
      <c r="EA18" t="s">
        <v>400</v>
      </c>
      <c r="EB18" t="s">
        <v>400</v>
      </c>
      <c r="EC18" t="s">
        <v>400</v>
      </c>
      <c r="ED18" t="s">
        <v>400</v>
      </c>
      <c r="EE18" t="s">
        <v>415</v>
      </c>
      <c r="EF18" t="s">
        <v>397</v>
      </c>
      <c r="EG18" t="s">
        <v>397</v>
      </c>
      <c r="EH18" t="s">
        <v>398</v>
      </c>
      <c r="EI18" t="s">
        <v>398</v>
      </c>
      <c r="EJ18" t="s">
        <v>398</v>
      </c>
      <c r="EK18" t="s">
        <v>405</v>
      </c>
      <c r="EL18" t="s">
        <v>398</v>
      </c>
      <c r="EM18" t="s">
        <v>405</v>
      </c>
      <c r="EN18" t="s">
        <v>401</v>
      </c>
      <c r="EO18" t="s">
        <v>401</v>
      </c>
      <c r="EP18" t="s">
        <v>400</v>
      </c>
      <c r="EQ18" t="s">
        <v>400</v>
      </c>
      <c r="ER18" t="s">
        <v>397</v>
      </c>
      <c r="EW18" t="s">
        <v>397</v>
      </c>
      <c r="EZ18" t="s">
        <v>400</v>
      </c>
      <c r="FA18" t="s">
        <v>400</v>
      </c>
      <c r="FB18" t="s">
        <v>400</v>
      </c>
      <c r="FC18" t="s">
        <v>400</v>
      </c>
      <c r="FD18" t="s">
        <v>400</v>
      </c>
      <c r="FE18" t="s">
        <v>397</v>
      </c>
      <c r="FF18" t="s">
        <v>397</v>
      </c>
      <c r="FG18" t="s">
        <v>397</v>
      </c>
      <c r="FH18" t="s">
        <v>394</v>
      </c>
      <c r="FK18" t="s">
        <v>416</v>
      </c>
      <c r="FL18" t="s">
        <v>416</v>
      </c>
      <c r="FN18" t="s">
        <v>394</v>
      </c>
      <c r="FO18" t="s">
        <v>417</v>
      </c>
      <c r="FQ18" t="s">
        <v>394</v>
      </c>
      <c r="FR18" t="s">
        <v>394</v>
      </c>
      <c r="FT18" t="s">
        <v>418</v>
      </c>
      <c r="FU18" t="s">
        <v>419</v>
      </c>
      <c r="FV18" t="s">
        <v>418</v>
      </c>
      <c r="FW18" t="s">
        <v>419</v>
      </c>
      <c r="FX18" t="s">
        <v>418</v>
      </c>
      <c r="FY18" t="s">
        <v>419</v>
      </c>
      <c r="FZ18" t="s">
        <v>402</v>
      </c>
      <c r="GA18" t="s">
        <v>402</v>
      </c>
      <c r="GC18" t="s">
        <v>420</v>
      </c>
      <c r="GG18" t="s">
        <v>420</v>
      </c>
      <c r="GM18" t="s">
        <v>421</v>
      </c>
      <c r="GN18" t="s">
        <v>421</v>
      </c>
      <c r="HA18" t="s">
        <v>421</v>
      </c>
      <c r="HB18" t="s">
        <v>421</v>
      </c>
      <c r="HC18" t="s">
        <v>422</v>
      </c>
      <c r="HD18" t="s">
        <v>422</v>
      </c>
      <c r="HE18" t="s">
        <v>400</v>
      </c>
      <c r="HF18" t="s">
        <v>400</v>
      </c>
      <c r="HG18" t="s">
        <v>402</v>
      </c>
      <c r="HH18" t="s">
        <v>400</v>
      </c>
      <c r="HI18" t="s">
        <v>405</v>
      </c>
      <c r="HJ18" t="s">
        <v>402</v>
      </c>
      <c r="HK18" t="s">
        <v>402</v>
      </c>
      <c r="HM18" t="s">
        <v>421</v>
      </c>
      <c r="HN18" t="s">
        <v>421</v>
      </c>
      <c r="HO18" t="s">
        <v>421</v>
      </c>
      <c r="HP18" t="s">
        <v>421</v>
      </c>
      <c r="HQ18" t="s">
        <v>421</v>
      </c>
      <c r="HR18" t="s">
        <v>421</v>
      </c>
      <c r="HS18" t="s">
        <v>421</v>
      </c>
      <c r="HT18" t="s">
        <v>423</v>
      </c>
      <c r="HU18" t="s">
        <v>423</v>
      </c>
      <c r="HV18" t="s">
        <v>423</v>
      </c>
      <c r="HW18" t="s">
        <v>424</v>
      </c>
      <c r="HX18" t="s">
        <v>421</v>
      </c>
      <c r="HY18" t="s">
        <v>421</v>
      </c>
      <c r="HZ18" t="s">
        <v>421</v>
      </c>
      <c r="IA18" t="s">
        <v>421</v>
      </c>
      <c r="IB18" t="s">
        <v>421</v>
      </c>
      <c r="IC18" t="s">
        <v>421</v>
      </c>
      <c r="ID18" t="s">
        <v>421</v>
      </c>
      <c r="IE18" t="s">
        <v>421</v>
      </c>
      <c r="IF18" t="s">
        <v>421</v>
      </c>
      <c r="IG18" t="s">
        <v>421</v>
      </c>
      <c r="IH18" t="s">
        <v>421</v>
      </c>
      <c r="II18" t="s">
        <v>421</v>
      </c>
      <c r="IP18" t="s">
        <v>421</v>
      </c>
      <c r="IQ18" t="s">
        <v>402</v>
      </c>
      <c r="IR18" t="s">
        <v>402</v>
      </c>
      <c r="IS18" t="s">
        <v>418</v>
      </c>
      <c r="IT18" t="s">
        <v>419</v>
      </c>
      <c r="IU18" t="s">
        <v>419</v>
      </c>
      <c r="IY18" t="s">
        <v>419</v>
      </c>
      <c r="JC18" t="s">
        <v>398</v>
      </c>
      <c r="JD18" t="s">
        <v>398</v>
      </c>
      <c r="JE18" t="s">
        <v>405</v>
      </c>
      <c r="JF18" t="s">
        <v>405</v>
      </c>
      <c r="JG18" t="s">
        <v>425</v>
      </c>
      <c r="JH18" t="s">
        <v>425</v>
      </c>
      <c r="JI18" t="s">
        <v>421</v>
      </c>
      <c r="JJ18" t="s">
        <v>421</v>
      </c>
      <c r="JK18" t="s">
        <v>421</v>
      </c>
      <c r="JL18" t="s">
        <v>421</v>
      </c>
      <c r="JM18" t="s">
        <v>421</v>
      </c>
      <c r="JN18" t="s">
        <v>421</v>
      </c>
      <c r="JO18" t="s">
        <v>400</v>
      </c>
      <c r="JP18" t="s">
        <v>421</v>
      </c>
      <c r="JR18" t="s">
        <v>407</v>
      </c>
      <c r="JS18" t="s">
        <v>407</v>
      </c>
      <c r="JT18" t="s">
        <v>400</v>
      </c>
      <c r="JU18" t="s">
        <v>400</v>
      </c>
      <c r="JV18" t="s">
        <v>400</v>
      </c>
      <c r="JW18" t="s">
        <v>400</v>
      </c>
      <c r="JX18" t="s">
        <v>400</v>
      </c>
      <c r="JY18" t="s">
        <v>402</v>
      </c>
      <c r="JZ18" t="s">
        <v>402</v>
      </c>
      <c r="KA18" t="s">
        <v>402</v>
      </c>
      <c r="KB18" t="s">
        <v>400</v>
      </c>
      <c r="KC18" t="s">
        <v>398</v>
      </c>
      <c r="KD18" t="s">
        <v>405</v>
      </c>
      <c r="KE18" t="s">
        <v>402</v>
      </c>
      <c r="KF18" t="s">
        <v>402</v>
      </c>
    </row>
    <row r="19" spans="1:292">
      <c r="A19">
        <v>1</v>
      </c>
      <c r="B19">
        <v>1680812889.5</v>
      </c>
      <c r="C19">
        <v>0</v>
      </c>
      <c r="D19" t="s">
        <v>426</v>
      </c>
      <c r="E19" t="s">
        <v>427</v>
      </c>
      <c r="F19">
        <v>5</v>
      </c>
      <c r="G19" t="s">
        <v>428</v>
      </c>
      <c r="H19">
        <v>1680812886.75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K19*DK19*100.0/(AV19*EE19),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K19*DK19*100.0/(AV19*EE19),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(DZ19+(T19+2*0.95*5.67E-8*(((DZ19+$B$9)+273)^4-(DZ19+273)^4)-44100*I19)/(1.84*29.3*Q19+8*0.95*5.67E-8*(DZ19+273)^3))</f>
        <v>0</v>
      </c>
      <c r="V19">
        <f>($C$9*EA19+$D$9*EB19+$E$9*U19)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2*0.95*5.67E-8*(((DZ19+$B$9)+273)^4-(V19+273)^4)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423.5957883542865</v>
      </c>
      <c r="AJ19">
        <v>424.3039151515151</v>
      </c>
      <c r="AK19">
        <v>2.387741682439418E-05</v>
      </c>
      <c r="AL19">
        <v>66.78534993059402</v>
      </c>
      <c r="AM19">
        <f>(AO19 - AN19 + DX19*1E3/(8.314*(DZ19+273.15)) * AQ19/DW19 * AP19) * DW19/(100*DK19) * 1000/(1000 - AO19)</f>
        <v>0</v>
      </c>
      <c r="AN19">
        <v>9.021257537303905</v>
      </c>
      <c r="AO19">
        <v>9.38105903030303</v>
      </c>
      <c r="AP19">
        <v>-0.007611047485811042</v>
      </c>
      <c r="AQ19">
        <v>92.10276267056355</v>
      </c>
      <c r="AR19">
        <v>0</v>
      </c>
      <c r="AS19">
        <v>0</v>
      </c>
      <c r="AT19">
        <f>IF(AR19*$H$15&gt;=AV19,1.0,(AV19/(AV19-AR19*$H$15)))</f>
        <v>0</v>
      </c>
      <c r="AU19">
        <f>(AT19-1)*100</f>
        <v>0</v>
      </c>
      <c r="AV19">
        <f>MAX(0,($B$15+$C$15*EE19)/(1+$D$15*EE19)*DX19/(DZ19+273)*$E$15)</f>
        <v>0</v>
      </c>
      <c r="AW19" t="s">
        <v>429</v>
      </c>
      <c r="AX19" t="s">
        <v>429</v>
      </c>
      <c r="AY19">
        <v>0</v>
      </c>
      <c r="AZ19">
        <v>0</v>
      </c>
      <c r="BA19">
        <f>1-AY19/AZ19</f>
        <v>0</v>
      </c>
      <c r="BB19">
        <v>0</v>
      </c>
      <c r="BC19" t="s">
        <v>429</v>
      </c>
      <c r="BD19" t="s">
        <v>429</v>
      </c>
      <c r="BE19">
        <v>0</v>
      </c>
      <c r="BF19">
        <v>0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429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$B$13*EF19+$C$13*EG19+$F$13*ER19*(1-EU19)</f>
        <v>0</v>
      </c>
      <c r="DH19">
        <f>DG19*DI19</f>
        <v>0</v>
      </c>
      <c r="DI19">
        <f>($B$13*$D$11+$C$13*$D$11+$F$13*((FE19+EW19)/MAX(FE19+EW19+FF19, 0.1)*$I$11+FF19/MAX(FE19+EW19+FF19, 0.1)*$J$11))/($B$13+$C$13+$F$13)</f>
        <v>0</v>
      </c>
      <c r="DJ19">
        <f>($B$13*$K$11+$C$13*$K$11+$F$13*((FE19+EW19)/MAX(FE19+EW19+FF19, 0.1)*$P$11+FF19/MAX(FE19+EW19+FF19, 0.1)*$Q$11))/($B$13+$C$13+$F$13)</f>
        <v>0</v>
      </c>
      <c r="DK19">
        <v>2.7</v>
      </c>
      <c r="DL19">
        <v>0.5</v>
      </c>
      <c r="DM19" t="s">
        <v>430</v>
      </c>
      <c r="DN19">
        <v>2</v>
      </c>
      <c r="DO19" t="b">
        <v>1</v>
      </c>
      <c r="DP19">
        <v>1680812886.75</v>
      </c>
      <c r="DQ19">
        <v>420.3068999999999</v>
      </c>
      <c r="DR19">
        <v>419.7669</v>
      </c>
      <c r="DS19">
        <v>9.398009</v>
      </c>
      <c r="DT19">
        <v>9.023128</v>
      </c>
      <c r="DU19">
        <v>420.6997</v>
      </c>
      <c r="DV19">
        <v>9.345724000000001</v>
      </c>
      <c r="DW19">
        <v>499.9961</v>
      </c>
      <c r="DX19">
        <v>89.04768999999999</v>
      </c>
      <c r="DY19">
        <v>0.10003146</v>
      </c>
      <c r="DZ19">
        <v>20.01246</v>
      </c>
      <c r="EA19">
        <v>20.01586</v>
      </c>
      <c r="EB19">
        <v>999.9</v>
      </c>
      <c r="EC19">
        <v>0</v>
      </c>
      <c r="ED19">
        <v>0</v>
      </c>
      <c r="EE19">
        <v>10006.26</v>
      </c>
      <c r="EF19">
        <v>0</v>
      </c>
      <c r="EG19">
        <v>0.242856</v>
      </c>
      <c r="EH19">
        <v>0.5402984</v>
      </c>
      <c r="EI19">
        <v>424.2945</v>
      </c>
      <c r="EJ19">
        <v>423.5888</v>
      </c>
      <c r="EK19">
        <v>0.3748805</v>
      </c>
      <c r="EL19">
        <v>419.7669</v>
      </c>
      <c r="EM19">
        <v>9.023128</v>
      </c>
      <c r="EN19">
        <v>0.8368711999999998</v>
      </c>
      <c r="EO19">
        <v>0.8034886</v>
      </c>
      <c r="EP19">
        <v>4.348575</v>
      </c>
      <c r="EQ19">
        <v>3.769087</v>
      </c>
      <c r="ER19">
        <v>0</v>
      </c>
      <c r="ES19">
        <v>0</v>
      </c>
      <c r="ET19">
        <v>0</v>
      </c>
      <c r="EU19">
        <v>0</v>
      </c>
      <c r="EV19">
        <v>2.07097</v>
      </c>
      <c r="EW19">
        <v>0</v>
      </c>
      <c r="EX19">
        <v>-25.01077</v>
      </c>
      <c r="EY19">
        <v>-2.356129999999999</v>
      </c>
      <c r="EZ19">
        <v>33.5624</v>
      </c>
      <c r="FA19">
        <v>38.1996</v>
      </c>
      <c r="FB19">
        <v>36.1122</v>
      </c>
      <c r="FC19">
        <v>37.2498</v>
      </c>
      <c r="FD19">
        <v>34.1622</v>
      </c>
      <c r="FE19">
        <v>0</v>
      </c>
      <c r="FF19">
        <v>0</v>
      </c>
      <c r="FG19">
        <v>0</v>
      </c>
      <c r="FH19">
        <v>1680812861.9</v>
      </c>
      <c r="FI19">
        <v>0</v>
      </c>
      <c r="FJ19">
        <v>2.0491</v>
      </c>
      <c r="FK19">
        <v>0.4318017017223195</v>
      </c>
      <c r="FL19">
        <v>-4.197880346102639</v>
      </c>
      <c r="FM19">
        <v>-24.6909</v>
      </c>
      <c r="FN19">
        <v>15</v>
      </c>
      <c r="FO19">
        <v>1680812636.5</v>
      </c>
      <c r="FP19" t="s">
        <v>431</v>
      </c>
      <c r="FQ19">
        <v>1680812636.5</v>
      </c>
      <c r="FR19">
        <v>1680812635.5</v>
      </c>
      <c r="FS19">
        <v>1</v>
      </c>
      <c r="FT19">
        <v>-0.029</v>
      </c>
      <c r="FU19">
        <v>0.011</v>
      </c>
      <c r="FV19">
        <v>-0.392</v>
      </c>
      <c r="FW19">
        <v>0.051</v>
      </c>
      <c r="FX19">
        <v>420</v>
      </c>
      <c r="FY19">
        <v>9</v>
      </c>
      <c r="FZ19">
        <v>0.3</v>
      </c>
      <c r="GA19">
        <v>0.19</v>
      </c>
      <c r="GB19">
        <v>0.4858547073170731</v>
      </c>
      <c r="GC19">
        <v>0.2361704738675973</v>
      </c>
      <c r="GD19">
        <v>0.06062228795653517</v>
      </c>
      <c r="GE19">
        <v>0</v>
      </c>
      <c r="GF19">
        <v>0.3533240731707317</v>
      </c>
      <c r="GG19">
        <v>0.3248687247386765</v>
      </c>
      <c r="GH19">
        <v>0.04087849833788541</v>
      </c>
      <c r="GI19">
        <v>1</v>
      </c>
      <c r="GJ19">
        <v>1</v>
      </c>
      <c r="GK19">
        <v>2</v>
      </c>
      <c r="GL19" t="s">
        <v>432</v>
      </c>
      <c r="GM19">
        <v>3.09994</v>
      </c>
      <c r="GN19">
        <v>2.75833</v>
      </c>
      <c r="GO19">
        <v>0.0869669</v>
      </c>
      <c r="GP19">
        <v>0.0868839</v>
      </c>
      <c r="GQ19">
        <v>0.0533302</v>
      </c>
      <c r="GR19">
        <v>0.0525582</v>
      </c>
      <c r="GS19">
        <v>23486.7</v>
      </c>
      <c r="GT19">
        <v>23196.3</v>
      </c>
      <c r="GU19">
        <v>26267.6</v>
      </c>
      <c r="GV19">
        <v>25739.2</v>
      </c>
      <c r="GW19">
        <v>39928.9</v>
      </c>
      <c r="GX19">
        <v>37229.7</v>
      </c>
      <c r="GY19">
        <v>45952.8</v>
      </c>
      <c r="GZ19">
        <v>42515</v>
      </c>
      <c r="HA19">
        <v>1.90178</v>
      </c>
      <c r="HB19">
        <v>1.88095</v>
      </c>
      <c r="HC19">
        <v>-0.041239</v>
      </c>
      <c r="HD19">
        <v>0</v>
      </c>
      <c r="HE19">
        <v>20.7034</v>
      </c>
      <c r="HF19">
        <v>999.9</v>
      </c>
      <c r="HG19">
        <v>20.5</v>
      </c>
      <c r="HH19">
        <v>33.8</v>
      </c>
      <c r="HI19">
        <v>12.1634</v>
      </c>
      <c r="HJ19">
        <v>61.0895</v>
      </c>
      <c r="HK19">
        <v>28.3774</v>
      </c>
      <c r="HL19">
        <v>1</v>
      </c>
      <c r="HM19">
        <v>0.0370325</v>
      </c>
      <c r="HN19">
        <v>3.81099</v>
      </c>
      <c r="HO19">
        <v>20.252</v>
      </c>
      <c r="HP19">
        <v>5.22043</v>
      </c>
      <c r="HQ19">
        <v>11.98</v>
      </c>
      <c r="HR19">
        <v>4.9654</v>
      </c>
      <c r="HS19">
        <v>3.27457</v>
      </c>
      <c r="HT19">
        <v>9999</v>
      </c>
      <c r="HU19">
        <v>9999</v>
      </c>
      <c r="HV19">
        <v>9999</v>
      </c>
      <c r="HW19">
        <v>991.2</v>
      </c>
      <c r="HX19">
        <v>1.86447</v>
      </c>
      <c r="HY19">
        <v>1.86056</v>
      </c>
      <c r="HZ19">
        <v>1.85883</v>
      </c>
      <c r="IA19">
        <v>1.86029</v>
      </c>
      <c r="IB19">
        <v>1.86024</v>
      </c>
      <c r="IC19">
        <v>1.85877</v>
      </c>
      <c r="ID19">
        <v>1.85779</v>
      </c>
      <c r="IE19">
        <v>1.85272</v>
      </c>
      <c r="IF19">
        <v>0</v>
      </c>
      <c r="IG19">
        <v>0</v>
      </c>
      <c r="IH19">
        <v>0</v>
      </c>
      <c r="II19">
        <v>0</v>
      </c>
      <c r="IJ19" t="s">
        <v>433</v>
      </c>
      <c r="IK19" t="s">
        <v>434</v>
      </c>
      <c r="IL19" t="s">
        <v>435</v>
      </c>
      <c r="IM19" t="s">
        <v>435</v>
      </c>
      <c r="IN19" t="s">
        <v>435</v>
      </c>
      <c r="IO19" t="s">
        <v>435</v>
      </c>
      <c r="IP19">
        <v>0</v>
      </c>
      <c r="IQ19">
        <v>100</v>
      </c>
      <c r="IR19">
        <v>100</v>
      </c>
      <c r="IS19">
        <v>-0.393</v>
      </c>
      <c r="IT19">
        <v>0.0521</v>
      </c>
      <c r="IU19">
        <v>-0.2600720246746174</v>
      </c>
      <c r="IV19">
        <v>-0.0003017253073519933</v>
      </c>
      <c r="IW19">
        <v>-3.611861002991582E-08</v>
      </c>
      <c r="IX19">
        <v>1.092818259192488E-11</v>
      </c>
      <c r="IY19">
        <v>0.01736351416501651</v>
      </c>
      <c r="IZ19">
        <v>-0.00474105797520424</v>
      </c>
      <c r="JA19">
        <v>0.001052688271871255</v>
      </c>
      <c r="JB19">
        <v>-1.557678818490628E-05</v>
      </c>
      <c r="JC19">
        <v>8</v>
      </c>
      <c r="JD19">
        <v>1961</v>
      </c>
      <c r="JE19">
        <v>1</v>
      </c>
      <c r="JF19">
        <v>23</v>
      </c>
      <c r="JG19">
        <v>4.2</v>
      </c>
      <c r="JH19">
        <v>4.2</v>
      </c>
      <c r="JI19">
        <v>1.13892</v>
      </c>
      <c r="JJ19">
        <v>2.63184</v>
      </c>
      <c r="JK19">
        <v>1.49658</v>
      </c>
      <c r="JL19">
        <v>2.3938</v>
      </c>
      <c r="JM19">
        <v>1.54907</v>
      </c>
      <c r="JN19">
        <v>2.43408</v>
      </c>
      <c r="JO19">
        <v>39.6418</v>
      </c>
      <c r="JP19">
        <v>24.035</v>
      </c>
      <c r="JQ19">
        <v>18</v>
      </c>
      <c r="JR19">
        <v>488.959</v>
      </c>
      <c r="JS19">
        <v>490.873</v>
      </c>
      <c r="JT19">
        <v>17.7091</v>
      </c>
      <c r="JU19">
        <v>27.4307</v>
      </c>
      <c r="JV19">
        <v>30.0008</v>
      </c>
      <c r="JW19">
        <v>27.5032</v>
      </c>
      <c r="JX19">
        <v>27.4523</v>
      </c>
      <c r="JY19">
        <v>22.9013</v>
      </c>
      <c r="JZ19">
        <v>20.3008</v>
      </c>
      <c r="KA19">
        <v>30.5475</v>
      </c>
      <c r="KB19">
        <v>17.6123</v>
      </c>
      <c r="KC19">
        <v>419.8</v>
      </c>
      <c r="KD19">
        <v>9.14655</v>
      </c>
      <c r="KE19">
        <v>100.405</v>
      </c>
      <c r="KF19">
        <v>100.856</v>
      </c>
    </row>
    <row r="20" spans="1:292">
      <c r="A20">
        <v>2</v>
      </c>
      <c r="B20">
        <v>1680812894.5</v>
      </c>
      <c r="C20">
        <v>5</v>
      </c>
      <c r="D20" t="s">
        <v>436</v>
      </c>
      <c r="E20" t="s">
        <v>437</v>
      </c>
      <c r="F20">
        <v>5</v>
      </c>
      <c r="G20" t="s">
        <v>428</v>
      </c>
      <c r="H20">
        <v>1680812892</v>
      </c>
      <c r="I20">
        <f>(J20)/1000</f>
        <v>0</v>
      </c>
      <c r="J20">
        <f>IF(DO20, AM20, AG20)</f>
        <v>0</v>
      </c>
      <c r="K20">
        <f>IF(DO20, AH20, AF20)</f>
        <v>0</v>
      </c>
      <c r="L20">
        <f>DQ20 - IF(AT20&gt;1, K20*DK20*100.0/(AV20*EE20), 0)</f>
        <v>0</v>
      </c>
      <c r="M20">
        <f>((S20-I20/2)*L20-K20)/(S20+I20/2)</f>
        <v>0</v>
      </c>
      <c r="N20">
        <f>M20*(DX20+DY20)/1000.0</f>
        <v>0</v>
      </c>
      <c r="O20">
        <f>(DQ20 - IF(AT20&gt;1, K20*DK20*100.0/(AV20*EE20), 0))*(DX20+DY20)/1000.0</f>
        <v>0</v>
      </c>
      <c r="P20">
        <f>2.0/((1/R20-1/Q20)+SIGN(R20)*SQRT((1/R20-1/Q20)*(1/R20-1/Q20) + 4*DL20/((DL20+1)*(DL20+1))*(2*1/R20*1/Q20-1/Q20*1/Q20)))</f>
        <v>0</v>
      </c>
      <c r="Q20">
        <f>IF(LEFT(DM20,1)&lt;&gt;"0",IF(LEFT(DM20,1)="1",3.0,DN20),$D$5+$E$5*(EE20*DX20/($K$5*1000))+$F$5*(EE20*DX20/($K$5*1000))*MAX(MIN(DK20,$J$5),$I$5)*MAX(MIN(DK20,$J$5),$I$5)+$G$5*MAX(MIN(DK20,$J$5),$I$5)*(EE20*DX20/($K$5*1000))+$H$5*(EE20*DX20/($K$5*1000))*(EE20*DX20/($K$5*1000)))</f>
        <v>0</v>
      </c>
      <c r="R20">
        <f>I20*(1000-(1000*0.61365*exp(17.502*V20/(240.97+V20))/(DX20+DY20)+DS20)/2)/(1000*0.61365*exp(17.502*V20/(240.97+V20))/(DX20+DY20)-DS20)</f>
        <v>0</v>
      </c>
      <c r="S20">
        <f>1/((DL20+1)/(P20/1.6)+1/(Q20/1.37)) + DL20/((DL20+1)/(P20/1.6) + DL20/(Q20/1.37))</f>
        <v>0</v>
      </c>
      <c r="T20">
        <f>(DG20*DJ20)</f>
        <v>0</v>
      </c>
      <c r="U20">
        <f>(DZ20+(T20+2*0.95*5.67E-8*(((DZ20+$B$9)+273)^4-(DZ20+273)^4)-44100*I20)/(1.84*29.3*Q20+8*0.95*5.67E-8*(DZ20+273)^3))</f>
        <v>0</v>
      </c>
      <c r="V20">
        <f>($C$9*EA20+$D$9*EB20+$E$9*U20)</f>
        <v>0</v>
      </c>
      <c r="W20">
        <f>0.61365*exp(17.502*V20/(240.97+V20))</f>
        <v>0</v>
      </c>
      <c r="X20">
        <f>(Y20/Z20*100)</f>
        <v>0</v>
      </c>
      <c r="Y20">
        <f>DS20*(DX20+DY20)/1000</f>
        <v>0</v>
      </c>
      <c r="Z20">
        <f>0.61365*exp(17.502*DZ20/(240.97+DZ20))</f>
        <v>0</v>
      </c>
      <c r="AA20">
        <f>(W20-DS20*(DX20+DY20)/1000)</f>
        <v>0</v>
      </c>
      <c r="AB20">
        <f>(-I20*44100)</f>
        <v>0</v>
      </c>
      <c r="AC20">
        <f>2*29.3*Q20*0.92*(DZ20-V20)</f>
        <v>0</v>
      </c>
      <c r="AD20">
        <f>2*0.95*5.67E-8*(((DZ20+$B$9)+273)^4-(V20+273)^4)</f>
        <v>0</v>
      </c>
      <c r="AE20">
        <f>T20+AD20+AB20+AC20</f>
        <v>0</v>
      </c>
      <c r="AF20">
        <f>DW20*AT20*(DR20-DQ20*(1000-AT20*DT20)/(1000-AT20*DS20))/(100*DK20)</f>
        <v>0</v>
      </c>
      <c r="AG20">
        <f>1000*DW20*AT20*(DS20-DT20)/(100*DK20*(1000-AT20*DS20))</f>
        <v>0</v>
      </c>
      <c r="AH20">
        <f>(AI20 - AJ20 - DX20*1E3/(8.314*(DZ20+273.15)) * AL20/DW20 * AK20) * DW20/(100*DK20) * (1000 - DT20)/1000</f>
        <v>0</v>
      </c>
      <c r="AI20">
        <v>423.5902581356326</v>
      </c>
      <c r="AJ20">
        <v>424.2033393939394</v>
      </c>
      <c r="AK20">
        <v>-0.01426406092276961</v>
      </c>
      <c r="AL20">
        <v>66.78534993059402</v>
      </c>
      <c r="AM20">
        <f>(AO20 - AN20 + DX20*1E3/(8.314*(DZ20+273.15)) * AQ20/DW20 * AP20) * DW20/(100*DK20) * 1000/(1000 - AO20)</f>
        <v>0</v>
      </c>
      <c r="AN20">
        <v>9.045600643127699</v>
      </c>
      <c r="AO20">
        <v>9.364819333333331</v>
      </c>
      <c r="AP20">
        <v>-0.0009917574015250339</v>
      </c>
      <c r="AQ20">
        <v>92.10276267056355</v>
      </c>
      <c r="AR20">
        <v>0</v>
      </c>
      <c r="AS20">
        <v>0</v>
      </c>
      <c r="AT20">
        <f>IF(AR20*$H$15&gt;=AV20,1.0,(AV20/(AV20-AR20*$H$15)))</f>
        <v>0</v>
      </c>
      <c r="AU20">
        <f>(AT20-1)*100</f>
        <v>0</v>
      </c>
      <c r="AV20">
        <f>MAX(0,($B$15+$C$15*EE20)/(1+$D$15*EE20)*DX20/(DZ20+273)*$E$15)</f>
        <v>0</v>
      </c>
      <c r="AW20" t="s">
        <v>429</v>
      </c>
      <c r="AX20" t="s">
        <v>429</v>
      </c>
      <c r="AY20">
        <v>0</v>
      </c>
      <c r="AZ20">
        <v>0</v>
      </c>
      <c r="BA20">
        <f>1-AY20/AZ20</f>
        <v>0</v>
      </c>
      <c r="BB20">
        <v>0</v>
      </c>
      <c r="BC20" t="s">
        <v>429</v>
      </c>
      <c r="BD20" t="s">
        <v>429</v>
      </c>
      <c r="BE20">
        <v>0</v>
      </c>
      <c r="BF20">
        <v>0</v>
      </c>
      <c r="BG20">
        <f>1-BE20/BF20</f>
        <v>0</v>
      </c>
      <c r="BH20">
        <v>0.5</v>
      </c>
      <c r="BI20">
        <f>DH20</f>
        <v>0</v>
      </c>
      <c r="BJ20">
        <f>K20</f>
        <v>0</v>
      </c>
      <c r="BK20">
        <f>BG20*BH20*BI20</f>
        <v>0</v>
      </c>
      <c r="BL20">
        <f>(BJ20-BB20)/BI20</f>
        <v>0</v>
      </c>
      <c r="BM20">
        <f>(AZ20-BF20)/BF20</f>
        <v>0</v>
      </c>
      <c r="BN20">
        <f>AY20/(BA20+AY20/BF20)</f>
        <v>0</v>
      </c>
      <c r="BO20" t="s">
        <v>429</v>
      </c>
      <c r="BP20">
        <v>0</v>
      </c>
      <c r="BQ20">
        <f>IF(BP20&lt;&gt;0, BP20, BN20)</f>
        <v>0</v>
      </c>
      <c r="BR20">
        <f>1-BQ20/BF20</f>
        <v>0</v>
      </c>
      <c r="BS20">
        <f>(BF20-BE20)/(BF20-BQ20)</f>
        <v>0</v>
      </c>
      <c r="BT20">
        <f>(AZ20-BF20)/(AZ20-BQ20)</f>
        <v>0</v>
      </c>
      <c r="BU20">
        <f>(BF20-BE20)/(BF20-AY20)</f>
        <v>0</v>
      </c>
      <c r="BV20">
        <f>(AZ20-BF20)/(AZ20-AY20)</f>
        <v>0</v>
      </c>
      <c r="BW20">
        <f>(BS20*BQ20/BE20)</f>
        <v>0</v>
      </c>
      <c r="BX20">
        <f>(1-BW20)</f>
        <v>0</v>
      </c>
      <c r="DG20">
        <f>$B$13*EF20+$C$13*EG20+$F$13*ER20*(1-EU20)</f>
        <v>0</v>
      </c>
      <c r="DH20">
        <f>DG20*DI20</f>
        <v>0</v>
      </c>
      <c r="DI20">
        <f>($B$13*$D$11+$C$13*$D$11+$F$13*((FE20+EW20)/MAX(FE20+EW20+FF20, 0.1)*$I$11+FF20/MAX(FE20+EW20+FF20, 0.1)*$J$11))/($B$13+$C$13+$F$13)</f>
        <v>0</v>
      </c>
      <c r="DJ20">
        <f>($B$13*$K$11+$C$13*$K$11+$F$13*((FE20+EW20)/MAX(FE20+EW20+FF20, 0.1)*$P$11+FF20/MAX(FE20+EW20+FF20, 0.1)*$Q$11))/($B$13+$C$13+$F$13)</f>
        <v>0</v>
      </c>
      <c r="DK20">
        <v>2.7</v>
      </c>
      <c r="DL20">
        <v>0.5</v>
      </c>
      <c r="DM20" t="s">
        <v>430</v>
      </c>
      <c r="DN20">
        <v>2</v>
      </c>
      <c r="DO20" t="b">
        <v>1</v>
      </c>
      <c r="DP20">
        <v>1680812892</v>
      </c>
      <c r="DQ20">
        <v>420.2616666666667</v>
      </c>
      <c r="DR20">
        <v>419.7558888888889</v>
      </c>
      <c r="DS20">
        <v>9.368565555555556</v>
      </c>
      <c r="DT20">
        <v>9.042874444444443</v>
      </c>
      <c r="DU20">
        <v>420.6544444444444</v>
      </c>
      <c r="DV20">
        <v>9.316596666666666</v>
      </c>
      <c r="DW20">
        <v>500.0493333333333</v>
      </c>
      <c r="DX20">
        <v>89.04879999999999</v>
      </c>
      <c r="DY20">
        <v>0.1000724111111111</v>
      </c>
      <c r="DZ20">
        <v>20.019</v>
      </c>
      <c r="EA20">
        <v>20.01307777777778</v>
      </c>
      <c r="EB20">
        <v>999.9000000000001</v>
      </c>
      <c r="EC20">
        <v>0</v>
      </c>
      <c r="ED20">
        <v>0</v>
      </c>
      <c r="EE20">
        <v>9985.972222222223</v>
      </c>
      <c r="EF20">
        <v>0</v>
      </c>
      <c r="EG20">
        <v>0.242856</v>
      </c>
      <c r="EH20">
        <v>0.5060458888888889</v>
      </c>
      <c r="EI20">
        <v>424.2363333333333</v>
      </c>
      <c r="EJ20">
        <v>423.5863333333333</v>
      </c>
      <c r="EK20">
        <v>0.3256911111111112</v>
      </c>
      <c r="EL20">
        <v>419.7558888888889</v>
      </c>
      <c r="EM20">
        <v>9.042874444444443</v>
      </c>
      <c r="EN20">
        <v>0.8342596666666666</v>
      </c>
      <c r="EO20">
        <v>0.8052571111111111</v>
      </c>
      <c r="EP20">
        <v>4.303993333333334</v>
      </c>
      <c r="EQ20">
        <v>3.800308888888889</v>
      </c>
      <c r="ER20">
        <v>0</v>
      </c>
      <c r="ES20">
        <v>0</v>
      </c>
      <c r="ET20">
        <v>0</v>
      </c>
      <c r="EU20">
        <v>0</v>
      </c>
      <c r="EV20">
        <v>2.000222222222222</v>
      </c>
      <c r="EW20">
        <v>0</v>
      </c>
      <c r="EX20">
        <v>-25.44041111111111</v>
      </c>
      <c r="EY20">
        <v>-2.408088888888889</v>
      </c>
      <c r="EZ20">
        <v>33.54144444444445</v>
      </c>
      <c r="FA20">
        <v>38.15944444444445</v>
      </c>
      <c r="FB20">
        <v>36.35388888888889</v>
      </c>
      <c r="FC20">
        <v>37.13866666666667</v>
      </c>
      <c r="FD20">
        <v>34.20111111111111</v>
      </c>
      <c r="FE20">
        <v>0</v>
      </c>
      <c r="FF20">
        <v>0</v>
      </c>
      <c r="FG20">
        <v>0</v>
      </c>
      <c r="FH20">
        <v>1680812866.7</v>
      </c>
      <c r="FI20">
        <v>0</v>
      </c>
      <c r="FJ20">
        <v>2.056030769230769</v>
      </c>
      <c r="FK20">
        <v>-0.842030785657005</v>
      </c>
      <c r="FL20">
        <v>-3.912355564910471</v>
      </c>
      <c r="FM20">
        <v>-25.03685384615385</v>
      </c>
      <c r="FN20">
        <v>15</v>
      </c>
      <c r="FO20">
        <v>1680812636.5</v>
      </c>
      <c r="FP20" t="s">
        <v>431</v>
      </c>
      <c r="FQ20">
        <v>1680812636.5</v>
      </c>
      <c r="FR20">
        <v>1680812635.5</v>
      </c>
      <c r="FS20">
        <v>1</v>
      </c>
      <c r="FT20">
        <v>-0.029</v>
      </c>
      <c r="FU20">
        <v>0.011</v>
      </c>
      <c r="FV20">
        <v>-0.392</v>
      </c>
      <c r="FW20">
        <v>0.051</v>
      </c>
      <c r="FX20">
        <v>420</v>
      </c>
      <c r="FY20">
        <v>9</v>
      </c>
      <c r="FZ20">
        <v>0.3</v>
      </c>
      <c r="GA20">
        <v>0.19</v>
      </c>
      <c r="GB20">
        <v>0.4901763170731707</v>
      </c>
      <c r="GC20">
        <v>0.3070374564459938</v>
      </c>
      <c r="GD20">
        <v>0.06114495253661044</v>
      </c>
      <c r="GE20">
        <v>0</v>
      </c>
      <c r="GF20">
        <v>0.3612370243902439</v>
      </c>
      <c r="GG20">
        <v>-0.0702584529616722</v>
      </c>
      <c r="GH20">
        <v>0.03182243192519314</v>
      </c>
      <c r="GI20">
        <v>1</v>
      </c>
      <c r="GJ20">
        <v>1</v>
      </c>
      <c r="GK20">
        <v>2</v>
      </c>
      <c r="GL20" t="s">
        <v>432</v>
      </c>
      <c r="GM20">
        <v>3.09994</v>
      </c>
      <c r="GN20">
        <v>2.75795</v>
      </c>
      <c r="GO20">
        <v>0.0869608</v>
      </c>
      <c r="GP20">
        <v>0.0868559</v>
      </c>
      <c r="GQ20">
        <v>0.0532708</v>
      </c>
      <c r="GR20">
        <v>0.0527311</v>
      </c>
      <c r="GS20">
        <v>23486.3</v>
      </c>
      <c r="GT20">
        <v>23196.8</v>
      </c>
      <c r="GU20">
        <v>26267.1</v>
      </c>
      <c r="GV20">
        <v>25739</v>
      </c>
      <c r="GW20">
        <v>39931.1</v>
      </c>
      <c r="GX20">
        <v>37222.4</v>
      </c>
      <c r="GY20">
        <v>45952.4</v>
      </c>
      <c r="GZ20">
        <v>42514.5</v>
      </c>
      <c r="HA20">
        <v>1.90147</v>
      </c>
      <c r="HB20">
        <v>1.8813</v>
      </c>
      <c r="HC20">
        <v>-0.0418723</v>
      </c>
      <c r="HD20">
        <v>0</v>
      </c>
      <c r="HE20">
        <v>20.7056</v>
      </c>
      <c r="HF20">
        <v>999.9</v>
      </c>
      <c r="HG20">
        <v>20.6</v>
      </c>
      <c r="HH20">
        <v>33.8</v>
      </c>
      <c r="HI20">
        <v>12.2219</v>
      </c>
      <c r="HJ20">
        <v>61.1295</v>
      </c>
      <c r="HK20">
        <v>28.1891</v>
      </c>
      <c r="HL20">
        <v>1</v>
      </c>
      <c r="HM20">
        <v>0.0390523</v>
      </c>
      <c r="HN20">
        <v>3.83864</v>
      </c>
      <c r="HO20">
        <v>20.2512</v>
      </c>
      <c r="HP20">
        <v>5.21924</v>
      </c>
      <c r="HQ20">
        <v>11.98</v>
      </c>
      <c r="HR20">
        <v>4.96535</v>
      </c>
      <c r="HS20">
        <v>3.2744</v>
      </c>
      <c r="HT20">
        <v>9999</v>
      </c>
      <c r="HU20">
        <v>9999</v>
      </c>
      <c r="HV20">
        <v>9999</v>
      </c>
      <c r="HW20">
        <v>991.2</v>
      </c>
      <c r="HX20">
        <v>1.86447</v>
      </c>
      <c r="HY20">
        <v>1.86057</v>
      </c>
      <c r="HZ20">
        <v>1.85883</v>
      </c>
      <c r="IA20">
        <v>1.8603</v>
      </c>
      <c r="IB20">
        <v>1.86028</v>
      </c>
      <c r="IC20">
        <v>1.85879</v>
      </c>
      <c r="ID20">
        <v>1.85778</v>
      </c>
      <c r="IE20">
        <v>1.85272</v>
      </c>
      <c r="IF20">
        <v>0</v>
      </c>
      <c r="IG20">
        <v>0</v>
      </c>
      <c r="IH20">
        <v>0</v>
      </c>
      <c r="II20">
        <v>0</v>
      </c>
      <c r="IJ20" t="s">
        <v>433</v>
      </c>
      <c r="IK20" t="s">
        <v>434</v>
      </c>
      <c r="IL20" t="s">
        <v>435</v>
      </c>
      <c r="IM20" t="s">
        <v>435</v>
      </c>
      <c r="IN20" t="s">
        <v>435</v>
      </c>
      <c r="IO20" t="s">
        <v>435</v>
      </c>
      <c r="IP20">
        <v>0</v>
      </c>
      <c r="IQ20">
        <v>100</v>
      </c>
      <c r="IR20">
        <v>100</v>
      </c>
      <c r="IS20">
        <v>-0.392</v>
      </c>
      <c r="IT20">
        <v>0.0519</v>
      </c>
      <c r="IU20">
        <v>-0.2600720246746174</v>
      </c>
      <c r="IV20">
        <v>-0.0003017253073519933</v>
      </c>
      <c r="IW20">
        <v>-3.611861002991582E-08</v>
      </c>
      <c r="IX20">
        <v>1.092818259192488E-11</v>
      </c>
      <c r="IY20">
        <v>0.01736351416501651</v>
      </c>
      <c r="IZ20">
        <v>-0.00474105797520424</v>
      </c>
      <c r="JA20">
        <v>0.001052688271871255</v>
      </c>
      <c r="JB20">
        <v>-1.557678818490628E-05</v>
      </c>
      <c r="JC20">
        <v>8</v>
      </c>
      <c r="JD20">
        <v>1961</v>
      </c>
      <c r="JE20">
        <v>1</v>
      </c>
      <c r="JF20">
        <v>23</v>
      </c>
      <c r="JG20">
        <v>4.3</v>
      </c>
      <c r="JH20">
        <v>4.3</v>
      </c>
      <c r="JI20">
        <v>1.13892</v>
      </c>
      <c r="JJ20">
        <v>2.63672</v>
      </c>
      <c r="JK20">
        <v>1.49658</v>
      </c>
      <c r="JL20">
        <v>2.3938</v>
      </c>
      <c r="JM20">
        <v>1.54907</v>
      </c>
      <c r="JN20">
        <v>2.33765</v>
      </c>
      <c r="JO20">
        <v>39.6418</v>
      </c>
      <c r="JP20">
        <v>24.0262</v>
      </c>
      <c r="JQ20">
        <v>18</v>
      </c>
      <c r="JR20">
        <v>488.813</v>
      </c>
      <c r="JS20">
        <v>491.135</v>
      </c>
      <c r="JT20">
        <v>17.6276</v>
      </c>
      <c r="JU20">
        <v>27.4348</v>
      </c>
      <c r="JV20">
        <v>30.0014</v>
      </c>
      <c r="JW20">
        <v>27.5067</v>
      </c>
      <c r="JX20">
        <v>27.4563</v>
      </c>
      <c r="JY20">
        <v>22.9075</v>
      </c>
      <c r="JZ20">
        <v>19.9928</v>
      </c>
      <c r="KA20">
        <v>30.5475</v>
      </c>
      <c r="KB20">
        <v>17.5925</v>
      </c>
      <c r="KC20">
        <v>419.8</v>
      </c>
      <c r="KD20">
        <v>9.18675</v>
      </c>
      <c r="KE20">
        <v>100.404</v>
      </c>
      <c r="KF20">
        <v>100.855</v>
      </c>
    </row>
    <row r="21" spans="1:292">
      <c r="A21">
        <v>3</v>
      </c>
      <c r="B21">
        <v>1680812899.5</v>
      </c>
      <c r="C21">
        <v>10</v>
      </c>
      <c r="D21" t="s">
        <v>438</v>
      </c>
      <c r="E21" t="s">
        <v>439</v>
      </c>
      <c r="F21">
        <v>5</v>
      </c>
      <c r="G21" t="s">
        <v>428</v>
      </c>
      <c r="H21">
        <v>1680812896.7</v>
      </c>
      <c r="I21">
        <f>(J21)/1000</f>
        <v>0</v>
      </c>
      <c r="J21">
        <f>IF(DO21, AM21, AG21)</f>
        <v>0</v>
      </c>
      <c r="K21">
        <f>IF(DO21, AH21, AF21)</f>
        <v>0</v>
      </c>
      <c r="L21">
        <f>DQ21 - IF(AT21&gt;1, K21*DK21*100.0/(AV21*EE21), 0)</f>
        <v>0</v>
      </c>
      <c r="M21">
        <f>((S21-I21/2)*L21-K21)/(S21+I21/2)</f>
        <v>0</v>
      </c>
      <c r="N21">
        <f>M21*(DX21+DY21)/1000.0</f>
        <v>0</v>
      </c>
      <c r="O21">
        <f>(DQ21 - IF(AT21&gt;1, K21*DK21*100.0/(AV21*EE21), 0))*(DX21+DY21)/1000.0</f>
        <v>0</v>
      </c>
      <c r="P21">
        <f>2.0/((1/R21-1/Q21)+SIGN(R21)*SQRT((1/R21-1/Q21)*(1/R21-1/Q21) + 4*DL21/((DL21+1)*(DL21+1))*(2*1/R21*1/Q21-1/Q21*1/Q21)))</f>
        <v>0</v>
      </c>
      <c r="Q21">
        <f>IF(LEFT(DM21,1)&lt;&gt;"0",IF(LEFT(DM21,1)="1",3.0,DN21),$D$5+$E$5*(EE21*DX21/($K$5*1000))+$F$5*(EE21*DX21/($K$5*1000))*MAX(MIN(DK21,$J$5),$I$5)*MAX(MIN(DK21,$J$5),$I$5)+$G$5*MAX(MIN(DK21,$J$5),$I$5)*(EE21*DX21/($K$5*1000))+$H$5*(EE21*DX21/($K$5*1000))*(EE21*DX21/($K$5*1000)))</f>
        <v>0</v>
      </c>
      <c r="R21">
        <f>I21*(1000-(1000*0.61365*exp(17.502*V21/(240.97+V21))/(DX21+DY21)+DS21)/2)/(1000*0.61365*exp(17.502*V21/(240.97+V21))/(DX21+DY21)-DS21)</f>
        <v>0</v>
      </c>
      <c r="S21">
        <f>1/((DL21+1)/(P21/1.6)+1/(Q21/1.37)) + DL21/((DL21+1)/(P21/1.6) + DL21/(Q21/1.37))</f>
        <v>0</v>
      </c>
      <c r="T21">
        <f>(DG21*DJ21)</f>
        <v>0</v>
      </c>
      <c r="U21">
        <f>(DZ21+(T21+2*0.95*5.67E-8*(((DZ21+$B$9)+273)^4-(DZ21+273)^4)-44100*I21)/(1.84*29.3*Q21+8*0.95*5.67E-8*(DZ21+273)^3))</f>
        <v>0</v>
      </c>
      <c r="V21">
        <f>($C$9*EA21+$D$9*EB21+$E$9*U21)</f>
        <v>0</v>
      </c>
      <c r="W21">
        <f>0.61365*exp(17.502*V21/(240.97+V21))</f>
        <v>0</v>
      </c>
      <c r="X21">
        <f>(Y21/Z21*100)</f>
        <v>0</v>
      </c>
      <c r="Y21">
        <f>DS21*(DX21+DY21)/1000</f>
        <v>0</v>
      </c>
      <c r="Z21">
        <f>0.61365*exp(17.502*DZ21/(240.97+DZ21))</f>
        <v>0</v>
      </c>
      <c r="AA21">
        <f>(W21-DS21*(DX21+DY21)/1000)</f>
        <v>0</v>
      </c>
      <c r="AB21">
        <f>(-I21*44100)</f>
        <v>0</v>
      </c>
      <c r="AC21">
        <f>2*29.3*Q21*0.92*(DZ21-V21)</f>
        <v>0</v>
      </c>
      <c r="AD21">
        <f>2*0.95*5.67E-8*(((DZ21+$B$9)+273)^4-(V21+273)^4)</f>
        <v>0</v>
      </c>
      <c r="AE21">
        <f>T21+AD21+AB21+AC21</f>
        <v>0</v>
      </c>
      <c r="AF21">
        <f>DW21*AT21*(DR21-DQ21*(1000-AT21*DT21)/(1000-AT21*DS21))/(100*DK21)</f>
        <v>0</v>
      </c>
      <c r="AG21">
        <f>1000*DW21*AT21*(DS21-DT21)/(100*DK21*(1000-AT21*DS21))</f>
        <v>0</v>
      </c>
      <c r="AH21">
        <f>(AI21 - AJ21 - DX21*1E3/(8.314*(DZ21+273.15)) * AL21/DW21 * AK21) * DW21/(100*DK21) * (1000 - DT21)/1000</f>
        <v>0</v>
      </c>
      <c r="AI21">
        <v>423.5776520658899</v>
      </c>
      <c r="AJ21">
        <v>424.2579090909091</v>
      </c>
      <c r="AK21">
        <v>-0.0008985136763335082</v>
      </c>
      <c r="AL21">
        <v>66.78534993059402</v>
      </c>
      <c r="AM21">
        <f>(AO21 - AN21 + DX21*1E3/(8.314*(DZ21+273.15)) * AQ21/DW21 * AP21) * DW21/(100*DK21) * 1000/(1000 - AO21)</f>
        <v>0</v>
      </c>
      <c r="AN21">
        <v>9.095554936094956</v>
      </c>
      <c r="AO21">
        <v>9.378019454545454</v>
      </c>
      <c r="AP21">
        <v>0.000763677939715116</v>
      </c>
      <c r="AQ21">
        <v>92.10276267056355</v>
      </c>
      <c r="AR21">
        <v>0</v>
      </c>
      <c r="AS21">
        <v>0</v>
      </c>
      <c r="AT21">
        <f>IF(AR21*$H$15&gt;=AV21,1.0,(AV21/(AV21-AR21*$H$15)))</f>
        <v>0</v>
      </c>
      <c r="AU21">
        <f>(AT21-1)*100</f>
        <v>0</v>
      </c>
      <c r="AV21">
        <f>MAX(0,($B$15+$C$15*EE21)/(1+$D$15*EE21)*DX21/(DZ21+273)*$E$15)</f>
        <v>0</v>
      </c>
      <c r="AW21" t="s">
        <v>429</v>
      </c>
      <c r="AX21" t="s">
        <v>429</v>
      </c>
      <c r="AY21">
        <v>0</v>
      </c>
      <c r="AZ21">
        <v>0</v>
      </c>
      <c r="BA21">
        <f>1-AY21/AZ21</f>
        <v>0</v>
      </c>
      <c r="BB21">
        <v>0</v>
      </c>
      <c r="BC21" t="s">
        <v>429</v>
      </c>
      <c r="BD21" t="s">
        <v>429</v>
      </c>
      <c r="BE21">
        <v>0</v>
      </c>
      <c r="BF21">
        <v>0</v>
      </c>
      <c r="BG21">
        <f>1-BE21/BF21</f>
        <v>0</v>
      </c>
      <c r="BH21">
        <v>0.5</v>
      </c>
      <c r="BI21">
        <f>DH21</f>
        <v>0</v>
      </c>
      <c r="BJ21">
        <f>K21</f>
        <v>0</v>
      </c>
      <c r="BK21">
        <f>BG21*BH21*BI21</f>
        <v>0</v>
      </c>
      <c r="BL21">
        <f>(BJ21-BB21)/BI21</f>
        <v>0</v>
      </c>
      <c r="BM21">
        <f>(AZ21-BF21)/BF21</f>
        <v>0</v>
      </c>
      <c r="BN21">
        <f>AY21/(BA21+AY21/BF21)</f>
        <v>0</v>
      </c>
      <c r="BO21" t="s">
        <v>429</v>
      </c>
      <c r="BP21">
        <v>0</v>
      </c>
      <c r="BQ21">
        <f>IF(BP21&lt;&gt;0, BP21, BN21)</f>
        <v>0</v>
      </c>
      <c r="BR21">
        <f>1-BQ21/BF21</f>
        <v>0</v>
      </c>
      <c r="BS21">
        <f>(BF21-BE21)/(BF21-BQ21)</f>
        <v>0</v>
      </c>
      <c r="BT21">
        <f>(AZ21-BF21)/(AZ21-BQ21)</f>
        <v>0</v>
      </c>
      <c r="BU21">
        <f>(BF21-BE21)/(BF21-AY21)</f>
        <v>0</v>
      </c>
      <c r="BV21">
        <f>(AZ21-BF21)/(AZ21-AY21)</f>
        <v>0</v>
      </c>
      <c r="BW21">
        <f>(BS21*BQ21/BE21)</f>
        <v>0</v>
      </c>
      <c r="BX21">
        <f>(1-BW21)</f>
        <v>0</v>
      </c>
      <c r="DG21">
        <f>$B$13*EF21+$C$13*EG21+$F$13*ER21*(1-EU21)</f>
        <v>0</v>
      </c>
      <c r="DH21">
        <f>DG21*DI21</f>
        <v>0</v>
      </c>
      <c r="DI21">
        <f>($B$13*$D$11+$C$13*$D$11+$F$13*((FE21+EW21)/MAX(FE21+EW21+FF21, 0.1)*$I$11+FF21/MAX(FE21+EW21+FF21, 0.1)*$J$11))/($B$13+$C$13+$F$13)</f>
        <v>0</v>
      </c>
      <c r="DJ21">
        <f>($B$13*$K$11+$C$13*$K$11+$F$13*((FE21+EW21)/MAX(FE21+EW21+FF21, 0.1)*$P$11+FF21/MAX(FE21+EW21+FF21, 0.1)*$Q$11))/($B$13+$C$13+$F$13)</f>
        <v>0</v>
      </c>
      <c r="DK21">
        <v>2.7</v>
      </c>
      <c r="DL21">
        <v>0.5</v>
      </c>
      <c r="DM21" t="s">
        <v>430</v>
      </c>
      <c r="DN21">
        <v>2</v>
      </c>
      <c r="DO21" t="b">
        <v>1</v>
      </c>
      <c r="DP21">
        <v>1680812896.7</v>
      </c>
      <c r="DQ21">
        <v>420.2826</v>
      </c>
      <c r="DR21">
        <v>419.7514</v>
      </c>
      <c r="DS21">
        <v>9.369603000000001</v>
      </c>
      <c r="DT21">
        <v>9.087653999999999</v>
      </c>
      <c r="DU21">
        <v>420.6752</v>
      </c>
      <c r="DV21">
        <v>9.317625</v>
      </c>
      <c r="DW21">
        <v>500.0685999999999</v>
      </c>
      <c r="DX21">
        <v>89.04672000000001</v>
      </c>
      <c r="DY21">
        <v>0.10005059</v>
      </c>
      <c r="DZ21">
        <v>20.02318</v>
      </c>
      <c r="EA21">
        <v>20.02432</v>
      </c>
      <c r="EB21">
        <v>999.9</v>
      </c>
      <c r="EC21">
        <v>0</v>
      </c>
      <c r="ED21">
        <v>0</v>
      </c>
      <c r="EE21">
        <v>9990.119999999999</v>
      </c>
      <c r="EF21">
        <v>0</v>
      </c>
      <c r="EG21">
        <v>0.242856</v>
      </c>
      <c r="EH21">
        <v>0.5312867</v>
      </c>
      <c r="EI21">
        <v>424.2577</v>
      </c>
      <c r="EJ21">
        <v>423.6007</v>
      </c>
      <c r="EK21">
        <v>0.2819507</v>
      </c>
      <c r="EL21">
        <v>419.7514</v>
      </c>
      <c r="EM21">
        <v>9.087653999999999</v>
      </c>
      <c r="EN21">
        <v>0.8343326000000001</v>
      </c>
      <c r="EO21">
        <v>0.8092259000000001</v>
      </c>
      <c r="EP21">
        <v>4.30524</v>
      </c>
      <c r="EQ21">
        <v>3.870155999999999</v>
      </c>
      <c r="ER21">
        <v>0</v>
      </c>
      <c r="ES21">
        <v>0</v>
      </c>
      <c r="ET21">
        <v>0</v>
      </c>
      <c r="EU21">
        <v>0</v>
      </c>
      <c r="EV21">
        <v>2.09422</v>
      </c>
      <c r="EW21">
        <v>0</v>
      </c>
      <c r="EX21">
        <v>-25.54847</v>
      </c>
      <c r="EY21">
        <v>-2.38253</v>
      </c>
      <c r="EZ21">
        <v>33.4996</v>
      </c>
      <c r="FA21">
        <v>38.0998</v>
      </c>
      <c r="FB21">
        <v>35.96230000000001</v>
      </c>
      <c r="FC21">
        <v>37.1186</v>
      </c>
      <c r="FD21">
        <v>34.156</v>
      </c>
      <c r="FE21">
        <v>0</v>
      </c>
      <c r="FF21">
        <v>0</v>
      </c>
      <c r="FG21">
        <v>0</v>
      </c>
      <c r="FH21">
        <v>1680812871.5</v>
      </c>
      <c r="FI21">
        <v>0</v>
      </c>
      <c r="FJ21">
        <v>2.049292307692308</v>
      </c>
      <c r="FK21">
        <v>-0.5074735138111349</v>
      </c>
      <c r="FL21">
        <v>-2.459740169596569</v>
      </c>
      <c r="FM21">
        <v>-25.33436153846153</v>
      </c>
      <c r="FN21">
        <v>15</v>
      </c>
      <c r="FO21">
        <v>1680812636.5</v>
      </c>
      <c r="FP21" t="s">
        <v>431</v>
      </c>
      <c r="FQ21">
        <v>1680812636.5</v>
      </c>
      <c r="FR21">
        <v>1680812635.5</v>
      </c>
      <c r="FS21">
        <v>1</v>
      </c>
      <c r="FT21">
        <v>-0.029</v>
      </c>
      <c r="FU21">
        <v>0.011</v>
      </c>
      <c r="FV21">
        <v>-0.392</v>
      </c>
      <c r="FW21">
        <v>0.051</v>
      </c>
      <c r="FX21">
        <v>420</v>
      </c>
      <c r="FY21">
        <v>9</v>
      </c>
      <c r="FZ21">
        <v>0.3</v>
      </c>
      <c r="GA21">
        <v>0.19</v>
      </c>
      <c r="GB21">
        <v>0.5194153</v>
      </c>
      <c r="GC21">
        <v>0.1682003977485924</v>
      </c>
      <c r="GD21">
        <v>0.05890817764674103</v>
      </c>
      <c r="GE21">
        <v>0</v>
      </c>
      <c r="GF21">
        <v>0.347944275</v>
      </c>
      <c r="GG21">
        <v>-0.4456769493433406</v>
      </c>
      <c r="GH21">
        <v>0.04396305495241858</v>
      </c>
      <c r="GI21">
        <v>1</v>
      </c>
      <c r="GJ21">
        <v>1</v>
      </c>
      <c r="GK21">
        <v>2</v>
      </c>
      <c r="GL21" t="s">
        <v>432</v>
      </c>
      <c r="GM21">
        <v>3.09975</v>
      </c>
      <c r="GN21">
        <v>2.75798</v>
      </c>
      <c r="GO21">
        <v>0.086954</v>
      </c>
      <c r="GP21">
        <v>0.0868838</v>
      </c>
      <c r="GQ21">
        <v>0.0533364</v>
      </c>
      <c r="GR21">
        <v>0.0529538</v>
      </c>
      <c r="GS21">
        <v>23486.4</v>
      </c>
      <c r="GT21">
        <v>23195.7</v>
      </c>
      <c r="GU21">
        <v>26267</v>
      </c>
      <c r="GV21">
        <v>25738.5</v>
      </c>
      <c r="GW21">
        <v>39928</v>
      </c>
      <c r="GX21">
        <v>37213</v>
      </c>
      <c r="GY21">
        <v>45952</v>
      </c>
      <c r="GZ21">
        <v>42513.8</v>
      </c>
      <c r="HA21">
        <v>1.90115</v>
      </c>
      <c r="HB21">
        <v>1.88108</v>
      </c>
      <c r="HC21">
        <v>-0.0412762</v>
      </c>
      <c r="HD21">
        <v>0</v>
      </c>
      <c r="HE21">
        <v>20.7078</v>
      </c>
      <c r="HF21">
        <v>999.9</v>
      </c>
      <c r="HG21">
        <v>20.5</v>
      </c>
      <c r="HH21">
        <v>33.8</v>
      </c>
      <c r="HI21">
        <v>12.1636</v>
      </c>
      <c r="HJ21">
        <v>60.9896</v>
      </c>
      <c r="HK21">
        <v>28.4054</v>
      </c>
      <c r="HL21">
        <v>1</v>
      </c>
      <c r="HM21">
        <v>0.0394207</v>
      </c>
      <c r="HN21">
        <v>3.80383</v>
      </c>
      <c r="HO21">
        <v>20.2521</v>
      </c>
      <c r="HP21">
        <v>5.22268</v>
      </c>
      <c r="HQ21">
        <v>11.98</v>
      </c>
      <c r="HR21">
        <v>4.9657</v>
      </c>
      <c r="HS21">
        <v>3.275</v>
      </c>
      <c r="HT21">
        <v>9999</v>
      </c>
      <c r="HU21">
        <v>9999</v>
      </c>
      <c r="HV21">
        <v>9999</v>
      </c>
      <c r="HW21">
        <v>991.2</v>
      </c>
      <c r="HX21">
        <v>1.86447</v>
      </c>
      <c r="HY21">
        <v>1.86057</v>
      </c>
      <c r="HZ21">
        <v>1.85883</v>
      </c>
      <c r="IA21">
        <v>1.86029</v>
      </c>
      <c r="IB21">
        <v>1.86026</v>
      </c>
      <c r="IC21">
        <v>1.85875</v>
      </c>
      <c r="ID21">
        <v>1.85778</v>
      </c>
      <c r="IE21">
        <v>1.85272</v>
      </c>
      <c r="IF21">
        <v>0</v>
      </c>
      <c r="IG21">
        <v>0</v>
      </c>
      <c r="IH21">
        <v>0</v>
      </c>
      <c r="II21">
        <v>0</v>
      </c>
      <c r="IJ21" t="s">
        <v>433</v>
      </c>
      <c r="IK21" t="s">
        <v>434</v>
      </c>
      <c r="IL21" t="s">
        <v>435</v>
      </c>
      <c r="IM21" t="s">
        <v>435</v>
      </c>
      <c r="IN21" t="s">
        <v>435</v>
      </c>
      <c r="IO21" t="s">
        <v>435</v>
      </c>
      <c r="IP21">
        <v>0</v>
      </c>
      <c r="IQ21">
        <v>100</v>
      </c>
      <c r="IR21">
        <v>100</v>
      </c>
      <c r="IS21">
        <v>-0.393</v>
      </c>
      <c r="IT21">
        <v>0.0521</v>
      </c>
      <c r="IU21">
        <v>-0.2600720246746174</v>
      </c>
      <c r="IV21">
        <v>-0.0003017253073519933</v>
      </c>
      <c r="IW21">
        <v>-3.611861002991582E-08</v>
      </c>
      <c r="IX21">
        <v>1.092818259192488E-11</v>
      </c>
      <c r="IY21">
        <v>0.01736351416501651</v>
      </c>
      <c r="IZ21">
        <v>-0.00474105797520424</v>
      </c>
      <c r="JA21">
        <v>0.001052688271871255</v>
      </c>
      <c r="JB21">
        <v>-1.557678818490628E-05</v>
      </c>
      <c r="JC21">
        <v>8</v>
      </c>
      <c r="JD21">
        <v>1961</v>
      </c>
      <c r="JE21">
        <v>1</v>
      </c>
      <c r="JF21">
        <v>23</v>
      </c>
      <c r="JG21">
        <v>4.4</v>
      </c>
      <c r="JH21">
        <v>4.4</v>
      </c>
      <c r="JI21">
        <v>1.13892</v>
      </c>
      <c r="JJ21">
        <v>2.63184</v>
      </c>
      <c r="JK21">
        <v>1.49658</v>
      </c>
      <c r="JL21">
        <v>2.3938</v>
      </c>
      <c r="JM21">
        <v>1.54907</v>
      </c>
      <c r="JN21">
        <v>2.4231</v>
      </c>
      <c r="JO21">
        <v>39.6418</v>
      </c>
      <c r="JP21">
        <v>24.035</v>
      </c>
      <c r="JQ21">
        <v>18</v>
      </c>
      <c r="JR21">
        <v>488.66</v>
      </c>
      <c r="JS21">
        <v>491.033</v>
      </c>
      <c r="JT21">
        <v>17.5882</v>
      </c>
      <c r="JU21">
        <v>27.4394</v>
      </c>
      <c r="JV21">
        <v>30.0008</v>
      </c>
      <c r="JW21">
        <v>27.5113</v>
      </c>
      <c r="JX21">
        <v>27.4615</v>
      </c>
      <c r="JY21">
        <v>22.9045</v>
      </c>
      <c r="JZ21">
        <v>19.7077</v>
      </c>
      <c r="KA21">
        <v>30.5475</v>
      </c>
      <c r="KB21">
        <v>17.5783</v>
      </c>
      <c r="KC21">
        <v>419.8</v>
      </c>
      <c r="KD21">
        <v>9.206530000000001</v>
      </c>
      <c r="KE21">
        <v>100.403</v>
      </c>
      <c r="KF21">
        <v>100.853</v>
      </c>
    </row>
    <row r="22" spans="1:292">
      <c r="A22">
        <v>4</v>
      </c>
      <c r="B22">
        <v>1680812904.5</v>
      </c>
      <c r="C22">
        <v>15</v>
      </c>
      <c r="D22" t="s">
        <v>440</v>
      </c>
      <c r="E22" t="s">
        <v>441</v>
      </c>
      <c r="F22">
        <v>5</v>
      </c>
      <c r="G22" t="s">
        <v>428</v>
      </c>
      <c r="H22">
        <v>1680812902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K22*DK22*100.0/(AV22*EE22),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K22*DK22*100.0/(AV22*EE22),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(DZ22+(T22+2*0.95*5.67E-8*(((DZ22+$B$9)+273)^4-(DZ22+273)^4)-44100*I22)/(1.84*29.3*Q22+8*0.95*5.67E-8*(DZ22+273)^3))</f>
        <v>0</v>
      </c>
      <c r="V22">
        <f>($C$9*EA22+$D$9*EB22+$E$9*U22)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2*0.95*5.67E-8*(((DZ22+$B$9)+273)^4-(V22+273)^4)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423.6885000821476</v>
      </c>
      <c r="AJ22">
        <v>424.2265030303029</v>
      </c>
      <c r="AK22">
        <v>-0.0004593420542354499</v>
      </c>
      <c r="AL22">
        <v>66.78534993059402</v>
      </c>
      <c r="AM22">
        <f>(AO22 - AN22 + DX22*1E3/(8.314*(DZ22+273.15)) * AQ22/DW22 * AP22) * DW22/(100*DK22) * 1000/(1000 - AO22)</f>
        <v>0</v>
      </c>
      <c r="AN22">
        <v>9.12631285519808</v>
      </c>
      <c r="AO22">
        <v>9.400319393939395</v>
      </c>
      <c r="AP22">
        <v>0.0006159871084999084</v>
      </c>
      <c r="AQ22">
        <v>92.10276267056355</v>
      </c>
      <c r="AR22">
        <v>0</v>
      </c>
      <c r="AS22">
        <v>0</v>
      </c>
      <c r="AT22">
        <f>IF(AR22*$H$15&gt;=AV22,1.0,(AV22/(AV22-AR22*$H$15)))</f>
        <v>0</v>
      </c>
      <c r="AU22">
        <f>(AT22-1)*100</f>
        <v>0</v>
      </c>
      <c r="AV22">
        <f>MAX(0,($B$15+$C$15*EE22)/(1+$D$15*EE22)*DX22/(DZ22+273)*$E$15)</f>
        <v>0</v>
      </c>
      <c r="AW22" t="s">
        <v>429</v>
      </c>
      <c r="AX22" t="s">
        <v>429</v>
      </c>
      <c r="AY22">
        <v>0</v>
      </c>
      <c r="AZ22">
        <v>0</v>
      </c>
      <c r="BA22">
        <f>1-AY22/AZ22</f>
        <v>0</v>
      </c>
      <c r="BB22">
        <v>0</v>
      </c>
      <c r="BC22" t="s">
        <v>429</v>
      </c>
      <c r="BD22" t="s">
        <v>429</v>
      </c>
      <c r="BE22">
        <v>0</v>
      </c>
      <c r="BF22">
        <v>0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429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$B$13*EF22+$C$13*EG22+$F$13*ER22*(1-EU22)</f>
        <v>0</v>
      </c>
      <c r="DH22">
        <f>DG22*DI22</f>
        <v>0</v>
      </c>
      <c r="DI22">
        <f>($B$13*$D$11+$C$13*$D$11+$F$13*((FE22+EW22)/MAX(FE22+EW22+FF22, 0.1)*$I$11+FF22/MAX(FE22+EW22+FF22, 0.1)*$J$11))/($B$13+$C$13+$F$13)</f>
        <v>0</v>
      </c>
      <c r="DJ22">
        <f>($B$13*$K$11+$C$13*$K$11+$F$13*((FE22+EW22)/MAX(FE22+EW22+FF22, 0.1)*$P$11+FF22/MAX(FE22+EW22+FF22, 0.1)*$Q$11))/($B$13+$C$13+$F$13)</f>
        <v>0</v>
      </c>
      <c r="DK22">
        <v>2.7</v>
      </c>
      <c r="DL22">
        <v>0.5</v>
      </c>
      <c r="DM22" t="s">
        <v>430</v>
      </c>
      <c r="DN22">
        <v>2</v>
      </c>
      <c r="DO22" t="b">
        <v>1</v>
      </c>
      <c r="DP22">
        <v>1680812902</v>
      </c>
      <c r="DQ22">
        <v>420.2564444444445</v>
      </c>
      <c r="DR22">
        <v>419.8295555555556</v>
      </c>
      <c r="DS22">
        <v>9.391451111111113</v>
      </c>
      <c r="DT22">
        <v>9.12471</v>
      </c>
      <c r="DU22">
        <v>420.6491111111111</v>
      </c>
      <c r="DV22">
        <v>9.339233333333333</v>
      </c>
      <c r="DW22">
        <v>499.9804444444445</v>
      </c>
      <c r="DX22">
        <v>89.04696666666665</v>
      </c>
      <c r="DY22">
        <v>0.1000662666666667</v>
      </c>
      <c r="DZ22">
        <v>20.02206666666667</v>
      </c>
      <c r="EA22">
        <v>20.02337777777778</v>
      </c>
      <c r="EB22">
        <v>999.9000000000001</v>
      </c>
      <c r="EC22">
        <v>0</v>
      </c>
      <c r="ED22">
        <v>0</v>
      </c>
      <c r="EE22">
        <v>10001.46444444445</v>
      </c>
      <c r="EF22">
        <v>0</v>
      </c>
      <c r="EG22">
        <v>0.242856</v>
      </c>
      <c r="EH22">
        <v>0.4267578888888889</v>
      </c>
      <c r="EI22">
        <v>424.2407777777778</v>
      </c>
      <c r="EJ22">
        <v>423.6956666666667</v>
      </c>
      <c r="EK22">
        <v>0.2667413333333333</v>
      </c>
      <c r="EL22">
        <v>419.8295555555556</v>
      </c>
      <c r="EM22">
        <v>9.12471</v>
      </c>
      <c r="EN22">
        <v>0.8362803333333333</v>
      </c>
      <c r="EO22">
        <v>0.8125275555555556</v>
      </c>
      <c r="EP22">
        <v>4.338503333333333</v>
      </c>
      <c r="EQ22">
        <v>3.928065555555555</v>
      </c>
      <c r="ER22">
        <v>0</v>
      </c>
      <c r="ES22">
        <v>0</v>
      </c>
      <c r="ET22">
        <v>0</v>
      </c>
      <c r="EU22">
        <v>0</v>
      </c>
      <c r="EV22">
        <v>2.136411111111111</v>
      </c>
      <c r="EW22">
        <v>0</v>
      </c>
      <c r="EX22">
        <v>-25.84346666666667</v>
      </c>
      <c r="EY22">
        <v>-2.479655555555556</v>
      </c>
      <c r="EZ22">
        <v>33.49266666666666</v>
      </c>
      <c r="FA22">
        <v>38.04822222222222</v>
      </c>
      <c r="FB22">
        <v>36.24966666666666</v>
      </c>
      <c r="FC22">
        <v>37.04844444444445</v>
      </c>
      <c r="FD22">
        <v>34.18722222222222</v>
      </c>
      <c r="FE22">
        <v>0</v>
      </c>
      <c r="FF22">
        <v>0</v>
      </c>
      <c r="FG22">
        <v>0</v>
      </c>
      <c r="FH22">
        <v>1680812876.9</v>
      </c>
      <c r="FI22">
        <v>0</v>
      </c>
      <c r="FJ22">
        <v>2.047004</v>
      </c>
      <c r="FK22">
        <v>-0.05651540437197839</v>
      </c>
      <c r="FL22">
        <v>-1.908207686958548</v>
      </c>
      <c r="FM22">
        <v>-25.61828</v>
      </c>
      <c r="FN22">
        <v>15</v>
      </c>
      <c r="FO22">
        <v>1680812636.5</v>
      </c>
      <c r="FP22" t="s">
        <v>431</v>
      </c>
      <c r="FQ22">
        <v>1680812636.5</v>
      </c>
      <c r="FR22">
        <v>1680812635.5</v>
      </c>
      <c r="FS22">
        <v>1</v>
      </c>
      <c r="FT22">
        <v>-0.029</v>
      </c>
      <c r="FU22">
        <v>0.011</v>
      </c>
      <c r="FV22">
        <v>-0.392</v>
      </c>
      <c r="FW22">
        <v>0.051</v>
      </c>
      <c r="FX22">
        <v>420</v>
      </c>
      <c r="FY22">
        <v>9</v>
      </c>
      <c r="FZ22">
        <v>0.3</v>
      </c>
      <c r="GA22">
        <v>0.19</v>
      </c>
      <c r="GB22">
        <v>0.5092930000000001</v>
      </c>
      <c r="GC22">
        <v>-0.3988175540069675</v>
      </c>
      <c r="GD22">
        <v>0.06859160198151261</v>
      </c>
      <c r="GE22">
        <v>0</v>
      </c>
      <c r="GF22">
        <v>0.3208283658536585</v>
      </c>
      <c r="GG22">
        <v>-0.4611351428571421</v>
      </c>
      <c r="GH22">
        <v>0.04630117422667152</v>
      </c>
      <c r="GI22">
        <v>1</v>
      </c>
      <c r="GJ22">
        <v>1</v>
      </c>
      <c r="GK22">
        <v>2</v>
      </c>
      <c r="GL22" t="s">
        <v>432</v>
      </c>
      <c r="GM22">
        <v>3.1</v>
      </c>
      <c r="GN22">
        <v>2.75821</v>
      </c>
      <c r="GO22">
        <v>0.0869528</v>
      </c>
      <c r="GP22">
        <v>0.0868787</v>
      </c>
      <c r="GQ22">
        <v>0.0534365</v>
      </c>
      <c r="GR22">
        <v>0.0530645</v>
      </c>
      <c r="GS22">
        <v>23486.1</v>
      </c>
      <c r="GT22">
        <v>23195.5</v>
      </c>
      <c r="GU22">
        <v>26266.6</v>
      </c>
      <c r="GV22">
        <v>25738.2</v>
      </c>
      <c r="GW22">
        <v>39923.3</v>
      </c>
      <c r="GX22">
        <v>37208.4</v>
      </c>
      <c r="GY22">
        <v>45951.4</v>
      </c>
      <c r="GZ22">
        <v>42513.6</v>
      </c>
      <c r="HA22">
        <v>1.9016</v>
      </c>
      <c r="HB22">
        <v>1.88073</v>
      </c>
      <c r="HC22">
        <v>-0.0415742</v>
      </c>
      <c r="HD22">
        <v>0</v>
      </c>
      <c r="HE22">
        <v>20.7113</v>
      </c>
      <c r="HF22">
        <v>999.9</v>
      </c>
      <c r="HG22">
        <v>20.5</v>
      </c>
      <c r="HH22">
        <v>33.8</v>
      </c>
      <c r="HI22">
        <v>12.1642</v>
      </c>
      <c r="HJ22">
        <v>61.2995</v>
      </c>
      <c r="HK22">
        <v>28.2532</v>
      </c>
      <c r="HL22">
        <v>1</v>
      </c>
      <c r="HM22">
        <v>0.0397205</v>
      </c>
      <c r="HN22">
        <v>3.82886</v>
      </c>
      <c r="HO22">
        <v>20.2516</v>
      </c>
      <c r="HP22">
        <v>5.22238</v>
      </c>
      <c r="HQ22">
        <v>11.98</v>
      </c>
      <c r="HR22">
        <v>4.9657</v>
      </c>
      <c r="HS22">
        <v>3.275</v>
      </c>
      <c r="HT22">
        <v>9999</v>
      </c>
      <c r="HU22">
        <v>9999</v>
      </c>
      <c r="HV22">
        <v>9999</v>
      </c>
      <c r="HW22">
        <v>991.2</v>
      </c>
      <c r="HX22">
        <v>1.86447</v>
      </c>
      <c r="HY22">
        <v>1.86055</v>
      </c>
      <c r="HZ22">
        <v>1.85883</v>
      </c>
      <c r="IA22">
        <v>1.86025</v>
      </c>
      <c r="IB22">
        <v>1.86028</v>
      </c>
      <c r="IC22">
        <v>1.85874</v>
      </c>
      <c r="ID22">
        <v>1.8578</v>
      </c>
      <c r="IE22">
        <v>1.85274</v>
      </c>
      <c r="IF22">
        <v>0</v>
      </c>
      <c r="IG22">
        <v>0</v>
      </c>
      <c r="IH22">
        <v>0</v>
      </c>
      <c r="II22">
        <v>0</v>
      </c>
      <c r="IJ22" t="s">
        <v>433</v>
      </c>
      <c r="IK22" t="s">
        <v>434</v>
      </c>
      <c r="IL22" t="s">
        <v>435</v>
      </c>
      <c r="IM22" t="s">
        <v>435</v>
      </c>
      <c r="IN22" t="s">
        <v>435</v>
      </c>
      <c r="IO22" t="s">
        <v>435</v>
      </c>
      <c r="IP22">
        <v>0</v>
      </c>
      <c r="IQ22">
        <v>100</v>
      </c>
      <c r="IR22">
        <v>100</v>
      </c>
      <c r="IS22">
        <v>-0.393</v>
      </c>
      <c r="IT22">
        <v>0.0523</v>
      </c>
      <c r="IU22">
        <v>-0.2600720246746174</v>
      </c>
      <c r="IV22">
        <v>-0.0003017253073519933</v>
      </c>
      <c r="IW22">
        <v>-3.611861002991582E-08</v>
      </c>
      <c r="IX22">
        <v>1.092818259192488E-11</v>
      </c>
      <c r="IY22">
        <v>0.01736351416501651</v>
      </c>
      <c r="IZ22">
        <v>-0.00474105797520424</v>
      </c>
      <c r="JA22">
        <v>0.001052688271871255</v>
      </c>
      <c r="JB22">
        <v>-1.557678818490628E-05</v>
      </c>
      <c r="JC22">
        <v>8</v>
      </c>
      <c r="JD22">
        <v>1961</v>
      </c>
      <c r="JE22">
        <v>1</v>
      </c>
      <c r="JF22">
        <v>23</v>
      </c>
      <c r="JG22">
        <v>4.5</v>
      </c>
      <c r="JH22">
        <v>4.5</v>
      </c>
      <c r="JI22">
        <v>1.13892</v>
      </c>
      <c r="JJ22">
        <v>2.62695</v>
      </c>
      <c r="JK22">
        <v>1.49658</v>
      </c>
      <c r="JL22">
        <v>2.3938</v>
      </c>
      <c r="JM22">
        <v>1.54907</v>
      </c>
      <c r="JN22">
        <v>2.37915</v>
      </c>
      <c r="JO22">
        <v>39.6418</v>
      </c>
      <c r="JP22">
        <v>24.0262</v>
      </c>
      <c r="JQ22">
        <v>18</v>
      </c>
      <c r="JR22">
        <v>488.954</v>
      </c>
      <c r="JS22">
        <v>490.84</v>
      </c>
      <c r="JT22">
        <v>17.5638</v>
      </c>
      <c r="JU22">
        <v>27.4424</v>
      </c>
      <c r="JV22">
        <v>30.0006</v>
      </c>
      <c r="JW22">
        <v>27.5154</v>
      </c>
      <c r="JX22">
        <v>27.4655</v>
      </c>
      <c r="JY22">
        <v>22.9025</v>
      </c>
      <c r="JZ22">
        <v>19.4296</v>
      </c>
      <c r="KA22">
        <v>30.5475</v>
      </c>
      <c r="KB22">
        <v>17.5525</v>
      </c>
      <c r="KC22">
        <v>419.8</v>
      </c>
      <c r="KD22">
        <v>9.21762</v>
      </c>
      <c r="KE22">
        <v>100.402</v>
      </c>
      <c r="KF22">
        <v>100.852</v>
      </c>
    </row>
    <row r="23" spans="1:292">
      <c r="A23">
        <v>5</v>
      </c>
      <c r="B23">
        <v>1680812909.5</v>
      </c>
      <c r="C23">
        <v>20</v>
      </c>
      <c r="D23" t="s">
        <v>442</v>
      </c>
      <c r="E23" t="s">
        <v>443</v>
      </c>
      <c r="F23">
        <v>5</v>
      </c>
      <c r="G23" t="s">
        <v>428</v>
      </c>
      <c r="H23">
        <v>1680812906.7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K23*DK23*100.0/(AV23*EE23),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K23*DK23*100.0/(AV23*EE23),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(DZ23+(T23+2*0.95*5.67E-8*(((DZ23+$B$9)+273)^4-(DZ23+273)^4)-44100*I23)/(1.84*29.3*Q23+8*0.95*5.67E-8*(DZ23+273)^3))</f>
        <v>0</v>
      </c>
      <c r="V23">
        <f>($C$9*EA23+$D$9*EB23+$E$9*U23)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2*0.95*5.67E-8*(((DZ23+$B$9)+273)^4-(V23+273)^4)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423.7081060597868</v>
      </c>
      <c r="AJ23">
        <v>424.2908848484849</v>
      </c>
      <c r="AK23">
        <v>0.02071490988818018</v>
      </c>
      <c r="AL23">
        <v>66.78534993059402</v>
      </c>
      <c r="AM23">
        <f>(AO23 - AN23 + DX23*1E3/(8.314*(DZ23+273.15)) * AQ23/DW23 * AP23) * DW23/(100*DK23) * 1000/(1000 - AO23)</f>
        <v>0</v>
      </c>
      <c r="AN23">
        <v>9.150869352864042</v>
      </c>
      <c r="AO23">
        <v>9.422176</v>
      </c>
      <c r="AP23">
        <v>0.0004525167355439458</v>
      </c>
      <c r="AQ23">
        <v>92.10276267056355</v>
      </c>
      <c r="AR23">
        <v>0</v>
      </c>
      <c r="AS23">
        <v>0</v>
      </c>
      <c r="AT23">
        <f>IF(AR23*$H$15&gt;=AV23,1.0,(AV23/(AV23-AR23*$H$15)))</f>
        <v>0</v>
      </c>
      <c r="AU23">
        <f>(AT23-1)*100</f>
        <v>0</v>
      </c>
      <c r="AV23">
        <f>MAX(0,($B$15+$C$15*EE23)/(1+$D$15*EE23)*DX23/(DZ23+273)*$E$15)</f>
        <v>0</v>
      </c>
      <c r="AW23" t="s">
        <v>429</v>
      </c>
      <c r="AX23" t="s">
        <v>429</v>
      </c>
      <c r="AY23">
        <v>0</v>
      </c>
      <c r="AZ23">
        <v>0</v>
      </c>
      <c r="BA23">
        <f>1-AY23/AZ23</f>
        <v>0</v>
      </c>
      <c r="BB23">
        <v>0</v>
      </c>
      <c r="BC23" t="s">
        <v>429</v>
      </c>
      <c r="BD23" t="s">
        <v>429</v>
      </c>
      <c r="BE23">
        <v>0</v>
      </c>
      <c r="BF23">
        <v>0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429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$B$13*EF23+$C$13*EG23+$F$13*ER23*(1-EU23)</f>
        <v>0</v>
      </c>
      <c r="DH23">
        <f>DG23*DI23</f>
        <v>0</v>
      </c>
      <c r="DI23">
        <f>($B$13*$D$11+$C$13*$D$11+$F$13*((FE23+EW23)/MAX(FE23+EW23+FF23, 0.1)*$I$11+FF23/MAX(FE23+EW23+FF23, 0.1)*$J$11))/($B$13+$C$13+$F$13)</f>
        <v>0</v>
      </c>
      <c r="DJ23">
        <f>($B$13*$K$11+$C$13*$K$11+$F$13*((FE23+EW23)/MAX(FE23+EW23+FF23, 0.1)*$P$11+FF23/MAX(FE23+EW23+FF23, 0.1)*$Q$11))/($B$13+$C$13+$F$13)</f>
        <v>0</v>
      </c>
      <c r="DK23">
        <v>2.7</v>
      </c>
      <c r="DL23">
        <v>0.5</v>
      </c>
      <c r="DM23" t="s">
        <v>430</v>
      </c>
      <c r="DN23">
        <v>2</v>
      </c>
      <c r="DO23" t="b">
        <v>1</v>
      </c>
      <c r="DP23">
        <v>1680812906.7</v>
      </c>
      <c r="DQ23">
        <v>420.249</v>
      </c>
      <c r="DR23">
        <v>419.83</v>
      </c>
      <c r="DS23">
        <v>9.41201</v>
      </c>
      <c r="DT23">
        <v>9.146974</v>
      </c>
      <c r="DU23">
        <v>420.6418</v>
      </c>
      <c r="DV23">
        <v>9.359573000000001</v>
      </c>
      <c r="DW23">
        <v>500.0359999999999</v>
      </c>
      <c r="DX23">
        <v>89.04558</v>
      </c>
      <c r="DY23">
        <v>0.10003743</v>
      </c>
      <c r="DZ23">
        <v>20.02075</v>
      </c>
      <c r="EA23">
        <v>20.02017</v>
      </c>
      <c r="EB23">
        <v>999.9</v>
      </c>
      <c r="EC23">
        <v>0</v>
      </c>
      <c r="ED23">
        <v>0</v>
      </c>
      <c r="EE23">
        <v>9993.308000000001</v>
      </c>
      <c r="EF23">
        <v>0</v>
      </c>
      <c r="EG23">
        <v>0.242856</v>
      </c>
      <c r="EH23">
        <v>0.4190368999999999</v>
      </c>
      <c r="EI23">
        <v>424.2422</v>
      </c>
      <c r="EJ23">
        <v>423.7056000000001</v>
      </c>
      <c r="EK23">
        <v>0.2650352</v>
      </c>
      <c r="EL23">
        <v>419.83</v>
      </c>
      <c r="EM23">
        <v>9.146974</v>
      </c>
      <c r="EN23">
        <v>0.8380976999999999</v>
      </c>
      <c r="EO23">
        <v>0.8144977000000001</v>
      </c>
      <c r="EP23">
        <v>4.369486</v>
      </c>
      <c r="EQ23">
        <v>3.962507</v>
      </c>
      <c r="ER23">
        <v>0</v>
      </c>
      <c r="ES23">
        <v>0</v>
      </c>
      <c r="ET23">
        <v>0</v>
      </c>
      <c r="EU23">
        <v>0</v>
      </c>
      <c r="EV23">
        <v>1.98298</v>
      </c>
      <c r="EW23">
        <v>0</v>
      </c>
      <c r="EX23">
        <v>-26.17485</v>
      </c>
      <c r="EY23">
        <v>-2.51295</v>
      </c>
      <c r="EZ23">
        <v>33.4373</v>
      </c>
      <c r="FA23">
        <v>37.9936</v>
      </c>
      <c r="FB23">
        <v>36.0746</v>
      </c>
      <c r="FC23">
        <v>37.0184</v>
      </c>
      <c r="FD23">
        <v>34.1374</v>
      </c>
      <c r="FE23">
        <v>0</v>
      </c>
      <c r="FF23">
        <v>0</v>
      </c>
      <c r="FG23">
        <v>0</v>
      </c>
      <c r="FH23">
        <v>1680812881.7</v>
      </c>
      <c r="FI23">
        <v>0</v>
      </c>
      <c r="FJ23">
        <v>2.072308</v>
      </c>
      <c r="FK23">
        <v>-0.4919769296890609</v>
      </c>
      <c r="FL23">
        <v>-4.889115393030307</v>
      </c>
      <c r="FM23">
        <v>-25.943712</v>
      </c>
      <c r="FN23">
        <v>15</v>
      </c>
      <c r="FO23">
        <v>1680812636.5</v>
      </c>
      <c r="FP23" t="s">
        <v>431</v>
      </c>
      <c r="FQ23">
        <v>1680812636.5</v>
      </c>
      <c r="FR23">
        <v>1680812635.5</v>
      </c>
      <c r="FS23">
        <v>1</v>
      </c>
      <c r="FT23">
        <v>-0.029</v>
      </c>
      <c r="FU23">
        <v>0.011</v>
      </c>
      <c r="FV23">
        <v>-0.392</v>
      </c>
      <c r="FW23">
        <v>0.051</v>
      </c>
      <c r="FX23">
        <v>420</v>
      </c>
      <c r="FY23">
        <v>9</v>
      </c>
      <c r="FZ23">
        <v>0.3</v>
      </c>
      <c r="GA23">
        <v>0.19</v>
      </c>
      <c r="GB23">
        <v>0.4706317073170732</v>
      </c>
      <c r="GC23">
        <v>-0.4001328292682929</v>
      </c>
      <c r="GD23">
        <v>0.06596165865485572</v>
      </c>
      <c r="GE23">
        <v>0</v>
      </c>
      <c r="GF23">
        <v>0.2871566097560976</v>
      </c>
      <c r="GG23">
        <v>-0.2598046202090589</v>
      </c>
      <c r="GH23">
        <v>0.02925466920987857</v>
      </c>
      <c r="GI23">
        <v>1</v>
      </c>
      <c r="GJ23">
        <v>1</v>
      </c>
      <c r="GK23">
        <v>2</v>
      </c>
      <c r="GL23" t="s">
        <v>432</v>
      </c>
      <c r="GM23">
        <v>3.0999</v>
      </c>
      <c r="GN23">
        <v>2.75804</v>
      </c>
      <c r="GO23">
        <v>0.0869553</v>
      </c>
      <c r="GP23">
        <v>0.0868777</v>
      </c>
      <c r="GQ23">
        <v>0.0535288</v>
      </c>
      <c r="GR23">
        <v>0.0531318</v>
      </c>
      <c r="GS23">
        <v>23485.9</v>
      </c>
      <c r="GT23">
        <v>23195.5</v>
      </c>
      <c r="GU23">
        <v>26266.5</v>
      </c>
      <c r="GV23">
        <v>25738.2</v>
      </c>
      <c r="GW23">
        <v>39919.1</v>
      </c>
      <c r="GX23">
        <v>37205.6</v>
      </c>
      <c r="GY23">
        <v>45951.1</v>
      </c>
      <c r="GZ23">
        <v>42513.4</v>
      </c>
      <c r="HA23">
        <v>1.90105</v>
      </c>
      <c r="HB23">
        <v>1.88075</v>
      </c>
      <c r="HC23">
        <v>-0.0419095</v>
      </c>
      <c r="HD23">
        <v>0</v>
      </c>
      <c r="HE23">
        <v>20.7135</v>
      </c>
      <c r="HF23">
        <v>999.9</v>
      </c>
      <c r="HG23">
        <v>20.5</v>
      </c>
      <c r="HH23">
        <v>33.8</v>
      </c>
      <c r="HI23">
        <v>12.1645</v>
      </c>
      <c r="HJ23">
        <v>61.4295</v>
      </c>
      <c r="HK23">
        <v>28.1971</v>
      </c>
      <c r="HL23">
        <v>1</v>
      </c>
      <c r="HM23">
        <v>0.0401702</v>
      </c>
      <c r="HN23">
        <v>3.83699</v>
      </c>
      <c r="HO23">
        <v>20.2521</v>
      </c>
      <c r="HP23">
        <v>5.22268</v>
      </c>
      <c r="HQ23">
        <v>11.98</v>
      </c>
      <c r="HR23">
        <v>4.96575</v>
      </c>
      <c r="HS23">
        <v>3.275</v>
      </c>
      <c r="HT23">
        <v>9999</v>
      </c>
      <c r="HU23">
        <v>9999</v>
      </c>
      <c r="HV23">
        <v>9999</v>
      </c>
      <c r="HW23">
        <v>991.2</v>
      </c>
      <c r="HX23">
        <v>1.86447</v>
      </c>
      <c r="HY23">
        <v>1.86058</v>
      </c>
      <c r="HZ23">
        <v>1.85883</v>
      </c>
      <c r="IA23">
        <v>1.86029</v>
      </c>
      <c r="IB23">
        <v>1.86026</v>
      </c>
      <c r="IC23">
        <v>1.85875</v>
      </c>
      <c r="ID23">
        <v>1.8578</v>
      </c>
      <c r="IE23">
        <v>1.85274</v>
      </c>
      <c r="IF23">
        <v>0</v>
      </c>
      <c r="IG23">
        <v>0</v>
      </c>
      <c r="IH23">
        <v>0</v>
      </c>
      <c r="II23">
        <v>0</v>
      </c>
      <c r="IJ23" t="s">
        <v>433</v>
      </c>
      <c r="IK23" t="s">
        <v>434</v>
      </c>
      <c r="IL23" t="s">
        <v>435</v>
      </c>
      <c r="IM23" t="s">
        <v>435</v>
      </c>
      <c r="IN23" t="s">
        <v>435</v>
      </c>
      <c r="IO23" t="s">
        <v>435</v>
      </c>
      <c r="IP23">
        <v>0</v>
      </c>
      <c r="IQ23">
        <v>100</v>
      </c>
      <c r="IR23">
        <v>100</v>
      </c>
      <c r="IS23">
        <v>-0.393</v>
      </c>
      <c r="IT23">
        <v>0.0526</v>
      </c>
      <c r="IU23">
        <v>-0.2600720246746174</v>
      </c>
      <c r="IV23">
        <v>-0.0003017253073519933</v>
      </c>
      <c r="IW23">
        <v>-3.611861002991582E-08</v>
      </c>
      <c r="IX23">
        <v>1.092818259192488E-11</v>
      </c>
      <c r="IY23">
        <v>0.01736351416501651</v>
      </c>
      <c r="IZ23">
        <v>-0.00474105797520424</v>
      </c>
      <c r="JA23">
        <v>0.001052688271871255</v>
      </c>
      <c r="JB23">
        <v>-1.557678818490628E-05</v>
      </c>
      <c r="JC23">
        <v>8</v>
      </c>
      <c r="JD23">
        <v>1961</v>
      </c>
      <c r="JE23">
        <v>1</v>
      </c>
      <c r="JF23">
        <v>23</v>
      </c>
      <c r="JG23">
        <v>4.5</v>
      </c>
      <c r="JH23">
        <v>4.6</v>
      </c>
      <c r="JI23">
        <v>1.13892</v>
      </c>
      <c r="JJ23">
        <v>2.63794</v>
      </c>
      <c r="JK23">
        <v>1.49658</v>
      </c>
      <c r="JL23">
        <v>2.3938</v>
      </c>
      <c r="JM23">
        <v>1.54907</v>
      </c>
      <c r="JN23">
        <v>2.3645</v>
      </c>
      <c r="JO23">
        <v>39.6418</v>
      </c>
      <c r="JP23">
        <v>24.0262</v>
      </c>
      <c r="JQ23">
        <v>18</v>
      </c>
      <c r="JR23">
        <v>488.67</v>
      </c>
      <c r="JS23">
        <v>490.892</v>
      </c>
      <c r="JT23">
        <v>17.5379</v>
      </c>
      <c r="JU23">
        <v>27.4464</v>
      </c>
      <c r="JV23">
        <v>30.0005</v>
      </c>
      <c r="JW23">
        <v>27.5201</v>
      </c>
      <c r="JX23">
        <v>27.4697</v>
      </c>
      <c r="JY23">
        <v>22.9017</v>
      </c>
      <c r="JZ23">
        <v>19.4296</v>
      </c>
      <c r="KA23">
        <v>30.5475</v>
      </c>
      <c r="KB23">
        <v>17.5299</v>
      </c>
      <c r="KC23">
        <v>419.8</v>
      </c>
      <c r="KD23">
        <v>9.220969999999999</v>
      </c>
      <c r="KE23">
        <v>100.402</v>
      </c>
      <c r="KF23">
        <v>100.852</v>
      </c>
    </row>
    <row r="24" spans="1:292">
      <c r="A24">
        <v>6</v>
      </c>
      <c r="B24">
        <v>1680812914.5</v>
      </c>
      <c r="C24">
        <v>25</v>
      </c>
      <c r="D24" t="s">
        <v>444</v>
      </c>
      <c r="E24" t="s">
        <v>445</v>
      </c>
      <c r="F24">
        <v>5</v>
      </c>
      <c r="G24" t="s">
        <v>428</v>
      </c>
      <c r="H24">
        <v>1680812912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K24*DK24*100.0/(AV24*EE24),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K24*DK24*100.0/(AV24*EE24),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(DZ24+(T24+2*0.95*5.67E-8*(((DZ24+$B$9)+273)^4-(DZ24+273)^4)-44100*I24)/(1.84*29.3*Q24+8*0.95*5.67E-8*(DZ24+273)^3))</f>
        <v>0</v>
      </c>
      <c r="V24">
        <f>($C$9*EA24+$D$9*EB24+$E$9*U24)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2*0.95*5.67E-8*(((DZ24+$B$9)+273)^4-(V24+273)^4)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423.7032106773288</v>
      </c>
      <c r="AJ24">
        <v>424.3208545454547</v>
      </c>
      <c r="AK24">
        <v>0.003151405930968477</v>
      </c>
      <c r="AL24">
        <v>66.78534993059402</v>
      </c>
      <c r="AM24">
        <f>(AO24 - AN24 + DX24*1E3/(8.314*(DZ24+273.15)) * AQ24/DW24 * AP24) * DW24/(100*DK24) * 1000/(1000 - AO24)</f>
        <v>0</v>
      </c>
      <c r="AN24">
        <v>9.155770847955278</v>
      </c>
      <c r="AO24">
        <v>9.436247575757575</v>
      </c>
      <c r="AP24">
        <v>0.0002141767237721895</v>
      </c>
      <c r="AQ24">
        <v>92.10276267056355</v>
      </c>
      <c r="AR24">
        <v>0</v>
      </c>
      <c r="AS24">
        <v>0</v>
      </c>
      <c r="AT24">
        <f>IF(AR24*$H$15&gt;=AV24,1.0,(AV24/(AV24-AR24*$H$15)))</f>
        <v>0</v>
      </c>
      <c r="AU24">
        <f>(AT24-1)*100</f>
        <v>0</v>
      </c>
      <c r="AV24">
        <f>MAX(0,($B$15+$C$15*EE24)/(1+$D$15*EE24)*DX24/(DZ24+273)*$E$15)</f>
        <v>0</v>
      </c>
      <c r="AW24" t="s">
        <v>429</v>
      </c>
      <c r="AX24" t="s">
        <v>429</v>
      </c>
      <c r="AY24">
        <v>0</v>
      </c>
      <c r="AZ24">
        <v>0</v>
      </c>
      <c r="BA24">
        <f>1-AY24/AZ24</f>
        <v>0</v>
      </c>
      <c r="BB24">
        <v>0</v>
      </c>
      <c r="BC24" t="s">
        <v>429</v>
      </c>
      <c r="BD24" t="s">
        <v>429</v>
      </c>
      <c r="BE24">
        <v>0</v>
      </c>
      <c r="BF24">
        <v>0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429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$B$13*EF24+$C$13*EG24+$F$13*ER24*(1-EU24)</f>
        <v>0</v>
      </c>
      <c r="DH24">
        <f>DG24*DI24</f>
        <v>0</v>
      </c>
      <c r="DI24">
        <f>($B$13*$D$11+$C$13*$D$11+$F$13*((FE24+EW24)/MAX(FE24+EW24+FF24, 0.1)*$I$11+FF24/MAX(FE24+EW24+FF24, 0.1)*$J$11))/($B$13+$C$13+$F$13)</f>
        <v>0</v>
      </c>
      <c r="DJ24">
        <f>($B$13*$K$11+$C$13*$K$11+$F$13*((FE24+EW24)/MAX(FE24+EW24+FF24, 0.1)*$P$11+FF24/MAX(FE24+EW24+FF24, 0.1)*$Q$11))/($B$13+$C$13+$F$13)</f>
        <v>0</v>
      </c>
      <c r="DK24">
        <v>2.7</v>
      </c>
      <c r="DL24">
        <v>0.5</v>
      </c>
      <c r="DM24" t="s">
        <v>430</v>
      </c>
      <c r="DN24">
        <v>2</v>
      </c>
      <c r="DO24" t="b">
        <v>1</v>
      </c>
      <c r="DP24">
        <v>1680812912</v>
      </c>
      <c r="DQ24">
        <v>420.2927777777778</v>
      </c>
      <c r="DR24">
        <v>419.8253333333333</v>
      </c>
      <c r="DS24">
        <v>9.431047777777778</v>
      </c>
      <c r="DT24">
        <v>9.156359999999999</v>
      </c>
      <c r="DU24">
        <v>420.6854444444445</v>
      </c>
      <c r="DV24">
        <v>9.378408888888888</v>
      </c>
      <c r="DW24">
        <v>499.9954444444444</v>
      </c>
      <c r="DX24">
        <v>89.04349999999999</v>
      </c>
      <c r="DY24">
        <v>0.1000938888888889</v>
      </c>
      <c r="DZ24">
        <v>20.01755555555556</v>
      </c>
      <c r="EA24">
        <v>20.02194444444444</v>
      </c>
      <c r="EB24">
        <v>999.9000000000001</v>
      </c>
      <c r="EC24">
        <v>0</v>
      </c>
      <c r="ED24">
        <v>0</v>
      </c>
      <c r="EE24">
        <v>9984.444444444445</v>
      </c>
      <c r="EF24">
        <v>0</v>
      </c>
      <c r="EG24">
        <v>0.242856</v>
      </c>
      <c r="EH24">
        <v>0.4674276666666667</v>
      </c>
      <c r="EI24">
        <v>424.2941111111111</v>
      </c>
      <c r="EJ24">
        <v>423.705</v>
      </c>
      <c r="EK24">
        <v>0.2746851111111111</v>
      </c>
      <c r="EL24">
        <v>419.8253333333333</v>
      </c>
      <c r="EM24">
        <v>9.156359999999999</v>
      </c>
      <c r="EN24">
        <v>0.8397735555555556</v>
      </c>
      <c r="EO24">
        <v>0.8153146666666666</v>
      </c>
      <c r="EP24">
        <v>4.397997777777777</v>
      </c>
      <c r="EQ24">
        <v>3.976771111111111</v>
      </c>
      <c r="ER24">
        <v>0</v>
      </c>
      <c r="ES24">
        <v>0</v>
      </c>
      <c r="ET24">
        <v>0</v>
      </c>
      <c r="EU24">
        <v>0</v>
      </c>
      <c r="EV24">
        <v>2.071088888888889</v>
      </c>
      <c r="EW24">
        <v>0</v>
      </c>
      <c r="EX24">
        <v>-28.82237777777777</v>
      </c>
      <c r="EY24">
        <v>-2.446444444444445</v>
      </c>
      <c r="EZ24">
        <v>33.486</v>
      </c>
      <c r="FA24">
        <v>38.05533333333333</v>
      </c>
      <c r="FB24">
        <v>35.92344444444445</v>
      </c>
      <c r="FC24">
        <v>37.09</v>
      </c>
      <c r="FD24">
        <v>34.02755555555555</v>
      </c>
      <c r="FE24">
        <v>0</v>
      </c>
      <c r="FF24">
        <v>0</v>
      </c>
      <c r="FG24">
        <v>0</v>
      </c>
      <c r="FH24">
        <v>1680812886.5</v>
      </c>
      <c r="FI24">
        <v>0</v>
      </c>
      <c r="FJ24">
        <v>2.07784</v>
      </c>
      <c r="FK24">
        <v>-0.06847692600435597</v>
      </c>
      <c r="FL24">
        <v>-16.54338460200508</v>
      </c>
      <c r="FM24">
        <v>-26.988556</v>
      </c>
      <c r="FN24">
        <v>15</v>
      </c>
      <c r="FO24">
        <v>1680812636.5</v>
      </c>
      <c r="FP24" t="s">
        <v>431</v>
      </c>
      <c r="FQ24">
        <v>1680812636.5</v>
      </c>
      <c r="FR24">
        <v>1680812635.5</v>
      </c>
      <c r="FS24">
        <v>1</v>
      </c>
      <c r="FT24">
        <v>-0.029</v>
      </c>
      <c r="FU24">
        <v>0.011</v>
      </c>
      <c r="FV24">
        <v>-0.392</v>
      </c>
      <c r="FW24">
        <v>0.051</v>
      </c>
      <c r="FX24">
        <v>420</v>
      </c>
      <c r="FY24">
        <v>9</v>
      </c>
      <c r="FZ24">
        <v>0.3</v>
      </c>
      <c r="GA24">
        <v>0.19</v>
      </c>
      <c r="GB24">
        <v>0.4612778000000001</v>
      </c>
      <c r="GC24">
        <v>-0.3184380112570377</v>
      </c>
      <c r="GD24">
        <v>0.0652613532997133</v>
      </c>
      <c r="GE24">
        <v>0</v>
      </c>
      <c r="GF24">
        <v>0.2727505</v>
      </c>
      <c r="GG24">
        <v>-0.04722069793621196</v>
      </c>
      <c r="GH24">
        <v>0.0102918931373193</v>
      </c>
      <c r="GI24">
        <v>1</v>
      </c>
      <c r="GJ24">
        <v>1</v>
      </c>
      <c r="GK24">
        <v>2</v>
      </c>
      <c r="GL24" t="s">
        <v>432</v>
      </c>
      <c r="GM24">
        <v>3.09988</v>
      </c>
      <c r="GN24">
        <v>2.75809</v>
      </c>
      <c r="GO24">
        <v>0.0869583</v>
      </c>
      <c r="GP24">
        <v>0.0868665</v>
      </c>
      <c r="GQ24">
        <v>0.0535903</v>
      </c>
      <c r="GR24">
        <v>0.0532021</v>
      </c>
      <c r="GS24">
        <v>23485.6</v>
      </c>
      <c r="GT24">
        <v>23195.7</v>
      </c>
      <c r="GU24">
        <v>26266.3</v>
      </c>
      <c r="GV24">
        <v>25738.1</v>
      </c>
      <c r="GW24">
        <v>39916.1</v>
      </c>
      <c r="GX24">
        <v>37202.5</v>
      </c>
      <c r="GY24">
        <v>45950.7</v>
      </c>
      <c r="GZ24">
        <v>42513</v>
      </c>
      <c r="HA24">
        <v>1.90158</v>
      </c>
      <c r="HB24">
        <v>1.88052</v>
      </c>
      <c r="HC24">
        <v>-0.0420213</v>
      </c>
      <c r="HD24">
        <v>0</v>
      </c>
      <c r="HE24">
        <v>20.7157</v>
      </c>
      <c r="HF24">
        <v>999.9</v>
      </c>
      <c r="HG24">
        <v>20.6</v>
      </c>
      <c r="HH24">
        <v>33.8</v>
      </c>
      <c r="HI24">
        <v>12.2242</v>
      </c>
      <c r="HJ24">
        <v>61.2295</v>
      </c>
      <c r="HK24">
        <v>28.3934</v>
      </c>
      <c r="HL24">
        <v>1</v>
      </c>
      <c r="HM24">
        <v>0.0404268</v>
      </c>
      <c r="HN24">
        <v>3.84826</v>
      </c>
      <c r="HO24">
        <v>20.2537</v>
      </c>
      <c r="HP24">
        <v>5.22208</v>
      </c>
      <c r="HQ24">
        <v>11.98</v>
      </c>
      <c r="HR24">
        <v>4.96565</v>
      </c>
      <c r="HS24">
        <v>3.275</v>
      </c>
      <c r="HT24">
        <v>9999</v>
      </c>
      <c r="HU24">
        <v>9999</v>
      </c>
      <c r="HV24">
        <v>9999</v>
      </c>
      <c r="HW24">
        <v>991.2</v>
      </c>
      <c r="HX24">
        <v>1.86447</v>
      </c>
      <c r="HY24">
        <v>1.86055</v>
      </c>
      <c r="HZ24">
        <v>1.85883</v>
      </c>
      <c r="IA24">
        <v>1.86029</v>
      </c>
      <c r="IB24">
        <v>1.86025</v>
      </c>
      <c r="IC24">
        <v>1.85875</v>
      </c>
      <c r="ID24">
        <v>1.85778</v>
      </c>
      <c r="IE24">
        <v>1.85276</v>
      </c>
      <c r="IF24">
        <v>0</v>
      </c>
      <c r="IG24">
        <v>0</v>
      </c>
      <c r="IH24">
        <v>0</v>
      </c>
      <c r="II24">
        <v>0</v>
      </c>
      <c r="IJ24" t="s">
        <v>433</v>
      </c>
      <c r="IK24" t="s">
        <v>434</v>
      </c>
      <c r="IL24" t="s">
        <v>435</v>
      </c>
      <c r="IM24" t="s">
        <v>435</v>
      </c>
      <c r="IN24" t="s">
        <v>435</v>
      </c>
      <c r="IO24" t="s">
        <v>435</v>
      </c>
      <c r="IP24">
        <v>0</v>
      </c>
      <c r="IQ24">
        <v>100</v>
      </c>
      <c r="IR24">
        <v>100</v>
      </c>
      <c r="IS24">
        <v>-0.393</v>
      </c>
      <c r="IT24">
        <v>0.0527</v>
      </c>
      <c r="IU24">
        <v>-0.2600720246746174</v>
      </c>
      <c r="IV24">
        <v>-0.0003017253073519933</v>
      </c>
      <c r="IW24">
        <v>-3.611861002991582E-08</v>
      </c>
      <c r="IX24">
        <v>1.092818259192488E-11</v>
      </c>
      <c r="IY24">
        <v>0.01736351416501651</v>
      </c>
      <c r="IZ24">
        <v>-0.00474105797520424</v>
      </c>
      <c r="JA24">
        <v>0.001052688271871255</v>
      </c>
      <c r="JB24">
        <v>-1.557678818490628E-05</v>
      </c>
      <c r="JC24">
        <v>8</v>
      </c>
      <c r="JD24">
        <v>1961</v>
      </c>
      <c r="JE24">
        <v>1</v>
      </c>
      <c r="JF24">
        <v>23</v>
      </c>
      <c r="JG24">
        <v>4.6</v>
      </c>
      <c r="JH24">
        <v>4.7</v>
      </c>
      <c r="JI24">
        <v>1.13892</v>
      </c>
      <c r="JJ24">
        <v>2.63306</v>
      </c>
      <c r="JK24">
        <v>1.49658</v>
      </c>
      <c r="JL24">
        <v>2.3938</v>
      </c>
      <c r="JM24">
        <v>1.54907</v>
      </c>
      <c r="JN24">
        <v>2.43652</v>
      </c>
      <c r="JO24">
        <v>39.6669</v>
      </c>
      <c r="JP24">
        <v>24.0262</v>
      </c>
      <c r="JQ24">
        <v>18</v>
      </c>
      <c r="JR24">
        <v>489.007</v>
      </c>
      <c r="JS24">
        <v>490.78</v>
      </c>
      <c r="JT24">
        <v>17.5163</v>
      </c>
      <c r="JU24">
        <v>27.4511</v>
      </c>
      <c r="JV24">
        <v>30.0005</v>
      </c>
      <c r="JW24">
        <v>27.5241</v>
      </c>
      <c r="JX24">
        <v>27.4738</v>
      </c>
      <c r="JY24">
        <v>22.9023</v>
      </c>
      <c r="JZ24">
        <v>19.153</v>
      </c>
      <c r="KA24">
        <v>30.5475</v>
      </c>
      <c r="KB24">
        <v>17.509</v>
      </c>
      <c r="KC24">
        <v>419.8</v>
      </c>
      <c r="KD24">
        <v>9.223229999999999</v>
      </c>
      <c r="KE24">
        <v>100.401</v>
      </c>
      <c r="KF24">
        <v>100.851</v>
      </c>
    </row>
    <row r="25" spans="1:292">
      <c r="A25">
        <v>7</v>
      </c>
      <c r="B25">
        <v>1680812919.5</v>
      </c>
      <c r="C25">
        <v>30</v>
      </c>
      <c r="D25" t="s">
        <v>446</v>
      </c>
      <c r="E25" t="s">
        <v>447</v>
      </c>
      <c r="F25">
        <v>5</v>
      </c>
      <c r="G25" t="s">
        <v>428</v>
      </c>
      <c r="H25">
        <v>1680812916.7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K25*DK25*100.0/(AV25*EE25),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K25*DK25*100.0/(AV25*EE25),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(DZ25+(T25+2*0.95*5.67E-8*(((DZ25+$B$9)+273)^4-(DZ25+273)^4)-44100*I25)/(1.84*29.3*Q25+8*0.95*5.67E-8*(DZ25+273)^3))</f>
        <v>0</v>
      </c>
      <c r="V25">
        <f>($C$9*EA25+$D$9*EB25+$E$9*U25)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2*0.95*5.67E-8*(((DZ25+$B$9)+273)^4-(V25+273)^4)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423.6676615040408</v>
      </c>
      <c r="AJ25">
        <v>424.3073575757575</v>
      </c>
      <c r="AK25">
        <v>-0.001514194676052263</v>
      </c>
      <c r="AL25">
        <v>66.78534993059402</v>
      </c>
      <c r="AM25">
        <f>(AO25 - AN25 + DX25*1E3/(8.314*(DZ25+273.15)) * AQ25/DW25 * AP25) * DW25/(100*DK25) * 1000/(1000 - AO25)</f>
        <v>0</v>
      </c>
      <c r="AN25">
        <v>9.181647482733318</v>
      </c>
      <c r="AO25">
        <v>9.453937636363637</v>
      </c>
      <c r="AP25">
        <v>0.0002389171912630514</v>
      </c>
      <c r="AQ25">
        <v>92.10276267056355</v>
      </c>
      <c r="AR25">
        <v>0</v>
      </c>
      <c r="AS25">
        <v>0</v>
      </c>
      <c r="AT25">
        <f>IF(AR25*$H$15&gt;=AV25,1.0,(AV25/(AV25-AR25*$H$15)))</f>
        <v>0</v>
      </c>
      <c r="AU25">
        <f>(AT25-1)*100</f>
        <v>0</v>
      </c>
      <c r="AV25">
        <f>MAX(0,($B$15+$C$15*EE25)/(1+$D$15*EE25)*DX25/(DZ25+273)*$E$15)</f>
        <v>0</v>
      </c>
      <c r="AW25" t="s">
        <v>429</v>
      </c>
      <c r="AX25" t="s">
        <v>429</v>
      </c>
      <c r="AY25">
        <v>0</v>
      </c>
      <c r="AZ25">
        <v>0</v>
      </c>
      <c r="BA25">
        <f>1-AY25/AZ25</f>
        <v>0</v>
      </c>
      <c r="BB25">
        <v>0</v>
      </c>
      <c r="BC25" t="s">
        <v>429</v>
      </c>
      <c r="BD25" t="s">
        <v>429</v>
      </c>
      <c r="BE25">
        <v>0</v>
      </c>
      <c r="BF25">
        <v>0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429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$B$13*EF25+$C$13*EG25+$F$13*ER25*(1-EU25)</f>
        <v>0</v>
      </c>
      <c r="DH25">
        <f>DG25*DI25</f>
        <v>0</v>
      </c>
      <c r="DI25">
        <f>($B$13*$D$11+$C$13*$D$11+$F$13*((FE25+EW25)/MAX(FE25+EW25+FF25, 0.1)*$I$11+FF25/MAX(FE25+EW25+FF25, 0.1)*$J$11))/($B$13+$C$13+$F$13)</f>
        <v>0</v>
      </c>
      <c r="DJ25">
        <f>($B$13*$K$11+$C$13*$K$11+$F$13*((FE25+EW25)/MAX(FE25+EW25+FF25, 0.1)*$P$11+FF25/MAX(FE25+EW25+FF25, 0.1)*$Q$11))/($B$13+$C$13+$F$13)</f>
        <v>0</v>
      </c>
      <c r="DK25">
        <v>2.7</v>
      </c>
      <c r="DL25">
        <v>0.5</v>
      </c>
      <c r="DM25" t="s">
        <v>430</v>
      </c>
      <c r="DN25">
        <v>2</v>
      </c>
      <c r="DO25" t="b">
        <v>1</v>
      </c>
      <c r="DP25">
        <v>1680812916.7</v>
      </c>
      <c r="DQ25">
        <v>420.33</v>
      </c>
      <c r="DR25">
        <v>419.7817999999999</v>
      </c>
      <c r="DS25">
        <v>9.44591</v>
      </c>
      <c r="DT25">
        <v>9.177991</v>
      </c>
      <c r="DU25">
        <v>420.7227</v>
      </c>
      <c r="DV25">
        <v>9.393110000000002</v>
      </c>
      <c r="DW25">
        <v>499.9665</v>
      </c>
      <c r="DX25">
        <v>89.04201999999999</v>
      </c>
      <c r="DY25">
        <v>0.09974046</v>
      </c>
      <c r="DZ25">
        <v>20.00996</v>
      </c>
      <c r="EA25">
        <v>20.01252</v>
      </c>
      <c r="EB25">
        <v>999.9</v>
      </c>
      <c r="EC25">
        <v>0</v>
      </c>
      <c r="ED25">
        <v>0</v>
      </c>
      <c r="EE25">
        <v>10026.25</v>
      </c>
      <c r="EF25">
        <v>0</v>
      </c>
      <c r="EG25">
        <v>0.242856</v>
      </c>
      <c r="EH25">
        <v>0.5481781</v>
      </c>
      <c r="EI25">
        <v>424.3382</v>
      </c>
      <c r="EJ25">
        <v>423.6702999999999</v>
      </c>
      <c r="EK25">
        <v>0.2679193</v>
      </c>
      <c r="EL25">
        <v>419.7817999999999</v>
      </c>
      <c r="EM25">
        <v>9.177991</v>
      </c>
      <c r="EN25">
        <v>0.8410828</v>
      </c>
      <c r="EO25">
        <v>0.8172269</v>
      </c>
      <c r="EP25">
        <v>4.42024</v>
      </c>
      <c r="EQ25">
        <v>4.0101</v>
      </c>
      <c r="ER25">
        <v>0</v>
      </c>
      <c r="ES25">
        <v>0</v>
      </c>
      <c r="ET25">
        <v>0</v>
      </c>
      <c r="EU25">
        <v>0</v>
      </c>
      <c r="EV25">
        <v>1.99949</v>
      </c>
      <c r="EW25">
        <v>0</v>
      </c>
      <c r="EX25">
        <v>-27.79852</v>
      </c>
      <c r="EY25">
        <v>-2.31822</v>
      </c>
      <c r="EZ25">
        <v>33.4811</v>
      </c>
      <c r="FA25">
        <v>38.1872</v>
      </c>
      <c r="FB25">
        <v>35.9686</v>
      </c>
      <c r="FC25">
        <v>37.206</v>
      </c>
      <c r="FD25">
        <v>34.1311</v>
      </c>
      <c r="FE25">
        <v>0</v>
      </c>
      <c r="FF25">
        <v>0</v>
      </c>
      <c r="FG25">
        <v>0</v>
      </c>
      <c r="FH25">
        <v>1680812891.9</v>
      </c>
      <c r="FI25">
        <v>0</v>
      </c>
      <c r="FJ25">
        <v>2.0233</v>
      </c>
      <c r="FK25">
        <v>-0.5902290600942355</v>
      </c>
      <c r="FL25">
        <v>-6.132294016019663</v>
      </c>
      <c r="FM25">
        <v>-27.57380769230769</v>
      </c>
      <c r="FN25">
        <v>15</v>
      </c>
      <c r="FO25">
        <v>1680812636.5</v>
      </c>
      <c r="FP25" t="s">
        <v>431</v>
      </c>
      <c r="FQ25">
        <v>1680812636.5</v>
      </c>
      <c r="FR25">
        <v>1680812635.5</v>
      </c>
      <c r="FS25">
        <v>1</v>
      </c>
      <c r="FT25">
        <v>-0.029</v>
      </c>
      <c r="FU25">
        <v>0.011</v>
      </c>
      <c r="FV25">
        <v>-0.392</v>
      </c>
      <c r="FW25">
        <v>0.051</v>
      </c>
      <c r="FX25">
        <v>420</v>
      </c>
      <c r="FY25">
        <v>9</v>
      </c>
      <c r="FZ25">
        <v>0.3</v>
      </c>
      <c r="GA25">
        <v>0.19</v>
      </c>
      <c r="GB25">
        <v>0.4619006829268292</v>
      </c>
      <c r="GC25">
        <v>0.5173584459930312</v>
      </c>
      <c r="GD25">
        <v>0.05933714542010578</v>
      </c>
      <c r="GE25">
        <v>0</v>
      </c>
      <c r="GF25">
        <v>0.2684337804878049</v>
      </c>
      <c r="GG25">
        <v>0.01434112891986018</v>
      </c>
      <c r="GH25">
        <v>0.003879656802222832</v>
      </c>
      <c r="GI25">
        <v>1</v>
      </c>
      <c r="GJ25">
        <v>1</v>
      </c>
      <c r="GK25">
        <v>2</v>
      </c>
      <c r="GL25" t="s">
        <v>432</v>
      </c>
      <c r="GM25">
        <v>3.09991</v>
      </c>
      <c r="GN25">
        <v>2.75832</v>
      </c>
      <c r="GO25">
        <v>0.0869514</v>
      </c>
      <c r="GP25">
        <v>0.08686430000000001</v>
      </c>
      <c r="GQ25">
        <v>0.0536659</v>
      </c>
      <c r="GR25">
        <v>0.0532688</v>
      </c>
      <c r="GS25">
        <v>23485.4</v>
      </c>
      <c r="GT25">
        <v>23195.4</v>
      </c>
      <c r="GU25">
        <v>26265.9</v>
      </c>
      <c r="GV25">
        <v>25737.7</v>
      </c>
      <c r="GW25">
        <v>39912.5</v>
      </c>
      <c r="GX25">
        <v>37199.4</v>
      </c>
      <c r="GY25">
        <v>45950.3</v>
      </c>
      <c r="GZ25">
        <v>42512.6</v>
      </c>
      <c r="HA25">
        <v>1.90082</v>
      </c>
      <c r="HB25">
        <v>1.8806</v>
      </c>
      <c r="HC25">
        <v>-0.0425056</v>
      </c>
      <c r="HD25">
        <v>0</v>
      </c>
      <c r="HE25">
        <v>20.7175</v>
      </c>
      <c r="HF25">
        <v>999.9</v>
      </c>
      <c r="HG25">
        <v>20.6</v>
      </c>
      <c r="HH25">
        <v>33.8</v>
      </c>
      <c r="HI25">
        <v>12.2239</v>
      </c>
      <c r="HJ25">
        <v>61.0896</v>
      </c>
      <c r="HK25">
        <v>28.2973</v>
      </c>
      <c r="HL25">
        <v>1</v>
      </c>
      <c r="HM25">
        <v>0.0407597</v>
      </c>
      <c r="HN25">
        <v>3.85358</v>
      </c>
      <c r="HO25">
        <v>20.253</v>
      </c>
      <c r="HP25">
        <v>5.22058</v>
      </c>
      <c r="HQ25">
        <v>11.98</v>
      </c>
      <c r="HR25">
        <v>4.9654</v>
      </c>
      <c r="HS25">
        <v>3.27465</v>
      </c>
      <c r="HT25">
        <v>9999</v>
      </c>
      <c r="HU25">
        <v>9999</v>
      </c>
      <c r="HV25">
        <v>9999</v>
      </c>
      <c r="HW25">
        <v>991.2</v>
      </c>
      <c r="HX25">
        <v>1.86447</v>
      </c>
      <c r="HY25">
        <v>1.86053</v>
      </c>
      <c r="HZ25">
        <v>1.85883</v>
      </c>
      <c r="IA25">
        <v>1.86029</v>
      </c>
      <c r="IB25">
        <v>1.86026</v>
      </c>
      <c r="IC25">
        <v>1.85874</v>
      </c>
      <c r="ID25">
        <v>1.85779</v>
      </c>
      <c r="IE25">
        <v>1.85273</v>
      </c>
      <c r="IF25">
        <v>0</v>
      </c>
      <c r="IG25">
        <v>0</v>
      </c>
      <c r="IH25">
        <v>0</v>
      </c>
      <c r="II25">
        <v>0</v>
      </c>
      <c r="IJ25" t="s">
        <v>433</v>
      </c>
      <c r="IK25" t="s">
        <v>434</v>
      </c>
      <c r="IL25" t="s">
        <v>435</v>
      </c>
      <c r="IM25" t="s">
        <v>435</v>
      </c>
      <c r="IN25" t="s">
        <v>435</v>
      </c>
      <c r="IO25" t="s">
        <v>435</v>
      </c>
      <c r="IP25">
        <v>0</v>
      </c>
      <c r="IQ25">
        <v>100</v>
      </c>
      <c r="IR25">
        <v>100</v>
      </c>
      <c r="IS25">
        <v>-0.393</v>
      </c>
      <c r="IT25">
        <v>0.0529</v>
      </c>
      <c r="IU25">
        <v>-0.2600720246746174</v>
      </c>
      <c r="IV25">
        <v>-0.0003017253073519933</v>
      </c>
      <c r="IW25">
        <v>-3.611861002991582E-08</v>
      </c>
      <c r="IX25">
        <v>1.092818259192488E-11</v>
      </c>
      <c r="IY25">
        <v>0.01736351416501651</v>
      </c>
      <c r="IZ25">
        <v>-0.00474105797520424</v>
      </c>
      <c r="JA25">
        <v>0.001052688271871255</v>
      </c>
      <c r="JB25">
        <v>-1.557678818490628E-05</v>
      </c>
      <c r="JC25">
        <v>8</v>
      </c>
      <c r="JD25">
        <v>1961</v>
      </c>
      <c r="JE25">
        <v>1</v>
      </c>
      <c r="JF25">
        <v>23</v>
      </c>
      <c r="JG25">
        <v>4.7</v>
      </c>
      <c r="JH25">
        <v>4.7</v>
      </c>
      <c r="JI25">
        <v>1.13892</v>
      </c>
      <c r="JJ25">
        <v>2.62573</v>
      </c>
      <c r="JK25">
        <v>1.49658</v>
      </c>
      <c r="JL25">
        <v>2.3938</v>
      </c>
      <c r="JM25">
        <v>1.54907</v>
      </c>
      <c r="JN25">
        <v>2.39502</v>
      </c>
      <c r="JO25">
        <v>39.6418</v>
      </c>
      <c r="JP25">
        <v>24.0262</v>
      </c>
      <c r="JQ25">
        <v>18</v>
      </c>
      <c r="JR25">
        <v>488.598</v>
      </c>
      <c r="JS25">
        <v>490.862</v>
      </c>
      <c r="JT25">
        <v>17.4955</v>
      </c>
      <c r="JU25">
        <v>27.454</v>
      </c>
      <c r="JV25">
        <v>30.0004</v>
      </c>
      <c r="JW25">
        <v>27.5276</v>
      </c>
      <c r="JX25">
        <v>27.4776</v>
      </c>
      <c r="JY25">
        <v>22.904</v>
      </c>
      <c r="JZ25">
        <v>19.153</v>
      </c>
      <c r="KA25">
        <v>30.5475</v>
      </c>
      <c r="KB25">
        <v>17.4897</v>
      </c>
      <c r="KC25">
        <v>419.8</v>
      </c>
      <c r="KD25">
        <v>9.219290000000001</v>
      </c>
      <c r="KE25">
        <v>100.399</v>
      </c>
      <c r="KF25">
        <v>100.85</v>
      </c>
    </row>
    <row r="26" spans="1:292">
      <c r="A26">
        <v>8</v>
      </c>
      <c r="B26">
        <v>1680812924.5</v>
      </c>
      <c r="C26">
        <v>35</v>
      </c>
      <c r="D26" t="s">
        <v>448</v>
      </c>
      <c r="E26" t="s">
        <v>449</v>
      </c>
      <c r="F26">
        <v>5</v>
      </c>
      <c r="G26" t="s">
        <v>428</v>
      </c>
      <c r="H26">
        <v>1680812922</v>
      </c>
      <c r="I26">
        <f>(J26)/1000</f>
        <v>0</v>
      </c>
      <c r="J26">
        <f>IF(DO26, AM26, AG26)</f>
        <v>0</v>
      </c>
      <c r="K26">
        <f>IF(DO26, AH26, AF26)</f>
        <v>0</v>
      </c>
      <c r="L26">
        <f>DQ26 - IF(AT26&gt;1, K26*DK26*100.0/(AV26*EE26), 0)</f>
        <v>0</v>
      </c>
      <c r="M26">
        <f>((S26-I26/2)*L26-K26)/(S26+I26/2)</f>
        <v>0</v>
      </c>
      <c r="N26">
        <f>M26*(DX26+DY26)/1000.0</f>
        <v>0</v>
      </c>
      <c r="O26">
        <f>(DQ26 - IF(AT26&gt;1, K26*DK26*100.0/(AV26*EE26), 0))*(DX26+DY26)/1000.0</f>
        <v>0</v>
      </c>
      <c r="P26">
        <f>2.0/((1/R26-1/Q26)+SIGN(R26)*SQRT((1/R26-1/Q26)*(1/R26-1/Q26) + 4*DL26/((DL26+1)*(DL26+1))*(2*1/R26*1/Q26-1/Q26*1/Q26)))</f>
        <v>0</v>
      </c>
      <c r="Q26">
        <f>IF(LEFT(DM26,1)&lt;&gt;"0",IF(LEFT(DM26,1)="1",3.0,DN26),$D$5+$E$5*(EE26*DX26/($K$5*1000))+$F$5*(EE26*DX26/($K$5*1000))*MAX(MIN(DK26,$J$5),$I$5)*MAX(MIN(DK26,$J$5),$I$5)+$G$5*MAX(MIN(DK26,$J$5),$I$5)*(EE26*DX26/($K$5*1000))+$H$5*(EE26*DX26/($K$5*1000))*(EE26*DX26/($K$5*1000)))</f>
        <v>0</v>
      </c>
      <c r="R26">
        <f>I26*(1000-(1000*0.61365*exp(17.502*V26/(240.97+V26))/(DX26+DY26)+DS26)/2)/(1000*0.61365*exp(17.502*V26/(240.97+V26))/(DX26+DY26)-DS26)</f>
        <v>0</v>
      </c>
      <c r="S26">
        <f>1/((DL26+1)/(P26/1.6)+1/(Q26/1.37)) + DL26/((DL26+1)/(P26/1.6) + DL26/(Q26/1.37))</f>
        <v>0</v>
      </c>
      <c r="T26">
        <f>(DG26*DJ26)</f>
        <v>0</v>
      </c>
      <c r="U26">
        <f>(DZ26+(T26+2*0.95*5.67E-8*(((DZ26+$B$9)+273)^4-(DZ26+273)^4)-44100*I26)/(1.84*29.3*Q26+8*0.95*5.67E-8*(DZ26+273)^3))</f>
        <v>0</v>
      </c>
      <c r="V26">
        <f>($C$9*EA26+$D$9*EB26+$E$9*U26)</f>
        <v>0</v>
      </c>
      <c r="W26">
        <f>0.61365*exp(17.502*V26/(240.97+V26))</f>
        <v>0</v>
      </c>
      <c r="X26">
        <f>(Y26/Z26*100)</f>
        <v>0</v>
      </c>
      <c r="Y26">
        <f>DS26*(DX26+DY26)/1000</f>
        <v>0</v>
      </c>
      <c r="Z26">
        <f>0.61365*exp(17.502*DZ26/(240.97+DZ26))</f>
        <v>0</v>
      </c>
      <c r="AA26">
        <f>(W26-DS26*(DX26+DY26)/1000)</f>
        <v>0</v>
      </c>
      <c r="AB26">
        <f>(-I26*44100)</f>
        <v>0</v>
      </c>
      <c r="AC26">
        <f>2*29.3*Q26*0.92*(DZ26-V26)</f>
        <v>0</v>
      </c>
      <c r="AD26">
        <f>2*0.95*5.67E-8*(((DZ26+$B$9)+273)^4-(V26+273)^4)</f>
        <v>0</v>
      </c>
      <c r="AE26">
        <f>T26+AD26+AB26+AC26</f>
        <v>0</v>
      </c>
      <c r="AF26">
        <f>DW26*AT26*(DR26-DQ26*(1000-AT26*DT26)/(1000-AT26*DS26))/(100*DK26)</f>
        <v>0</v>
      </c>
      <c r="AG26">
        <f>1000*DW26*AT26*(DS26-DT26)/(100*DK26*(1000-AT26*DS26))</f>
        <v>0</v>
      </c>
      <c r="AH26">
        <f>(AI26 - AJ26 - DX26*1E3/(8.314*(DZ26+273.15)) * AL26/DW26 * AK26) * DW26/(100*DK26) * (1000 - DT26)/1000</f>
        <v>0</v>
      </c>
      <c r="AI26">
        <v>423.6926777904292</v>
      </c>
      <c r="AJ26">
        <v>424.2924848484845</v>
      </c>
      <c r="AK26">
        <v>0.002549146645203059</v>
      </c>
      <c r="AL26">
        <v>66.78534993059402</v>
      </c>
      <c r="AM26">
        <f>(AO26 - AN26 + DX26*1E3/(8.314*(DZ26+273.15)) * AQ26/DW26 * AP26) * DW26/(100*DK26) * 1000/(1000 - AO26)</f>
        <v>0</v>
      </c>
      <c r="AN26">
        <v>9.185157381495667</v>
      </c>
      <c r="AO26">
        <v>9.465558909090907</v>
      </c>
      <c r="AP26">
        <v>0.0001220256313918242</v>
      </c>
      <c r="AQ26">
        <v>92.10276267056355</v>
      </c>
      <c r="AR26">
        <v>0</v>
      </c>
      <c r="AS26">
        <v>0</v>
      </c>
      <c r="AT26">
        <f>IF(AR26*$H$15&gt;=AV26,1.0,(AV26/(AV26-AR26*$H$15)))</f>
        <v>0</v>
      </c>
      <c r="AU26">
        <f>(AT26-1)*100</f>
        <v>0</v>
      </c>
      <c r="AV26">
        <f>MAX(0,($B$15+$C$15*EE26)/(1+$D$15*EE26)*DX26/(DZ26+273)*$E$15)</f>
        <v>0</v>
      </c>
      <c r="AW26" t="s">
        <v>429</v>
      </c>
      <c r="AX26" t="s">
        <v>429</v>
      </c>
      <c r="AY26">
        <v>0</v>
      </c>
      <c r="AZ26">
        <v>0</v>
      </c>
      <c r="BA26">
        <f>1-AY26/AZ26</f>
        <v>0</v>
      </c>
      <c r="BB26">
        <v>0</v>
      </c>
      <c r="BC26" t="s">
        <v>429</v>
      </c>
      <c r="BD26" t="s">
        <v>429</v>
      </c>
      <c r="BE26">
        <v>0</v>
      </c>
      <c r="BF26">
        <v>0</v>
      </c>
      <c r="BG26">
        <f>1-BE26/BF26</f>
        <v>0</v>
      </c>
      <c r="BH26">
        <v>0.5</v>
      </c>
      <c r="BI26">
        <f>DH26</f>
        <v>0</v>
      </c>
      <c r="BJ26">
        <f>K26</f>
        <v>0</v>
      </c>
      <c r="BK26">
        <f>BG26*BH26*BI26</f>
        <v>0</v>
      </c>
      <c r="BL26">
        <f>(BJ26-BB26)/BI26</f>
        <v>0</v>
      </c>
      <c r="BM26">
        <f>(AZ26-BF26)/BF26</f>
        <v>0</v>
      </c>
      <c r="BN26">
        <f>AY26/(BA26+AY26/BF26)</f>
        <v>0</v>
      </c>
      <c r="BO26" t="s">
        <v>429</v>
      </c>
      <c r="BP26">
        <v>0</v>
      </c>
      <c r="BQ26">
        <f>IF(BP26&lt;&gt;0, BP26, BN26)</f>
        <v>0</v>
      </c>
      <c r="BR26">
        <f>1-BQ26/BF26</f>
        <v>0</v>
      </c>
      <c r="BS26">
        <f>(BF26-BE26)/(BF26-BQ26)</f>
        <v>0</v>
      </c>
      <c r="BT26">
        <f>(AZ26-BF26)/(AZ26-BQ26)</f>
        <v>0</v>
      </c>
      <c r="BU26">
        <f>(BF26-BE26)/(BF26-AY26)</f>
        <v>0</v>
      </c>
      <c r="BV26">
        <f>(AZ26-BF26)/(AZ26-AY26)</f>
        <v>0</v>
      </c>
      <c r="BW26">
        <f>(BS26*BQ26/BE26)</f>
        <v>0</v>
      </c>
      <c r="BX26">
        <f>(1-BW26)</f>
        <v>0</v>
      </c>
      <c r="DG26">
        <f>$B$13*EF26+$C$13*EG26+$F$13*ER26*(1-EU26)</f>
        <v>0</v>
      </c>
      <c r="DH26">
        <f>DG26*DI26</f>
        <v>0</v>
      </c>
      <c r="DI26">
        <f>($B$13*$D$11+$C$13*$D$11+$F$13*((FE26+EW26)/MAX(FE26+EW26+FF26, 0.1)*$I$11+FF26/MAX(FE26+EW26+FF26, 0.1)*$J$11))/($B$13+$C$13+$F$13)</f>
        <v>0</v>
      </c>
      <c r="DJ26">
        <f>($B$13*$K$11+$C$13*$K$11+$F$13*((FE26+EW26)/MAX(FE26+EW26+FF26, 0.1)*$P$11+FF26/MAX(FE26+EW26+FF26, 0.1)*$Q$11))/($B$13+$C$13+$F$13)</f>
        <v>0</v>
      </c>
      <c r="DK26">
        <v>2.7</v>
      </c>
      <c r="DL26">
        <v>0.5</v>
      </c>
      <c r="DM26" t="s">
        <v>430</v>
      </c>
      <c r="DN26">
        <v>2</v>
      </c>
      <c r="DO26" t="b">
        <v>1</v>
      </c>
      <c r="DP26">
        <v>1680812922</v>
      </c>
      <c r="DQ26">
        <v>420.2628888888889</v>
      </c>
      <c r="DR26">
        <v>419.7975555555556</v>
      </c>
      <c r="DS26">
        <v>9.46152</v>
      </c>
      <c r="DT26">
        <v>9.184972222222221</v>
      </c>
      <c r="DU26">
        <v>420.6554444444444</v>
      </c>
      <c r="DV26">
        <v>9.408552222222221</v>
      </c>
      <c r="DW26">
        <v>500.0234444444445</v>
      </c>
      <c r="DX26">
        <v>89.04407777777777</v>
      </c>
      <c r="DY26">
        <v>0.1001225888888889</v>
      </c>
      <c r="DZ26">
        <v>20.01066666666667</v>
      </c>
      <c r="EA26">
        <v>20.02127777777778</v>
      </c>
      <c r="EB26">
        <v>999.9000000000001</v>
      </c>
      <c r="EC26">
        <v>0</v>
      </c>
      <c r="ED26">
        <v>0</v>
      </c>
      <c r="EE26">
        <v>10000.48888888889</v>
      </c>
      <c r="EF26">
        <v>0</v>
      </c>
      <c r="EG26">
        <v>0.242856</v>
      </c>
      <c r="EH26">
        <v>0.4653626666666667</v>
      </c>
      <c r="EI26">
        <v>424.2773333333333</v>
      </c>
      <c r="EJ26">
        <v>423.6892222222223</v>
      </c>
      <c r="EK26">
        <v>0.2765483333333333</v>
      </c>
      <c r="EL26">
        <v>419.7975555555556</v>
      </c>
      <c r="EM26">
        <v>9.184972222222221</v>
      </c>
      <c r="EN26">
        <v>0.8424923333333334</v>
      </c>
      <c r="EO26">
        <v>0.8178675555555555</v>
      </c>
      <c r="EP26">
        <v>4.444148888888888</v>
      </c>
      <c r="EQ26">
        <v>4.021253333333333</v>
      </c>
      <c r="ER26">
        <v>0</v>
      </c>
      <c r="ES26">
        <v>0</v>
      </c>
      <c r="ET26">
        <v>0</v>
      </c>
      <c r="EU26">
        <v>0</v>
      </c>
      <c r="EV26">
        <v>2.046133333333333</v>
      </c>
      <c r="EW26">
        <v>0</v>
      </c>
      <c r="EX26">
        <v>-26.4708</v>
      </c>
      <c r="EY26">
        <v>-2.175966666666667</v>
      </c>
      <c r="EZ26">
        <v>33.49288888888889</v>
      </c>
      <c r="FA26">
        <v>38.30533333333333</v>
      </c>
      <c r="FB26">
        <v>36.09700000000001</v>
      </c>
      <c r="FC26">
        <v>37.33977777777778</v>
      </c>
      <c r="FD26">
        <v>34.20122222222223</v>
      </c>
      <c r="FE26">
        <v>0</v>
      </c>
      <c r="FF26">
        <v>0</v>
      </c>
      <c r="FG26">
        <v>0</v>
      </c>
      <c r="FH26">
        <v>1680812896.7</v>
      </c>
      <c r="FI26">
        <v>0</v>
      </c>
      <c r="FJ26">
        <v>2.036815384615385</v>
      </c>
      <c r="FK26">
        <v>-0.4317264938139706</v>
      </c>
      <c r="FL26">
        <v>12.40869403321917</v>
      </c>
      <c r="FM26">
        <v>-27.61065769230769</v>
      </c>
      <c r="FN26">
        <v>15</v>
      </c>
      <c r="FO26">
        <v>1680812636.5</v>
      </c>
      <c r="FP26" t="s">
        <v>431</v>
      </c>
      <c r="FQ26">
        <v>1680812636.5</v>
      </c>
      <c r="FR26">
        <v>1680812635.5</v>
      </c>
      <c r="FS26">
        <v>1</v>
      </c>
      <c r="FT26">
        <v>-0.029</v>
      </c>
      <c r="FU26">
        <v>0.011</v>
      </c>
      <c r="FV26">
        <v>-0.392</v>
      </c>
      <c r="FW26">
        <v>0.051</v>
      </c>
      <c r="FX26">
        <v>420</v>
      </c>
      <c r="FY26">
        <v>9</v>
      </c>
      <c r="FZ26">
        <v>0.3</v>
      </c>
      <c r="GA26">
        <v>0.19</v>
      </c>
      <c r="GB26">
        <v>0.4738472250000001</v>
      </c>
      <c r="GC26">
        <v>0.3204151857410864</v>
      </c>
      <c r="GD26">
        <v>0.05377311777016816</v>
      </c>
      <c r="GE26">
        <v>0</v>
      </c>
      <c r="GF26">
        <v>0.27044545</v>
      </c>
      <c r="GG26">
        <v>0.03106302439024279</v>
      </c>
      <c r="GH26">
        <v>0.004878843838195685</v>
      </c>
      <c r="GI26">
        <v>1</v>
      </c>
      <c r="GJ26">
        <v>1</v>
      </c>
      <c r="GK26">
        <v>2</v>
      </c>
      <c r="GL26" t="s">
        <v>432</v>
      </c>
      <c r="GM26">
        <v>3.10005</v>
      </c>
      <c r="GN26">
        <v>2.75816</v>
      </c>
      <c r="GO26">
        <v>0.0869513</v>
      </c>
      <c r="GP26">
        <v>0.08686869999999999</v>
      </c>
      <c r="GQ26">
        <v>0.0537169</v>
      </c>
      <c r="GR26">
        <v>0.0532835</v>
      </c>
      <c r="GS26">
        <v>23485.3</v>
      </c>
      <c r="GT26">
        <v>23195.2</v>
      </c>
      <c r="GU26">
        <v>26265.8</v>
      </c>
      <c r="GV26">
        <v>25737.7</v>
      </c>
      <c r="GW26">
        <v>39910.2</v>
      </c>
      <c r="GX26">
        <v>37198.8</v>
      </c>
      <c r="GY26">
        <v>45950.1</v>
      </c>
      <c r="GZ26">
        <v>42512.5</v>
      </c>
      <c r="HA26">
        <v>1.9011</v>
      </c>
      <c r="HB26">
        <v>1.88032</v>
      </c>
      <c r="HC26">
        <v>-0.0421703</v>
      </c>
      <c r="HD26">
        <v>0</v>
      </c>
      <c r="HE26">
        <v>20.7189</v>
      </c>
      <c r="HF26">
        <v>999.9</v>
      </c>
      <c r="HG26">
        <v>20.6</v>
      </c>
      <c r="HH26">
        <v>33.8</v>
      </c>
      <c r="HI26">
        <v>12.2231</v>
      </c>
      <c r="HJ26">
        <v>61.0996</v>
      </c>
      <c r="HK26">
        <v>28.153</v>
      </c>
      <c r="HL26">
        <v>1</v>
      </c>
      <c r="HM26">
        <v>0.0410823</v>
      </c>
      <c r="HN26">
        <v>3.84195</v>
      </c>
      <c r="HO26">
        <v>20.254</v>
      </c>
      <c r="HP26">
        <v>5.22223</v>
      </c>
      <c r="HQ26">
        <v>11.98</v>
      </c>
      <c r="HR26">
        <v>4.9658</v>
      </c>
      <c r="HS26">
        <v>3.275</v>
      </c>
      <c r="HT26">
        <v>9999</v>
      </c>
      <c r="HU26">
        <v>9999</v>
      </c>
      <c r="HV26">
        <v>9999</v>
      </c>
      <c r="HW26">
        <v>991.2</v>
      </c>
      <c r="HX26">
        <v>1.86447</v>
      </c>
      <c r="HY26">
        <v>1.86057</v>
      </c>
      <c r="HZ26">
        <v>1.85883</v>
      </c>
      <c r="IA26">
        <v>1.86032</v>
      </c>
      <c r="IB26">
        <v>1.86028</v>
      </c>
      <c r="IC26">
        <v>1.85874</v>
      </c>
      <c r="ID26">
        <v>1.85781</v>
      </c>
      <c r="IE26">
        <v>1.85273</v>
      </c>
      <c r="IF26">
        <v>0</v>
      </c>
      <c r="IG26">
        <v>0</v>
      </c>
      <c r="IH26">
        <v>0</v>
      </c>
      <c r="II26">
        <v>0</v>
      </c>
      <c r="IJ26" t="s">
        <v>433</v>
      </c>
      <c r="IK26" t="s">
        <v>434</v>
      </c>
      <c r="IL26" t="s">
        <v>435</v>
      </c>
      <c r="IM26" t="s">
        <v>435</v>
      </c>
      <c r="IN26" t="s">
        <v>435</v>
      </c>
      <c r="IO26" t="s">
        <v>435</v>
      </c>
      <c r="IP26">
        <v>0</v>
      </c>
      <c r="IQ26">
        <v>100</v>
      </c>
      <c r="IR26">
        <v>100</v>
      </c>
      <c r="IS26">
        <v>-0.392</v>
      </c>
      <c r="IT26">
        <v>0.053</v>
      </c>
      <c r="IU26">
        <v>-0.2600720246746174</v>
      </c>
      <c r="IV26">
        <v>-0.0003017253073519933</v>
      </c>
      <c r="IW26">
        <v>-3.611861002991582E-08</v>
      </c>
      <c r="IX26">
        <v>1.092818259192488E-11</v>
      </c>
      <c r="IY26">
        <v>0.01736351416501651</v>
      </c>
      <c r="IZ26">
        <v>-0.00474105797520424</v>
      </c>
      <c r="JA26">
        <v>0.001052688271871255</v>
      </c>
      <c r="JB26">
        <v>-1.557678818490628E-05</v>
      </c>
      <c r="JC26">
        <v>8</v>
      </c>
      <c r="JD26">
        <v>1961</v>
      </c>
      <c r="JE26">
        <v>1</v>
      </c>
      <c r="JF26">
        <v>23</v>
      </c>
      <c r="JG26">
        <v>4.8</v>
      </c>
      <c r="JH26">
        <v>4.8</v>
      </c>
      <c r="JI26">
        <v>1.13892</v>
      </c>
      <c r="JJ26">
        <v>2.64038</v>
      </c>
      <c r="JK26">
        <v>1.49658</v>
      </c>
      <c r="JL26">
        <v>2.3938</v>
      </c>
      <c r="JM26">
        <v>1.54907</v>
      </c>
      <c r="JN26">
        <v>2.33765</v>
      </c>
      <c r="JO26">
        <v>39.6418</v>
      </c>
      <c r="JP26">
        <v>24.0262</v>
      </c>
      <c r="JQ26">
        <v>18</v>
      </c>
      <c r="JR26">
        <v>488.79</v>
      </c>
      <c r="JS26">
        <v>490.713</v>
      </c>
      <c r="JT26">
        <v>17.4792</v>
      </c>
      <c r="JU26">
        <v>27.4581</v>
      </c>
      <c r="JV26">
        <v>30.0004</v>
      </c>
      <c r="JW26">
        <v>27.5317</v>
      </c>
      <c r="JX26">
        <v>27.4812</v>
      </c>
      <c r="JY26">
        <v>22.906</v>
      </c>
      <c r="JZ26">
        <v>19.153</v>
      </c>
      <c r="KA26">
        <v>30.5475</v>
      </c>
      <c r="KB26">
        <v>17.4769</v>
      </c>
      <c r="KC26">
        <v>419.8</v>
      </c>
      <c r="KD26">
        <v>9.216340000000001</v>
      </c>
      <c r="KE26">
        <v>100.399</v>
      </c>
      <c r="KF26">
        <v>100.85</v>
      </c>
    </row>
    <row r="27" spans="1:292">
      <c r="A27">
        <v>9</v>
      </c>
      <c r="B27">
        <v>1680812929.5</v>
      </c>
      <c r="C27">
        <v>40</v>
      </c>
      <c r="D27" t="s">
        <v>450</v>
      </c>
      <c r="E27" t="s">
        <v>451</v>
      </c>
      <c r="F27">
        <v>5</v>
      </c>
      <c r="G27" t="s">
        <v>428</v>
      </c>
      <c r="H27">
        <v>1680812926.7</v>
      </c>
      <c r="I27">
        <f>(J27)/1000</f>
        <v>0</v>
      </c>
      <c r="J27">
        <f>IF(DO27, AM27, AG27)</f>
        <v>0</v>
      </c>
      <c r="K27">
        <f>IF(DO27, AH27, AF27)</f>
        <v>0</v>
      </c>
      <c r="L27">
        <f>DQ27 - IF(AT27&gt;1, K27*DK27*100.0/(AV27*EE27), 0)</f>
        <v>0</v>
      </c>
      <c r="M27">
        <f>((S27-I27/2)*L27-K27)/(S27+I27/2)</f>
        <v>0</v>
      </c>
      <c r="N27">
        <f>M27*(DX27+DY27)/1000.0</f>
        <v>0</v>
      </c>
      <c r="O27">
        <f>(DQ27 - IF(AT27&gt;1, K27*DK27*100.0/(AV27*EE27), 0))*(DX27+DY27)/1000.0</f>
        <v>0</v>
      </c>
      <c r="P27">
        <f>2.0/((1/R27-1/Q27)+SIGN(R27)*SQRT((1/R27-1/Q27)*(1/R27-1/Q27) + 4*DL27/((DL27+1)*(DL27+1))*(2*1/R27*1/Q27-1/Q27*1/Q27)))</f>
        <v>0</v>
      </c>
      <c r="Q27">
        <f>IF(LEFT(DM27,1)&lt;&gt;"0",IF(LEFT(DM27,1)="1",3.0,DN27),$D$5+$E$5*(EE27*DX27/($K$5*1000))+$F$5*(EE27*DX27/($K$5*1000))*MAX(MIN(DK27,$J$5),$I$5)*MAX(MIN(DK27,$J$5),$I$5)+$G$5*MAX(MIN(DK27,$J$5),$I$5)*(EE27*DX27/($K$5*1000))+$H$5*(EE27*DX27/($K$5*1000))*(EE27*DX27/($K$5*1000)))</f>
        <v>0</v>
      </c>
      <c r="R27">
        <f>I27*(1000-(1000*0.61365*exp(17.502*V27/(240.97+V27))/(DX27+DY27)+DS27)/2)/(1000*0.61365*exp(17.502*V27/(240.97+V27))/(DX27+DY27)-DS27)</f>
        <v>0</v>
      </c>
      <c r="S27">
        <f>1/((DL27+1)/(P27/1.6)+1/(Q27/1.37)) + DL27/((DL27+1)/(P27/1.6) + DL27/(Q27/1.37))</f>
        <v>0</v>
      </c>
      <c r="T27">
        <f>(DG27*DJ27)</f>
        <v>0</v>
      </c>
      <c r="U27">
        <f>(DZ27+(T27+2*0.95*5.67E-8*(((DZ27+$B$9)+273)^4-(DZ27+273)^4)-44100*I27)/(1.84*29.3*Q27+8*0.95*5.67E-8*(DZ27+273)^3))</f>
        <v>0</v>
      </c>
      <c r="V27">
        <f>($C$9*EA27+$D$9*EB27+$E$9*U27)</f>
        <v>0</v>
      </c>
      <c r="W27">
        <f>0.61365*exp(17.502*V27/(240.97+V27))</f>
        <v>0</v>
      </c>
      <c r="X27">
        <f>(Y27/Z27*100)</f>
        <v>0</v>
      </c>
      <c r="Y27">
        <f>DS27*(DX27+DY27)/1000</f>
        <v>0</v>
      </c>
      <c r="Z27">
        <f>0.61365*exp(17.502*DZ27/(240.97+DZ27))</f>
        <v>0</v>
      </c>
      <c r="AA27">
        <f>(W27-DS27*(DX27+DY27)/1000)</f>
        <v>0</v>
      </c>
      <c r="AB27">
        <f>(-I27*44100)</f>
        <v>0</v>
      </c>
      <c r="AC27">
        <f>2*29.3*Q27*0.92*(DZ27-V27)</f>
        <v>0</v>
      </c>
      <c r="AD27">
        <f>2*0.95*5.67E-8*(((DZ27+$B$9)+273)^4-(V27+273)^4)</f>
        <v>0</v>
      </c>
      <c r="AE27">
        <f>T27+AD27+AB27+AC27</f>
        <v>0</v>
      </c>
      <c r="AF27">
        <f>DW27*AT27*(DR27-DQ27*(1000-AT27*DT27)/(1000-AT27*DS27))/(100*DK27)</f>
        <v>0</v>
      </c>
      <c r="AG27">
        <f>1000*DW27*AT27*(DS27-DT27)/(100*DK27*(1000-AT27*DS27))</f>
        <v>0</v>
      </c>
      <c r="AH27">
        <f>(AI27 - AJ27 - DX27*1E3/(8.314*(DZ27+273.15)) * AL27/DW27 * AK27) * DW27/(100*DK27) * (1000 - DT27)/1000</f>
        <v>0</v>
      </c>
      <c r="AI27">
        <v>423.6420171265579</v>
      </c>
      <c r="AJ27">
        <v>424.2808727272727</v>
      </c>
      <c r="AK27">
        <v>0.001409300540586471</v>
      </c>
      <c r="AL27">
        <v>66.78534993059402</v>
      </c>
      <c r="AM27">
        <f>(AO27 - AN27 + DX27*1E3/(8.314*(DZ27+273.15)) * AQ27/DW27 * AP27) * DW27/(100*DK27) * 1000/(1000 - AO27)</f>
        <v>0</v>
      </c>
      <c r="AN27">
        <v>9.188029956694102</v>
      </c>
      <c r="AO27">
        <v>9.473358666666662</v>
      </c>
      <c r="AP27">
        <v>8.195831945328268E-05</v>
      </c>
      <c r="AQ27">
        <v>92.10276267056355</v>
      </c>
      <c r="AR27">
        <v>0</v>
      </c>
      <c r="AS27">
        <v>0</v>
      </c>
      <c r="AT27">
        <f>IF(AR27*$H$15&gt;=AV27,1.0,(AV27/(AV27-AR27*$H$15)))</f>
        <v>0</v>
      </c>
      <c r="AU27">
        <f>(AT27-1)*100</f>
        <v>0</v>
      </c>
      <c r="AV27">
        <f>MAX(0,($B$15+$C$15*EE27)/(1+$D$15*EE27)*DX27/(DZ27+273)*$E$15)</f>
        <v>0</v>
      </c>
      <c r="AW27" t="s">
        <v>429</v>
      </c>
      <c r="AX27" t="s">
        <v>429</v>
      </c>
      <c r="AY27">
        <v>0</v>
      </c>
      <c r="AZ27">
        <v>0</v>
      </c>
      <c r="BA27">
        <f>1-AY27/AZ27</f>
        <v>0</v>
      </c>
      <c r="BB27">
        <v>0</v>
      </c>
      <c r="BC27" t="s">
        <v>429</v>
      </c>
      <c r="BD27" t="s">
        <v>429</v>
      </c>
      <c r="BE27">
        <v>0</v>
      </c>
      <c r="BF27">
        <v>0</v>
      </c>
      <c r="BG27">
        <f>1-BE27/BF27</f>
        <v>0</v>
      </c>
      <c r="BH27">
        <v>0.5</v>
      </c>
      <c r="BI27">
        <f>DH27</f>
        <v>0</v>
      </c>
      <c r="BJ27">
        <f>K27</f>
        <v>0</v>
      </c>
      <c r="BK27">
        <f>BG27*BH27*BI27</f>
        <v>0</v>
      </c>
      <c r="BL27">
        <f>(BJ27-BB27)/BI27</f>
        <v>0</v>
      </c>
      <c r="BM27">
        <f>(AZ27-BF27)/BF27</f>
        <v>0</v>
      </c>
      <c r="BN27">
        <f>AY27/(BA27+AY27/BF27)</f>
        <v>0</v>
      </c>
      <c r="BO27" t="s">
        <v>429</v>
      </c>
      <c r="BP27">
        <v>0</v>
      </c>
      <c r="BQ27">
        <f>IF(BP27&lt;&gt;0, BP27, BN27)</f>
        <v>0</v>
      </c>
      <c r="BR27">
        <f>1-BQ27/BF27</f>
        <v>0</v>
      </c>
      <c r="BS27">
        <f>(BF27-BE27)/(BF27-BQ27)</f>
        <v>0</v>
      </c>
      <c r="BT27">
        <f>(AZ27-BF27)/(AZ27-BQ27)</f>
        <v>0</v>
      </c>
      <c r="BU27">
        <f>(BF27-BE27)/(BF27-AY27)</f>
        <v>0</v>
      </c>
      <c r="BV27">
        <f>(AZ27-BF27)/(AZ27-AY27)</f>
        <v>0</v>
      </c>
      <c r="BW27">
        <f>(BS27*BQ27/BE27)</f>
        <v>0</v>
      </c>
      <c r="BX27">
        <f>(1-BW27)</f>
        <v>0</v>
      </c>
      <c r="DG27">
        <f>$B$13*EF27+$C$13*EG27+$F$13*ER27*(1-EU27)</f>
        <v>0</v>
      </c>
      <c r="DH27">
        <f>DG27*DI27</f>
        <v>0</v>
      </c>
      <c r="DI27">
        <f>($B$13*$D$11+$C$13*$D$11+$F$13*((FE27+EW27)/MAX(FE27+EW27+FF27, 0.1)*$I$11+FF27/MAX(FE27+EW27+FF27, 0.1)*$J$11))/($B$13+$C$13+$F$13)</f>
        <v>0</v>
      </c>
      <c r="DJ27">
        <f>($B$13*$K$11+$C$13*$K$11+$F$13*((FE27+EW27)/MAX(FE27+EW27+FF27, 0.1)*$P$11+FF27/MAX(FE27+EW27+FF27, 0.1)*$Q$11))/($B$13+$C$13+$F$13)</f>
        <v>0</v>
      </c>
      <c r="DK27">
        <v>2.7</v>
      </c>
      <c r="DL27">
        <v>0.5</v>
      </c>
      <c r="DM27" t="s">
        <v>430</v>
      </c>
      <c r="DN27">
        <v>2</v>
      </c>
      <c r="DO27" t="b">
        <v>1</v>
      </c>
      <c r="DP27">
        <v>1680812926.7</v>
      </c>
      <c r="DQ27">
        <v>420.2501</v>
      </c>
      <c r="DR27">
        <v>419.7594</v>
      </c>
      <c r="DS27">
        <v>9.469669999999999</v>
      </c>
      <c r="DT27">
        <v>9.187690999999999</v>
      </c>
      <c r="DU27">
        <v>420.6425</v>
      </c>
      <c r="DV27">
        <v>9.416614999999998</v>
      </c>
      <c r="DW27">
        <v>500.0193000000001</v>
      </c>
      <c r="DX27">
        <v>89.04739000000001</v>
      </c>
      <c r="DY27">
        <v>0.10004191</v>
      </c>
      <c r="DZ27">
        <v>20.00992</v>
      </c>
      <c r="EA27">
        <v>20.01961</v>
      </c>
      <c r="EB27">
        <v>999.9</v>
      </c>
      <c r="EC27">
        <v>0</v>
      </c>
      <c r="ED27">
        <v>0</v>
      </c>
      <c r="EE27">
        <v>9988.625</v>
      </c>
      <c r="EF27">
        <v>0</v>
      </c>
      <c r="EG27">
        <v>0.242856</v>
      </c>
      <c r="EH27">
        <v>0.4905304</v>
      </c>
      <c r="EI27">
        <v>424.2678</v>
      </c>
      <c r="EJ27">
        <v>423.6517</v>
      </c>
      <c r="EK27">
        <v>0.2819812</v>
      </c>
      <c r="EL27">
        <v>419.7594</v>
      </c>
      <c r="EM27">
        <v>9.187690999999999</v>
      </c>
      <c r="EN27">
        <v>0.8432496</v>
      </c>
      <c r="EO27">
        <v>0.8181399</v>
      </c>
      <c r="EP27">
        <v>4.456982000000001</v>
      </c>
      <c r="EQ27">
        <v>4.025994</v>
      </c>
      <c r="ER27">
        <v>0</v>
      </c>
      <c r="ES27">
        <v>0</v>
      </c>
      <c r="ET27">
        <v>0</v>
      </c>
      <c r="EU27">
        <v>0</v>
      </c>
      <c r="EV27">
        <v>1.99333</v>
      </c>
      <c r="EW27">
        <v>0</v>
      </c>
      <c r="EX27">
        <v>-25.85962</v>
      </c>
      <c r="EY27">
        <v>-2.13128</v>
      </c>
      <c r="EZ27">
        <v>33.5124</v>
      </c>
      <c r="FA27">
        <v>38.4498</v>
      </c>
      <c r="FB27">
        <v>36.1061</v>
      </c>
      <c r="FC27">
        <v>37.4308</v>
      </c>
      <c r="FD27">
        <v>34.3061</v>
      </c>
      <c r="FE27">
        <v>0</v>
      </c>
      <c r="FF27">
        <v>0</v>
      </c>
      <c r="FG27">
        <v>0</v>
      </c>
      <c r="FH27">
        <v>1680812901.5</v>
      </c>
      <c r="FI27">
        <v>0</v>
      </c>
      <c r="FJ27">
        <v>2.022565384615385</v>
      </c>
      <c r="FK27">
        <v>-0.3752444449252327</v>
      </c>
      <c r="FL27">
        <v>12.10388033142012</v>
      </c>
      <c r="FM27">
        <v>-26.73508846153846</v>
      </c>
      <c r="FN27">
        <v>15</v>
      </c>
      <c r="FO27">
        <v>1680812636.5</v>
      </c>
      <c r="FP27" t="s">
        <v>431</v>
      </c>
      <c r="FQ27">
        <v>1680812636.5</v>
      </c>
      <c r="FR27">
        <v>1680812635.5</v>
      </c>
      <c r="FS27">
        <v>1</v>
      </c>
      <c r="FT27">
        <v>-0.029</v>
      </c>
      <c r="FU27">
        <v>0.011</v>
      </c>
      <c r="FV27">
        <v>-0.392</v>
      </c>
      <c r="FW27">
        <v>0.051</v>
      </c>
      <c r="FX27">
        <v>420</v>
      </c>
      <c r="FY27">
        <v>9</v>
      </c>
      <c r="FZ27">
        <v>0.3</v>
      </c>
      <c r="GA27">
        <v>0.19</v>
      </c>
      <c r="GB27">
        <v>0.4918265365853659</v>
      </c>
      <c r="GC27">
        <v>0.04696860627177834</v>
      </c>
      <c r="GD27">
        <v>0.04175935289547315</v>
      </c>
      <c r="GE27">
        <v>1</v>
      </c>
      <c r="GF27">
        <v>0.2749106097560976</v>
      </c>
      <c r="GG27">
        <v>0.03788979094076664</v>
      </c>
      <c r="GH27">
        <v>0.005431352335208344</v>
      </c>
      <c r="GI27">
        <v>1</v>
      </c>
      <c r="GJ27">
        <v>2</v>
      </c>
      <c r="GK27">
        <v>2</v>
      </c>
      <c r="GL27" t="s">
        <v>452</v>
      </c>
      <c r="GM27">
        <v>3.09986</v>
      </c>
      <c r="GN27">
        <v>2.75789</v>
      </c>
      <c r="GO27">
        <v>0.0869526</v>
      </c>
      <c r="GP27">
        <v>0.0868618</v>
      </c>
      <c r="GQ27">
        <v>0.0537554</v>
      </c>
      <c r="GR27">
        <v>0.0532997</v>
      </c>
      <c r="GS27">
        <v>23485.2</v>
      </c>
      <c r="GT27">
        <v>23195.2</v>
      </c>
      <c r="GU27">
        <v>26265.6</v>
      </c>
      <c r="GV27">
        <v>25737.5</v>
      </c>
      <c r="GW27">
        <v>39908.2</v>
      </c>
      <c r="GX27">
        <v>37197.9</v>
      </c>
      <c r="GY27">
        <v>45949.7</v>
      </c>
      <c r="GZ27">
        <v>42512.2</v>
      </c>
      <c r="HA27">
        <v>1.9009</v>
      </c>
      <c r="HB27">
        <v>1.88065</v>
      </c>
      <c r="HC27">
        <v>-0.0428408</v>
      </c>
      <c r="HD27">
        <v>0</v>
      </c>
      <c r="HE27">
        <v>20.7207</v>
      </c>
      <c r="HF27">
        <v>999.9</v>
      </c>
      <c r="HG27">
        <v>20.6</v>
      </c>
      <c r="HH27">
        <v>33.8</v>
      </c>
      <c r="HI27">
        <v>12.2221</v>
      </c>
      <c r="HJ27">
        <v>61.2896</v>
      </c>
      <c r="HK27">
        <v>28.3494</v>
      </c>
      <c r="HL27">
        <v>1</v>
      </c>
      <c r="HM27">
        <v>0.0413592</v>
      </c>
      <c r="HN27">
        <v>3.88775</v>
      </c>
      <c r="HO27">
        <v>20.2528</v>
      </c>
      <c r="HP27">
        <v>5.22298</v>
      </c>
      <c r="HQ27">
        <v>11.98</v>
      </c>
      <c r="HR27">
        <v>4.96575</v>
      </c>
      <c r="HS27">
        <v>3.275</v>
      </c>
      <c r="HT27">
        <v>9999</v>
      </c>
      <c r="HU27">
        <v>9999</v>
      </c>
      <c r="HV27">
        <v>9999</v>
      </c>
      <c r="HW27">
        <v>991.2</v>
      </c>
      <c r="HX27">
        <v>1.86447</v>
      </c>
      <c r="HY27">
        <v>1.86054</v>
      </c>
      <c r="HZ27">
        <v>1.85883</v>
      </c>
      <c r="IA27">
        <v>1.86031</v>
      </c>
      <c r="IB27">
        <v>1.86023</v>
      </c>
      <c r="IC27">
        <v>1.85876</v>
      </c>
      <c r="ID27">
        <v>1.85779</v>
      </c>
      <c r="IE27">
        <v>1.85273</v>
      </c>
      <c r="IF27">
        <v>0</v>
      </c>
      <c r="IG27">
        <v>0</v>
      </c>
      <c r="IH27">
        <v>0</v>
      </c>
      <c r="II27">
        <v>0</v>
      </c>
      <c r="IJ27" t="s">
        <v>433</v>
      </c>
      <c r="IK27" t="s">
        <v>434</v>
      </c>
      <c r="IL27" t="s">
        <v>435</v>
      </c>
      <c r="IM27" t="s">
        <v>435</v>
      </c>
      <c r="IN27" t="s">
        <v>435</v>
      </c>
      <c r="IO27" t="s">
        <v>435</v>
      </c>
      <c r="IP27">
        <v>0</v>
      </c>
      <c r="IQ27">
        <v>100</v>
      </c>
      <c r="IR27">
        <v>100</v>
      </c>
      <c r="IS27">
        <v>-0.393</v>
      </c>
      <c r="IT27">
        <v>0.0531</v>
      </c>
      <c r="IU27">
        <v>-0.2600720246746174</v>
      </c>
      <c r="IV27">
        <v>-0.0003017253073519933</v>
      </c>
      <c r="IW27">
        <v>-3.611861002991582E-08</v>
      </c>
      <c r="IX27">
        <v>1.092818259192488E-11</v>
      </c>
      <c r="IY27">
        <v>0.01736351416501651</v>
      </c>
      <c r="IZ27">
        <v>-0.00474105797520424</v>
      </c>
      <c r="JA27">
        <v>0.001052688271871255</v>
      </c>
      <c r="JB27">
        <v>-1.557678818490628E-05</v>
      </c>
      <c r="JC27">
        <v>8</v>
      </c>
      <c r="JD27">
        <v>1961</v>
      </c>
      <c r="JE27">
        <v>1</v>
      </c>
      <c r="JF27">
        <v>23</v>
      </c>
      <c r="JG27">
        <v>4.9</v>
      </c>
      <c r="JH27">
        <v>4.9</v>
      </c>
      <c r="JI27">
        <v>1.14014</v>
      </c>
      <c r="JJ27">
        <v>2.63184</v>
      </c>
      <c r="JK27">
        <v>1.49658</v>
      </c>
      <c r="JL27">
        <v>2.3938</v>
      </c>
      <c r="JM27">
        <v>1.54907</v>
      </c>
      <c r="JN27">
        <v>2.4292</v>
      </c>
      <c r="JO27">
        <v>39.6418</v>
      </c>
      <c r="JP27">
        <v>24.035</v>
      </c>
      <c r="JQ27">
        <v>18</v>
      </c>
      <c r="JR27">
        <v>488.71</v>
      </c>
      <c r="JS27">
        <v>490.96</v>
      </c>
      <c r="JT27">
        <v>17.4638</v>
      </c>
      <c r="JU27">
        <v>27.4622</v>
      </c>
      <c r="JV27">
        <v>30.0004</v>
      </c>
      <c r="JW27">
        <v>27.5363</v>
      </c>
      <c r="JX27">
        <v>27.4853</v>
      </c>
      <c r="JY27">
        <v>22.9077</v>
      </c>
      <c r="JZ27">
        <v>19.153</v>
      </c>
      <c r="KA27">
        <v>30.5475</v>
      </c>
      <c r="KB27">
        <v>17.4534</v>
      </c>
      <c r="KC27">
        <v>419.8</v>
      </c>
      <c r="KD27">
        <v>9.21321</v>
      </c>
      <c r="KE27">
        <v>100.398</v>
      </c>
      <c r="KF27">
        <v>100.849</v>
      </c>
    </row>
    <row r="28" spans="1:292">
      <c r="A28">
        <v>10</v>
      </c>
      <c r="B28">
        <v>1680812934.5</v>
      </c>
      <c r="C28">
        <v>45</v>
      </c>
      <c r="D28" t="s">
        <v>453</v>
      </c>
      <c r="E28" t="s">
        <v>454</v>
      </c>
      <c r="F28">
        <v>5</v>
      </c>
      <c r="G28" t="s">
        <v>428</v>
      </c>
      <c r="H28">
        <v>1680812932</v>
      </c>
      <c r="I28">
        <f>(J28)/1000</f>
        <v>0</v>
      </c>
      <c r="J28">
        <f>IF(DO28, AM28, AG28)</f>
        <v>0</v>
      </c>
      <c r="K28">
        <f>IF(DO28, AH28, AF28)</f>
        <v>0</v>
      </c>
      <c r="L28">
        <f>DQ28 - IF(AT28&gt;1, K28*DK28*100.0/(AV28*EE28), 0)</f>
        <v>0</v>
      </c>
      <c r="M28">
        <f>((S28-I28/2)*L28-K28)/(S28+I28/2)</f>
        <v>0</v>
      </c>
      <c r="N28">
        <f>M28*(DX28+DY28)/1000.0</f>
        <v>0</v>
      </c>
      <c r="O28">
        <f>(DQ28 - IF(AT28&gt;1, K28*DK28*100.0/(AV28*EE28), 0))*(DX28+DY28)/1000.0</f>
        <v>0</v>
      </c>
      <c r="P28">
        <f>2.0/((1/R28-1/Q28)+SIGN(R28)*SQRT((1/R28-1/Q28)*(1/R28-1/Q28) + 4*DL28/((DL28+1)*(DL28+1))*(2*1/R28*1/Q28-1/Q28*1/Q28)))</f>
        <v>0</v>
      </c>
      <c r="Q28">
        <f>IF(LEFT(DM28,1)&lt;&gt;"0",IF(LEFT(DM28,1)="1",3.0,DN28),$D$5+$E$5*(EE28*DX28/($K$5*1000))+$F$5*(EE28*DX28/($K$5*1000))*MAX(MIN(DK28,$J$5),$I$5)*MAX(MIN(DK28,$J$5),$I$5)+$G$5*MAX(MIN(DK28,$J$5),$I$5)*(EE28*DX28/($K$5*1000))+$H$5*(EE28*DX28/($K$5*1000))*(EE28*DX28/($K$5*1000)))</f>
        <v>0</v>
      </c>
      <c r="R28">
        <f>I28*(1000-(1000*0.61365*exp(17.502*V28/(240.97+V28))/(DX28+DY28)+DS28)/2)/(1000*0.61365*exp(17.502*V28/(240.97+V28))/(DX28+DY28)-DS28)</f>
        <v>0</v>
      </c>
      <c r="S28">
        <f>1/((DL28+1)/(P28/1.6)+1/(Q28/1.37)) + DL28/((DL28+1)/(P28/1.6) + DL28/(Q28/1.37))</f>
        <v>0</v>
      </c>
      <c r="T28">
        <f>(DG28*DJ28)</f>
        <v>0</v>
      </c>
      <c r="U28">
        <f>(DZ28+(T28+2*0.95*5.67E-8*(((DZ28+$B$9)+273)^4-(DZ28+273)^4)-44100*I28)/(1.84*29.3*Q28+8*0.95*5.67E-8*(DZ28+273)^3))</f>
        <v>0</v>
      </c>
      <c r="V28">
        <f>($C$9*EA28+$D$9*EB28+$E$9*U28)</f>
        <v>0</v>
      </c>
      <c r="W28">
        <f>0.61365*exp(17.502*V28/(240.97+V28))</f>
        <v>0</v>
      </c>
      <c r="X28">
        <f>(Y28/Z28*100)</f>
        <v>0</v>
      </c>
      <c r="Y28">
        <f>DS28*(DX28+DY28)/1000</f>
        <v>0</v>
      </c>
      <c r="Z28">
        <f>0.61365*exp(17.502*DZ28/(240.97+DZ28))</f>
        <v>0</v>
      </c>
      <c r="AA28">
        <f>(W28-DS28*(DX28+DY28)/1000)</f>
        <v>0</v>
      </c>
      <c r="AB28">
        <f>(-I28*44100)</f>
        <v>0</v>
      </c>
      <c r="AC28">
        <f>2*29.3*Q28*0.92*(DZ28-V28)</f>
        <v>0</v>
      </c>
      <c r="AD28">
        <f>2*0.95*5.67E-8*(((DZ28+$B$9)+273)^4-(V28+273)^4)</f>
        <v>0</v>
      </c>
      <c r="AE28">
        <f>T28+AD28+AB28+AC28</f>
        <v>0</v>
      </c>
      <c r="AF28">
        <f>DW28*AT28*(DR28-DQ28*(1000-AT28*DT28)/(1000-AT28*DS28))/(100*DK28)</f>
        <v>0</v>
      </c>
      <c r="AG28">
        <f>1000*DW28*AT28*(DS28-DT28)/(100*DK28*(1000-AT28*DS28))</f>
        <v>0</v>
      </c>
      <c r="AH28">
        <f>(AI28 - AJ28 - DX28*1E3/(8.314*(DZ28+273.15)) * AL28/DW28 * AK28) * DW28/(100*DK28) * (1000 - DT28)/1000</f>
        <v>0</v>
      </c>
      <c r="AI28">
        <v>423.6466063401589</v>
      </c>
      <c r="AJ28">
        <v>424.2866727272726</v>
      </c>
      <c r="AK28">
        <v>0.0006541795420500255</v>
      </c>
      <c r="AL28">
        <v>66.78534993059402</v>
      </c>
      <c r="AM28">
        <f>(AO28 - AN28 + DX28*1E3/(8.314*(DZ28+273.15)) * AQ28/DW28 * AP28) * DW28/(100*DK28) * 1000/(1000 - AO28)</f>
        <v>0</v>
      </c>
      <c r="AN28">
        <v>9.190701233415403</v>
      </c>
      <c r="AO28">
        <v>9.480395999999997</v>
      </c>
      <c r="AP28">
        <v>4.921368643195922E-05</v>
      </c>
      <c r="AQ28">
        <v>92.10276267056355</v>
      </c>
      <c r="AR28">
        <v>0</v>
      </c>
      <c r="AS28">
        <v>0</v>
      </c>
      <c r="AT28">
        <f>IF(AR28*$H$15&gt;=AV28,1.0,(AV28/(AV28-AR28*$H$15)))</f>
        <v>0</v>
      </c>
      <c r="AU28">
        <f>(AT28-1)*100</f>
        <v>0</v>
      </c>
      <c r="AV28">
        <f>MAX(0,($B$15+$C$15*EE28)/(1+$D$15*EE28)*DX28/(DZ28+273)*$E$15)</f>
        <v>0</v>
      </c>
      <c r="AW28" t="s">
        <v>429</v>
      </c>
      <c r="AX28" t="s">
        <v>429</v>
      </c>
      <c r="AY28">
        <v>0</v>
      </c>
      <c r="AZ28">
        <v>0</v>
      </c>
      <c r="BA28">
        <f>1-AY28/AZ28</f>
        <v>0</v>
      </c>
      <c r="BB28">
        <v>0</v>
      </c>
      <c r="BC28" t="s">
        <v>429</v>
      </c>
      <c r="BD28" t="s">
        <v>429</v>
      </c>
      <c r="BE28">
        <v>0</v>
      </c>
      <c r="BF28">
        <v>0</v>
      </c>
      <c r="BG28">
        <f>1-BE28/BF28</f>
        <v>0</v>
      </c>
      <c r="BH28">
        <v>0.5</v>
      </c>
      <c r="BI28">
        <f>DH28</f>
        <v>0</v>
      </c>
      <c r="BJ28">
        <f>K28</f>
        <v>0</v>
      </c>
      <c r="BK28">
        <f>BG28*BH28*BI28</f>
        <v>0</v>
      </c>
      <c r="BL28">
        <f>(BJ28-BB28)/BI28</f>
        <v>0</v>
      </c>
      <c r="BM28">
        <f>(AZ28-BF28)/BF28</f>
        <v>0</v>
      </c>
      <c r="BN28">
        <f>AY28/(BA28+AY28/BF28)</f>
        <v>0</v>
      </c>
      <c r="BO28" t="s">
        <v>429</v>
      </c>
      <c r="BP28">
        <v>0</v>
      </c>
      <c r="BQ28">
        <f>IF(BP28&lt;&gt;0, BP28, BN28)</f>
        <v>0</v>
      </c>
      <c r="BR28">
        <f>1-BQ28/BF28</f>
        <v>0</v>
      </c>
      <c r="BS28">
        <f>(BF28-BE28)/(BF28-BQ28)</f>
        <v>0</v>
      </c>
      <c r="BT28">
        <f>(AZ28-BF28)/(AZ28-BQ28)</f>
        <v>0</v>
      </c>
      <c r="BU28">
        <f>(BF28-BE28)/(BF28-AY28)</f>
        <v>0</v>
      </c>
      <c r="BV28">
        <f>(AZ28-BF28)/(AZ28-AY28)</f>
        <v>0</v>
      </c>
      <c r="BW28">
        <f>(BS28*BQ28/BE28)</f>
        <v>0</v>
      </c>
      <c r="BX28">
        <f>(1-BW28)</f>
        <v>0</v>
      </c>
      <c r="DG28">
        <f>$B$13*EF28+$C$13*EG28+$F$13*ER28*(1-EU28)</f>
        <v>0</v>
      </c>
      <c r="DH28">
        <f>DG28*DI28</f>
        <v>0</v>
      </c>
      <c r="DI28">
        <f>($B$13*$D$11+$C$13*$D$11+$F$13*((FE28+EW28)/MAX(FE28+EW28+FF28, 0.1)*$I$11+FF28/MAX(FE28+EW28+FF28, 0.1)*$J$11))/($B$13+$C$13+$F$13)</f>
        <v>0</v>
      </c>
      <c r="DJ28">
        <f>($B$13*$K$11+$C$13*$K$11+$F$13*((FE28+EW28)/MAX(FE28+EW28+FF28, 0.1)*$P$11+FF28/MAX(FE28+EW28+FF28, 0.1)*$Q$11))/($B$13+$C$13+$F$13)</f>
        <v>0</v>
      </c>
      <c r="DK28">
        <v>2.7</v>
      </c>
      <c r="DL28">
        <v>0.5</v>
      </c>
      <c r="DM28" t="s">
        <v>430</v>
      </c>
      <c r="DN28">
        <v>2</v>
      </c>
      <c r="DO28" t="b">
        <v>1</v>
      </c>
      <c r="DP28">
        <v>1680812932</v>
      </c>
      <c r="DQ28">
        <v>420.2496666666667</v>
      </c>
      <c r="DR28">
        <v>419.7572222222223</v>
      </c>
      <c r="DS28">
        <v>9.478335555555555</v>
      </c>
      <c r="DT28">
        <v>9.190769999999999</v>
      </c>
      <c r="DU28">
        <v>420.6423333333333</v>
      </c>
      <c r="DV28">
        <v>9.425184444444445</v>
      </c>
      <c r="DW28">
        <v>500.0183333333333</v>
      </c>
      <c r="DX28">
        <v>89.04833333333333</v>
      </c>
      <c r="DY28">
        <v>0.1000320333333333</v>
      </c>
      <c r="DZ28">
        <v>20.00425555555556</v>
      </c>
      <c r="EA28">
        <v>20.0128</v>
      </c>
      <c r="EB28">
        <v>999.9000000000001</v>
      </c>
      <c r="EC28">
        <v>0</v>
      </c>
      <c r="ED28">
        <v>0</v>
      </c>
      <c r="EE28">
        <v>9986.099999999999</v>
      </c>
      <c r="EF28">
        <v>0</v>
      </c>
      <c r="EG28">
        <v>0.242856</v>
      </c>
      <c r="EH28">
        <v>0.4925265555555555</v>
      </c>
      <c r="EI28">
        <v>424.2712222222223</v>
      </c>
      <c r="EJ28">
        <v>423.651</v>
      </c>
      <c r="EK28">
        <v>0.2875652222222222</v>
      </c>
      <c r="EL28">
        <v>419.7572222222223</v>
      </c>
      <c r="EM28">
        <v>9.190769999999999</v>
      </c>
      <c r="EN28">
        <v>0.8440300000000001</v>
      </c>
      <c r="EO28">
        <v>0.8184228888888888</v>
      </c>
      <c r="EP28">
        <v>4.470192222222221</v>
      </c>
      <c r="EQ28">
        <v>4.030913333333334</v>
      </c>
      <c r="ER28">
        <v>0</v>
      </c>
      <c r="ES28">
        <v>0</v>
      </c>
      <c r="ET28">
        <v>0</v>
      </c>
      <c r="EU28">
        <v>0</v>
      </c>
      <c r="EV28">
        <v>2.077188888888889</v>
      </c>
      <c r="EW28">
        <v>0</v>
      </c>
      <c r="EX28">
        <v>-25.47894444444444</v>
      </c>
      <c r="EY28">
        <v>-2.098744444444444</v>
      </c>
      <c r="EZ28">
        <v>33.53444444444445</v>
      </c>
      <c r="FA28">
        <v>38.59</v>
      </c>
      <c r="FB28">
        <v>36.27044444444444</v>
      </c>
      <c r="FC28">
        <v>37.56222222222222</v>
      </c>
      <c r="FD28">
        <v>34.40955555555556</v>
      </c>
      <c r="FE28">
        <v>0</v>
      </c>
      <c r="FF28">
        <v>0</v>
      </c>
      <c r="FG28">
        <v>0</v>
      </c>
      <c r="FH28">
        <v>1680812906.9</v>
      </c>
      <c r="FI28">
        <v>0</v>
      </c>
      <c r="FJ28">
        <v>2.061056</v>
      </c>
      <c r="FK28">
        <v>0.4044307685093158</v>
      </c>
      <c r="FL28">
        <v>5.448223073031769</v>
      </c>
      <c r="FM28">
        <v>-25.867764</v>
      </c>
      <c r="FN28">
        <v>15</v>
      </c>
      <c r="FO28">
        <v>1680812636.5</v>
      </c>
      <c r="FP28" t="s">
        <v>431</v>
      </c>
      <c r="FQ28">
        <v>1680812636.5</v>
      </c>
      <c r="FR28">
        <v>1680812635.5</v>
      </c>
      <c r="FS28">
        <v>1</v>
      </c>
      <c r="FT28">
        <v>-0.029</v>
      </c>
      <c r="FU28">
        <v>0.011</v>
      </c>
      <c r="FV28">
        <v>-0.392</v>
      </c>
      <c r="FW28">
        <v>0.051</v>
      </c>
      <c r="FX28">
        <v>420</v>
      </c>
      <c r="FY28">
        <v>9</v>
      </c>
      <c r="FZ28">
        <v>0.3</v>
      </c>
      <c r="GA28">
        <v>0.19</v>
      </c>
      <c r="GB28">
        <v>0.5012397999999999</v>
      </c>
      <c r="GC28">
        <v>-0.1611102213883688</v>
      </c>
      <c r="GD28">
        <v>0.03630754230955326</v>
      </c>
      <c r="GE28">
        <v>0</v>
      </c>
      <c r="GF28">
        <v>0.277871475</v>
      </c>
      <c r="GG28">
        <v>0.07481971857410837</v>
      </c>
      <c r="GH28">
        <v>0.007377256871586825</v>
      </c>
      <c r="GI28">
        <v>1</v>
      </c>
      <c r="GJ28">
        <v>1</v>
      </c>
      <c r="GK28">
        <v>2</v>
      </c>
      <c r="GL28" t="s">
        <v>432</v>
      </c>
      <c r="GM28">
        <v>3.09987</v>
      </c>
      <c r="GN28">
        <v>2.7579</v>
      </c>
      <c r="GO28">
        <v>0.086955</v>
      </c>
      <c r="GP28">
        <v>0.08686580000000001</v>
      </c>
      <c r="GQ28">
        <v>0.0537787</v>
      </c>
      <c r="GR28">
        <v>0.0533116</v>
      </c>
      <c r="GS28">
        <v>23485.1</v>
      </c>
      <c r="GT28">
        <v>23194.8</v>
      </c>
      <c r="GU28">
        <v>26265.7</v>
      </c>
      <c r="GV28">
        <v>25737.1</v>
      </c>
      <c r="GW28">
        <v>39907.1</v>
      </c>
      <c r="GX28">
        <v>37197.1</v>
      </c>
      <c r="GY28">
        <v>45949.5</v>
      </c>
      <c r="GZ28">
        <v>42511.8</v>
      </c>
      <c r="HA28">
        <v>1.90082</v>
      </c>
      <c r="HB28">
        <v>1.88052</v>
      </c>
      <c r="HC28">
        <v>-0.0428408</v>
      </c>
      <c r="HD28">
        <v>0</v>
      </c>
      <c r="HE28">
        <v>20.7214</v>
      </c>
      <c r="HF28">
        <v>999.9</v>
      </c>
      <c r="HG28">
        <v>20.6</v>
      </c>
      <c r="HH28">
        <v>33.8</v>
      </c>
      <c r="HI28">
        <v>12.2224</v>
      </c>
      <c r="HJ28">
        <v>60.9096</v>
      </c>
      <c r="HK28">
        <v>28.3614</v>
      </c>
      <c r="HL28">
        <v>1</v>
      </c>
      <c r="HM28">
        <v>0.041842</v>
      </c>
      <c r="HN28">
        <v>3.89037</v>
      </c>
      <c r="HO28">
        <v>20.2527</v>
      </c>
      <c r="HP28">
        <v>5.22238</v>
      </c>
      <c r="HQ28">
        <v>11.98</v>
      </c>
      <c r="HR28">
        <v>4.9658</v>
      </c>
      <c r="HS28">
        <v>3.275</v>
      </c>
      <c r="HT28">
        <v>9999</v>
      </c>
      <c r="HU28">
        <v>9999</v>
      </c>
      <c r="HV28">
        <v>9999</v>
      </c>
      <c r="HW28">
        <v>991.2</v>
      </c>
      <c r="HX28">
        <v>1.86447</v>
      </c>
      <c r="HY28">
        <v>1.86053</v>
      </c>
      <c r="HZ28">
        <v>1.85883</v>
      </c>
      <c r="IA28">
        <v>1.86028</v>
      </c>
      <c r="IB28">
        <v>1.86023</v>
      </c>
      <c r="IC28">
        <v>1.85873</v>
      </c>
      <c r="ID28">
        <v>1.85778</v>
      </c>
      <c r="IE28">
        <v>1.85272</v>
      </c>
      <c r="IF28">
        <v>0</v>
      </c>
      <c r="IG28">
        <v>0</v>
      </c>
      <c r="IH28">
        <v>0</v>
      </c>
      <c r="II28">
        <v>0</v>
      </c>
      <c r="IJ28" t="s">
        <v>433</v>
      </c>
      <c r="IK28" t="s">
        <v>434</v>
      </c>
      <c r="IL28" t="s">
        <v>435</v>
      </c>
      <c r="IM28" t="s">
        <v>435</v>
      </c>
      <c r="IN28" t="s">
        <v>435</v>
      </c>
      <c r="IO28" t="s">
        <v>435</v>
      </c>
      <c r="IP28">
        <v>0</v>
      </c>
      <c r="IQ28">
        <v>100</v>
      </c>
      <c r="IR28">
        <v>100</v>
      </c>
      <c r="IS28">
        <v>-0.392</v>
      </c>
      <c r="IT28">
        <v>0.0532</v>
      </c>
      <c r="IU28">
        <v>-0.2600720246746174</v>
      </c>
      <c r="IV28">
        <v>-0.0003017253073519933</v>
      </c>
      <c r="IW28">
        <v>-3.611861002991582E-08</v>
      </c>
      <c r="IX28">
        <v>1.092818259192488E-11</v>
      </c>
      <c r="IY28">
        <v>0.01736351416501651</v>
      </c>
      <c r="IZ28">
        <v>-0.00474105797520424</v>
      </c>
      <c r="JA28">
        <v>0.001052688271871255</v>
      </c>
      <c r="JB28">
        <v>-1.557678818490628E-05</v>
      </c>
      <c r="JC28">
        <v>8</v>
      </c>
      <c r="JD28">
        <v>1961</v>
      </c>
      <c r="JE28">
        <v>1</v>
      </c>
      <c r="JF28">
        <v>23</v>
      </c>
      <c r="JG28">
        <v>5</v>
      </c>
      <c r="JH28">
        <v>5</v>
      </c>
      <c r="JI28">
        <v>1.13892</v>
      </c>
      <c r="JJ28">
        <v>2.62451</v>
      </c>
      <c r="JK28">
        <v>1.49658</v>
      </c>
      <c r="JL28">
        <v>2.3938</v>
      </c>
      <c r="JM28">
        <v>1.54907</v>
      </c>
      <c r="JN28">
        <v>2.41821</v>
      </c>
      <c r="JO28">
        <v>39.6418</v>
      </c>
      <c r="JP28">
        <v>24.035</v>
      </c>
      <c r="JQ28">
        <v>18</v>
      </c>
      <c r="JR28">
        <v>488.698</v>
      </c>
      <c r="JS28">
        <v>490.918</v>
      </c>
      <c r="JT28">
        <v>17.4443</v>
      </c>
      <c r="JU28">
        <v>27.4656</v>
      </c>
      <c r="JV28">
        <v>30.0005</v>
      </c>
      <c r="JW28">
        <v>27.5404</v>
      </c>
      <c r="JX28">
        <v>27.4899</v>
      </c>
      <c r="JY28">
        <v>22.9075</v>
      </c>
      <c r="JZ28">
        <v>19.153</v>
      </c>
      <c r="KA28">
        <v>30.5475</v>
      </c>
      <c r="KB28">
        <v>17.4386</v>
      </c>
      <c r="KC28">
        <v>419.8</v>
      </c>
      <c r="KD28">
        <v>9.21321</v>
      </c>
      <c r="KE28">
        <v>100.398</v>
      </c>
      <c r="KF28">
        <v>100.848</v>
      </c>
    </row>
    <row r="29" spans="1:292">
      <c r="A29">
        <v>11</v>
      </c>
      <c r="B29">
        <v>1680812939.5</v>
      </c>
      <c r="C29">
        <v>50</v>
      </c>
      <c r="D29" t="s">
        <v>455</v>
      </c>
      <c r="E29" t="s">
        <v>456</v>
      </c>
      <c r="F29">
        <v>5</v>
      </c>
      <c r="G29" t="s">
        <v>428</v>
      </c>
      <c r="H29">
        <v>1680812936.7</v>
      </c>
      <c r="I29">
        <f>(J29)/1000</f>
        <v>0</v>
      </c>
      <c r="J29">
        <f>IF(DO29, AM29, AG29)</f>
        <v>0</v>
      </c>
      <c r="K29">
        <f>IF(DO29, AH29, AF29)</f>
        <v>0</v>
      </c>
      <c r="L29">
        <f>DQ29 - IF(AT29&gt;1, K29*DK29*100.0/(AV29*EE29), 0)</f>
        <v>0</v>
      </c>
      <c r="M29">
        <f>((S29-I29/2)*L29-K29)/(S29+I29/2)</f>
        <v>0</v>
      </c>
      <c r="N29">
        <f>M29*(DX29+DY29)/1000.0</f>
        <v>0</v>
      </c>
      <c r="O29">
        <f>(DQ29 - IF(AT29&gt;1, K29*DK29*100.0/(AV29*EE29), 0))*(DX29+DY29)/1000.0</f>
        <v>0</v>
      </c>
      <c r="P29">
        <f>2.0/((1/R29-1/Q29)+SIGN(R29)*SQRT((1/R29-1/Q29)*(1/R29-1/Q29) + 4*DL29/((DL29+1)*(DL29+1))*(2*1/R29*1/Q29-1/Q29*1/Q29)))</f>
        <v>0</v>
      </c>
      <c r="Q29">
        <f>IF(LEFT(DM29,1)&lt;&gt;"0",IF(LEFT(DM29,1)="1",3.0,DN29),$D$5+$E$5*(EE29*DX29/($K$5*1000))+$F$5*(EE29*DX29/($K$5*1000))*MAX(MIN(DK29,$J$5),$I$5)*MAX(MIN(DK29,$J$5),$I$5)+$G$5*MAX(MIN(DK29,$J$5),$I$5)*(EE29*DX29/($K$5*1000))+$H$5*(EE29*DX29/($K$5*1000))*(EE29*DX29/($K$5*1000)))</f>
        <v>0</v>
      </c>
      <c r="R29">
        <f>I29*(1000-(1000*0.61365*exp(17.502*V29/(240.97+V29))/(DX29+DY29)+DS29)/2)/(1000*0.61365*exp(17.502*V29/(240.97+V29))/(DX29+DY29)-DS29)</f>
        <v>0</v>
      </c>
      <c r="S29">
        <f>1/((DL29+1)/(P29/1.6)+1/(Q29/1.37)) + DL29/((DL29+1)/(P29/1.6) + DL29/(Q29/1.37))</f>
        <v>0</v>
      </c>
      <c r="T29">
        <f>(DG29*DJ29)</f>
        <v>0</v>
      </c>
      <c r="U29">
        <f>(DZ29+(T29+2*0.95*5.67E-8*(((DZ29+$B$9)+273)^4-(DZ29+273)^4)-44100*I29)/(1.84*29.3*Q29+8*0.95*5.67E-8*(DZ29+273)^3))</f>
        <v>0</v>
      </c>
      <c r="V29">
        <f>($C$9*EA29+$D$9*EB29+$E$9*U29)</f>
        <v>0</v>
      </c>
      <c r="W29">
        <f>0.61365*exp(17.502*V29/(240.97+V29))</f>
        <v>0</v>
      </c>
      <c r="X29">
        <f>(Y29/Z29*100)</f>
        <v>0</v>
      </c>
      <c r="Y29">
        <f>DS29*(DX29+DY29)/1000</f>
        <v>0</v>
      </c>
      <c r="Z29">
        <f>0.61365*exp(17.502*DZ29/(240.97+DZ29))</f>
        <v>0</v>
      </c>
      <c r="AA29">
        <f>(W29-DS29*(DX29+DY29)/1000)</f>
        <v>0</v>
      </c>
      <c r="AB29">
        <f>(-I29*44100)</f>
        <v>0</v>
      </c>
      <c r="AC29">
        <f>2*29.3*Q29*0.92*(DZ29-V29)</f>
        <v>0</v>
      </c>
      <c r="AD29">
        <f>2*0.95*5.67E-8*(((DZ29+$B$9)+273)^4-(V29+273)^4)</f>
        <v>0</v>
      </c>
      <c r="AE29">
        <f>T29+AD29+AB29+AC29</f>
        <v>0</v>
      </c>
      <c r="AF29">
        <f>DW29*AT29*(DR29-DQ29*(1000-AT29*DT29)/(1000-AT29*DS29))/(100*DK29)</f>
        <v>0</v>
      </c>
      <c r="AG29">
        <f>1000*DW29*AT29*(DS29-DT29)/(100*DK29*(1000-AT29*DS29))</f>
        <v>0</v>
      </c>
      <c r="AH29">
        <f>(AI29 - AJ29 - DX29*1E3/(8.314*(DZ29+273.15)) * AL29/DW29 * AK29) * DW29/(100*DK29) * (1000 - DT29)/1000</f>
        <v>0</v>
      </c>
      <c r="AI29">
        <v>423.712746701834</v>
      </c>
      <c r="AJ29">
        <v>424.268775757576</v>
      </c>
      <c r="AK29">
        <v>-0.0005795924231338034</v>
      </c>
      <c r="AL29">
        <v>66.78534993059402</v>
      </c>
      <c r="AM29">
        <f>(AO29 - AN29 + DX29*1E3/(8.314*(DZ29+273.15)) * AQ29/DW29 * AP29) * DW29/(100*DK29) * 1000/(1000 - AO29)</f>
        <v>0</v>
      </c>
      <c r="AN29">
        <v>9.19398658171418</v>
      </c>
      <c r="AO29">
        <v>9.482809454545452</v>
      </c>
      <c r="AP29">
        <v>1.950343723301947E-05</v>
      </c>
      <c r="AQ29">
        <v>92.10276267056355</v>
      </c>
      <c r="AR29">
        <v>0</v>
      </c>
      <c r="AS29">
        <v>0</v>
      </c>
      <c r="AT29">
        <f>IF(AR29*$H$15&gt;=AV29,1.0,(AV29/(AV29-AR29*$H$15)))</f>
        <v>0</v>
      </c>
      <c r="AU29">
        <f>(AT29-1)*100</f>
        <v>0</v>
      </c>
      <c r="AV29">
        <f>MAX(0,($B$15+$C$15*EE29)/(1+$D$15*EE29)*DX29/(DZ29+273)*$E$15)</f>
        <v>0</v>
      </c>
      <c r="AW29" t="s">
        <v>429</v>
      </c>
      <c r="AX29" t="s">
        <v>429</v>
      </c>
      <c r="AY29">
        <v>0</v>
      </c>
      <c r="AZ29">
        <v>0</v>
      </c>
      <c r="BA29">
        <f>1-AY29/AZ29</f>
        <v>0</v>
      </c>
      <c r="BB29">
        <v>0</v>
      </c>
      <c r="BC29" t="s">
        <v>429</v>
      </c>
      <c r="BD29" t="s">
        <v>429</v>
      </c>
      <c r="BE29">
        <v>0</v>
      </c>
      <c r="BF29">
        <v>0</v>
      </c>
      <c r="BG29">
        <f>1-BE29/BF29</f>
        <v>0</v>
      </c>
      <c r="BH29">
        <v>0.5</v>
      </c>
      <c r="BI29">
        <f>DH29</f>
        <v>0</v>
      </c>
      <c r="BJ29">
        <f>K29</f>
        <v>0</v>
      </c>
      <c r="BK29">
        <f>BG29*BH29*BI29</f>
        <v>0</v>
      </c>
      <c r="BL29">
        <f>(BJ29-BB29)/BI29</f>
        <v>0</v>
      </c>
      <c r="BM29">
        <f>(AZ29-BF29)/BF29</f>
        <v>0</v>
      </c>
      <c r="BN29">
        <f>AY29/(BA29+AY29/BF29)</f>
        <v>0</v>
      </c>
      <c r="BO29" t="s">
        <v>429</v>
      </c>
      <c r="BP29">
        <v>0</v>
      </c>
      <c r="BQ29">
        <f>IF(BP29&lt;&gt;0, BP29, BN29)</f>
        <v>0</v>
      </c>
      <c r="BR29">
        <f>1-BQ29/BF29</f>
        <v>0</v>
      </c>
      <c r="BS29">
        <f>(BF29-BE29)/(BF29-BQ29)</f>
        <v>0</v>
      </c>
      <c r="BT29">
        <f>(AZ29-BF29)/(AZ29-BQ29)</f>
        <v>0</v>
      </c>
      <c r="BU29">
        <f>(BF29-BE29)/(BF29-AY29)</f>
        <v>0</v>
      </c>
      <c r="BV29">
        <f>(AZ29-BF29)/(AZ29-AY29)</f>
        <v>0</v>
      </c>
      <c r="BW29">
        <f>(BS29*BQ29/BE29)</f>
        <v>0</v>
      </c>
      <c r="BX29">
        <f>(1-BW29)</f>
        <v>0</v>
      </c>
      <c r="DG29">
        <f>$B$13*EF29+$C$13*EG29+$F$13*ER29*(1-EU29)</f>
        <v>0</v>
      </c>
      <c r="DH29">
        <f>DG29*DI29</f>
        <v>0</v>
      </c>
      <c r="DI29">
        <f>($B$13*$D$11+$C$13*$D$11+$F$13*((FE29+EW29)/MAX(FE29+EW29+FF29, 0.1)*$I$11+FF29/MAX(FE29+EW29+FF29, 0.1)*$J$11))/($B$13+$C$13+$F$13)</f>
        <v>0</v>
      </c>
      <c r="DJ29">
        <f>($B$13*$K$11+$C$13*$K$11+$F$13*((FE29+EW29)/MAX(FE29+EW29+FF29, 0.1)*$P$11+FF29/MAX(FE29+EW29+FF29, 0.1)*$Q$11))/($B$13+$C$13+$F$13)</f>
        <v>0</v>
      </c>
      <c r="DK29">
        <v>2.7</v>
      </c>
      <c r="DL29">
        <v>0.5</v>
      </c>
      <c r="DM29" t="s">
        <v>430</v>
      </c>
      <c r="DN29">
        <v>2</v>
      </c>
      <c r="DO29" t="b">
        <v>1</v>
      </c>
      <c r="DP29">
        <v>1680812936.7</v>
      </c>
      <c r="DQ29">
        <v>420.2586</v>
      </c>
      <c r="DR29">
        <v>419.8099</v>
      </c>
      <c r="DS29">
        <v>9.481681</v>
      </c>
      <c r="DT29">
        <v>9.193654</v>
      </c>
      <c r="DU29">
        <v>420.6514</v>
      </c>
      <c r="DV29">
        <v>9.428494000000001</v>
      </c>
      <c r="DW29">
        <v>499.9408</v>
      </c>
      <c r="DX29">
        <v>89.05008000000001</v>
      </c>
      <c r="DY29">
        <v>0.09975235</v>
      </c>
      <c r="DZ29">
        <v>19.99822</v>
      </c>
      <c r="EA29">
        <v>19.99922</v>
      </c>
      <c r="EB29">
        <v>999.9</v>
      </c>
      <c r="EC29">
        <v>0</v>
      </c>
      <c r="ED29">
        <v>0</v>
      </c>
      <c r="EE29">
        <v>10031.25</v>
      </c>
      <c r="EF29">
        <v>0</v>
      </c>
      <c r="EG29">
        <v>0.242856</v>
      </c>
      <c r="EH29">
        <v>0.4488311</v>
      </c>
      <c r="EI29">
        <v>424.2817</v>
      </c>
      <c r="EJ29">
        <v>423.7053</v>
      </c>
      <c r="EK29">
        <v>0.2880285</v>
      </c>
      <c r="EL29">
        <v>419.8099</v>
      </c>
      <c r="EM29">
        <v>9.193654</v>
      </c>
      <c r="EN29">
        <v>0.8443446</v>
      </c>
      <c r="EO29">
        <v>0.8186956999999999</v>
      </c>
      <c r="EP29">
        <v>4.475515000000001</v>
      </c>
      <c r="EQ29">
        <v>4.035657</v>
      </c>
      <c r="ER29">
        <v>0</v>
      </c>
      <c r="ES29">
        <v>0</v>
      </c>
      <c r="ET29">
        <v>0</v>
      </c>
      <c r="EU29">
        <v>0</v>
      </c>
      <c r="EV29">
        <v>2.19319</v>
      </c>
      <c r="EW29">
        <v>0</v>
      </c>
      <c r="EX29">
        <v>-25.09981</v>
      </c>
      <c r="EY29">
        <v>-2.06424</v>
      </c>
      <c r="EZ29">
        <v>33.5372</v>
      </c>
      <c r="FA29">
        <v>38.6998</v>
      </c>
      <c r="FB29">
        <v>36.1871</v>
      </c>
      <c r="FC29">
        <v>37.6559</v>
      </c>
      <c r="FD29">
        <v>34.431</v>
      </c>
      <c r="FE29">
        <v>0</v>
      </c>
      <c r="FF29">
        <v>0</v>
      </c>
      <c r="FG29">
        <v>0</v>
      </c>
      <c r="FH29">
        <v>1680812911.7</v>
      </c>
      <c r="FI29">
        <v>0</v>
      </c>
      <c r="FJ29">
        <v>2.099456</v>
      </c>
      <c r="FK29">
        <v>0.9843153831805957</v>
      </c>
      <c r="FL29">
        <v>4.915069230318042</v>
      </c>
      <c r="FM29">
        <v>-25.419956</v>
      </c>
      <c r="FN29">
        <v>15</v>
      </c>
      <c r="FO29">
        <v>1680812636.5</v>
      </c>
      <c r="FP29" t="s">
        <v>431</v>
      </c>
      <c r="FQ29">
        <v>1680812636.5</v>
      </c>
      <c r="FR29">
        <v>1680812635.5</v>
      </c>
      <c r="FS29">
        <v>1</v>
      </c>
      <c r="FT29">
        <v>-0.029</v>
      </c>
      <c r="FU29">
        <v>0.011</v>
      </c>
      <c r="FV29">
        <v>-0.392</v>
      </c>
      <c r="FW29">
        <v>0.051</v>
      </c>
      <c r="FX29">
        <v>420</v>
      </c>
      <c r="FY29">
        <v>9</v>
      </c>
      <c r="FZ29">
        <v>0.3</v>
      </c>
      <c r="GA29">
        <v>0.19</v>
      </c>
      <c r="GB29">
        <v>0.4772606585365853</v>
      </c>
      <c r="GC29">
        <v>-0.09784703832752578</v>
      </c>
      <c r="GD29">
        <v>0.03050558268028805</v>
      </c>
      <c r="GE29">
        <v>1</v>
      </c>
      <c r="GF29">
        <v>0.2830507560975609</v>
      </c>
      <c r="GG29">
        <v>0.05094296864111483</v>
      </c>
      <c r="GH29">
        <v>0.005316655930373436</v>
      </c>
      <c r="GI29">
        <v>1</v>
      </c>
      <c r="GJ29">
        <v>2</v>
      </c>
      <c r="GK29">
        <v>2</v>
      </c>
      <c r="GL29" t="s">
        <v>452</v>
      </c>
      <c r="GM29">
        <v>3.09998</v>
      </c>
      <c r="GN29">
        <v>2.75831</v>
      </c>
      <c r="GO29">
        <v>0.0869548</v>
      </c>
      <c r="GP29">
        <v>0.0868724</v>
      </c>
      <c r="GQ29">
        <v>0.0537918</v>
      </c>
      <c r="GR29">
        <v>0.0533227</v>
      </c>
      <c r="GS29">
        <v>23484.8</v>
      </c>
      <c r="GT29">
        <v>23194.6</v>
      </c>
      <c r="GU29">
        <v>26265.3</v>
      </c>
      <c r="GV29">
        <v>25737.1</v>
      </c>
      <c r="GW29">
        <v>39906.3</v>
      </c>
      <c r="GX29">
        <v>37196.7</v>
      </c>
      <c r="GY29">
        <v>45949.2</v>
      </c>
      <c r="GZ29">
        <v>42511.8</v>
      </c>
      <c r="HA29">
        <v>1.90117</v>
      </c>
      <c r="HB29">
        <v>1.88038</v>
      </c>
      <c r="HC29">
        <v>-0.0445917</v>
      </c>
      <c r="HD29">
        <v>0</v>
      </c>
      <c r="HE29">
        <v>20.7237</v>
      </c>
      <c r="HF29">
        <v>999.9</v>
      </c>
      <c r="HG29">
        <v>20.6</v>
      </c>
      <c r="HH29">
        <v>33.8</v>
      </c>
      <c r="HI29">
        <v>12.2226</v>
      </c>
      <c r="HJ29">
        <v>60.5896</v>
      </c>
      <c r="HK29">
        <v>28.1971</v>
      </c>
      <c r="HL29">
        <v>1</v>
      </c>
      <c r="HM29">
        <v>0.0421443</v>
      </c>
      <c r="HN29">
        <v>3.89112</v>
      </c>
      <c r="HO29">
        <v>20.2529</v>
      </c>
      <c r="HP29">
        <v>5.22253</v>
      </c>
      <c r="HQ29">
        <v>11.98</v>
      </c>
      <c r="HR29">
        <v>4.9656</v>
      </c>
      <c r="HS29">
        <v>3.27503</v>
      </c>
      <c r="HT29">
        <v>9999</v>
      </c>
      <c r="HU29">
        <v>9999</v>
      </c>
      <c r="HV29">
        <v>9999</v>
      </c>
      <c r="HW29">
        <v>991.2</v>
      </c>
      <c r="HX29">
        <v>1.86447</v>
      </c>
      <c r="HY29">
        <v>1.86054</v>
      </c>
      <c r="HZ29">
        <v>1.85883</v>
      </c>
      <c r="IA29">
        <v>1.86029</v>
      </c>
      <c r="IB29">
        <v>1.86025</v>
      </c>
      <c r="IC29">
        <v>1.85875</v>
      </c>
      <c r="ID29">
        <v>1.85781</v>
      </c>
      <c r="IE29">
        <v>1.85273</v>
      </c>
      <c r="IF29">
        <v>0</v>
      </c>
      <c r="IG29">
        <v>0</v>
      </c>
      <c r="IH29">
        <v>0</v>
      </c>
      <c r="II29">
        <v>0</v>
      </c>
      <c r="IJ29" t="s">
        <v>433</v>
      </c>
      <c r="IK29" t="s">
        <v>434</v>
      </c>
      <c r="IL29" t="s">
        <v>435</v>
      </c>
      <c r="IM29" t="s">
        <v>435</v>
      </c>
      <c r="IN29" t="s">
        <v>435</v>
      </c>
      <c r="IO29" t="s">
        <v>435</v>
      </c>
      <c r="IP29">
        <v>0</v>
      </c>
      <c r="IQ29">
        <v>100</v>
      </c>
      <c r="IR29">
        <v>100</v>
      </c>
      <c r="IS29">
        <v>-0.392</v>
      </c>
      <c r="IT29">
        <v>0.0532</v>
      </c>
      <c r="IU29">
        <v>-0.2600720246746174</v>
      </c>
      <c r="IV29">
        <v>-0.0003017253073519933</v>
      </c>
      <c r="IW29">
        <v>-3.611861002991582E-08</v>
      </c>
      <c r="IX29">
        <v>1.092818259192488E-11</v>
      </c>
      <c r="IY29">
        <v>0.01736351416501651</v>
      </c>
      <c r="IZ29">
        <v>-0.00474105797520424</v>
      </c>
      <c r="JA29">
        <v>0.001052688271871255</v>
      </c>
      <c r="JB29">
        <v>-1.557678818490628E-05</v>
      </c>
      <c r="JC29">
        <v>8</v>
      </c>
      <c r="JD29">
        <v>1961</v>
      </c>
      <c r="JE29">
        <v>1</v>
      </c>
      <c r="JF29">
        <v>23</v>
      </c>
      <c r="JG29">
        <v>5</v>
      </c>
      <c r="JH29">
        <v>5.1</v>
      </c>
      <c r="JI29">
        <v>1.13892</v>
      </c>
      <c r="JJ29">
        <v>2.63672</v>
      </c>
      <c r="JK29">
        <v>1.49658</v>
      </c>
      <c r="JL29">
        <v>2.3938</v>
      </c>
      <c r="JM29">
        <v>1.54907</v>
      </c>
      <c r="JN29">
        <v>2.34985</v>
      </c>
      <c r="JO29">
        <v>39.6418</v>
      </c>
      <c r="JP29">
        <v>24.0262</v>
      </c>
      <c r="JQ29">
        <v>18</v>
      </c>
      <c r="JR29">
        <v>488.93</v>
      </c>
      <c r="JS29">
        <v>490.853</v>
      </c>
      <c r="JT29">
        <v>17.4307</v>
      </c>
      <c r="JU29">
        <v>27.4692</v>
      </c>
      <c r="JV29">
        <v>30.0005</v>
      </c>
      <c r="JW29">
        <v>27.5439</v>
      </c>
      <c r="JX29">
        <v>27.4938</v>
      </c>
      <c r="JY29">
        <v>22.9059</v>
      </c>
      <c r="JZ29">
        <v>19.153</v>
      </c>
      <c r="KA29">
        <v>30.5475</v>
      </c>
      <c r="KB29">
        <v>17.4269</v>
      </c>
      <c r="KC29">
        <v>419.8</v>
      </c>
      <c r="KD29">
        <v>9.21321</v>
      </c>
      <c r="KE29">
        <v>100.397</v>
      </c>
      <c r="KF29">
        <v>100.848</v>
      </c>
    </row>
    <row r="30" spans="1:292">
      <c r="A30">
        <v>12</v>
      </c>
      <c r="B30">
        <v>1680812944.5</v>
      </c>
      <c r="C30">
        <v>55</v>
      </c>
      <c r="D30" t="s">
        <v>457</v>
      </c>
      <c r="E30" t="s">
        <v>458</v>
      </c>
      <c r="F30">
        <v>5</v>
      </c>
      <c r="G30" t="s">
        <v>428</v>
      </c>
      <c r="H30">
        <v>1680812942</v>
      </c>
      <c r="I30">
        <f>(J30)/1000</f>
        <v>0</v>
      </c>
      <c r="J30">
        <f>IF(DO30, AM30, AG30)</f>
        <v>0</v>
      </c>
      <c r="K30">
        <f>IF(DO30, AH30, AF30)</f>
        <v>0</v>
      </c>
      <c r="L30">
        <f>DQ30 - IF(AT30&gt;1, K30*DK30*100.0/(AV30*EE30), 0)</f>
        <v>0</v>
      </c>
      <c r="M30">
        <f>((S30-I30/2)*L30-K30)/(S30+I30/2)</f>
        <v>0</v>
      </c>
      <c r="N30">
        <f>M30*(DX30+DY30)/1000.0</f>
        <v>0</v>
      </c>
      <c r="O30">
        <f>(DQ30 - IF(AT30&gt;1, K30*DK30*100.0/(AV30*EE30), 0))*(DX30+DY30)/1000.0</f>
        <v>0</v>
      </c>
      <c r="P30">
        <f>2.0/((1/R30-1/Q30)+SIGN(R30)*SQRT((1/R30-1/Q30)*(1/R30-1/Q30) + 4*DL30/((DL30+1)*(DL30+1))*(2*1/R30*1/Q30-1/Q30*1/Q30)))</f>
        <v>0</v>
      </c>
      <c r="Q30">
        <f>IF(LEFT(DM30,1)&lt;&gt;"0",IF(LEFT(DM30,1)="1",3.0,DN30),$D$5+$E$5*(EE30*DX30/($K$5*1000))+$F$5*(EE30*DX30/($K$5*1000))*MAX(MIN(DK30,$J$5),$I$5)*MAX(MIN(DK30,$J$5),$I$5)+$G$5*MAX(MIN(DK30,$J$5),$I$5)*(EE30*DX30/($K$5*1000))+$H$5*(EE30*DX30/($K$5*1000))*(EE30*DX30/($K$5*1000)))</f>
        <v>0</v>
      </c>
      <c r="R30">
        <f>I30*(1000-(1000*0.61365*exp(17.502*V30/(240.97+V30))/(DX30+DY30)+DS30)/2)/(1000*0.61365*exp(17.502*V30/(240.97+V30))/(DX30+DY30)-DS30)</f>
        <v>0</v>
      </c>
      <c r="S30">
        <f>1/((DL30+1)/(P30/1.6)+1/(Q30/1.37)) + DL30/((DL30+1)/(P30/1.6) + DL30/(Q30/1.37))</f>
        <v>0</v>
      </c>
      <c r="T30">
        <f>(DG30*DJ30)</f>
        <v>0</v>
      </c>
      <c r="U30">
        <f>(DZ30+(T30+2*0.95*5.67E-8*(((DZ30+$B$9)+273)^4-(DZ30+273)^4)-44100*I30)/(1.84*29.3*Q30+8*0.95*5.67E-8*(DZ30+273)^3))</f>
        <v>0</v>
      </c>
      <c r="V30">
        <f>($C$9*EA30+$D$9*EB30+$E$9*U30)</f>
        <v>0</v>
      </c>
      <c r="W30">
        <f>0.61365*exp(17.502*V30/(240.97+V30))</f>
        <v>0</v>
      </c>
      <c r="X30">
        <f>(Y30/Z30*100)</f>
        <v>0</v>
      </c>
      <c r="Y30">
        <f>DS30*(DX30+DY30)/1000</f>
        <v>0</v>
      </c>
      <c r="Z30">
        <f>0.61365*exp(17.502*DZ30/(240.97+DZ30))</f>
        <v>0</v>
      </c>
      <c r="AA30">
        <f>(W30-DS30*(DX30+DY30)/1000)</f>
        <v>0</v>
      </c>
      <c r="AB30">
        <f>(-I30*44100)</f>
        <v>0</v>
      </c>
      <c r="AC30">
        <f>2*29.3*Q30*0.92*(DZ30-V30)</f>
        <v>0</v>
      </c>
      <c r="AD30">
        <f>2*0.95*5.67E-8*(((DZ30+$B$9)+273)^4-(V30+273)^4)</f>
        <v>0</v>
      </c>
      <c r="AE30">
        <f>T30+AD30+AB30+AC30</f>
        <v>0</v>
      </c>
      <c r="AF30">
        <f>DW30*AT30*(DR30-DQ30*(1000-AT30*DT30)/(1000-AT30*DS30))/(100*DK30)</f>
        <v>0</v>
      </c>
      <c r="AG30">
        <f>1000*DW30*AT30*(DS30-DT30)/(100*DK30*(1000-AT30*DS30))</f>
        <v>0</v>
      </c>
      <c r="AH30">
        <f>(AI30 - AJ30 - DX30*1E3/(8.314*(DZ30+273.15)) * AL30/DW30 * AK30) * DW30/(100*DK30) * (1000 - DT30)/1000</f>
        <v>0</v>
      </c>
      <c r="AI30">
        <v>423.7302810343127</v>
      </c>
      <c r="AJ30">
        <v>424.3090606060605</v>
      </c>
      <c r="AK30">
        <v>-0.0001131079372723816</v>
      </c>
      <c r="AL30">
        <v>66.78534993059402</v>
      </c>
      <c r="AM30">
        <f>(AO30 - AN30 + DX30*1E3/(8.314*(DZ30+273.15)) * AQ30/DW30 * AP30) * DW30/(100*DK30) * 1000/(1000 - AO30)</f>
        <v>0</v>
      </c>
      <c r="AN30">
        <v>9.196372938555443</v>
      </c>
      <c r="AO30">
        <v>9.486014484848484</v>
      </c>
      <c r="AP30">
        <v>2.353718124945491E-05</v>
      </c>
      <c r="AQ30">
        <v>92.10276267056355</v>
      </c>
      <c r="AR30">
        <v>0</v>
      </c>
      <c r="AS30">
        <v>0</v>
      </c>
      <c r="AT30">
        <f>IF(AR30*$H$15&gt;=AV30,1.0,(AV30/(AV30-AR30*$H$15)))</f>
        <v>0</v>
      </c>
      <c r="AU30">
        <f>(AT30-1)*100</f>
        <v>0</v>
      </c>
      <c r="AV30">
        <f>MAX(0,($B$15+$C$15*EE30)/(1+$D$15*EE30)*DX30/(DZ30+273)*$E$15)</f>
        <v>0</v>
      </c>
      <c r="AW30" t="s">
        <v>429</v>
      </c>
      <c r="AX30" t="s">
        <v>429</v>
      </c>
      <c r="AY30">
        <v>0</v>
      </c>
      <c r="AZ30">
        <v>0</v>
      </c>
      <c r="BA30">
        <f>1-AY30/AZ30</f>
        <v>0</v>
      </c>
      <c r="BB30">
        <v>0</v>
      </c>
      <c r="BC30" t="s">
        <v>429</v>
      </c>
      <c r="BD30" t="s">
        <v>429</v>
      </c>
      <c r="BE30">
        <v>0</v>
      </c>
      <c r="BF30">
        <v>0</v>
      </c>
      <c r="BG30">
        <f>1-BE30/BF30</f>
        <v>0</v>
      </c>
      <c r="BH30">
        <v>0.5</v>
      </c>
      <c r="BI30">
        <f>DH30</f>
        <v>0</v>
      </c>
      <c r="BJ30">
        <f>K30</f>
        <v>0</v>
      </c>
      <c r="BK30">
        <f>BG30*BH30*BI30</f>
        <v>0</v>
      </c>
      <c r="BL30">
        <f>(BJ30-BB30)/BI30</f>
        <v>0</v>
      </c>
      <c r="BM30">
        <f>(AZ30-BF30)/BF30</f>
        <v>0</v>
      </c>
      <c r="BN30">
        <f>AY30/(BA30+AY30/BF30)</f>
        <v>0</v>
      </c>
      <c r="BO30" t="s">
        <v>429</v>
      </c>
      <c r="BP30">
        <v>0</v>
      </c>
      <c r="BQ30">
        <f>IF(BP30&lt;&gt;0, BP30, BN30)</f>
        <v>0</v>
      </c>
      <c r="BR30">
        <f>1-BQ30/BF30</f>
        <v>0</v>
      </c>
      <c r="BS30">
        <f>(BF30-BE30)/(BF30-BQ30)</f>
        <v>0</v>
      </c>
      <c r="BT30">
        <f>(AZ30-BF30)/(AZ30-BQ30)</f>
        <v>0</v>
      </c>
      <c r="BU30">
        <f>(BF30-BE30)/(BF30-AY30)</f>
        <v>0</v>
      </c>
      <c r="BV30">
        <f>(AZ30-BF30)/(AZ30-AY30)</f>
        <v>0</v>
      </c>
      <c r="BW30">
        <f>(BS30*BQ30/BE30)</f>
        <v>0</v>
      </c>
      <c r="BX30">
        <f>(1-BW30)</f>
        <v>0</v>
      </c>
      <c r="DG30">
        <f>$B$13*EF30+$C$13*EG30+$F$13*ER30*(1-EU30)</f>
        <v>0</v>
      </c>
      <c r="DH30">
        <f>DG30*DI30</f>
        <v>0</v>
      </c>
      <c r="DI30">
        <f>($B$13*$D$11+$C$13*$D$11+$F$13*((FE30+EW30)/MAX(FE30+EW30+FF30, 0.1)*$I$11+FF30/MAX(FE30+EW30+FF30, 0.1)*$J$11))/($B$13+$C$13+$F$13)</f>
        <v>0</v>
      </c>
      <c r="DJ30">
        <f>($B$13*$K$11+$C$13*$K$11+$F$13*((FE30+EW30)/MAX(FE30+EW30+FF30, 0.1)*$P$11+FF30/MAX(FE30+EW30+FF30, 0.1)*$Q$11))/($B$13+$C$13+$F$13)</f>
        <v>0</v>
      </c>
      <c r="DK30">
        <v>2.7</v>
      </c>
      <c r="DL30">
        <v>0.5</v>
      </c>
      <c r="DM30" t="s">
        <v>430</v>
      </c>
      <c r="DN30">
        <v>2</v>
      </c>
      <c r="DO30" t="b">
        <v>1</v>
      </c>
      <c r="DP30">
        <v>1680812942</v>
      </c>
      <c r="DQ30">
        <v>420.2961111111111</v>
      </c>
      <c r="DR30">
        <v>419.8232222222222</v>
      </c>
      <c r="DS30">
        <v>9.484734444444445</v>
      </c>
      <c r="DT30">
        <v>9.196227777777777</v>
      </c>
      <c r="DU30">
        <v>420.6885555555555</v>
      </c>
      <c r="DV30">
        <v>9.431513333333331</v>
      </c>
      <c r="DW30">
        <v>500.0691111111112</v>
      </c>
      <c r="DX30">
        <v>89.04961111111112</v>
      </c>
      <c r="DY30">
        <v>0.1001696111111111</v>
      </c>
      <c r="DZ30">
        <v>19.99222222222222</v>
      </c>
      <c r="EA30">
        <v>19.99195555555556</v>
      </c>
      <c r="EB30">
        <v>999.9000000000001</v>
      </c>
      <c r="EC30">
        <v>0</v>
      </c>
      <c r="ED30">
        <v>0</v>
      </c>
      <c r="EE30">
        <v>10005.27777777778</v>
      </c>
      <c r="EF30">
        <v>0</v>
      </c>
      <c r="EG30">
        <v>0.242856</v>
      </c>
      <c r="EH30">
        <v>0.4729038888888888</v>
      </c>
      <c r="EI30">
        <v>424.3205555555556</v>
      </c>
      <c r="EJ30">
        <v>423.72</v>
      </c>
      <c r="EK30">
        <v>0.2885052222222222</v>
      </c>
      <c r="EL30">
        <v>419.8232222222222</v>
      </c>
      <c r="EM30">
        <v>9.196227777777777</v>
      </c>
      <c r="EN30">
        <v>0.844612</v>
      </c>
      <c r="EO30">
        <v>0.8189208888888888</v>
      </c>
      <c r="EP30">
        <v>4.480038888888888</v>
      </c>
      <c r="EQ30">
        <v>4.039571111111111</v>
      </c>
      <c r="ER30">
        <v>0</v>
      </c>
      <c r="ES30">
        <v>0</v>
      </c>
      <c r="ET30">
        <v>0</v>
      </c>
      <c r="EU30">
        <v>0</v>
      </c>
      <c r="EV30">
        <v>2.007211111111111</v>
      </c>
      <c r="EW30">
        <v>0</v>
      </c>
      <c r="EX30">
        <v>-24.77667777777778</v>
      </c>
      <c r="EY30">
        <v>-1.960455555555556</v>
      </c>
      <c r="EZ30">
        <v>33.56222222222222</v>
      </c>
      <c r="FA30">
        <v>38.82599999999999</v>
      </c>
      <c r="FB30">
        <v>36.42344444444445</v>
      </c>
      <c r="FC30">
        <v>37.77755555555556</v>
      </c>
      <c r="FD30">
        <v>34.42322222222222</v>
      </c>
      <c r="FE30">
        <v>0</v>
      </c>
      <c r="FF30">
        <v>0</v>
      </c>
      <c r="FG30">
        <v>0</v>
      </c>
      <c r="FH30">
        <v>1680812916.5</v>
      </c>
      <c r="FI30">
        <v>0</v>
      </c>
      <c r="FJ30">
        <v>2.10908</v>
      </c>
      <c r="FK30">
        <v>-0.1080307690271085</v>
      </c>
      <c r="FL30">
        <v>3.590992299989018</v>
      </c>
      <c r="FM30">
        <v>-25.102948</v>
      </c>
      <c r="FN30">
        <v>15</v>
      </c>
      <c r="FO30">
        <v>1680812636.5</v>
      </c>
      <c r="FP30" t="s">
        <v>431</v>
      </c>
      <c r="FQ30">
        <v>1680812636.5</v>
      </c>
      <c r="FR30">
        <v>1680812635.5</v>
      </c>
      <c r="FS30">
        <v>1</v>
      </c>
      <c r="FT30">
        <v>-0.029</v>
      </c>
      <c r="FU30">
        <v>0.011</v>
      </c>
      <c r="FV30">
        <v>-0.392</v>
      </c>
      <c r="FW30">
        <v>0.051</v>
      </c>
      <c r="FX30">
        <v>420</v>
      </c>
      <c r="FY30">
        <v>9</v>
      </c>
      <c r="FZ30">
        <v>0.3</v>
      </c>
      <c r="GA30">
        <v>0.19</v>
      </c>
      <c r="GB30">
        <v>0.47649155</v>
      </c>
      <c r="GC30">
        <v>-0.1227756022514078</v>
      </c>
      <c r="GD30">
        <v>0.02822963702029305</v>
      </c>
      <c r="GE30">
        <v>0</v>
      </c>
      <c r="GF30">
        <v>0.28623635</v>
      </c>
      <c r="GG30">
        <v>0.02638399249530935</v>
      </c>
      <c r="GH30">
        <v>0.00292494078187918</v>
      </c>
      <c r="GI30">
        <v>1</v>
      </c>
      <c r="GJ30">
        <v>1</v>
      </c>
      <c r="GK30">
        <v>2</v>
      </c>
      <c r="GL30" t="s">
        <v>432</v>
      </c>
      <c r="GM30">
        <v>3.10004</v>
      </c>
      <c r="GN30">
        <v>2.75815</v>
      </c>
      <c r="GO30">
        <v>0.0869516</v>
      </c>
      <c r="GP30">
        <v>0.0868651</v>
      </c>
      <c r="GQ30">
        <v>0.0538029</v>
      </c>
      <c r="GR30">
        <v>0.0533344</v>
      </c>
      <c r="GS30">
        <v>23484.8</v>
      </c>
      <c r="GT30">
        <v>23194.6</v>
      </c>
      <c r="GU30">
        <v>26265.2</v>
      </c>
      <c r="GV30">
        <v>25736.9</v>
      </c>
      <c r="GW30">
        <v>39905.6</v>
      </c>
      <c r="GX30">
        <v>37195.9</v>
      </c>
      <c r="GY30">
        <v>45948.9</v>
      </c>
      <c r="GZ30">
        <v>42511.5</v>
      </c>
      <c r="HA30">
        <v>1.9014</v>
      </c>
      <c r="HB30">
        <v>1.8802</v>
      </c>
      <c r="HC30">
        <v>-0.0445172</v>
      </c>
      <c r="HD30">
        <v>0</v>
      </c>
      <c r="HE30">
        <v>20.7242</v>
      </c>
      <c r="HF30">
        <v>999.9</v>
      </c>
      <c r="HG30">
        <v>20.6</v>
      </c>
      <c r="HH30">
        <v>33.8</v>
      </c>
      <c r="HI30">
        <v>12.2236</v>
      </c>
      <c r="HJ30">
        <v>60.9296</v>
      </c>
      <c r="HK30">
        <v>28.2332</v>
      </c>
      <c r="HL30">
        <v>1</v>
      </c>
      <c r="HM30">
        <v>0.0416972</v>
      </c>
      <c r="HN30">
        <v>3.48824</v>
      </c>
      <c r="HO30">
        <v>20.2614</v>
      </c>
      <c r="HP30">
        <v>5.22283</v>
      </c>
      <c r="HQ30">
        <v>11.98</v>
      </c>
      <c r="HR30">
        <v>4.9657</v>
      </c>
      <c r="HS30">
        <v>3.275</v>
      </c>
      <c r="HT30">
        <v>9999</v>
      </c>
      <c r="HU30">
        <v>9999</v>
      </c>
      <c r="HV30">
        <v>9999</v>
      </c>
      <c r="HW30">
        <v>991.2</v>
      </c>
      <c r="HX30">
        <v>1.86448</v>
      </c>
      <c r="HY30">
        <v>1.86057</v>
      </c>
      <c r="HZ30">
        <v>1.85883</v>
      </c>
      <c r="IA30">
        <v>1.86032</v>
      </c>
      <c r="IB30">
        <v>1.86029</v>
      </c>
      <c r="IC30">
        <v>1.85875</v>
      </c>
      <c r="ID30">
        <v>1.8578</v>
      </c>
      <c r="IE30">
        <v>1.85274</v>
      </c>
      <c r="IF30">
        <v>0</v>
      </c>
      <c r="IG30">
        <v>0</v>
      </c>
      <c r="IH30">
        <v>0</v>
      </c>
      <c r="II30">
        <v>0</v>
      </c>
      <c r="IJ30" t="s">
        <v>433</v>
      </c>
      <c r="IK30" t="s">
        <v>434</v>
      </c>
      <c r="IL30" t="s">
        <v>435</v>
      </c>
      <c r="IM30" t="s">
        <v>435</v>
      </c>
      <c r="IN30" t="s">
        <v>435</v>
      </c>
      <c r="IO30" t="s">
        <v>435</v>
      </c>
      <c r="IP30">
        <v>0</v>
      </c>
      <c r="IQ30">
        <v>100</v>
      </c>
      <c r="IR30">
        <v>100</v>
      </c>
      <c r="IS30">
        <v>-0.392</v>
      </c>
      <c r="IT30">
        <v>0.0532</v>
      </c>
      <c r="IU30">
        <v>-0.2600720246746174</v>
      </c>
      <c r="IV30">
        <v>-0.0003017253073519933</v>
      </c>
      <c r="IW30">
        <v>-3.611861002991582E-08</v>
      </c>
      <c r="IX30">
        <v>1.092818259192488E-11</v>
      </c>
      <c r="IY30">
        <v>0.01736351416501651</v>
      </c>
      <c r="IZ30">
        <v>-0.00474105797520424</v>
      </c>
      <c r="JA30">
        <v>0.001052688271871255</v>
      </c>
      <c r="JB30">
        <v>-1.557678818490628E-05</v>
      </c>
      <c r="JC30">
        <v>8</v>
      </c>
      <c r="JD30">
        <v>1961</v>
      </c>
      <c r="JE30">
        <v>1</v>
      </c>
      <c r="JF30">
        <v>23</v>
      </c>
      <c r="JG30">
        <v>5.1</v>
      </c>
      <c r="JH30">
        <v>5.2</v>
      </c>
      <c r="JI30">
        <v>1.14014</v>
      </c>
      <c r="JJ30">
        <v>2.63306</v>
      </c>
      <c r="JK30">
        <v>1.49658</v>
      </c>
      <c r="JL30">
        <v>2.3938</v>
      </c>
      <c r="JM30">
        <v>1.54907</v>
      </c>
      <c r="JN30">
        <v>2.40723</v>
      </c>
      <c r="JO30">
        <v>39.6669</v>
      </c>
      <c r="JP30">
        <v>24.035</v>
      </c>
      <c r="JQ30">
        <v>18</v>
      </c>
      <c r="JR30">
        <v>489.093</v>
      </c>
      <c r="JS30">
        <v>490.771</v>
      </c>
      <c r="JT30">
        <v>17.4498</v>
      </c>
      <c r="JU30">
        <v>27.4727</v>
      </c>
      <c r="JV30">
        <v>29.9997</v>
      </c>
      <c r="JW30">
        <v>27.548</v>
      </c>
      <c r="JX30">
        <v>27.4974</v>
      </c>
      <c r="JY30">
        <v>22.9076</v>
      </c>
      <c r="JZ30">
        <v>19.153</v>
      </c>
      <c r="KA30">
        <v>30.5475</v>
      </c>
      <c r="KB30">
        <v>17.5195</v>
      </c>
      <c r="KC30">
        <v>419.8</v>
      </c>
      <c r="KD30">
        <v>9.21321</v>
      </c>
      <c r="KE30">
        <v>100.397</v>
      </c>
      <c r="KF30">
        <v>100.847</v>
      </c>
    </row>
    <row r="31" spans="1:292">
      <c r="A31">
        <v>13</v>
      </c>
      <c r="B31">
        <v>1680813486</v>
      </c>
      <c r="C31">
        <v>596.5</v>
      </c>
      <c r="D31" t="s">
        <v>459</v>
      </c>
      <c r="E31" t="s">
        <v>460</v>
      </c>
      <c r="F31">
        <v>5</v>
      </c>
      <c r="G31" t="s">
        <v>428</v>
      </c>
      <c r="H31">
        <v>1680813483.25</v>
      </c>
      <c r="I31">
        <f>(J31)/1000</f>
        <v>0</v>
      </c>
      <c r="J31">
        <f>IF(DO31, AM31, AG31)</f>
        <v>0</v>
      </c>
      <c r="K31">
        <f>IF(DO31, AH31, AF31)</f>
        <v>0</v>
      </c>
      <c r="L31">
        <f>DQ31 - IF(AT31&gt;1, K31*DK31*100.0/(AV31*EE31), 0)</f>
        <v>0</v>
      </c>
      <c r="M31">
        <f>((S31-I31/2)*L31-K31)/(S31+I31/2)</f>
        <v>0</v>
      </c>
      <c r="N31">
        <f>M31*(DX31+DY31)/1000.0</f>
        <v>0</v>
      </c>
      <c r="O31">
        <f>(DQ31 - IF(AT31&gt;1, K31*DK31*100.0/(AV31*EE31), 0))*(DX31+DY31)/1000.0</f>
        <v>0</v>
      </c>
      <c r="P31">
        <f>2.0/((1/R31-1/Q31)+SIGN(R31)*SQRT((1/R31-1/Q31)*(1/R31-1/Q31) + 4*DL31/((DL31+1)*(DL31+1))*(2*1/R31*1/Q31-1/Q31*1/Q31)))</f>
        <v>0</v>
      </c>
      <c r="Q31">
        <f>IF(LEFT(DM31,1)&lt;&gt;"0",IF(LEFT(DM31,1)="1",3.0,DN31),$D$5+$E$5*(EE31*DX31/($K$5*1000))+$F$5*(EE31*DX31/($K$5*1000))*MAX(MIN(DK31,$J$5),$I$5)*MAX(MIN(DK31,$J$5),$I$5)+$G$5*MAX(MIN(DK31,$J$5),$I$5)*(EE31*DX31/($K$5*1000))+$H$5*(EE31*DX31/($K$5*1000))*(EE31*DX31/($K$5*1000)))</f>
        <v>0</v>
      </c>
      <c r="R31">
        <f>I31*(1000-(1000*0.61365*exp(17.502*V31/(240.97+V31))/(DX31+DY31)+DS31)/2)/(1000*0.61365*exp(17.502*V31/(240.97+V31))/(DX31+DY31)-DS31)</f>
        <v>0</v>
      </c>
      <c r="S31">
        <f>1/((DL31+1)/(P31/1.6)+1/(Q31/1.37)) + DL31/((DL31+1)/(P31/1.6) + DL31/(Q31/1.37))</f>
        <v>0</v>
      </c>
      <c r="T31">
        <f>(DG31*DJ31)</f>
        <v>0</v>
      </c>
      <c r="U31">
        <f>(DZ31+(T31+2*0.95*5.67E-8*(((DZ31+$B$9)+273)^4-(DZ31+273)^4)-44100*I31)/(1.84*29.3*Q31+8*0.95*5.67E-8*(DZ31+273)^3))</f>
        <v>0</v>
      </c>
      <c r="V31">
        <f>($C$9*EA31+$D$9*EB31+$E$9*U31)</f>
        <v>0</v>
      </c>
      <c r="W31">
        <f>0.61365*exp(17.502*V31/(240.97+V31))</f>
        <v>0</v>
      </c>
      <c r="X31">
        <f>(Y31/Z31*100)</f>
        <v>0</v>
      </c>
      <c r="Y31">
        <f>DS31*(DX31+DY31)/1000</f>
        <v>0</v>
      </c>
      <c r="Z31">
        <f>0.61365*exp(17.502*DZ31/(240.97+DZ31))</f>
        <v>0</v>
      </c>
      <c r="AA31">
        <f>(W31-DS31*(DX31+DY31)/1000)</f>
        <v>0</v>
      </c>
      <c r="AB31">
        <f>(-I31*44100)</f>
        <v>0</v>
      </c>
      <c r="AC31">
        <f>2*29.3*Q31*0.92*(DZ31-V31)</f>
        <v>0</v>
      </c>
      <c r="AD31">
        <f>2*0.95*5.67E-8*(((DZ31+$B$9)+273)^4-(V31+273)^4)</f>
        <v>0</v>
      </c>
      <c r="AE31">
        <f>T31+AD31+AB31+AC31</f>
        <v>0</v>
      </c>
      <c r="AF31">
        <f>DW31*AT31*(DR31-DQ31*(1000-AT31*DT31)/(1000-AT31*DS31))/(100*DK31)</f>
        <v>0</v>
      </c>
      <c r="AG31">
        <f>1000*DW31*AT31*(DS31-DT31)/(100*DK31*(1000-AT31*DS31))</f>
        <v>0</v>
      </c>
      <c r="AH31">
        <f>(AI31 - AJ31 - DX31*1E3/(8.314*(DZ31+273.15)) * AL31/DW31 * AK31) * DW31/(100*DK31) * (1000 - DT31)/1000</f>
        <v>0</v>
      </c>
      <c r="AI31">
        <v>430.1978605636951</v>
      </c>
      <c r="AJ31">
        <v>431.2732484848486</v>
      </c>
      <c r="AK31">
        <v>-0.002905954902283707</v>
      </c>
      <c r="AL31">
        <v>66.74833220846349</v>
      </c>
      <c r="AM31">
        <f>(AO31 - AN31 + DX31*1E3/(8.314*(DZ31+273.15)) * AQ31/DW31 * AP31) * DW31/(100*DK31) * 1000/(1000 - AO31)</f>
        <v>0</v>
      </c>
      <c r="AN31">
        <v>24.29609724407171</v>
      </c>
      <c r="AO31">
        <v>24.54597696969696</v>
      </c>
      <c r="AP31">
        <v>-3.491019181632908E-06</v>
      </c>
      <c r="AQ31">
        <v>93.08220973963482</v>
      </c>
      <c r="AR31">
        <v>0</v>
      </c>
      <c r="AS31">
        <v>0</v>
      </c>
      <c r="AT31">
        <f>IF(AR31*$H$15&gt;=AV31,1.0,(AV31/(AV31-AR31*$H$15)))</f>
        <v>0</v>
      </c>
      <c r="AU31">
        <f>(AT31-1)*100</f>
        <v>0</v>
      </c>
      <c r="AV31">
        <f>MAX(0,($B$15+$C$15*EE31)/(1+$D$15*EE31)*DX31/(DZ31+273)*$E$15)</f>
        <v>0</v>
      </c>
      <c r="AW31" t="s">
        <v>429</v>
      </c>
      <c r="AX31" t="s">
        <v>429</v>
      </c>
      <c r="AY31">
        <v>0</v>
      </c>
      <c r="AZ31">
        <v>0</v>
      </c>
      <c r="BA31">
        <f>1-AY31/AZ31</f>
        <v>0</v>
      </c>
      <c r="BB31">
        <v>0</v>
      </c>
      <c r="BC31" t="s">
        <v>429</v>
      </c>
      <c r="BD31" t="s">
        <v>429</v>
      </c>
      <c r="BE31">
        <v>0</v>
      </c>
      <c r="BF31">
        <v>0</v>
      </c>
      <c r="BG31">
        <f>1-BE31/BF31</f>
        <v>0</v>
      </c>
      <c r="BH31">
        <v>0.5</v>
      </c>
      <c r="BI31">
        <f>DH31</f>
        <v>0</v>
      </c>
      <c r="BJ31">
        <f>K31</f>
        <v>0</v>
      </c>
      <c r="BK31">
        <f>BG31*BH31*BI31</f>
        <v>0</v>
      </c>
      <c r="BL31">
        <f>(BJ31-BB31)/BI31</f>
        <v>0</v>
      </c>
      <c r="BM31">
        <f>(AZ31-BF31)/BF31</f>
        <v>0</v>
      </c>
      <c r="BN31">
        <f>AY31/(BA31+AY31/BF31)</f>
        <v>0</v>
      </c>
      <c r="BO31" t="s">
        <v>429</v>
      </c>
      <c r="BP31">
        <v>0</v>
      </c>
      <c r="BQ31">
        <f>IF(BP31&lt;&gt;0, BP31, BN31)</f>
        <v>0</v>
      </c>
      <c r="BR31">
        <f>1-BQ31/BF31</f>
        <v>0</v>
      </c>
      <c r="BS31">
        <f>(BF31-BE31)/(BF31-BQ31)</f>
        <v>0</v>
      </c>
      <c r="BT31">
        <f>(AZ31-BF31)/(AZ31-BQ31)</f>
        <v>0</v>
      </c>
      <c r="BU31">
        <f>(BF31-BE31)/(BF31-AY31)</f>
        <v>0</v>
      </c>
      <c r="BV31">
        <f>(AZ31-BF31)/(AZ31-AY31)</f>
        <v>0</v>
      </c>
      <c r="BW31">
        <f>(BS31*BQ31/BE31)</f>
        <v>0</v>
      </c>
      <c r="BX31">
        <f>(1-BW31)</f>
        <v>0</v>
      </c>
      <c r="DG31">
        <f>$B$13*EF31+$C$13*EG31+$F$13*ER31*(1-EU31)</f>
        <v>0</v>
      </c>
      <c r="DH31">
        <f>DG31*DI31</f>
        <v>0</v>
      </c>
      <c r="DI31">
        <f>($B$13*$D$11+$C$13*$D$11+$F$13*((FE31+EW31)/MAX(FE31+EW31+FF31, 0.1)*$I$11+FF31/MAX(FE31+EW31+FF31, 0.1)*$J$11))/($B$13+$C$13+$F$13)</f>
        <v>0</v>
      </c>
      <c r="DJ31">
        <f>($B$13*$K$11+$C$13*$K$11+$F$13*((FE31+EW31)/MAX(FE31+EW31+FF31, 0.1)*$P$11+FF31/MAX(FE31+EW31+FF31, 0.1)*$Q$11))/($B$13+$C$13+$F$13)</f>
        <v>0</v>
      </c>
      <c r="DK31">
        <v>2.7</v>
      </c>
      <c r="DL31">
        <v>0.5</v>
      </c>
      <c r="DM31" t="s">
        <v>430</v>
      </c>
      <c r="DN31">
        <v>2</v>
      </c>
      <c r="DO31" t="b">
        <v>1</v>
      </c>
      <c r="DP31">
        <v>1680813483.25</v>
      </c>
      <c r="DQ31">
        <v>420.7316</v>
      </c>
      <c r="DR31">
        <v>419.7566</v>
      </c>
      <c r="DS31">
        <v>24.54655</v>
      </c>
      <c r="DT31">
        <v>24.29855</v>
      </c>
      <c r="DU31">
        <v>421.4537999999999</v>
      </c>
      <c r="DV31">
        <v>24.27588</v>
      </c>
      <c r="DW31">
        <v>499.9941000000001</v>
      </c>
      <c r="DX31">
        <v>89.02315999999999</v>
      </c>
      <c r="DY31">
        <v>0.09987101</v>
      </c>
      <c r="DZ31">
        <v>27.41745</v>
      </c>
      <c r="EA31">
        <v>27.49892999999999</v>
      </c>
      <c r="EB31">
        <v>999.9</v>
      </c>
      <c r="EC31">
        <v>0</v>
      </c>
      <c r="ED31">
        <v>0</v>
      </c>
      <c r="EE31">
        <v>10009.375</v>
      </c>
      <c r="EF31">
        <v>0</v>
      </c>
      <c r="EG31">
        <v>0.242856</v>
      </c>
      <c r="EH31">
        <v>0.9747494000000001</v>
      </c>
      <c r="EI31">
        <v>431.3190000000001</v>
      </c>
      <c r="EJ31">
        <v>430.2101</v>
      </c>
      <c r="EK31">
        <v>0.2480096</v>
      </c>
      <c r="EL31">
        <v>419.7566</v>
      </c>
      <c r="EM31">
        <v>24.29855</v>
      </c>
      <c r="EN31">
        <v>2.18521</v>
      </c>
      <c r="EO31">
        <v>2.163133</v>
      </c>
      <c r="EP31">
        <v>18.85433</v>
      </c>
      <c r="EQ31">
        <v>18.69185</v>
      </c>
      <c r="ER31">
        <v>0</v>
      </c>
      <c r="ES31">
        <v>0</v>
      </c>
      <c r="ET31">
        <v>0</v>
      </c>
      <c r="EU31">
        <v>0</v>
      </c>
      <c r="EV31">
        <v>2.05251</v>
      </c>
      <c r="EW31">
        <v>0</v>
      </c>
      <c r="EX31">
        <v>-21.39908</v>
      </c>
      <c r="EY31">
        <v>-1.6083</v>
      </c>
      <c r="EZ31">
        <v>34.1622</v>
      </c>
      <c r="FA31">
        <v>39.53100000000001</v>
      </c>
      <c r="FB31">
        <v>37.12480000000001</v>
      </c>
      <c r="FC31">
        <v>38.7812</v>
      </c>
      <c r="FD31">
        <v>35.7373</v>
      </c>
      <c r="FE31">
        <v>0</v>
      </c>
      <c r="FF31">
        <v>0</v>
      </c>
      <c r="FG31">
        <v>0</v>
      </c>
      <c r="FH31">
        <v>1680813458.3</v>
      </c>
      <c r="FI31">
        <v>0</v>
      </c>
      <c r="FJ31">
        <v>2.086726923076923</v>
      </c>
      <c r="FK31">
        <v>0.3319282075811692</v>
      </c>
      <c r="FL31">
        <v>3.876690600142863</v>
      </c>
      <c r="FM31">
        <v>-21.73531538461538</v>
      </c>
      <c r="FN31">
        <v>15</v>
      </c>
      <c r="FO31">
        <v>1680813249</v>
      </c>
      <c r="FP31" t="s">
        <v>461</v>
      </c>
      <c r="FQ31">
        <v>1680813249</v>
      </c>
      <c r="FR31">
        <v>1680813247</v>
      </c>
      <c r="FS31">
        <v>2</v>
      </c>
      <c r="FT31">
        <v>-0.33</v>
      </c>
      <c r="FU31">
        <v>-0.006</v>
      </c>
      <c r="FV31">
        <v>-0.722</v>
      </c>
      <c r="FW31">
        <v>0.271</v>
      </c>
      <c r="FX31">
        <v>420</v>
      </c>
      <c r="FY31">
        <v>24</v>
      </c>
      <c r="FZ31">
        <v>0.41</v>
      </c>
      <c r="GA31">
        <v>0.15</v>
      </c>
      <c r="GB31">
        <v>0.9453290731707318</v>
      </c>
      <c r="GC31">
        <v>0.02362212543554114</v>
      </c>
      <c r="GD31">
        <v>0.03936724943611603</v>
      </c>
      <c r="GE31">
        <v>1</v>
      </c>
      <c r="GF31">
        <v>0.2505134146341463</v>
      </c>
      <c r="GG31">
        <v>0.001543902439024862</v>
      </c>
      <c r="GH31">
        <v>0.002827594400965459</v>
      </c>
      <c r="GI31">
        <v>1</v>
      </c>
      <c r="GJ31">
        <v>2</v>
      </c>
      <c r="GK31">
        <v>2</v>
      </c>
      <c r="GL31" t="s">
        <v>452</v>
      </c>
      <c r="GM31">
        <v>3.1036</v>
      </c>
      <c r="GN31">
        <v>2.75819</v>
      </c>
      <c r="GO31">
        <v>0.0871</v>
      </c>
      <c r="GP31">
        <v>0.0868955</v>
      </c>
      <c r="GQ31">
        <v>0.108275</v>
      </c>
      <c r="GR31">
        <v>0.108859</v>
      </c>
      <c r="GS31">
        <v>23469.1</v>
      </c>
      <c r="GT31">
        <v>23183.8</v>
      </c>
      <c r="GU31">
        <v>26251.6</v>
      </c>
      <c r="GV31">
        <v>25725.8</v>
      </c>
      <c r="GW31">
        <v>37568.6</v>
      </c>
      <c r="GX31">
        <v>34988.1</v>
      </c>
      <c r="GY31">
        <v>45926.1</v>
      </c>
      <c r="GZ31">
        <v>42495.7</v>
      </c>
      <c r="HA31">
        <v>1.89855</v>
      </c>
      <c r="HB31">
        <v>1.9037</v>
      </c>
      <c r="HC31">
        <v>0.0675954</v>
      </c>
      <c r="HD31">
        <v>0</v>
      </c>
      <c r="HE31">
        <v>26.3983</v>
      </c>
      <c r="HF31">
        <v>999.9</v>
      </c>
      <c r="HG31">
        <v>43.6</v>
      </c>
      <c r="HH31">
        <v>33.7</v>
      </c>
      <c r="HI31">
        <v>25.7315</v>
      </c>
      <c r="HJ31">
        <v>60.7596</v>
      </c>
      <c r="HK31">
        <v>27.488</v>
      </c>
      <c r="HL31">
        <v>1</v>
      </c>
      <c r="HM31">
        <v>0.0555843</v>
      </c>
      <c r="HN31">
        <v>-0.143126</v>
      </c>
      <c r="HO31">
        <v>20.2938</v>
      </c>
      <c r="HP31">
        <v>5.22148</v>
      </c>
      <c r="HQ31">
        <v>11.98</v>
      </c>
      <c r="HR31">
        <v>4.9657</v>
      </c>
      <c r="HS31">
        <v>3.275</v>
      </c>
      <c r="HT31">
        <v>9999</v>
      </c>
      <c r="HU31">
        <v>9999</v>
      </c>
      <c r="HV31">
        <v>9999</v>
      </c>
      <c r="HW31">
        <v>991.3</v>
      </c>
      <c r="HX31">
        <v>1.86447</v>
      </c>
      <c r="HY31">
        <v>1.86061</v>
      </c>
      <c r="HZ31">
        <v>1.85883</v>
      </c>
      <c r="IA31">
        <v>1.86034</v>
      </c>
      <c r="IB31">
        <v>1.86031</v>
      </c>
      <c r="IC31">
        <v>1.85876</v>
      </c>
      <c r="ID31">
        <v>1.85781</v>
      </c>
      <c r="IE31">
        <v>1.85273</v>
      </c>
      <c r="IF31">
        <v>0</v>
      </c>
      <c r="IG31">
        <v>0</v>
      </c>
      <c r="IH31">
        <v>0</v>
      </c>
      <c r="II31">
        <v>0</v>
      </c>
      <c r="IJ31" t="s">
        <v>433</v>
      </c>
      <c r="IK31" t="s">
        <v>434</v>
      </c>
      <c r="IL31" t="s">
        <v>435</v>
      </c>
      <c r="IM31" t="s">
        <v>435</v>
      </c>
      <c r="IN31" t="s">
        <v>435</v>
      </c>
      <c r="IO31" t="s">
        <v>435</v>
      </c>
      <c r="IP31">
        <v>0</v>
      </c>
      <c r="IQ31">
        <v>100</v>
      </c>
      <c r="IR31">
        <v>100</v>
      </c>
      <c r="IS31">
        <v>-0.723</v>
      </c>
      <c r="IT31">
        <v>0.2706</v>
      </c>
      <c r="IU31">
        <v>-0.5896226007271985</v>
      </c>
      <c r="IV31">
        <v>-0.0003017253073519933</v>
      </c>
      <c r="IW31">
        <v>-3.611861002991582E-08</v>
      </c>
      <c r="IX31">
        <v>1.092818259192488E-11</v>
      </c>
      <c r="IY31">
        <v>0.2706750000000042</v>
      </c>
      <c r="IZ31">
        <v>0</v>
      </c>
      <c r="JA31">
        <v>0</v>
      </c>
      <c r="JB31">
        <v>0</v>
      </c>
      <c r="JC31">
        <v>8</v>
      </c>
      <c r="JD31">
        <v>1961</v>
      </c>
      <c r="JE31">
        <v>1</v>
      </c>
      <c r="JF31">
        <v>23</v>
      </c>
      <c r="JG31">
        <v>4</v>
      </c>
      <c r="JH31">
        <v>4</v>
      </c>
      <c r="JI31">
        <v>1.15356</v>
      </c>
      <c r="JJ31">
        <v>2.6355</v>
      </c>
      <c r="JK31">
        <v>1.49658</v>
      </c>
      <c r="JL31">
        <v>2.39624</v>
      </c>
      <c r="JM31">
        <v>1.54907</v>
      </c>
      <c r="JN31">
        <v>2.43164</v>
      </c>
      <c r="JO31">
        <v>39.8428</v>
      </c>
      <c r="JP31">
        <v>24.0437</v>
      </c>
      <c r="JQ31">
        <v>18</v>
      </c>
      <c r="JR31">
        <v>490.25</v>
      </c>
      <c r="JS31">
        <v>509.337</v>
      </c>
      <c r="JT31">
        <v>27.2202</v>
      </c>
      <c r="JU31">
        <v>27.8586</v>
      </c>
      <c r="JV31">
        <v>30</v>
      </c>
      <c r="JW31">
        <v>27.9079</v>
      </c>
      <c r="JX31">
        <v>27.8428</v>
      </c>
      <c r="JY31">
        <v>23.1923</v>
      </c>
      <c r="JZ31">
        <v>10.1304</v>
      </c>
      <c r="KA31">
        <v>100</v>
      </c>
      <c r="KB31">
        <v>27.2286</v>
      </c>
      <c r="KC31">
        <v>419.8</v>
      </c>
      <c r="KD31">
        <v>24.3781</v>
      </c>
      <c r="KE31">
        <v>100.346</v>
      </c>
      <c r="KF31">
        <v>100.807</v>
      </c>
    </row>
    <row r="32" spans="1:292">
      <c r="A32">
        <v>14</v>
      </c>
      <c r="B32">
        <v>1680813491</v>
      </c>
      <c r="C32">
        <v>601.5</v>
      </c>
      <c r="D32" t="s">
        <v>462</v>
      </c>
      <c r="E32" t="s">
        <v>463</v>
      </c>
      <c r="F32">
        <v>5</v>
      </c>
      <c r="G32" t="s">
        <v>428</v>
      </c>
      <c r="H32">
        <v>1680813488.5</v>
      </c>
      <c r="I32">
        <f>(J32)/1000</f>
        <v>0</v>
      </c>
      <c r="J32">
        <f>IF(DO32, AM32, AG32)</f>
        <v>0</v>
      </c>
      <c r="K32">
        <f>IF(DO32, AH32, AF32)</f>
        <v>0</v>
      </c>
      <c r="L32">
        <f>DQ32 - IF(AT32&gt;1, K32*DK32*100.0/(AV32*EE32), 0)</f>
        <v>0</v>
      </c>
      <c r="M32">
        <f>((S32-I32/2)*L32-K32)/(S32+I32/2)</f>
        <v>0</v>
      </c>
      <c r="N32">
        <f>M32*(DX32+DY32)/1000.0</f>
        <v>0</v>
      </c>
      <c r="O32">
        <f>(DQ32 - IF(AT32&gt;1, K32*DK32*100.0/(AV32*EE32), 0))*(DX32+DY32)/1000.0</f>
        <v>0</v>
      </c>
      <c r="P32">
        <f>2.0/((1/R32-1/Q32)+SIGN(R32)*SQRT((1/R32-1/Q32)*(1/R32-1/Q32) + 4*DL32/((DL32+1)*(DL32+1))*(2*1/R32*1/Q32-1/Q32*1/Q32)))</f>
        <v>0</v>
      </c>
      <c r="Q32">
        <f>IF(LEFT(DM32,1)&lt;&gt;"0",IF(LEFT(DM32,1)="1",3.0,DN32),$D$5+$E$5*(EE32*DX32/($K$5*1000))+$F$5*(EE32*DX32/($K$5*1000))*MAX(MIN(DK32,$J$5),$I$5)*MAX(MIN(DK32,$J$5),$I$5)+$G$5*MAX(MIN(DK32,$J$5),$I$5)*(EE32*DX32/($K$5*1000))+$H$5*(EE32*DX32/($K$5*1000))*(EE32*DX32/($K$5*1000)))</f>
        <v>0</v>
      </c>
      <c r="R32">
        <f>I32*(1000-(1000*0.61365*exp(17.502*V32/(240.97+V32))/(DX32+DY32)+DS32)/2)/(1000*0.61365*exp(17.502*V32/(240.97+V32))/(DX32+DY32)-DS32)</f>
        <v>0</v>
      </c>
      <c r="S32">
        <f>1/((DL32+1)/(P32/1.6)+1/(Q32/1.37)) + DL32/((DL32+1)/(P32/1.6) + DL32/(Q32/1.37))</f>
        <v>0</v>
      </c>
      <c r="T32">
        <f>(DG32*DJ32)</f>
        <v>0</v>
      </c>
      <c r="U32">
        <f>(DZ32+(T32+2*0.95*5.67E-8*(((DZ32+$B$9)+273)^4-(DZ32+273)^4)-44100*I32)/(1.84*29.3*Q32+8*0.95*5.67E-8*(DZ32+273)^3))</f>
        <v>0</v>
      </c>
      <c r="V32">
        <f>($C$9*EA32+$D$9*EB32+$E$9*U32)</f>
        <v>0</v>
      </c>
      <c r="W32">
        <f>0.61365*exp(17.502*V32/(240.97+V32))</f>
        <v>0</v>
      </c>
      <c r="X32">
        <f>(Y32/Z32*100)</f>
        <v>0</v>
      </c>
      <c r="Y32">
        <f>DS32*(DX32+DY32)/1000</f>
        <v>0</v>
      </c>
      <c r="Z32">
        <f>0.61365*exp(17.502*DZ32/(240.97+DZ32))</f>
        <v>0</v>
      </c>
      <c r="AA32">
        <f>(W32-DS32*(DX32+DY32)/1000)</f>
        <v>0</v>
      </c>
      <c r="AB32">
        <f>(-I32*44100)</f>
        <v>0</v>
      </c>
      <c r="AC32">
        <f>2*29.3*Q32*0.92*(DZ32-V32)</f>
        <v>0</v>
      </c>
      <c r="AD32">
        <f>2*0.95*5.67E-8*(((DZ32+$B$9)+273)^4-(V32+273)^4)</f>
        <v>0</v>
      </c>
      <c r="AE32">
        <f>T32+AD32+AB32+AC32</f>
        <v>0</v>
      </c>
      <c r="AF32">
        <f>DW32*AT32*(DR32-DQ32*(1000-AT32*DT32)/(1000-AT32*DS32))/(100*DK32)</f>
        <v>0</v>
      </c>
      <c r="AG32">
        <f>1000*DW32*AT32*(DS32-DT32)/(100*DK32*(1000-AT32*DS32))</f>
        <v>0</v>
      </c>
      <c r="AH32">
        <f>(AI32 - AJ32 - DX32*1E3/(8.314*(DZ32+273.15)) * AL32/DW32 * AK32) * DW32/(100*DK32) * (1000 - DT32)/1000</f>
        <v>0</v>
      </c>
      <c r="AI32">
        <v>430.2811002054345</v>
      </c>
      <c r="AJ32">
        <v>431.3610424242423</v>
      </c>
      <c r="AK32">
        <v>0.02071125604655344</v>
      </c>
      <c r="AL32">
        <v>66.74833220846349</v>
      </c>
      <c r="AM32">
        <f>(AO32 - AN32 + DX32*1E3/(8.314*(DZ32+273.15)) * AQ32/DW32 * AP32) * DW32/(100*DK32) * 1000/(1000 - AO32)</f>
        <v>0</v>
      </c>
      <c r="AN32">
        <v>24.35967446132431</v>
      </c>
      <c r="AO32">
        <v>24.56326787878787</v>
      </c>
      <c r="AP32">
        <v>5.846706841605669E-05</v>
      </c>
      <c r="AQ32">
        <v>93.08220973963482</v>
      </c>
      <c r="AR32">
        <v>0</v>
      </c>
      <c r="AS32">
        <v>0</v>
      </c>
      <c r="AT32">
        <f>IF(AR32*$H$15&gt;=AV32,1.0,(AV32/(AV32-AR32*$H$15)))</f>
        <v>0</v>
      </c>
      <c r="AU32">
        <f>(AT32-1)*100</f>
        <v>0</v>
      </c>
      <c r="AV32">
        <f>MAX(0,($B$15+$C$15*EE32)/(1+$D$15*EE32)*DX32/(DZ32+273)*$E$15)</f>
        <v>0</v>
      </c>
      <c r="AW32" t="s">
        <v>429</v>
      </c>
      <c r="AX32" t="s">
        <v>429</v>
      </c>
      <c r="AY32">
        <v>0</v>
      </c>
      <c r="AZ32">
        <v>0</v>
      </c>
      <c r="BA32">
        <f>1-AY32/AZ32</f>
        <v>0</v>
      </c>
      <c r="BB32">
        <v>0</v>
      </c>
      <c r="BC32" t="s">
        <v>429</v>
      </c>
      <c r="BD32" t="s">
        <v>429</v>
      </c>
      <c r="BE32">
        <v>0</v>
      </c>
      <c r="BF32">
        <v>0</v>
      </c>
      <c r="BG32">
        <f>1-BE32/BF32</f>
        <v>0</v>
      </c>
      <c r="BH32">
        <v>0.5</v>
      </c>
      <c r="BI32">
        <f>DH32</f>
        <v>0</v>
      </c>
      <c r="BJ32">
        <f>K32</f>
        <v>0</v>
      </c>
      <c r="BK32">
        <f>BG32*BH32*BI32</f>
        <v>0</v>
      </c>
      <c r="BL32">
        <f>(BJ32-BB32)/BI32</f>
        <v>0</v>
      </c>
      <c r="BM32">
        <f>(AZ32-BF32)/BF32</f>
        <v>0</v>
      </c>
      <c r="BN32">
        <f>AY32/(BA32+AY32/BF32)</f>
        <v>0</v>
      </c>
      <c r="BO32" t="s">
        <v>429</v>
      </c>
      <c r="BP32">
        <v>0</v>
      </c>
      <c r="BQ32">
        <f>IF(BP32&lt;&gt;0, BP32, BN32)</f>
        <v>0</v>
      </c>
      <c r="BR32">
        <f>1-BQ32/BF32</f>
        <v>0</v>
      </c>
      <c r="BS32">
        <f>(BF32-BE32)/(BF32-BQ32)</f>
        <v>0</v>
      </c>
      <c r="BT32">
        <f>(AZ32-BF32)/(AZ32-BQ32)</f>
        <v>0</v>
      </c>
      <c r="BU32">
        <f>(BF32-BE32)/(BF32-AY32)</f>
        <v>0</v>
      </c>
      <c r="BV32">
        <f>(AZ32-BF32)/(AZ32-AY32)</f>
        <v>0</v>
      </c>
      <c r="BW32">
        <f>(BS32*BQ32/BE32)</f>
        <v>0</v>
      </c>
      <c r="BX32">
        <f>(1-BW32)</f>
        <v>0</v>
      </c>
      <c r="DG32">
        <f>$B$13*EF32+$C$13*EG32+$F$13*ER32*(1-EU32)</f>
        <v>0</v>
      </c>
      <c r="DH32">
        <f>DG32*DI32</f>
        <v>0</v>
      </c>
      <c r="DI32">
        <f>($B$13*$D$11+$C$13*$D$11+$F$13*((FE32+EW32)/MAX(FE32+EW32+FF32, 0.1)*$I$11+FF32/MAX(FE32+EW32+FF32, 0.1)*$J$11))/($B$13+$C$13+$F$13)</f>
        <v>0</v>
      </c>
      <c r="DJ32">
        <f>($B$13*$K$11+$C$13*$K$11+$F$13*((FE32+EW32)/MAX(FE32+EW32+FF32, 0.1)*$P$11+FF32/MAX(FE32+EW32+FF32, 0.1)*$Q$11))/($B$13+$C$13+$F$13)</f>
        <v>0</v>
      </c>
      <c r="DK32">
        <v>2.7</v>
      </c>
      <c r="DL32">
        <v>0.5</v>
      </c>
      <c r="DM32" t="s">
        <v>430</v>
      </c>
      <c r="DN32">
        <v>2</v>
      </c>
      <c r="DO32" t="b">
        <v>1</v>
      </c>
      <c r="DP32">
        <v>1680813488.5</v>
      </c>
      <c r="DQ32">
        <v>420.7298888888888</v>
      </c>
      <c r="DR32">
        <v>419.7957777777777</v>
      </c>
      <c r="DS32">
        <v>24.5532</v>
      </c>
      <c r="DT32">
        <v>24.35286666666667</v>
      </c>
      <c r="DU32">
        <v>421.4524444444444</v>
      </c>
      <c r="DV32">
        <v>24.28254444444444</v>
      </c>
      <c r="DW32">
        <v>500.0211111111112</v>
      </c>
      <c r="DX32">
        <v>89.02306666666667</v>
      </c>
      <c r="DY32">
        <v>0.1001459111111111</v>
      </c>
      <c r="DZ32">
        <v>27.41793333333333</v>
      </c>
      <c r="EA32">
        <v>27.5092</v>
      </c>
      <c r="EB32">
        <v>999.9000000000001</v>
      </c>
      <c r="EC32">
        <v>0</v>
      </c>
      <c r="ED32">
        <v>0</v>
      </c>
      <c r="EE32">
        <v>9993.744444444445</v>
      </c>
      <c r="EF32">
        <v>0</v>
      </c>
      <c r="EG32">
        <v>0.242856</v>
      </c>
      <c r="EH32">
        <v>0.9340515555555555</v>
      </c>
      <c r="EI32">
        <v>431.3202222222222</v>
      </c>
      <c r="EJ32">
        <v>430.2741111111111</v>
      </c>
      <c r="EK32">
        <v>0.2003602222222222</v>
      </c>
      <c r="EL32">
        <v>419.7957777777777</v>
      </c>
      <c r="EM32">
        <v>24.35286666666667</v>
      </c>
      <c r="EN32">
        <v>2.185803333333333</v>
      </c>
      <c r="EO32">
        <v>2.167965555555555</v>
      </c>
      <c r="EP32">
        <v>18.85863333333333</v>
      </c>
      <c r="EQ32">
        <v>18.72753333333333</v>
      </c>
      <c r="ER32">
        <v>0</v>
      </c>
      <c r="ES32">
        <v>0</v>
      </c>
      <c r="ET32">
        <v>0</v>
      </c>
      <c r="EU32">
        <v>0</v>
      </c>
      <c r="EV32">
        <v>1.912066666666667</v>
      </c>
      <c r="EW32">
        <v>0</v>
      </c>
      <c r="EX32">
        <v>-21.08143333333333</v>
      </c>
      <c r="EY32">
        <v>-1.596711111111111</v>
      </c>
      <c r="EZ32">
        <v>34.208</v>
      </c>
      <c r="FA32">
        <v>39.61788888888889</v>
      </c>
      <c r="FB32">
        <v>37.04144444444444</v>
      </c>
      <c r="FC32">
        <v>38.88188888888889</v>
      </c>
      <c r="FD32">
        <v>35.76377777777778</v>
      </c>
      <c r="FE32">
        <v>0</v>
      </c>
      <c r="FF32">
        <v>0</v>
      </c>
      <c r="FG32">
        <v>0</v>
      </c>
      <c r="FH32">
        <v>1680813463.1</v>
      </c>
      <c r="FI32">
        <v>0</v>
      </c>
      <c r="FJ32">
        <v>2.064015384615385</v>
      </c>
      <c r="FK32">
        <v>-0.3124170964220412</v>
      </c>
      <c r="FL32">
        <v>3.585822222290663</v>
      </c>
      <c r="FM32">
        <v>-21.42035769230769</v>
      </c>
      <c r="FN32">
        <v>15</v>
      </c>
      <c r="FO32">
        <v>1680813249</v>
      </c>
      <c r="FP32" t="s">
        <v>461</v>
      </c>
      <c r="FQ32">
        <v>1680813249</v>
      </c>
      <c r="FR32">
        <v>1680813247</v>
      </c>
      <c r="FS32">
        <v>2</v>
      </c>
      <c r="FT32">
        <v>-0.33</v>
      </c>
      <c r="FU32">
        <v>-0.006</v>
      </c>
      <c r="FV32">
        <v>-0.722</v>
      </c>
      <c r="FW32">
        <v>0.271</v>
      </c>
      <c r="FX32">
        <v>420</v>
      </c>
      <c r="FY32">
        <v>24</v>
      </c>
      <c r="FZ32">
        <v>0.41</v>
      </c>
      <c r="GA32">
        <v>0.15</v>
      </c>
      <c r="GB32">
        <v>0.9395499268292683</v>
      </c>
      <c r="GC32">
        <v>0.04043922648083748</v>
      </c>
      <c r="GD32">
        <v>0.03893219861997123</v>
      </c>
      <c r="GE32">
        <v>1</v>
      </c>
      <c r="GF32">
        <v>0.2398185365853659</v>
      </c>
      <c r="GG32">
        <v>-0.1611531637630657</v>
      </c>
      <c r="GH32">
        <v>0.02073611005232949</v>
      </c>
      <c r="GI32">
        <v>1</v>
      </c>
      <c r="GJ32">
        <v>2</v>
      </c>
      <c r="GK32">
        <v>2</v>
      </c>
      <c r="GL32" t="s">
        <v>452</v>
      </c>
      <c r="GM32">
        <v>3.10363</v>
      </c>
      <c r="GN32">
        <v>2.75806</v>
      </c>
      <c r="GO32">
        <v>0.08710909999999999</v>
      </c>
      <c r="GP32">
        <v>0.0869019</v>
      </c>
      <c r="GQ32">
        <v>0.108341</v>
      </c>
      <c r="GR32">
        <v>0.108969</v>
      </c>
      <c r="GS32">
        <v>23469.1</v>
      </c>
      <c r="GT32">
        <v>23183.8</v>
      </c>
      <c r="GU32">
        <v>26251.8</v>
      </c>
      <c r="GV32">
        <v>25725.9</v>
      </c>
      <c r="GW32">
        <v>37565.8</v>
      </c>
      <c r="GX32">
        <v>34983.9</v>
      </c>
      <c r="GY32">
        <v>45926.2</v>
      </c>
      <c r="GZ32">
        <v>42496</v>
      </c>
      <c r="HA32">
        <v>1.89872</v>
      </c>
      <c r="HB32">
        <v>1.9037</v>
      </c>
      <c r="HC32">
        <v>0.067316</v>
      </c>
      <c r="HD32">
        <v>0</v>
      </c>
      <c r="HE32">
        <v>26.4061</v>
      </c>
      <c r="HF32">
        <v>999.9</v>
      </c>
      <c r="HG32">
        <v>43.6</v>
      </c>
      <c r="HH32">
        <v>33.7</v>
      </c>
      <c r="HI32">
        <v>25.7318</v>
      </c>
      <c r="HJ32">
        <v>60.5296</v>
      </c>
      <c r="HK32">
        <v>27.4399</v>
      </c>
      <c r="HL32">
        <v>1</v>
      </c>
      <c r="HM32">
        <v>0.0554624</v>
      </c>
      <c r="HN32">
        <v>-0.180651</v>
      </c>
      <c r="HO32">
        <v>20.2936</v>
      </c>
      <c r="HP32">
        <v>5.22088</v>
      </c>
      <c r="HQ32">
        <v>11.98</v>
      </c>
      <c r="HR32">
        <v>4.96565</v>
      </c>
      <c r="HS32">
        <v>3.275</v>
      </c>
      <c r="HT32">
        <v>9999</v>
      </c>
      <c r="HU32">
        <v>9999</v>
      </c>
      <c r="HV32">
        <v>9999</v>
      </c>
      <c r="HW32">
        <v>991.3</v>
      </c>
      <c r="HX32">
        <v>1.86447</v>
      </c>
      <c r="HY32">
        <v>1.8606</v>
      </c>
      <c r="HZ32">
        <v>1.85883</v>
      </c>
      <c r="IA32">
        <v>1.86033</v>
      </c>
      <c r="IB32">
        <v>1.86031</v>
      </c>
      <c r="IC32">
        <v>1.85876</v>
      </c>
      <c r="ID32">
        <v>1.85778</v>
      </c>
      <c r="IE32">
        <v>1.85272</v>
      </c>
      <c r="IF32">
        <v>0</v>
      </c>
      <c r="IG32">
        <v>0</v>
      </c>
      <c r="IH32">
        <v>0</v>
      </c>
      <c r="II32">
        <v>0</v>
      </c>
      <c r="IJ32" t="s">
        <v>433</v>
      </c>
      <c r="IK32" t="s">
        <v>434</v>
      </c>
      <c r="IL32" t="s">
        <v>435</v>
      </c>
      <c r="IM32" t="s">
        <v>435</v>
      </c>
      <c r="IN32" t="s">
        <v>435</v>
      </c>
      <c r="IO32" t="s">
        <v>435</v>
      </c>
      <c r="IP32">
        <v>0</v>
      </c>
      <c r="IQ32">
        <v>100</v>
      </c>
      <c r="IR32">
        <v>100</v>
      </c>
      <c r="IS32">
        <v>-0.723</v>
      </c>
      <c r="IT32">
        <v>0.2707</v>
      </c>
      <c r="IU32">
        <v>-0.5896226007271985</v>
      </c>
      <c r="IV32">
        <v>-0.0003017253073519933</v>
      </c>
      <c r="IW32">
        <v>-3.611861002991582E-08</v>
      </c>
      <c r="IX32">
        <v>1.092818259192488E-11</v>
      </c>
      <c r="IY32">
        <v>0.2706750000000042</v>
      </c>
      <c r="IZ32">
        <v>0</v>
      </c>
      <c r="JA32">
        <v>0</v>
      </c>
      <c r="JB32">
        <v>0</v>
      </c>
      <c r="JC32">
        <v>8</v>
      </c>
      <c r="JD32">
        <v>1961</v>
      </c>
      <c r="JE32">
        <v>1</v>
      </c>
      <c r="JF32">
        <v>23</v>
      </c>
      <c r="JG32">
        <v>4</v>
      </c>
      <c r="JH32">
        <v>4.1</v>
      </c>
      <c r="JI32">
        <v>1.15356</v>
      </c>
      <c r="JJ32">
        <v>2.63428</v>
      </c>
      <c r="JK32">
        <v>1.49658</v>
      </c>
      <c r="JL32">
        <v>2.39624</v>
      </c>
      <c r="JM32">
        <v>1.54907</v>
      </c>
      <c r="JN32">
        <v>2.42798</v>
      </c>
      <c r="JO32">
        <v>39.8428</v>
      </c>
      <c r="JP32">
        <v>24.0437</v>
      </c>
      <c r="JQ32">
        <v>18</v>
      </c>
      <c r="JR32">
        <v>490.353</v>
      </c>
      <c r="JS32">
        <v>509.337</v>
      </c>
      <c r="JT32">
        <v>27.2239</v>
      </c>
      <c r="JU32">
        <v>27.8571</v>
      </c>
      <c r="JV32">
        <v>29.9999</v>
      </c>
      <c r="JW32">
        <v>27.9079</v>
      </c>
      <c r="JX32">
        <v>27.8428</v>
      </c>
      <c r="JY32">
        <v>23.1942</v>
      </c>
      <c r="JZ32">
        <v>10.1304</v>
      </c>
      <c r="KA32">
        <v>100</v>
      </c>
      <c r="KB32">
        <v>27.2262</v>
      </c>
      <c r="KC32">
        <v>419.8</v>
      </c>
      <c r="KD32">
        <v>24.3781</v>
      </c>
      <c r="KE32">
        <v>100.346</v>
      </c>
      <c r="KF32">
        <v>100.808</v>
      </c>
    </row>
    <row r="33" spans="1:292">
      <c r="A33">
        <v>15</v>
      </c>
      <c r="B33">
        <v>1680813496</v>
      </c>
      <c r="C33">
        <v>606.5</v>
      </c>
      <c r="D33" t="s">
        <v>464</v>
      </c>
      <c r="E33" t="s">
        <v>465</v>
      </c>
      <c r="F33">
        <v>5</v>
      </c>
      <c r="G33" t="s">
        <v>428</v>
      </c>
      <c r="H33">
        <v>1680813493.2</v>
      </c>
      <c r="I33">
        <f>(J33)/1000</f>
        <v>0</v>
      </c>
      <c r="J33">
        <f>IF(DO33, AM33, AG33)</f>
        <v>0</v>
      </c>
      <c r="K33">
        <f>IF(DO33, AH33, AF33)</f>
        <v>0</v>
      </c>
      <c r="L33">
        <f>DQ33 - IF(AT33&gt;1, K33*DK33*100.0/(AV33*EE33), 0)</f>
        <v>0</v>
      </c>
      <c r="M33">
        <f>((S33-I33/2)*L33-K33)/(S33+I33/2)</f>
        <v>0</v>
      </c>
      <c r="N33">
        <f>M33*(DX33+DY33)/1000.0</f>
        <v>0</v>
      </c>
      <c r="O33">
        <f>(DQ33 - IF(AT33&gt;1, K33*DK33*100.0/(AV33*EE33), 0))*(DX33+DY33)/1000.0</f>
        <v>0</v>
      </c>
      <c r="P33">
        <f>2.0/((1/R33-1/Q33)+SIGN(R33)*SQRT((1/R33-1/Q33)*(1/R33-1/Q33) + 4*DL33/((DL33+1)*(DL33+1))*(2*1/R33*1/Q33-1/Q33*1/Q33)))</f>
        <v>0</v>
      </c>
      <c r="Q33">
        <f>IF(LEFT(DM33,1)&lt;&gt;"0",IF(LEFT(DM33,1)="1",3.0,DN33),$D$5+$E$5*(EE33*DX33/($K$5*1000))+$F$5*(EE33*DX33/($K$5*1000))*MAX(MIN(DK33,$J$5),$I$5)*MAX(MIN(DK33,$J$5),$I$5)+$G$5*MAX(MIN(DK33,$J$5),$I$5)*(EE33*DX33/($K$5*1000))+$H$5*(EE33*DX33/($K$5*1000))*(EE33*DX33/($K$5*1000)))</f>
        <v>0</v>
      </c>
      <c r="R33">
        <f>I33*(1000-(1000*0.61365*exp(17.502*V33/(240.97+V33))/(DX33+DY33)+DS33)/2)/(1000*0.61365*exp(17.502*V33/(240.97+V33))/(DX33+DY33)-DS33)</f>
        <v>0</v>
      </c>
      <c r="S33">
        <f>1/((DL33+1)/(P33/1.6)+1/(Q33/1.37)) + DL33/((DL33+1)/(P33/1.6) + DL33/(Q33/1.37))</f>
        <v>0</v>
      </c>
      <c r="T33">
        <f>(DG33*DJ33)</f>
        <v>0</v>
      </c>
      <c r="U33">
        <f>(DZ33+(T33+2*0.95*5.67E-8*(((DZ33+$B$9)+273)^4-(DZ33+273)^4)-44100*I33)/(1.84*29.3*Q33+8*0.95*5.67E-8*(DZ33+273)^3))</f>
        <v>0</v>
      </c>
      <c r="V33">
        <f>($C$9*EA33+$D$9*EB33+$E$9*U33)</f>
        <v>0</v>
      </c>
      <c r="W33">
        <f>0.61365*exp(17.502*V33/(240.97+V33))</f>
        <v>0</v>
      </c>
      <c r="X33">
        <f>(Y33/Z33*100)</f>
        <v>0</v>
      </c>
      <c r="Y33">
        <f>DS33*(DX33+DY33)/1000</f>
        <v>0</v>
      </c>
      <c r="Z33">
        <f>0.61365*exp(17.502*DZ33/(240.97+DZ33))</f>
        <v>0</v>
      </c>
      <c r="AA33">
        <f>(W33-DS33*(DX33+DY33)/1000)</f>
        <v>0</v>
      </c>
      <c r="AB33">
        <f>(-I33*44100)</f>
        <v>0</v>
      </c>
      <c r="AC33">
        <f>2*29.3*Q33*0.92*(DZ33-V33)</f>
        <v>0</v>
      </c>
      <c r="AD33">
        <f>2*0.95*5.67E-8*(((DZ33+$B$9)+273)^4-(V33+273)^4)</f>
        <v>0</v>
      </c>
      <c r="AE33">
        <f>T33+AD33+AB33+AC33</f>
        <v>0</v>
      </c>
      <c r="AF33">
        <f>DW33*AT33*(DR33-DQ33*(1000-AT33*DT33)/(1000-AT33*DS33))/(100*DK33)</f>
        <v>0</v>
      </c>
      <c r="AG33">
        <f>1000*DW33*AT33*(DS33-DT33)/(100*DK33*(1000-AT33*DS33))</f>
        <v>0</v>
      </c>
      <c r="AH33">
        <f>(AI33 - AJ33 - DX33*1E3/(8.314*(DZ33+273.15)) * AL33/DW33 * AK33) * DW33/(100*DK33) * (1000 - DT33)/1000</f>
        <v>0</v>
      </c>
      <c r="AI33">
        <v>430.2332343070474</v>
      </c>
      <c r="AJ33">
        <v>431.3358</v>
      </c>
      <c r="AK33">
        <v>-0.0006616465116925949</v>
      </c>
      <c r="AL33">
        <v>66.74833220846349</v>
      </c>
      <c r="AM33">
        <f>(AO33 - AN33 + DX33*1E3/(8.314*(DZ33+273.15)) * AQ33/DW33 * AP33) * DW33/(100*DK33) * 1000/(1000 - AO33)</f>
        <v>0</v>
      </c>
      <c r="AN33">
        <v>24.35862820684357</v>
      </c>
      <c r="AO33">
        <v>24.58194363636363</v>
      </c>
      <c r="AP33">
        <v>0.001258731528266378</v>
      </c>
      <c r="AQ33">
        <v>93.08220973963482</v>
      </c>
      <c r="AR33">
        <v>0</v>
      </c>
      <c r="AS33">
        <v>0</v>
      </c>
      <c r="AT33">
        <f>IF(AR33*$H$15&gt;=AV33,1.0,(AV33/(AV33-AR33*$H$15)))</f>
        <v>0</v>
      </c>
      <c r="AU33">
        <f>(AT33-1)*100</f>
        <v>0</v>
      </c>
      <c r="AV33">
        <f>MAX(0,($B$15+$C$15*EE33)/(1+$D$15*EE33)*DX33/(DZ33+273)*$E$15)</f>
        <v>0</v>
      </c>
      <c r="AW33" t="s">
        <v>429</v>
      </c>
      <c r="AX33" t="s">
        <v>429</v>
      </c>
      <c r="AY33">
        <v>0</v>
      </c>
      <c r="AZ33">
        <v>0</v>
      </c>
      <c r="BA33">
        <f>1-AY33/AZ33</f>
        <v>0</v>
      </c>
      <c r="BB33">
        <v>0</v>
      </c>
      <c r="BC33" t="s">
        <v>429</v>
      </c>
      <c r="BD33" t="s">
        <v>429</v>
      </c>
      <c r="BE33">
        <v>0</v>
      </c>
      <c r="BF33">
        <v>0</v>
      </c>
      <c r="BG33">
        <f>1-BE33/BF33</f>
        <v>0</v>
      </c>
      <c r="BH33">
        <v>0.5</v>
      </c>
      <c r="BI33">
        <f>DH33</f>
        <v>0</v>
      </c>
      <c r="BJ33">
        <f>K33</f>
        <v>0</v>
      </c>
      <c r="BK33">
        <f>BG33*BH33*BI33</f>
        <v>0</v>
      </c>
      <c r="BL33">
        <f>(BJ33-BB33)/BI33</f>
        <v>0</v>
      </c>
      <c r="BM33">
        <f>(AZ33-BF33)/BF33</f>
        <v>0</v>
      </c>
      <c r="BN33">
        <f>AY33/(BA33+AY33/BF33)</f>
        <v>0</v>
      </c>
      <c r="BO33" t="s">
        <v>429</v>
      </c>
      <c r="BP33">
        <v>0</v>
      </c>
      <c r="BQ33">
        <f>IF(BP33&lt;&gt;0, BP33, BN33)</f>
        <v>0</v>
      </c>
      <c r="BR33">
        <f>1-BQ33/BF33</f>
        <v>0</v>
      </c>
      <c r="BS33">
        <f>(BF33-BE33)/(BF33-BQ33)</f>
        <v>0</v>
      </c>
      <c r="BT33">
        <f>(AZ33-BF33)/(AZ33-BQ33)</f>
        <v>0</v>
      </c>
      <c r="BU33">
        <f>(BF33-BE33)/(BF33-AY33)</f>
        <v>0</v>
      </c>
      <c r="BV33">
        <f>(AZ33-BF33)/(AZ33-AY33)</f>
        <v>0</v>
      </c>
      <c r="BW33">
        <f>(BS33*BQ33/BE33)</f>
        <v>0</v>
      </c>
      <c r="BX33">
        <f>(1-BW33)</f>
        <v>0</v>
      </c>
      <c r="DG33">
        <f>$B$13*EF33+$C$13*EG33+$F$13*ER33*(1-EU33)</f>
        <v>0</v>
      </c>
      <c r="DH33">
        <f>DG33*DI33</f>
        <v>0</v>
      </c>
      <c r="DI33">
        <f>($B$13*$D$11+$C$13*$D$11+$F$13*((FE33+EW33)/MAX(FE33+EW33+FF33, 0.1)*$I$11+FF33/MAX(FE33+EW33+FF33, 0.1)*$J$11))/($B$13+$C$13+$F$13)</f>
        <v>0</v>
      </c>
      <c r="DJ33">
        <f>($B$13*$K$11+$C$13*$K$11+$F$13*((FE33+EW33)/MAX(FE33+EW33+FF33, 0.1)*$P$11+FF33/MAX(FE33+EW33+FF33, 0.1)*$Q$11))/($B$13+$C$13+$F$13)</f>
        <v>0</v>
      </c>
      <c r="DK33">
        <v>2.7</v>
      </c>
      <c r="DL33">
        <v>0.5</v>
      </c>
      <c r="DM33" t="s">
        <v>430</v>
      </c>
      <c r="DN33">
        <v>2</v>
      </c>
      <c r="DO33" t="b">
        <v>1</v>
      </c>
      <c r="DP33">
        <v>1680813493.2</v>
      </c>
      <c r="DQ33">
        <v>420.7381</v>
      </c>
      <c r="DR33">
        <v>419.7688</v>
      </c>
      <c r="DS33">
        <v>24.57469</v>
      </c>
      <c r="DT33">
        <v>24.35882</v>
      </c>
      <c r="DU33">
        <v>421.4605</v>
      </c>
      <c r="DV33">
        <v>24.30399</v>
      </c>
      <c r="DW33">
        <v>500.006</v>
      </c>
      <c r="DX33">
        <v>89.02385000000001</v>
      </c>
      <c r="DY33">
        <v>0.10000815</v>
      </c>
      <c r="DZ33">
        <v>27.41862</v>
      </c>
      <c r="EA33">
        <v>27.51335</v>
      </c>
      <c r="EB33">
        <v>999.9</v>
      </c>
      <c r="EC33">
        <v>0</v>
      </c>
      <c r="ED33">
        <v>0</v>
      </c>
      <c r="EE33">
        <v>9993.49</v>
      </c>
      <c r="EF33">
        <v>0</v>
      </c>
      <c r="EG33">
        <v>0.242856</v>
      </c>
      <c r="EH33">
        <v>0.9692534</v>
      </c>
      <c r="EI33">
        <v>431.3381000000001</v>
      </c>
      <c r="EJ33">
        <v>430.249</v>
      </c>
      <c r="EK33">
        <v>0.21585</v>
      </c>
      <c r="EL33">
        <v>419.7688</v>
      </c>
      <c r="EM33">
        <v>24.35882</v>
      </c>
      <c r="EN33">
        <v>2.187733</v>
      </c>
      <c r="EO33">
        <v>2.168517</v>
      </c>
      <c r="EP33">
        <v>18.87276</v>
      </c>
      <c r="EQ33">
        <v>18.7316</v>
      </c>
      <c r="ER33">
        <v>0</v>
      </c>
      <c r="ES33">
        <v>0</v>
      </c>
      <c r="ET33">
        <v>0</v>
      </c>
      <c r="EU33">
        <v>0</v>
      </c>
      <c r="EV33">
        <v>1.89854</v>
      </c>
      <c r="EW33">
        <v>0</v>
      </c>
      <c r="EX33">
        <v>-20.7675</v>
      </c>
      <c r="EY33">
        <v>-1.53888</v>
      </c>
      <c r="EZ33">
        <v>34.2248</v>
      </c>
      <c r="FA33">
        <v>39.7059</v>
      </c>
      <c r="FB33">
        <v>36.8811</v>
      </c>
      <c r="FC33">
        <v>38.9559</v>
      </c>
      <c r="FD33">
        <v>35.831</v>
      </c>
      <c r="FE33">
        <v>0</v>
      </c>
      <c r="FF33">
        <v>0</v>
      </c>
      <c r="FG33">
        <v>0</v>
      </c>
      <c r="FH33">
        <v>1680813468.5</v>
      </c>
      <c r="FI33">
        <v>0</v>
      </c>
      <c r="FJ33">
        <v>2.018708</v>
      </c>
      <c r="FK33">
        <v>-1.432015384458235</v>
      </c>
      <c r="FL33">
        <v>4.162299988697556</v>
      </c>
      <c r="FM33">
        <v>-21.053244</v>
      </c>
      <c r="FN33">
        <v>15</v>
      </c>
      <c r="FO33">
        <v>1680813249</v>
      </c>
      <c r="FP33" t="s">
        <v>461</v>
      </c>
      <c r="FQ33">
        <v>1680813249</v>
      </c>
      <c r="FR33">
        <v>1680813247</v>
      </c>
      <c r="FS33">
        <v>2</v>
      </c>
      <c r="FT33">
        <v>-0.33</v>
      </c>
      <c r="FU33">
        <v>-0.006</v>
      </c>
      <c r="FV33">
        <v>-0.722</v>
      </c>
      <c r="FW33">
        <v>0.271</v>
      </c>
      <c r="FX33">
        <v>420</v>
      </c>
      <c r="FY33">
        <v>24</v>
      </c>
      <c r="FZ33">
        <v>0.41</v>
      </c>
      <c r="GA33">
        <v>0.15</v>
      </c>
      <c r="GB33">
        <v>0.95200335</v>
      </c>
      <c r="GC33">
        <v>0.08674381238273778</v>
      </c>
      <c r="GD33">
        <v>0.02814998149870616</v>
      </c>
      <c r="GE33">
        <v>1</v>
      </c>
      <c r="GF33">
        <v>0.2293662</v>
      </c>
      <c r="GG33">
        <v>-0.1725414934333958</v>
      </c>
      <c r="GH33">
        <v>0.02169033436602581</v>
      </c>
      <c r="GI33">
        <v>1</v>
      </c>
      <c r="GJ33">
        <v>2</v>
      </c>
      <c r="GK33">
        <v>2</v>
      </c>
      <c r="GL33" t="s">
        <v>452</v>
      </c>
      <c r="GM33">
        <v>3.10364</v>
      </c>
      <c r="GN33">
        <v>2.75809</v>
      </c>
      <c r="GO33">
        <v>0.0871059</v>
      </c>
      <c r="GP33">
        <v>0.0869048</v>
      </c>
      <c r="GQ33">
        <v>0.108397</v>
      </c>
      <c r="GR33">
        <v>0.108961</v>
      </c>
      <c r="GS33">
        <v>23469</v>
      </c>
      <c r="GT33">
        <v>23184</v>
      </c>
      <c r="GU33">
        <v>26251.7</v>
      </c>
      <c r="GV33">
        <v>25726.2</v>
      </c>
      <c r="GW33">
        <v>37563.6</v>
      </c>
      <c r="GX33">
        <v>34984.4</v>
      </c>
      <c r="GY33">
        <v>45926.4</v>
      </c>
      <c r="GZ33">
        <v>42496.2</v>
      </c>
      <c r="HA33">
        <v>1.89867</v>
      </c>
      <c r="HB33">
        <v>1.90357</v>
      </c>
      <c r="HC33">
        <v>0.0673532</v>
      </c>
      <c r="HD33">
        <v>0</v>
      </c>
      <c r="HE33">
        <v>26.4132</v>
      </c>
      <c r="HF33">
        <v>999.9</v>
      </c>
      <c r="HG33">
        <v>43.7</v>
      </c>
      <c r="HH33">
        <v>33.7</v>
      </c>
      <c r="HI33">
        <v>25.7919</v>
      </c>
      <c r="HJ33">
        <v>60.9296</v>
      </c>
      <c r="HK33">
        <v>27.4279</v>
      </c>
      <c r="HL33">
        <v>1</v>
      </c>
      <c r="HM33">
        <v>0.0550025</v>
      </c>
      <c r="HN33">
        <v>-0.169676</v>
      </c>
      <c r="HO33">
        <v>20.2938</v>
      </c>
      <c r="HP33">
        <v>5.22028</v>
      </c>
      <c r="HQ33">
        <v>11.98</v>
      </c>
      <c r="HR33">
        <v>4.9657</v>
      </c>
      <c r="HS33">
        <v>3.27508</v>
      </c>
      <c r="HT33">
        <v>9999</v>
      </c>
      <c r="HU33">
        <v>9999</v>
      </c>
      <c r="HV33">
        <v>9999</v>
      </c>
      <c r="HW33">
        <v>991.3</v>
      </c>
      <c r="HX33">
        <v>1.86447</v>
      </c>
      <c r="HY33">
        <v>1.86062</v>
      </c>
      <c r="HZ33">
        <v>1.85883</v>
      </c>
      <c r="IA33">
        <v>1.86033</v>
      </c>
      <c r="IB33">
        <v>1.86032</v>
      </c>
      <c r="IC33">
        <v>1.85873</v>
      </c>
      <c r="ID33">
        <v>1.85778</v>
      </c>
      <c r="IE33">
        <v>1.85273</v>
      </c>
      <c r="IF33">
        <v>0</v>
      </c>
      <c r="IG33">
        <v>0</v>
      </c>
      <c r="IH33">
        <v>0</v>
      </c>
      <c r="II33">
        <v>0</v>
      </c>
      <c r="IJ33" t="s">
        <v>433</v>
      </c>
      <c r="IK33" t="s">
        <v>434</v>
      </c>
      <c r="IL33" t="s">
        <v>435</v>
      </c>
      <c r="IM33" t="s">
        <v>435</v>
      </c>
      <c r="IN33" t="s">
        <v>435</v>
      </c>
      <c r="IO33" t="s">
        <v>435</v>
      </c>
      <c r="IP33">
        <v>0</v>
      </c>
      <c r="IQ33">
        <v>100</v>
      </c>
      <c r="IR33">
        <v>100</v>
      </c>
      <c r="IS33">
        <v>-0.722</v>
      </c>
      <c r="IT33">
        <v>0.2707</v>
      </c>
      <c r="IU33">
        <v>-0.5896226007271985</v>
      </c>
      <c r="IV33">
        <v>-0.0003017253073519933</v>
      </c>
      <c r="IW33">
        <v>-3.611861002991582E-08</v>
      </c>
      <c r="IX33">
        <v>1.092818259192488E-11</v>
      </c>
      <c r="IY33">
        <v>0.2706750000000042</v>
      </c>
      <c r="IZ33">
        <v>0</v>
      </c>
      <c r="JA33">
        <v>0</v>
      </c>
      <c r="JB33">
        <v>0</v>
      </c>
      <c r="JC33">
        <v>8</v>
      </c>
      <c r="JD33">
        <v>1961</v>
      </c>
      <c r="JE33">
        <v>1</v>
      </c>
      <c r="JF33">
        <v>23</v>
      </c>
      <c r="JG33">
        <v>4.1</v>
      </c>
      <c r="JH33">
        <v>4.2</v>
      </c>
      <c r="JI33">
        <v>1.15356</v>
      </c>
      <c r="JJ33">
        <v>2.63794</v>
      </c>
      <c r="JK33">
        <v>1.49658</v>
      </c>
      <c r="JL33">
        <v>2.39624</v>
      </c>
      <c r="JM33">
        <v>1.54907</v>
      </c>
      <c r="JN33">
        <v>2.41333</v>
      </c>
      <c r="JO33">
        <v>39.8428</v>
      </c>
      <c r="JP33">
        <v>24.0437</v>
      </c>
      <c r="JQ33">
        <v>18</v>
      </c>
      <c r="JR33">
        <v>490.323</v>
      </c>
      <c r="JS33">
        <v>509.274</v>
      </c>
      <c r="JT33">
        <v>27.2255</v>
      </c>
      <c r="JU33">
        <v>27.856</v>
      </c>
      <c r="JV33">
        <v>29.9999</v>
      </c>
      <c r="JW33">
        <v>27.9079</v>
      </c>
      <c r="JX33">
        <v>27.8451</v>
      </c>
      <c r="JY33">
        <v>23.1953</v>
      </c>
      <c r="JZ33">
        <v>10.1304</v>
      </c>
      <c r="KA33">
        <v>100</v>
      </c>
      <c r="KB33">
        <v>27.2121</v>
      </c>
      <c r="KC33">
        <v>419.8</v>
      </c>
      <c r="KD33">
        <v>24.3781</v>
      </c>
      <c r="KE33">
        <v>100.347</v>
      </c>
      <c r="KF33">
        <v>100.809</v>
      </c>
    </row>
    <row r="34" spans="1:292">
      <c r="A34">
        <v>16</v>
      </c>
      <c r="B34">
        <v>1680813501</v>
      </c>
      <c r="C34">
        <v>611.5</v>
      </c>
      <c r="D34" t="s">
        <v>466</v>
      </c>
      <c r="E34" t="s">
        <v>467</v>
      </c>
      <c r="F34">
        <v>5</v>
      </c>
      <c r="G34" t="s">
        <v>428</v>
      </c>
      <c r="H34">
        <v>1680813498.5</v>
      </c>
      <c r="I34">
        <f>(J34)/1000</f>
        <v>0</v>
      </c>
      <c r="J34">
        <f>IF(DO34, AM34, AG34)</f>
        <v>0</v>
      </c>
      <c r="K34">
        <f>IF(DO34, AH34, AF34)</f>
        <v>0</v>
      </c>
      <c r="L34">
        <f>DQ34 - IF(AT34&gt;1, K34*DK34*100.0/(AV34*EE34), 0)</f>
        <v>0</v>
      </c>
      <c r="M34">
        <f>((S34-I34/2)*L34-K34)/(S34+I34/2)</f>
        <v>0</v>
      </c>
      <c r="N34">
        <f>M34*(DX34+DY34)/1000.0</f>
        <v>0</v>
      </c>
      <c r="O34">
        <f>(DQ34 - IF(AT34&gt;1, K34*DK34*100.0/(AV34*EE34), 0))*(DX34+DY34)/1000.0</f>
        <v>0</v>
      </c>
      <c r="P34">
        <f>2.0/((1/R34-1/Q34)+SIGN(R34)*SQRT((1/R34-1/Q34)*(1/R34-1/Q34) + 4*DL34/((DL34+1)*(DL34+1))*(2*1/R34*1/Q34-1/Q34*1/Q34)))</f>
        <v>0</v>
      </c>
      <c r="Q34">
        <f>IF(LEFT(DM34,1)&lt;&gt;"0",IF(LEFT(DM34,1)="1",3.0,DN34),$D$5+$E$5*(EE34*DX34/($K$5*1000))+$F$5*(EE34*DX34/($K$5*1000))*MAX(MIN(DK34,$J$5),$I$5)*MAX(MIN(DK34,$J$5),$I$5)+$G$5*MAX(MIN(DK34,$J$5),$I$5)*(EE34*DX34/($K$5*1000))+$H$5*(EE34*DX34/($K$5*1000))*(EE34*DX34/($K$5*1000)))</f>
        <v>0</v>
      </c>
      <c r="R34">
        <f>I34*(1000-(1000*0.61365*exp(17.502*V34/(240.97+V34))/(DX34+DY34)+DS34)/2)/(1000*0.61365*exp(17.502*V34/(240.97+V34))/(DX34+DY34)-DS34)</f>
        <v>0</v>
      </c>
      <c r="S34">
        <f>1/((DL34+1)/(P34/1.6)+1/(Q34/1.37)) + DL34/((DL34+1)/(P34/1.6) + DL34/(Q34/1.37))</f>
        <v>0</v>
      </c>
      <c r="T34">
        <f>(DG34*DJ34)</f>
        <v>0</v>
      </c>
      <c r="U34">
        <f>(DZ34+(T34+2*0.95*5.67E-8*(((DZ34+$B$9)+273)^4-(DZ34+273)^4)-44100*I34)/(1.84*29.3*Q34+8*0.95*5.67E-8*(DZ34+273)^3))</f>
        <v>0</v>
      </c>
      <c r="V34">
        <f>($C$9*EA34+$D$9*EB34+$E$9*U34)</f>
        <v>0</v>
      </c>
      <c r="W34">
        <f>0.61365*exp(17.502*V34/(240.97+V34))</f>
        <v>0</v>
      </c>
      <c r="X34">
        <f>(Y34/Z34*100)</f>
        <v>0</v>
      </c>
      <c r="Y34">
        <f>DS34*(DX34+DY34)/1000</f>
        <v>0</v>
      </c>
      <c r="Z34">
        <f>0.61365*exp(17.502*DZ34/(240.97+DZ34))</f>
        <v>0</v>
      </c>
      <c r="AA34">
        <f>(W34-DS34*(DX34+DY34)/1000)</f>
        <v>0</v>
      </c>
      <c r="AB34">
        <f>(-I34*44100)</f>
        <v>0</v>
      </c>
      <c r="AC34">
        <f>2*29.3*Q34*0.92*(DZ34-V34)</f>
        <v>0</v>
      </c>
      <c r="AD34">
        <f>2*0.95*5.67E-8*(((DZ34+$B$9)+273)^4-(V34+273)^4)</f>
        <v>0</v>
      </c>
      <c r="AE34">
        <f>T34+AD34+AB34+AC34</f>
        <v>0</v>
      </c>
      <c r="AF34">
        <f>DW34*AT34*(DR34-DQ34*(1000-AT34*DT34)/(1000-AT34*DS34))/(100*DK34)</f>
        <v>0</v>
      </c>
      <c r="AG34">
        <f>1000*DW34*AT34*(DS34-DT34)/(100*DK34*(1000-AT34*DS34))</f>
        <v>0</v>
      </c>
      <c r="AH34">
        <f>(AI34 - AJ34 - DX34*1E3/(8.314*(DZ34+273.15)) * AL34/DW34 * AK34) * DW34/(100*DK34) * (1000 - DT34)/1000</f>
        <v>0</v>
      </c>
      <c r="AI34">
        <v>430.3194937864078</v>
      </c>
      <c r="AJ34">
        <v>431.3822303030302</v>
      </c>
      <c r="AK34">
        <v>0.001956471020656921</v>
      </c>
      <c r="AL34">
        <v>66.74833220846349</v>
      </c>
      <c r="AM34">
        <f>(AO34 - AN34 + DX34*1E3/(8.314*(DZ34+273.15)) * AQ34/DW34 * AP34) * DW34/(100*DK34) * 1000/(1000 - AO34)</f>
        <v>0</v>
      </c>
      <c r="AN34">
        <v>24.35185580226257</v>
      </c>
      <c r="AO34">
        <v>24.58850969696969</v>
      </c>
      <c r="AP34">
        <v>0.0002133243414336987</v>
      </c>
      <c r="AQ34">
        <v>93.08220973963482</v>
      </c>
      <c r="AR34">
        <v>0</v>
      </c>
      <c r="AS34">
        <v>0</v>
      </c>
      <c r="AT34">
        <f>IF(AR34*$H$15&gt;=AV34,1.0,(AV34/(AV34-AR34*$H$15)))</f>
        <v>0</v>
      </c>
      <c r="AU34">
        <f>(AT34-1)*100</f>
        <v>0</v>
      </c>
      <c r="AV34">
        <f>MAX(0,($B$15+$C$15*EE34)/(1+$D$15*EE34)*DX34/(DZ34+273)*$E$15)</f>
        <v>0</v>
      </c>
      <c r="AW34" t="s">
        <v>429</v>
      </c>
      <c r="AX34" t="s">
        <v>429</v>
      </c>
      <c r="AY34">
        <v>0</v>
      </c>
      <c r="AZ34">
        <v>0</v>
      </c>
      <c r="BA34">
        <f>1-AY34/AZ34</f>
        <v>0</v>
      </c>
      <c r="BB34">
        <v>0</v>
      </c>
      <c r="BC34" t="s">
        <v>429</v>
      </c>
      <c r="BD34" t="s">
        <v>429</v>
      </c>
      <c r="BE34">
        <v>0</v>
      </c>
      <c r="BF34">
        <v>0</v>
      </c>
      <c r="BG34">
        <f>1-BE34/BF34</f>
        <v>0</v>
      </c>
      <c r="BH34">
        <v>0.5</v>
      </c>
      <c r="BI34">
        <f>DH34</f>
        <v>0</v>
      </c>
      <c r="BJ34">
        <f>K34</f>
        <v>0</v>
      </c>
      <c r="BK34">
        <f>BG34*BH34*BI34</f>
        <v>0</v>
      </c>
      <c r="BL34">
        <f>(BJ34-BB34)/BI34</f>
        <v>0</v>
      </c>
      <c r="BM34">
        <f>(AZ34-BF34)/BF34</f>
        <v>0</v>
      </c>
      <c r="BN34">
        <f>AY34/(BA34+AY34/BF34)</f>
        <v>0</v>
      </c>
      <c r="BO34" t="s">
        <v>429</v>
      </c>
      <c r="BP34">
        <v>0</v>
      </c>
      <c r="BQ34">
        <f>IF(BP34&lt;&gt;0, BP34, BN34)</f>
        <v>0</v>
      </c>
      <c r="BR34">
        <f>1-BQ34/BF34</f>
        <v>0</v>
      </c>
      <c r="BS34">
        <f>(BF34-BE34)/(BF34-BQ34)</f>
        <v>0</v>
      </c>
      <c r="BT34">
        <f>(AZ34-BF34)/(AZ34-BQ34)</f>
        <v>0</v>
      </c>
      <c r="BU34">
        <f>(BF34-BE34)/(BF34-AY34)</f>
        <v>0</v>
      </c>
      <c r="BV34">
        <f>(AZ34-BF34)/(AZ34-AY34)</f>
        <v>0</v>
      </c>
      <c r="BW34">
        <f>(BS34*BQ34/BE34)</f>
        <v>0</v>
      </c>
      <c r="BX34">
        <f>(1-BW34)</f>
        <v>0</v>
      </c>
      <c r="DG34">
        <f>$B$13*EF34+$C$13*EG34+$F$13*ER34*(1-EU34)</f>
        <v>0</v>
      </c>
      <c r="DH34">
        <f>DG34*DI34</f>
        <v>0</v>
      </c>
      <c r="DI34">
        <f>($B$13*$D$11+$C$13*$D$11+$F$13*((FE34+EW34)/MAX(FE34+EW34+FF34, 0.1)*$I$11+FF34/MAX(FE34+EW34+FF34, 0.1)*$J$11))/($B$13+$C$13+$F$13)</f>
        <v>0</v>
      </c>
      <c r="DJ34">
        <f>($B$13*$K$11+$C$13*$K$11+$F$13*((FE34+EW34)/MAX(FE34+EW34+FF34, 0.1)*$P$11+FF34/MAX(FE34+EW34+FF34, 0.1)*$Q$11))/($B$13+$C$13+$F$13)</f>
        <v>0</v>
      </c>
      <c r="DK34">
        <v>2.7</v>
      </c>
      <c r="DL34">
        <v>0.5</v>
      </c>
      <c r="DM34" t="s">
        <v>430</v>
      </c>
      <c r="DN34">
        <v>2</v>
      </c>
      <c r="DO34" t="b">
        <v>1</v>
      </c>
      <c r="DP34">
        <v>1680813498.5</v>
      </c>
      <c r="DQ34">
        <v>420.7523333333334</v>
      </c>
      <c r="DR34">
        <v>419.8195555555556</v>
      </c>
      <c r="DS34">
        <v>24.58652222222223</v>
      </c>
      <c r="DT34">
        <v>24.35251111111111</v>
      </c>
      <c r="DU34">
        <v>421.4745555555556</v>
      </c>
      <c r="DV34">
        <v>24.31584444444444</v>
      </c>
      <c r="DW34">
        <v>500.0047777777777</v>
      </c>
      <c r="DX34">
        <v>89.02703333333334</v>
      </c>
      <c r="DY34">
        <v>0.09996128888888889</v>
      </c>
      <c r="DZ34">
        <v>27.41891111111111</v>
      </c>
      <c r="EA34">
        <v>27.51427777777777</v>
      </c>
      <c r="EB34">
        <v>999.9000000000001</v>
      </c>
      <c r="EC34">
        <v>0</v>
      </c>
      <c r="ED34">
        <v>0</v>
      </c>
      <c r="EE34">
        <v>9991.522222222222</v>
      </c>
      <c r="EF34">
        <v>0</v>
      </c>
      <c r="EG34">
        <v>0.242856</v>
      </c>
      <c r="EH34">
        <v>0.9326645555555556</v>
      </c>
      <c r="EI34">
        <v>431.3577777777778</v>
      </c>
      <c r="EJ34">
        <v>430.2985555555555</v>
      </c>
      <c r="EK34">
        <v>0.2340104444444445</v>
      </c>
      <c r="EL34">
        <v>419.8195555555556</v>
      </c>
      <c r="EM34">
        <v>24.35251111111111</v>
      </c>
      <c r="EN34">
        <v>2.188863333333333</v>
      </c>
      <c r="EO34">
        <v>2.168031111111111</v>
      </c>
      <c r="EP34">
        <v>18.88104444444444</v>
      </c>
      <c r="EQ34">
        <v>18.72802222222222</v>
      </c>
      <c r="ER34">
        <v>0</v>
      </c>
      <c r="ES34">
        <v>0</v>
      </c>
      <c r="ET34">
        <v>0</v>
      </c>
      <c r="EU34">
        <v>0</v>
      </c>
      <c r="EV34">
        <v>2.058322222222222</v>
      </c>
      <c r="EW34">
        <v>0</v>
      </c>
      <c r="EX34">
        <v>-20.57158888888889</v>
      </c>
      <c r="EY34">
        <v>-1.487488888888889</v>
      </c>
      <c r="EZ34">
        <v>34.25688888888889</v>
      </c>
      <c r="FA34">
        <v>39.79144444444444</v>
      </c>
      <c r="FB34">
        <v>36.91633333333333</v>
      </c>
      <c r="FC34">
        <v>39.05522222222222</v>
      </c>
      <c r="FD34">
        <v>35.861</v>
      </c>
      <c r="FE34">
        <v>0</v>
      </c>
      <c r="FF34">
        <v>0</v>
      </c>
      <c r="FG34">
        <v>0</v>
      </c>
      <c r="FH34">
        <v>1680813473.3</v>
      </c>
      <c r="FI34">
        <v>0</v>
      </c>
      <c r="FJ34">
        <v>1.999592</v>
      </c>
      <c r="FK34">
        <v>0.2377076721268045</v>
      </c>
      <c r="FL34">
        <v>3.168276932684771</v>
      </c>
      <c r="FM34">
        <v>-20.792164</v>
      </c>
      <c r="FN34">
        <v>15</v>
      </c>
      <c r="FO34">
        <v>1680813249</v>
      </c>
      <c r="FP34" t="s">
        <v>461</v>
      </c>
      <c r="FQ34">
        <v>1680813249</v>
      </c>
      <c r="FR34">
        <v>1680813247</v>
      </c>
      <c r="FS34">
        <v>2</v>
      </c>
      <c r="FT34">
        <v>-0.33</v>
      </c>
      <c r="FU34">
        <v>-0.006</v>
      </c>
      <c r="FV34">
        <v>-0.722</v>
      </c>
      <c r="FW34">
        <v>0.271</v>
      </c>
      <c r="FX34">
        <v>420</v>
      </c>
      <c r="FY34">
        <v>24</v>
      </c>
      <c r="FZ34">
        <v>0.41</v>
      </c>
      <c r="GA34">
        <v>0.15</v>
      </c>
      <c r="GB34">
        <v>0.9503410731707316</v>
      </c>
      <c r="GC34">
        <v>-0.06196444599302858</v>
      </c>
      <c r="GD34">
        <v>0.03363869534199741</v>
      </c>
      <c r="GE34">
        <v>1</v>
      </c>
      <c r="GF34">
        <v>0.2259348292682927</v>
      </c>
      <c r="GG34">
        <v>-0.06107496167247348</v>
      </c>
      <c r="GH34">
        <v>0.01907138915720312</v>
      </c>
      <c r="GI34">
        <v>1</v>
      </c>
      <c r="GJ34">
        <v>2</v>
      </c>
      <c r="GK34">
        <v>2</v>
      </c>
      <c r="GL34" t="s">
        <v>452</v>
      </c>
      <c r="GM34">
        <v>3.10351</v>
      </c>
      <c r="GN34">
        <v>2.75795</v>
      </c>
      <c r="GO34">
        <v>0.0871132</v>
      </c>
      <c r="GP34">
        <v>0.08690440000000001</v>
      </c>
      <c r="GQ34">
        <v>0.108416</v>
      </c>
      <c r="GR34">
        <v>0.108941</v>
      </c>
      <c r="GS34">
        <v>23469</v>
      </c>
      <c r="GT34">
        <v>23183.8</v>
      </c>
      <c r="GU34">
        <v>26251.8</v>
      </c>
      <c r="GV34">
        <v>25725.9</v>
      </c>
      <c r="GW34">
        <v>37563.1</v>
      </c>
      <c r="GX34">
        <v>34984.6</v>
      </c>
      <c r="GY34">
        <v>45926.8</v>
      </c>
      <c r="GZ34">
        <v>42495.4</v>
      </c>
      <c r="HA34">
        <v>1.89855</v>
      </c>
      <c r="HB34">
        <v>1.90377</v>
      </c>
      <c r="HC34">
        <v>0.0667386</v>
      </c>
      <c r="HD34">
        <v>0</v>
      </c>
      <c r="HE34">
        <v>26.4188</v>
      </c>
      <c r="HF34">
        <v>999.9</v>
      </c>
      <c r="HG34">
        <v>43.7</v>
      </c>
      <c r="HH34">
        <v>33.7</v>
      </c>
      <c r="HI34">
        <v>25.7929</v>
      </c>
      <c r="HJ34">
        <v>60.7896</v>
      </c>
      <c r="HK34">
        <v>27.5641</v>
      </c>
      <c r="HL34">
        <v>1</v>
      </c>
      <c r="HM34">
        <v>0.0550381</v>
      </c>
      <c r="HN34">
        <v>-0.129477</v>
      </c>
      <c r="HO34">
        <v>20.2937</v>
      </c>
      <c r="HP34">
        <v>5.22028</v>
      </c>
      <c r="HQ34">
        <v>11.98</v>
      </c>
      <c r="HR34">
        <v>4.9658</v>
      </c>
      <c r="HS34">
        <v>3.27503</v>
      </c>
      <c r="HT34">
        <v>9999</v>
      </c>
      <c r="HU34">
        <v>9999</v>
      </c>
      <c r="HV34">
        <v>9999</v>
      </c>
      <c r="HW34">
        <v>991.3</v>
      </c>
      <c r="HX34">
        <v>1.86447</v>
      </c>
      <c r="HY34">
        <v>1.86062</v>
      </c>
      <c r="HZ34">
        <v>1.85883</v>
      </c>
      <c r="IA34">
        <v>1.86033</v>
      </c>
      <c r="IB34">
        <v>1.86028</v>
      </c>
      <c r="IC34">
        <v>1.85873</v>
      </c>
      <c r="ID34">
        <v>1.85782</v>
      </c>
      <c r="IE34">
        <v>1.85272</v>
      </c>
      <c r="IF34">
        <v>0</v>
      </c>
      <c r="IG34">
        <v>0</v>
      </c>
      <c r="IH34">
        <v>0</v>
      </c>
      <c r="II34">
        <v>0</v>
      </c>
      <c r="IJ34" t="s">
        <v>433</v>
      </c>
      <c r="IK34" t="s">
        <v>434</v>
      </c>
      <c r="IL34" t="s">
        <v>435</v>
      </c>
      <c r="IM34" t="s">
        <v>435</v>
      </c>
      <c r="IN34" t="s">
        <v>435</v>
      </c>
      <c r="IO34" t="s">
        <v>435</v>
      </c>
      <c r="IP34">
        <v>0</v>
      </c>
      <c r="IQ34">
        <v>100</v>
      </c>
      <c r="IR34">
        <v>100</v>
      </c>
      <c r="IS34">
        <v>-0.723</v>
      </c>
      <c r="IT34">
        <v>0.2706</v>
      </c>
      <c r="IU34">
        <v>-0.5896226007271985</v>
      </c>
      <c r="IV34">
        <v>-0.0003017253073519933</v>
      </c>
      <c r="IW34">
        <v>-3.611861002991582E-08</v>
      </c>
      <c r="IX34">
        <v>1.092818259192488E-11</v>
      </c>
      <c r="IY34">
        <v>0.2706750000000042</v>
      </c>
      <c r="IZ34">
        <v>0</v>
      </c>
      <c r="JA34">
        <v>0</v>
      </c>
      <c r="JB34">
        <v>0</v>
      </c>
      <c r="JC34">
        <v>8</v>
      </c>
      <c r="JD34">
        <v>1961</v>
      </c>
      <c r="JE34">
        <v>1</v>
      </c>
      <c r="JF34">
        <v>23</v>
      </c>
      <c r="JG34">
        <v>4.2</v>
      </c>
      <c r="JH34">
        <v>4.2</v>
      </c>
      <c r="JI34">
        <v>1.15356</v>
      </c>
      <c r="JJ34">
        <v>2.63428</v>
      </c>
      <c r="JK34">
        <v>1.49658</v>
      </c>
      <c r="JL34">
        <v>2.39624</v>
      </c>
      <c r="JM34">
        <v>1.54785</v>
      </c>
      <c r="JN34">
        <v>2.34619</v>
      </c>
      <c r="JO34">
        <v>39.8428</v>
      </c>
      <c r="JP34">
        <v>24.0437</v>
      </c>
      <c r="JQ34">
        <v>18</v>
      </c>
      <c r="JR34">
        <v>490.25</v>
      </c>
      <c r="JS34">
        <v>509.409</v>
      </c>
      <c r="JT34">
        <v>27.2156</v>
      </c>
      <c r="JU34">
        <v>27.8539</v>
      </c>
      <c r="JV34">
        <v>30</v>
      </c>
      <c r="JW34">
        <v>27.9079</v>
      </c>
      <c r="JX34">
        <v>27.8451</v>
      </c>
      <c r="JY34">
        <v>23.1958</v>
      </c>
      <c r="JZ34">
        <v>10.1304</v>
      </c>
      <c r="KA34">
        <v>100</v>
      </c>
      <c r="KB34">
        <v>27.1982</v>
      </c>
      <c r="KC34">
        <v>419.8</v>
      </c>
      <c r="KD34">
        <v>24.3781</v>
      </c>
      <c r="KE34">
        <v>100.347</v>
      </c>
      <c r="KF34">
        <v>100.807</v>
      </c>
    </row>
    <row r="35" spans="1:292">
      <c r="A35">
        <v>17</v>
      </c>
      <c r="B35">
        <v>1680813506</v>
      </c>
      <c r="C35">
        <v>616.5</v>
      </c>
      <c r="D35" t="s">
        <v>468</v>
      </c>
      <c r="E35" t="s">
        <v>469</v>
      </c>
      <c r="F35">
        <v>5</v>
      </c>
      <c r="G35" t="s">
        <v>428</v>
      </c>
      <c r="H35">
        <v>1680813503.2</v>
      </c>
      <c r="I35">
        <f>(J35)/1000</f>
        <v>0</v>
      </c>
      <c r="J35">
        <f>IF(DO35, AM35, AG35)</f>
        <v>0</v>
      </c>
      <c r="K35">
        <f>IF(DO35, AH35, AF35)</f>
        <v>0</v>
      </c>
      <c r="L35">
        <f>DQ35 - IF(AT35&gt;1, K35*DK35*100.0/(AV35*EE35), 0)</f>
        <v>0</v>
      </c>
      <c r="M35">
        <f>((S35-I35/2)*L35-K35)/(S35+I35/2)</f>
        <v>0</v>
      </c>
      <c r="N35">
        <f>M35*(DX35+DY35)/1000.0</f>
        <v>0</v>
      </c>
      <c r="O35">
        <f>(DQ35 - IF(AT35&gt;1, K35*DK35*100.0/(AV35*EE35), 0))*(DX35+DY35)/1000.0</f>
        <v>0</v>
      </c>
      <c r="P35">
        <f>2.0/((1/R35-1/Q35)+SIGN(R35)*SQRT((1/R35-1/Q35)*(1/R35-1/Q35) + 4*DL35/((DL35+1)*(DL35+1))*(2*1/R35*1/Q35-1/Q35*1/Q35)))</f>
        <v>0</v>
      </c>
      <c r="Q35">
        <f>IF(LEFT(DM35,1)&lt;&gt;"0",IF(LEFT(DM35,1)="1",3.0,DN35),$D$5+$E$5*(EE35*DX35/($K$5*1000))+$F$5*(EE35*DX35/($K$5*1000))*MAX(MIN(DK35,$J$5),$I$5)*MAX(MIN(DK35,$J$5),$I$5)+$G$5*MAX(MIN(DK35,$J$5),$I$5)*(EE35*DX35/($K$5*1000))+$H$5*(EE35*DX35/($K$5*1000))*(EE35*DX35/($K$5*1000)))</f>
        <v>0</v>
      </c>
      <c r="R35">
        <f>I35*(1000-(1000*0.61365*exp(17.502*V35/(240.97+V35))/(DX35+DY35)+DS35)/2)/(1000*0.61365*exp(17.502*V35/(240.97+V35))/(DX35+DY35)-DS35)</f>
        <v>0</v>
      </c>
      <c r="S35">
        <f>1/((DL35+1)/(P35/1.6)+1/(Q35/1.37)) + DL35/((DL35+1)/(P35/1.6) + DL35/(Q35/1.37))</f>
        <v>0</v>
      </c>
      <c r="T35">
        <f>(DG35*DJ35)</f>
        <v>0</v>
      </c>
      <c r="U35">
        <f>(DZ35+(T35+2*0.95*5.67E-8*(((DZ35+$B$9)+273)^4-(DZ35+273)^4)-44100*I35)/(1.84*29.3*Q35+8*0.95*5.67E-8*(DZ35+273)^3))</f>
        <v>0</v>
      </c>
      <c r="V35">
        <f>($C$9*EA35+$D$9*EB35+$E$9*U35)</f>
        <v>0</v>
      </c>
      <c r="W35">
        <f>0.61365*exp(17.502*V35/(240.97+V35))</f>
        <v>0</v>
      </c>
      <c r="X35">
        <f>(Y35/Z35*100)</f>
        <v>0</v>
      </c>
      <c r="Y35">
        <f>DS35*(DX35+DY35)/1000</f>
        <v>0</v>
      </c>
      <c r="Z35">
        <f>0.61365*exp(17.502*DZ35/(240.97+DZ35))</f>
        <v>0</v>
      </c>
      <c r="AA35">
        <f>(W35-DS35*(DX35+DY35)/1000)</f>
        <v>0</v>
      </c>
      <c r="AB35">
        <f>(-I35*44100)</f>
        <v>0</v>
      </c>
      <c r="AC35">
        <f>2*29.3*Q35*0.92*(DZ35-V35)</f>
        <v>0</v>
      </c>
      <c r="AD35">
        <f>2*0.95*5.67E-8*(((DZ35+$B$9)+273)^4-(V35+273)^4)</f>
        <v>0</v>
      </c>
      <c r="AE35">
        <f>T35+AD35+AB35+AC35</f>
        <v>0</v>
      </c>
      <c r="AF35">
        <f>DW35*AT35*(DR35-DQ35*(1000-AT35*DT35)/(1000-AT35*DS35))/(100*DK35)</f>
        <v>0</v>
      </c>
      <c r="AG35">
        <f>1000*DW35*AT35*(DS35-DT35)/(100*DK35*(1000-AT35*DS35))</f>
        <v>0</v>
      </c>
      <c r="AH35">
        <f>(AI35 - AJ35 - DX35*1E3/(8.314*(DZ35+273.15)) * AL35/DW35 * AK35) * DW35/(100*DK35) * (1000 - DT35)/1000</f>
        <v>0</v>
      </c>
      <c r="AI35">
        <v>430.2779787383294</v>
      </c>
      <c r="AJ35">
        <v>431.4229878787876</v>
      </c>
      <c r="AK35">
        <v>0.02119040333309213</v>
      </c>
      <c r="AL35">
        <v>66.74833220846349</v>
      </c>
      <c r="AM35">
        <f>(AO35 - AN35 + DX35*1E3/(8.314*(DZ35+273.15)) * AQ35/DW35 * AP35) * DW35/(100*DK35) * 1000/(1000 - AO35)</f>
        <v>0</v>
      </c>
      <c r="AN35">
        <v>24.3456878932833</v>
      </c>
      <c r="AO35">
        <v>24.58786</v>
      </c>
      <c r="AP35">
        <v>1.355101023450026E-05</v>
      </c>
      <c r="AQ35">
        <v>93.08220973963482</v>
      </c>
      <c r="AR35">
        <v>0</v>
      </c>
      <c r="AS35">
        <v>0</v>
      </c>
      <c r="AT35">
        <f>IF(AR35*$H$15&gt;=AV35,1.0,(AV35/(AV35-AR35*$H$15)))</f>
        <v>0</v>
      </c>
      <c r="AU35">
        <f>(AT35-1)*100</f>
        <v>0</v>
      </c>
      <c r="AV35">
        <f>MAX(0,($B$15+$C$15*EE35)/(1+$D$15*EE35)*DX35/(DZ35+273)*$E$15)</f>
        <v>0</v>
      </c>
      <c r="AW35" t="s">
        <v>429</v>
      </c>
      <c r="AX35" t="s">
        <v>429</v>
      </c>
      <c r="AY35">
        <v>0</v>
      </c>
      <c r="AZ35">
        <v>0</v>
      </c>
      <c r="BA35">
        <f>1-AY35/AZ35</f>
        <v>0</v>
      </c>
      <c r="BB35">
        <v>0</v>
      </c>
      <c r="BC35" t="s">
        <v>429</v>
      </c>
      <c r="BD35" t="s">
        <v>429</v>
      </c>
      <c r="BE35">
        <v>0</v>
      </c>
      <c r="BF35">
        <v>0</v>
      </c>
      <c r="BG35">
        <f>1-BE35/BF35</f>
        <v>0</v>
      </c>
      <c r="BH35">
        <v>0.5</v>
      </c>
      <c r="BI35">
        <f>DH35</f>
        <v>0</v>
      </c>
      <c r="BJ35">
        <f>K35</f>
        <v>0</v>
      </c>
      <c r="BK35">
        <f>BG35*BH35*BI35</f>
        <v>0</v>
      </c>
      <c r="BL35">
        <f>(BJ35-BB35)/BI35</f>
        <v>0</v>
      </c>
      <c r="BM35">
        <f>(AZ35-BF35)/BF35</f>
        <v>0</v>
      </c>
      <c r="BN35">
        <f>AY35/(BA35+AY35/BF35)</f>
        <v>0</v>
      </c>
      <c r="BO35" t="s">
        <v>429</v>
      </c>
      <c r="BP35">
        <v>0</v>
      </c>
      <c r="BQ35">
        <f>IF(BP35&lt;&gt;0, BP35, BN35)</f>
        <v>0</v>
      </c>
      <c r="BR35">
        <f>1-BQ35/BF35</f>
        <v>0</v>
      </c>
      <c r="BS35">
        <f>(BF35-BE35)/(BF35-BQ35)</f>
        <v>0</v>
      </c>
      <c r="BT35">
        <f>(AZ35-BF35)/(AZ35-BQ35)</f>
        <v>0</v>
      </c>
      <c r="BU35">
        <f>(BF35-BE35)/(BF35-AY35)</f>
        <v>0</v>
      </c>
      <c r="BV35">
        <f>(AZ35-BF35)/(AZ35-AY35)</f>
        <v>0</v>
      </c>
      <c r="BW35">
        <f>(BS35*BQ35/BE35)</f>
        <v>0</v>
      </c>
      <c r="BX35">
        <f>(1-BW35)</f>
        <v>0</v>
      </c>
      <c r="DG35">
        <f>$B$13*EF35+$C$13*EG35+$F$13*ER35*(1-EU35)</f>
        <v>0</v>
      </c>
      <c r="DH35">
        <f>DG35*DI35</f>
        <v>0</v>
      </c>
      <c r="DI35">
        <f>($B$13*$D$11+$C$13*$D$11+$F$13*((FE35+EW35)/MAX(FE35+EW35+FF35, 0.1)*$I$11+FF35/MAX(FE35+EW35+FF35, 0.1)*$J$11))/($B$13+$C$13+$F$13)</f>
        <v>0</v>
      </c>
      <c r="DJ35">
        <f>($B$13*$K$11+$C$13*$K$11+$F$13*((FE35+EW35)/MAX(FE35+EW35+FF35, 0.1)*$P$11+FF35/MAX(FE35+EW35+FF35, 0.1)*$Q$11))/($B$13+$C$13+$F$13)</f>
        <v>0</v>
      </c>
      <c r="DK35">
        <v>2.7</v>
      </c>
      <c r="DL35">
        <v>0.5</v>
      </c>
      <c r="DM35" t="s">
        <v>430</v>
      </c>
      <c r="DN35">
        <v>2</v>
      </c>
      <c r="DO35" t="b">
        <v>1</v>
      </c>
      <c r="DP35">
        <v>1680813503.2</v>
      </c>
      <c r="DQ35">
        <v>420.7679</v>
      </c>
      <c r="DR35">
        <v>419.7965</v>
      </c>
      <c r="DS35">
        <v>24.58757</v>
      </c>
      <c r="DT35">
        <v>24.34673</v>
      </c>
      <c r="DU35">
        <v>421.4902</v>
      </c>
      <c r="DV35">
        <v>24.31688</v>
      </c>
      <c r="DW35">
        <v>499.9939000000001</v>
      </c>
      <c r="DX35">
        <v>89.02837</v>
      </c>
      <c r="DY35">
        <v>0.09993738999999999</v>
      </c>
      <c r="DZ35">
        <v>27.41464</v>
      </c>
      <c r="EA35">
        <v>27.50721</v>
      </c>
      <c r="EB35">
        <v>999.9</v>
      </c>
      <c r="EC35">
        <v>0</v>
      </c>
      <c r="ED35">
        <v>0</v>
      </c>
      <c r="EE35">
        <v>10013.87</v>
      </c>
      <c r="EF35">
        <v>0</v>
      </c>
      <c r="EG35">
        <v>0.242856</v>
      </c>
      <c r="EH35">
        <v>0.9713802999999999</v>
      </c>
      <c r="EI35">
        <v>431.3742999999999</v>
      </c>
      <c r="EJ35">
        <v>430.2722</v>
      </c>
      <c r="EK35">
        <v>0.2408177</v>
      </c>
      <c r="EL35">
        <v>419.7965</v>
      </c>
      <c r="EM35">
        <v>24.34673</v>
      </c>
      <c r="EN35">
        <v>2.18899</v>
      </c>
      <c r="EO35">
        <v>2.167551</v>
      </c>
      <c r="EP35">
        <v>18.88196</v>
      </c>
      <c r="EQ35">
        <v>18.72447</v>
      </c>
      <c r="ER35">
        <v>0</v>
      </c>
      <c r="ES35">
        <v>0</v>
      </c>
      <c r="ET35">
        <v>0</v>
      </c>
      <c r="EU35">
        <v>0</v>
      </c>
      <c r="EV35">
        <v>2.07939</v>
      </c>
      <c r="EW35">
        <v>0</v>
      </c>
      <c r="EX35">
        <v>-20.34959</v>
      </c>
      <c r="EY35">
        <v>-1.44661</v>
      </c>
      <c r="EZ35">
        <v>34.26860000000001</v>
      </c>
      <c r="FA35">
        <v>39.87480000000001</v>
      </c>
      <c r="FB35">
        <v>37.28740000000001</v>
      </c>
      <c r="FC35">
        <v>39.181</v>
      </c>
      <c r="FD35">
        <v>35.9122</v>
      </c>
      <c r="FE35">
        <v>0</v>
      </c>
      <c r="FF35">
        <v>0</v>
      </c>
      <c r="FG35">
        <v>0</v>
      </c>
      <c r="FH35">
        <v>1680813478.1</v>
      </c>
      <c r="FI35">
        <v>0</v>
      </c>
      <c r="FJ35">
        <v>2.017808</v>
      </c>
      <c r="FK35">
        <v>0.3478615196474437</v>
      </c>
      <c r="FL35">
        <v>2.94278462297236</v>
      </c>
      <c r="FM35">
        <v>-20.543216</v>
      </c>
      <c r="FN35">
        <v>15</v>
      </c>
      <c r="FO35">
        <v>1680813249</v>
      </c>
      <c r="FP35" t="s">
        <v>461</v>
      </c>
      <c r="FQ35">
        <v>1680813249</v>
      </c>
      <c r="FR35">
        <v>1680813247</v>
      </c>
      <c r="FS35">
        <v>2</v>
      </c>
      <c r="FT35">
        <v>-0.33</v>
      </c>
      <c r="FU35">
        <v>-0.006</v>
      </c>
      <c r="FV35">
        <v>-0.722</v>
      </c>
      <c r="FW35">
        <v>0.271</v>
      </c>
      <c r="FX35">
        <v>420</v>
      </c>
      <c r="FY35">
        <v>24</v>
      </c>
      <c r="FZ35">
        <v>0.41</v>
      </c>
      <c r="GA35">
        <v>0.15</v>
      </c>
      <c r="GB35">
        <v>0.9516501000000002</v>
      </c>
      <c r="GC35">
        <v>0.1106090431519696</v>
      </c>
      <c r="GD35">
        <v>0.03242016459458525</v>
      </c>
      <c r="GE35">
        <v>0</v>
      </c>
      <c r="GF35">
        <v>0.22315715</v>
      </c>
      <c r="GG35">
        <v>0.1529846003752343</v>
      </c>
      <c r="GH35">
        <v>0.01593657373708352</v>
      </c>
      <c r="GI35">
        <v>1</v>
      </c>
      <c r="GJ35">
        <v>1</v>
      </c>
      <c r="GK35">
        <v>2</v>
      </c>
      <c r="GL35" t="s">
        <v>432</v>
      </c>
      <c r="GM35">
        <v>3.10369</v>
      </c>
      <c r="GN35">
        <v>2.7582</v>
      </c>
      <c r="GO35">
        <v>0.0871185</v>
      </c>
      <c r="GP35">
        <v>0.0869086</v>
      </c>
      <c r="GQ35">
        <v>0.108412</v>
      </c>
      <c r="GR35">
        <v>0.10892</v>
      </c>
      <c r="GS35">
        <v>23469</v>
      </c>
      <c r="GT35">
        <v>23183.7</v>
      </c>
      <c r="GU35">
        <v>26252</v>
      </c>
      <c r="GV35">
        <v>25726</v>
      </c>
      <c r="GW35">
        <v>37563.2</v>
      </c>
      <c r="GX35">
        <v>34985.7</v>
      </c>
      <c r="GY35">
        <v>45926.7</v>
      </c>
      <c r="GZ35">
        <v>42495.7</v>
      </c>
      <c r="HA35">
        <v>1.89887</v>
      </c>
      <c r="HB35">
        <v>1.9035</v>
      </c>
      <c r="HC35">
        <v>0.0662915</v>
      </c>
      <c r="HD35">
        <v>0</v>
      </c>
      <c r="HE35">
        <v>26.4225</v>
      </c>
      <c r="HF35">
        <v>999.9</v>
      </c>
      <c r="HG35">
        <v>43.7</v>
      </c>
      <c r="HH35">
        <v>33.7</v>
      </c>
      <c r="HI35">
        <v>25.7922</v>
      </c>
      <c r="HJ35">
        <v>60.5596</v>
      </c>
      <c r="HK35">
        <v>27.504</v>
      </c>
      <c r="HL35">
        <v>1</v>
      </c>
      <c r="HM35">
        <v>0.0549035</v>
      </c>
      <c r="HN35">
        <v>-0.111285</v>
      </c>
      <c r="HO35">
        <v>20.2935</v>
      </c>
      <c r="HP35">
        <v>5.22118</v>
      </c>
      <c r="HQ35">
        <v>11.98</v>
      </c>
      <c r="HR35">
        <v>4.9657</v>
      </c>
      <c r="HS35">
        <v>3.275</v>
      </c>
      <c r="HT35">
        <v>9999</v>
      </c>
      <c r="HU35">
        <v>9999</v>
      </c>
      <c r="HV35">
        <v>9999</v>
      </c>
      <c r="HW35">
        <v>991.3</v>
      </c>
      <c r="HX35">
        <v>1.86447</v>
      </c>
      <c r="HY35">
        <v>1.86059</v>
      </c>
      <c r="HZ35">
        <v>1.85883</v>
      </c>
      <c r="IA35">
        <v>1.86033</v>
      </c>
      <c r="IB35">
        <v>1.86031</v>
      </c>
      <c r="IC35">
        <v>1.85871</v>
      </c>
      <c r="ID35">
        <v>1.85778</v>
      </c>
      <c r="IE35">
        <v>1.85272</v>
      </c>
      <c r="IF35">
        <v>0</v>
      </c>
      <c r="IG35">
        <v>0</v>
      </c>
      <c r="IH35">
        <v>0</v>
      </c>
      <c r="II35">
        <v>0</v>
      </c>
      <c r="IJ35" t="s">
        <v>433</v>
      </c>
      <c r="IK35" t="s">
        <v>434</v>
      </c>
      <c r="IL35" t="s">
        <v>435</v>
      </c>
      <c r="IM35" t="s">
        <v>435</v>
      </c>
      <c r="IN35" t="s">
        <v>435</v>
      </c>
      <c r="IO35" t="s">
        <v>435</v>
      </c>
      <c r="IP35">
        <v>0</v>
      </c>
      <c r="IQ35">
        <v>100</v>
      </c>
      <c r="IR35">
        <v>100</v>
      </c>
      <c r="IS35">
        <v>-0.723</v>
      </c>
      <c r="IT35">
        <v>0.2707</v>
      </c>
      <c r="IU35">
        <v>-0.5896226007271985</v>
      </c>
      <c r="IV35">
        <v>-0.0003017253073519933</v>
      </c>
      <c r="IW35">
        <v>-3.611861002991582E-08</v>
      </c>
      <c r="IX35">
        <v>1.092818259192488E-11</v>
      </c>
      <c r="IY35">
        <v>0.2706750000000042</v>
      </c>
      <c r="IZ35">
        <v>0</v>
      </c>
      <c r="JA35">
        <v>0</v>
      </c>
      <c r="JB35">
        <v>0</v>
      </c>
      <c r="JC35">
        <v>8</v>
      </c>
      <c r="JD35">
        <v>1961</v>
      </c>
      <c r="JE35">
        <v>1</v>
      </c>
      <c r="JF35">
        <v>23</v>
      </c>
      <c r="JG35">
        <v>4.3</v>
      </c>
      <c r="JH35">
        <v>4.3</v>
      </c>
      <c r="JI35">
        <v>1.15356</v>
      </c>
      <c r="JJ35">
        <v>2.62817</v>
      </c>
      <c r="JK35">
        <v>1.49658</v>
      </c>
      <c r="JL35">
        <v>2.39624</v>
      </c>
      <c r="JM35">
        <v>1.54907</v>
      </c>
      <c r="JN35">
        <v>2.45605</v>
      </c>
      <c r="JO35">
        <v>39.8428</v>
      </c>
      <c r="JP35">
        <v>24.0437</v>
      </c>
      <c r="JQ35">
        <v>18</v>
      </c>
      <c r="JR35">
        <v>490.44</v>
      </c>
      <c r="JS35">
        <v>509.224</v>
      </c>
      <c r="JT35">
        <v>27.2006</v>
      </c>
      <c r="JU35">
        <v>27.8515</v>
      </c>
      <c r="JV35">
        <v>29.9999</v>
      </c>
      <c r="JW35">
        <v>27.9079</v>
      </c>
      <c r="JX35">
        <v>27.8451</v>
      </c>
      <c r="JY35">
        <v>23.1926</v>
      </c>
      <c r="JZ35">
        <v>10.1304</v>
      </c>
      <c r="KA35">
        <v>100</v>
      </c>
      <c r="KB35">
        <v>27.1915</v>
      </c>
      <c r="KC35">
        <v>419.8</v>
      </c>
      <c r="KD35">
        <v>24.3781</v>
      </c>
      <c r="KE35">
        <v>100.347</v>
      </c>
      <c r="KF35">
        <v>100.808</v>
      </c>
    </row>
    <row r="36" spans="1:292">
      <c r="A36">
        <v>18</v>
      </c>
      <c r="B36">
        <v>1680813511</v>
      </c>
      <c r="C36">
        <v>621.5</v>
      </c>
      <c r="D36" t="s">
        <v>470</v>
      </c>
      <c r="E36" t="s">
        <v>471</v>
      </c>
      <c r="F36">
        <v>5</v>
      </c>
      <c r="G36" t="s">
        <v>428</v>
      </c>
      <c r="H36">
        <v>1680813508.5</v>
      </c>
      <c r="I36">
        <f>(J36)/1000</f>
        <v>0</v>
      </c>
      <c r="J36">
        <f>IF(DO36, AM36, AG36)</f>
        <v>0</v>
      </c>
      <c r="K36">
        <f>IF(DO36, AH36, AF36)</f>
        <v>0</v>
      </c>
      <c r="L36">
        <f>DQ36 - IF(AT36&gt;1, K36*DK36*100.0/(AV36*EE36), 0)</f>
        <v>0</v>
      </c>
      <c r="M36">
        <f>((S36-I36/2)*L36-K36)/(S36+I36/2)</f>
        <v>0</v>
      </c>
      <c r="N36">
        <f>M36*(DX36+DY36)/1000.0</f>
        <v>0</v>
      </c>
      <c r="O36">
        <f>(DQ36 - IF(AT36&gt;1, K36*DK36*100.0/(AV36*EE36), 0))*(DX36+DY36)/1000.0</f>
        <v>0</v>
      </c>
      <c r="P36">
        <f>2.0/((1/R36-1/Q36)+SIGN(R36)*SQRT((1/R36-1/Q36)*(1/R36-1/Q36) + 4*DL36/((DL36+1)*(DL36+1))*(2*1/R36*1/Q36-1/Q36*1/Q36)))</f>
        <v>0</v>
      </c>
      <c r="Q36">
        <f>IF(LEFT(DM36,1)&lt;&gt;"0",IF(LEFT(DM36,1)="1",3.0,DN36),$D$5+$E$5*(EE36*DX36/($K$5*1000))+$F$5*(EE36*DX36/($K$5*1000))*MAX(MIN(DK36,$J$5),$I$5)*MAX(MIN(DK36,$J$5),$I$5)+$G$5*MAX(MIN(DK36,$J$5),$I$5)*(EE36*DX36/($K$5*1000))+$H$5*(EE36*DX36/($K$5*1000))*(EE36*DX36/($K$5*1000)))</f>
        <v>0</v>
      </c>
      <c r="R36">
        <f>I36*(1000-(1000*0.61365*exp(17.502*V36/(240.97+V36))/(DX36+DY36)+DS36)/2)/(1000*0.61365*exp(17.502*V36/(240.97+V36))/(DX36+DY36)-DS36)</f>
        <v>0</v>
      </c>
      <c r="S36">
        <f>1/((DL36+1)/(P36/1.6)+1/(Q36/1.37)) + DL36/((DL36+1)/(P36/1.6) + DL36/(Q36/1.37))</f>
        <v>0</v>
      </c>
      <c r="T36">
        <f>(DG36*DJ36)</f>
        <v>0</v>
      </c>
      <c r="U36">
        <f>(DZ36+(T36+2*0.95*5.67E-8*(((DZ36+$B$9)+273)^4-(DZ36+273)^4)-44100*I36)/(1.84*29.3*Q36+8*0.95*5.67E-8*(DZ36+273)^3))</f>
        <v>0</v>
      </c>
      <c r="V36">
        <f>($C$9*EA36+$D$9*EB36+$E$9*U36)</f>
        <v>0</v>
      </c>
      <c r="W36">
        <f>0.61365*exp(17.502*V36/(240.97+V36))</f>
        <v>0</v>
      </c>
      <c r="X36">
        <f>(Y36/Z36*100)</f>
        <v>0</v>
      </c>
      <c r="Y36">
        <f>DS36*(DX36+DY36)/1000</f>
        <v>0</v>
      </c>
      <c r="Z36">
        <f>0.61365*exp(17.502*DZ36/(240.97+DZ36))</f>
        <v>0</v>
      </c>
      <c r="AA36">
        <f>(W36-DS36*(DX36+DY36)/1000)</f>
        <v>0</v>
      </c>
      <c r="AB36">
        <f>(-I36*44100)</f>
        <v>0</v>
      </c>
      <c r="AC36">
        <f>2*29.3*Q36*0.92*(DZ36-V36)</f>
        <v>0</v>
      </c>
      <c r="AD36">
        <f>2*0.95*5.67E-8*(((DZ36+$B$9)+273)^4-(V36+273)^4)</f>
        <v>0</v>
      </c>
      <c r="AE36">
        <f>T36+AD36+AB36+AC36</f>
        <v>0</v>
      </c>
      <c r="AF36">
        <f>DW36*AT36*(DR36-DQ36*(1000-AT36*DT36)/(1000-AT36*DS36))/(100*DK36)</f>
        <v>0</v>
      </c>
      <c r="AG36">
        <f>1000*DW36*AT36*(DS36-DT36)/(100*DK36*(1000-AT36*DS36))</f>
        <v>0</v>
      </c>
      <c r="AH36">
        <f>(AI36 - AJ36 - DX36*1E3/(8.314*(DZ36+273.15)) * AL36/DW36 * AK36) * DW36/(100*DK36) * (1000 - DT36)/1000</f>
        <v>0</v>
      </c>
      <c r="AI36">
        <v>430.3388815095477</v>
      </c>
      <c r="AJ36">
        <v>431.4052545454544</v>
      </c>
      <c r="AK36">
        <v>0.002127392048592164</v>
      </c>
      <c r="AL36">
        <v>66.74833220846349</v>
      </c>
      <c r="AM36">
        <f>(AO36 - AN36 + DX36*1E3/(8.314*(DZ36+273.15)) * AQ36/DW36 * AP36) * DW36/(100*DK36) * 1000/(1000 - AO36)</f>
        <v>0</v>
      </c>
      <c r="AN36">
        <v>24.34010969749021</v>
      </c>
      <c r="AO36">
        <v>24.58553515151514</v>
      </c>
      <c r="AP36">
        <v>-6.881488847314837E-05</v>
      </c>
      <c r="AQ36">
        <v>93.08220973963482</v>
      </c>
      <c r="AR36">
        <v>0</v>
      </c>
      <c r="AS36">
        <v>0</v>
      </c>
      <c r="AT36">
        <f>IF(AR36*$H$15&gt;=AV36,1.0,(AV36/(AV36-AR36*$H$15)))</f>
        <v>0</v>
      </c>
      <c r="AU36">
        <f>(AT36-1)*100</f>
        <v>0</v>
      </c>
      <c r="AV36">
        <f>MAX(0,($B$15+$C$15*EE36)/(1+$D$15*EE36)*DX36/(DZ36+273)*$E$15)</f>
        <v>0</v>
      </c>
      <c r="AW36" t="s">
        <v>429</v>
      </c>
      <c r="AX36" t="s">
        <v>429</v>
      </c>
      <c r="AY36">
        <v>0</v>
      </c>
      <c r="AZ36">
        <v>0</v>
      </c>
      <c r="BA36">
        <f>1-AY36/AZ36</f>
        <v>0</v>
      </c>
      <c r="BB36">
        <v>0</v>
      </c>
      <c r="BC36" t="s">
        <v>429</v>
      </c>
      <c r="BD36" t="s">
        <v>429</v>
      </c>
      <c r="BE36">
        <v>0</v>
      </c>
      <c r="BF36">
        <v>0</v>
      </c>
      <c r="BG36">
        <f>1-BE36/BF36</f>
        <v>0</v>
      </c>
      <c r="BH36">
        <v>0.5</v>
      </c>
      <c r="BI36">
        <f>DH36</f>
        <v>0</v>
      </c>
      <c r="BJ36">
        <f>K36</f>
        <v>0</v>
      </c>
      <c r="BK36">
        <f>BG36*BH36*BI36</f>
        <v>0</v>
      </c>
      <c r="BL36">
        <f>(BJ36-BB36)/BI36</f>
        <v>0</v>
      </c>
      <c r="BM36">
        <f>(AZ36-BF36)/BF36</f>
        <v>0</v>
      </c>
      <c r="BN36">
        <f>AY36/(BA36+AY36/BF36)</f>
        <v>0</v>
      </c>
      <c r="BO36" t="s">
        <v>429</v>
      </c>
      <c r="BP36">
        <v>0</v>
      </c>
      <c r="BQ36">
        <f>IF(BP36&lt;&gt;0, BP36, BN36)</f>
        <v>0</v>
      </c>
      <c r="BR36">
        <f>1-BQ36/BF36</f>
        <v>0</v>
      </c>
      <c r="BS36">
        <f>(BF36-BE36)/(BF36-BQ36)</f>
        <v>0</v>
      </c>
      <c r="BT36">
        <f>(AZ36-BF36)/(AZ36-BQ36)</f>
        <v>0</v>
      </c>
      <c r="BU36">
        <f>(BF36-BE36)/(BF36-AY36)</f>
        <v>0</v>
      </c>
      <c r="BV36">
        <f>(AZ36-BF36)/(AZ36-AY36)</f>
        <v>0</v>
      </c>
      <c r="BW36">
        <f>(BS36*BQ36/BE36)</f>
        <v>0</v>
      </c>
      <c r="BX36">
        <f>(1-BW36)</f>
        <v>0</v>
      </c>
      <c r="DG36">
        <f>$B$13*EF36+$C$13*EG36+$F$13*ER36*(1-EU36)</f>
        <v>0</v>
      </c>
      <c r="DH36">
        <f>DG36*DI36</f>
        <v>0</v>
      </c>
      <c r="DI36">
        <f>($B$13*$D$11+$C$13*$D$11+$F$13*((FE36+EW36)/MAX(FE36+EW36+FF36, 0.1)*$I$11+FF36/MAX(FE36+EW36+FF36, 0.1)*$J$11))/($B$13+$C$13+$F$13)</f>
        <v>0</v>
      </c>
      <c r="DJ36">
        <f>($B$13*$K$11+$C$13*$K$11+$F$13*((FE36+EW36)/MAX(FE36+EW36+FF36, 0.1)*$P$11+FF36/MAX(FE36+EW36+FF36, 0.1)*$Q$11))/($B$13+$C$13+$F$13)</f>
        <v>0</v>
      </c>
      <c r="DK36">
        <v>2.7</v>
      </c>
      <c r="DL36">
        <v>0.5</v>
      </c>
      <c r="DM36" t="s">
        <v>430</v>
      </c>
      <c r="DN36">
        <v>2</v>
      </c>
      <c r="DO36" t="b">
        <v>1</v>
      </c>
      <c r="DP36">
        <v>1680813508.5</v>
      </c>
      <c r="DQ36">
        <v>420.7736666666667</v>
      </c>
      <c r="DR36">
        <v>419.8554444444445</v>
      </c>
      <c r="DS36">
        <v>24.58698888888889</v>
      </c>
      <c r="DT36">
        <v>24.34041111111111</v>
      </c>
      <c r="DU36">
        <v>421.4964444444444</v>
      </c>
      <c r="DV36">
        <v>24.31633333333333</v>
      </c>
      <c r="DW36">
        <v>500.003</v>
      </c>
      <c r="DX36">
        <v>89.02604444444442</v>
      </c>
      <c r="DY36">
        <v>0.1000233333333333</v>
      </c>
      <c r="DZ36">
        <v>27.41372222222222</v>
      </c>
      <c r="EA36">
        <v>27.50342222222223</v>
      </c>
      <c r="EB36">
        <v>999.9000000000001</v>
      </c>
      <c r="EC36">
        <v>0</v>
      </c>
      <c r="ED36">
        <v>0</v>
      </c>
      <c r="EE36">
        <v>10001.18333333333</v>
      </c>
      <c r="EF36">
        <v>0</v>
      </c>
      <c r="EG36">
        <v>0.242856</v>
      </c>
      <c r="EH36">
        <v>0.9184604444444445</v>
      </c>
      <c r="EI36">
        <v>431.3801111111111</v>
      </c>
      <c r="EJ36">
        <v>430.3296666666667</v>
      </c>
      <c r="EK36">
        <v>0.2465806666666667</v>
      </c>
      <c r="EL36">
        <v>419.8554444444445</v>
      </c>
      <c r="EM36">
        <v>24.34041111111111</v>
      </c>
      <c r="EN36">
        <v>2.188883333333334</v>
      </c>
      <c r="EO36">
        <v>2.166931111111111</v>
      </c>
      <c r="EP36">
        <v>18.88117777777778</v>
      </c>
      <c r="EQ36">
        <v>18.7199</v>
      </c>
      <c r="ER36">
        <v>0</v>
      </c>
      <c r="ES36">
        <v>0</v>
      </c>
      <c r="ET36">
        <v>0</v>
      </c>
      <c r="EU36">
        <v>0</v>
      </c>
      <c r="EV36">
        <v>2.189444444444445</v>
      </c>
      <c r="EW36">
        <v>0</v>
      </c>
      <c r="EX36">
        <v>-19.93678888888889</v>
      </c>
      <c r="EY36">
        <v>-1.406755555555555</v>
      </c>
      <c r="EZ36">
        <v>34.312</v>
      </c>
      <c r="FA36">
        <v>39.958</v>
      </c>
      <c r="FB36">
        <v>36.79844444444445</v>
      </c>
      <c r="FC36">
        <v>39.28444444444445</v>
      </c>
      <c r="FD36">
        <v>35.88155555555555</v>
      </c>
      <c r="FE36">
        <v>0</v>
      </c>
      <c r="FF36">
        <v>0</v>
      </c>
      <c r="FG36">
        <v>0</v>
      </c>
      <c r="FH36">
        <v>1680813483.5</v>
      </c>
      <c r="FI36">
        <v>0</v>
      </c>
      <c r="FJ36">
        <v>2.073384615384615</v>
      </c>
      <c r="FK36">
        <v>-0.05044787145149901</v>
      </c>
      <c r="FL36">
        <v>4.204020512276442</v>
      </c>
      <c r="FM36">
        <v>-20.24992307692308</v>
      </c>
      <c r="FN36">
        <v>15</v>
      </c>
      <c r="FO36">
        <v>1680813249</v>
      </c>
      <c r="FP36" t="s">
        <v>461</v>
      </c>
      <c r="FQ36">
        <v>1680813249</v>
      </c>
      <c r="FR36">
        <v>1680813247</v>
      </c>
      <c r="FS36">
        <v>2</v>
      </c>
      <c r="FT36">
        <v>-0.33</v>
      </c>
      <c r="FU36">
        <v>-0.006</v>
      </c>
      <c r="FV36">
        <v>-0.722</v>
      </c>
      <c r="FW36">
        <v>0.271</v>
      </c>
      <c r="FX36">
        <v>420</v>
      </c>
      <c r="FY36">
        <v>24</v>
      </c>
      <c r="FZ36">
        <v>0.41</v>
      </c>
      <c r="GA36">
        <v>0.15</v>
      </c>
      <c r="GB36">
        <v>0.9488935999999999</v>
      </c>
      <c r="GC36">
        <v>-0.09343263039399834</v>
      </c>
      <c r="GD36">
        <v>0.03570635192707314</v>
      </c>
      <c r="GE36">
        <v>1</v>
      </c>
      <c r="GF36">
        <v>0.23415265</v>
      </c>
      <c r="GG36">
        <v>0.1185758949343331</v>
      </c>
      <c r="GH36">
        <v>0.01196984161664222</v>
      </c>
      <c r="GI36">
        <v>1</v>
      </c>
      <c r="GJ36">
        <v>2</v>
      </c>
      <c r="GK36">
        <v>2</v>
      </c>
      <c r="GL36" t="s">
        <v>452</v>
      </c>
      <c r="GM36">
        <v>3.10361</v>
      </c>
      <c r="GN36">
        <v>2.75808</v>
      </c>
      <c r="GO36">
        <v>0.08711670000000001</v>
      </c>
      <c r="GP36">
        <v>0.0869138</v>
      </c>
      <c r="GQ36">
        <v>0.108403</v>
      </c>
      <c r="GR36">
        <v>0.108898</v>
      </c>
      <c r="GS36">
        <v>23469</v>
      </c>
      <c r="GT36">
        <v>23183.8</v>
      </c>
      <c r="GU36">
        <v>26251.9</v>
      </c>
      <c r="GV36">
        <v>25726.2</v>
      </c>
      <c r="GW36">
        <v>37563.7</v>
      </c>
      <c r="GX36">
        <v>34986.8</v>
      </c>
      <c r="GY36">
        <v>45926.8</v>
      </c>
      <c r="GZ36">
        <v>42496</v>
      </c>
      <c r="HA36">
        <v>1.8987</v>
      </c>
      <c r="HB36">
        <v>1.90363</v>
      </c>
      <c r="HC36">
        <v>0.065472</v>
      </c>
      <c r="HD36">
        <v>0</v>
      </c>
      <c r="HE36">
        <v>26.4252</v>
      </c>
      <c r="HF36">
        <v>999.9</v>
      </c>
      <c r="HG36">
        <v>43.7</v>
      </c>
      <c r="HH36">
        <v>33.7</v>
      </c>
      <c r="HI36">
        <v>25.7898</v>
      </c>
      <c r="HJ36">
        <v>60.6596</v>
      </c>
      <c r="HK36">
        <v>27.5361</v>
      </c>
      <c r="HL36">
        <v>1</v>
      </c>
      <c r="HM36">
        <v>0.0548552</v>
      </c>
      <c r="HN36">
        <v>-0.121394</v>
      </c>
      <c r="HO36">
        <v>20.2935</v>
      </c>
      <c r="HP36">
        <v>5.22088</v>
      </c>
      <c r="HQ36">
        <v>11.98</v>
      </c>
      <c r="HR36">
        <v>4.96575</v>
      </c>
      <c r="HS36">
        <v>3.275</v>
      </c>
      <c r="HT36">
        <v>9999</v>
      </c>
      <c r="HU36">
        <v>9999</v>
      </c>
      <c r="HV36">
        <v>9999</v>
      </c>
      <c r="HW36">
        <v>991.3</v>
      </c>
      <c r="HX36">
        <v>1.86447</v>
      </c>
      <c r="HY36">
        <v>1.86058</v>
      </c>
      <c r="HZ36">
        <v>1.85883</v>
      </c>
      <c r="IA36">
        <v>1.86031</v>
      </c>
      <c r="IB36">
        <v>1.86028</v>
      </c>
      <c r="IC36">
        <v>1.8587</v>
      </c>
      <c r="ID36">
        <v>1.85778</v>
      </c>
      <c r="IE36">
        <v>1.85272</v>
      </c>
      <c r="IF36">
        <v>0</v>
      </c>
      <c r="IG36">
        <v>0</v>
      </c>
      <c r="IH36">
        <v>0</v>
      </c>
      <c r="II36">
        <v>0</v>
      </c>
      <c r="IJ36" t="s">
        <v>433</v>
      </c>
      <c r="IK36" t="s">
        <v>434</v>
      </c>
      <c r="IL36" t="s">
        <v>435</v>
      </c>
      <c r="IM36" t="s">
        <v>435</v>
      </c>
      <c r="IN36" t="s">
        <v>435</v>
      </c>
      <c r="IO36" t="s">
        <v>435</v>
      </c>
      <c r="IP36">
        <v>0</v>
      </c>
      <c r="IQ36">
        <v>100</v>
      </c>
      <c r="IR36">
        <v>100</v>
      </c>
      <c r="IS36">
        <v>-0.723</v>
      </c>
      <c r="IT36">
        <v>0.2707</v>
      </c>
      <c r="IU36">
        <v>-0.5896226007271985</v>
      </c>
      <c r="IV36">
        <v>-0.0003017253073519933</v>
      </c>
      <c r="IW36">
        <v>-3.611861002991582E-08</v>
      </c>
      <c r="IX36">
        <v>1.092818259192488E-11</v>
      </c>
      <c r="IY36">
        <v>0.2706750000000042</v>
      </c>
      <c r="IZ36">
        <v>0</v>
      </c>
      <c r="JA36">
        <v>0</v>
      </c>
      <c r="JB36">
        <v>0</v>
      </c>
      <c r="JC36">
        <v>8</v>
      </c>
      <c r="JD36">
        <v>1961</v>
      </c>
      <c r="JE36">
        <v>1</v>
      </c>
      <c r="JF36">
        <v>23</v>
      </c>
      <c r="JG36">
        <v>4.4</v>
      </c>
      <c r="JH36">
        <v>4.4</v>
      </c>
      <c r="JI36">
        <v>1.15356</v>
      </c>
      <c r="JJ36">
        <v>2.62817</v>
      </c>
      <c r="JK36">
        <v>1.49658</v>
      </c>
      <c r="JL36">
        <v>2.39624</v>
      </c>
      <c r="JM36">
        <v>1.54907</v>
      </c>
      <c r="JN36">
        <v>2.43896</v>
      </c>
      <c r="JO36">
        <v>39.8428</v>
      </c>
      <c r="JP36">
        <v>24.0437</v>
      </c>
      <c r="JQ36">
        <v>18</v>
      </c>
      <c r="JR36">
        <v>490.338</v>
      </c>
      <c r="JS36">
        <v>509.308</v>
      </c>
      <c r="JT36">
        <v>27.1908</v>
      </c>
      <c r="JU36">
        <v>27.8494</v>
      </c>
      <c r="JV36">
        <v>29.9999</v>
      </c>
      <c r="JW36">
        <v>27.9079</v>
      </c>
      <c r="JX36">
        <v>27.8451</v>
      </c>
      <c r="JY36">
        <v>23.1928</v>
      </c>
      <c r="JZ36">
        <v>10.1304</v>
      </c>
      <c r="KA36">
        <v>100</v>
      </c>
      <c r="KB36">
        <v>27.1888</v>
      </c>
      <c r="KC36">
        <v>419.8</v>
      </c>
      <c r="KD36">
        <v>24.3781</v>
      </c>
      <c r="KE36">
        <v>100.348</v>
      </c>
      <c r="KF36">
        <v>100.809</v>
      </c>
    </row>
    <row r="37" spans="1:292">
      <c r="A37">
        <v>19</v>
      </c>
      <c r="B37">
        <v>1680813516</v>
      </c>
      <c r="C37">
        <v>626.5</v>
      </c>
      <c r="D37" t="s">
        <v>472</v>
      </c>
      <c r="E37" t="s">
        <v>473</v>
      </c>
      <c r="F37">
        <v>5</v>
      </c>
      <c r="G37" t="s">
        <v>428</v>
      </c>
      <c r="H37">
        <v>1680813513.2</v>
      </c>
      <c r="I37">
        <f>(J37)/1000</f>
        <v>0</v>
      </c>
      <c r="J37">
        <f>IF(DO37, AM37, AG37)</f>
        <v>0</v>
      </c>
      <c r="K37">
        <f>IF(DO37, AH37, AF37)</f>
        <v>0</v>
      </c>
      <c r="L37">
        <f>DQ37 - IF(AT37&gt;1, K37*DK37*100.0/(AV37*EE37), 0)</f>
        <v>0</v>
      </c>
      <c r="M37">
        <f>((S37-I37/2)*L37-K37)/(S37+I37/2)</f>
        <v>0</v>
      </c>
      <c r="N37">
        <f>M37*(DX37+DY37)/1000.0</f>
        <v>0</v>
      </c>
      <c r="O37">
        <f>(DQ37 - IF(AT37&gt;1, K37*DK37*100.0/(AV37*EE37), 0))*(DX37+DY37)/1000.0</f>
        <v>0</v>
      </c>
      <c r="P37">
        <f>2.0/((1/R37-1/Q37)+SIGN(R37)*SQRT((1/R37-1/Q37)*(1/R37-1/Q37) + 4*DL37/((DL37+1)*(DL37+1))*(2*1/R37*1/Q37-1/Q37*1/Q37)))</f>
        <v>0</v>
      </c>
      <c r="Q37">
        <f>IF(LEFT(DM37,1)&lt;&gt;"0",IF(LEFT(DM37,1)="1",3.0,DN37),$D$5+$E$5*(EE37*DX37/($K$5*1000))+$F$5*(EE37*DX37/($K$5*1000))*MAX(MIN(DK37,$J$5),$I$5)*MAX(MIN(DK37,$J$5),$I$5)+$G$5*MAX(MIN(DK37,$J$5),$I$5)*(EE37*DX37/($K$5*1000))+$H$5*(EE37*DX37/($K$5*1000))*(EE37*DX37/($K$5*1000)))</f>
        <v>0</v>
      </c>
      <c r="R37">
        <f>I37*(1000-(1000*0.61365*exp(17.502*V37/(240.97+V37))/(DX37+DY37)+DS37)/2)/(1000*0.61365*exp(17.502*V37/(240.97+V37))/(DX37+DY37)-DS37)</f>
        <v>0</v>
      </c>
      <c r="S37">
        <f>1/((DL37+1)/(P37/1.6)+1/(Q37/1.37)) + DL37/((DL37+1)/(P37/1.6) + DL37/(Q37/1.37))</f>
        <v>0</v>
      </c>
      <c r="T37">
        <f>(DG37*DJ37)</f>
        <v>0</v>
      </c>
      <c r="U37">
        <f>(DZ37+(T37+2*0.95*5.67E-8*(((DZ37+$B$9)+273)^4-(DZ37+273)^4)-44100*I37)/(1.84*29.3*Q37+8*0.95*5.67E-8*(DZ37+273)^3))</f>
        <v>0</v>
      </c>
      <c r="V37">
        <f>($C$9*EA37+$D$9*EB37+$E$9*U37)</f>
        <v>0</v>
      </c>
      <c r="W37">
        <f>0.61365*exp(17.502*V37/(240.97+V37))</f>
        <v>0</v>
      </c>
      <c r="X37">
        <f>(Y37/Z37*100)</f>
        <v>0</v>
      </c>
      <c r="Y37">
        <f>DS37*(DX37+DY37)/1000</f>
        <v>0</v>
      </c>
      <c r="Z37">
        <f>0.61365*exp(17.502*DZ37/(240.97+DZ37))</f>
        <v>0</v>
      </c>
      <c r="AA37">
        <f>(W37-DS37*(DX37+DY37)/1000)</f>
        <v>0</v>
      </c>
      <c r="AB37">
        <f>(-I37*44100)</f>
        <v>0</v>
      </c>
      <c r="AC37">
        <f>2*29.3*Q37*0.92*(DZ37-V37)</f>
        <v>0</v>
      </c>
      <c r="AD37">
        <f>2*0.95*5.67E-8*(((DZ37+$B$9)+273)^4-(V37+273)^4)</f>
        <v>0</v>
      </c>
      <c r="AE37">
        <f>T37+AD37+AB37+AC37</f>
        <v>0</v>
      </c>
      <c r="AF37">
        <f>DW37*AT37*(DR37-DQ37*(1000-AT37*DT37)/(1000-AT37*DS37))/(100*DK37)</f>
        <v>0</v>
      </c>
      <c r="AG37">
        <f>1000*DW37*AT37*(DS37-DT37)/(100*DK37*(1000-AT37*DS37))</f>
        <v>0</v>
      </c>
      <c r="AH37">
        <f>(AI37 - AJ37 - DX37*1E3/(8.314*(DZ37+273.15)) * AL37/DW37 * AK37) * DW37/(100*DK37) * (1000 - DT37)/1000</f>
        <v>0</v>
      </c>
      <c r="AI37">
        <v>430.2869715779057</v>
      </c>
      <c r="AJ37">
        <v>431.3767999999999</v>
      </c>
      <c r="AK37">
        <v>-0.001387144508993194</v>
      </c>
      <c r="AL37">
        <v>66.74833220846349</v>
      </c>
      <c r="AM37">
        <f>(AO37 - AN37 + DX37*1E3/(8.314*(DZ37+273.15)) * AQ37/DW37 * AP37) * DW37/(100*DK37) * 1000/(1000 - AO37)</f>
        <v>0</v>
      </c>
      <c r="AN37">
        <v>24.33323693742569</v>
      </c>
      <c r="AO37">
        <v>24.58082787878788</v>
      </c>
      <c r="AP37">
        <v>-7.915816473532123E-05</v>
      </c>
      <c r="AQ37">
        <v>93.08220973963482</v>
      </c>
      <c r="AR37">
        <v>0</v>
      </c>
      <c r="AS37">
        <v>0</v>
      </c>
      <c r="AT37">
        <f>IF(AR37*$H$15&gt;=AV37,1.0,(AV37/(AV37-AR37*$H$15)))</f>
        <v>0</v>
      </c>
      <c r="AU37">
        <f>(AT37-1)*100</f>
        <v>0</v>
      </c>
      <c r="AV37">
        <f>MAX(0,($B$15+$C$15*EE37)/(1+$D$15*EE37)*DX37/(DZ37+273)*$E$15)</f>
        <v>0</v>
      </c>
      <c r="AW37" t="s">
        <v>429</v>
      </c>
      <c r="AX37" t="s">
        <v>429</v>
      </c>
      <c r="AY37">
        <v>0</v>
      </c>
      <c r="AZ37">
        <v>0</v>
      </c>
      <c r="BA37">
        <f>1-AY37/AZ37</f>
        <v>0</v>
      </c>
      <c r="BB37">
        <v>0</v>
      </c>
      <c r="BC37" t="s">
        <v>429</v>
      </c>
      <c r="BD37" t="s">
        <v>429</v>
      </c>
      <c r="BE37">
        <v>0</v>
      </c>
      <c r="BF37">
        <v>0</v>
      </c>
      <c r="BG37">
        <f>1-BE37/BF37</f>
        <v>0</v>
      </c>
      <c r="BH37">
        <v>0.5</v>
      </c>
      <c r="BI37">
        <f>DH37</f>
        <v>0</v>
      </c>
      <c r="BJ37">
        <f>K37</f>
        <v>0</v>
      </c>
      <c r="BK37">
        <f>BG37*BH37*BI37</f>
        <v>0</v>
      </c>
      <c r="BL37">
        <f>(BJ37-BB37)/BI37</f>
        <v>0</v>
      </c>
      <c r="BM37">
        <f>(AZ37-BF37)/BF37</f>
        <v>0</v>
      </c>
      <c r="BN37">
        <f>AY37/(BA37+AY37/BF37)</f>
        <v>0</v>
      </c>
      <c r="BO37" t="s">
        <v>429</v>
      </c>
      <c r="BP37">
        <v>0</v>
      </c>
      <c r="BQ37">
        <f>IF(BP37&lt;&gt;0, BP37, BN37)</f>
        <v>0</v>
      </c>
      <c r="BR37">
        <f>1-BQ37/BF37</f>
        <v>0</v>
      </c>
      <c r="BS37">
        <f>(BF37-BE37)/(BF37-BQ37)</f>
        <v>0</v>
      </c>
      <c r="BT37">
        <f>(AZ37-BF37)/(AZ37-BQ37)</f>
        <v>0</v>
      </c>
      <c r="BU37">
        <f>(BF37-BE37)/(BF37-AY37)</f>
        <v>0</v>
      </c>
      <c r="BV37">
        <f>(AZ37-BF37)/(AZ37-AY37)</f>
        <v>0</v>
      </c>
      <c r="BW37">
        <f>(BS37*BQ37/BE37)</f>
        <v>0</v>
      </c>
      <c r="BX37">
        <f>(1-BW37)</f>
        <v>0</v>
      </c>
      <c r="DG37">
        <f>$B$13*EF37+$C$13*EG37+$F$13*ER37*(1-EU37)</f>
        <v>0</v>
      </c>
      <c r="DH37">
        <f>DG37*DI37</f>
        <v>0</v>
      </c>
      <c r="DI37">
        <f>($B$13*$D$11+$C$13*$D$11+$F$13*((FE37+EW37)/MAX(FE37+EW37+FF37, 0.1)*$I$11+FF37/MAX(FE37+EW37+FF37, 0.1)*$J$11))/($B$13+$C$13+$F$13)</f>
        <v>0</v>
      </c>
      <c r="DJ37">
        <f>($B$13*$K$11+$C$13*$K$11+$F$13*((FE37+EW37)/MAX(FE37+EW37+FF37, 0.1)*$P$11+FF37/MAX(FE37+EW37+FF37, 0.1)*$Q$11))/($B$13+$C$13+$F$13)</f>
        <v>0</v>
      </c>
      <c r="DK37">
        <v>2.7</v>
      </c>
      <c r="DL37">
        <v>0.5</v>
      </c>
      <c r="DM37" t="s">
        <v>430</v>
      </c>
      <c r="DN37">
        <v>2</v>
      </c>
      <c r="DO37" t="b">
        <v>1</v>
      </c>
      <c r="DP37">
        <v>1680813513.2</v>
      </c>
      <c r="DQ37">
        <v>420.7975</v>
      </c>
      <c r="DR37">
        <v>419.823</v>
      </c>
      <c r="DS37">
        <v>24.58306</v>
      </c>
      <c r="DT37">
        <v>24.33411</v>
      </c>
      <c r="DU37">
        <v>421.5199000000001</v>
      </c>
      <c r="DV37">
        <v>24.31237</v>
      </c>
      <c r="DW37">
        <v>500.0193</v>
      </c>
      <c r="DX37">
        <v>89.02685</v>
      </c>
      <c r="DY37">
        <v>0.10002683</v>
      </c>
      <c r="DZ37">
        <v>27.41149</v>
      </c>
      <c r="EA37">
        <v>27.49623</v>
      </c>
      <c r="EB37">
        <v>999.9</v>
      </c>
      <c r="EC37">
        <v>0</v>
      </c>
      <c r="ED37">
        <v>0</v>
      </c>
      <c r="EE37">
        <v>9994.125</v>
      </c>
      <c r="EF37">
        <v>0</v>
      </c>
      <c r="EG37">
        <v>0.242856</v>
      </c>
      <c r="EH37">
        <v>0.9746734</v>
      </c>
      <c r="EI37">
        <v>431.4026</v>
      </c>
      <c r="EJ37">
        <v>430.2934999999999</v>
      </c>
      <c r="EK37">
        <v>0.2489385</v>
      </c>
      <c r="EL37">
        <v>419.823</v>
      </c>
      <c r="EM37">
        <v>24.33411</v>
      </c>
      <c r="EN37">
        <v>2.188553</v>
      </c>
      <c r="EO37">
        <v>2.16639</v>
      </c>
      <c r="EP37">
        <v>18.87877</v>
      </c>
      <c r="EQ37">
        <v>18.7159</v>
      </c>
      <c r="ER37">
        <v>0</v>
      </c>
      <c r="ES37">
        <v>0</v>
      </c>
      <c r="ET37">
        <v>0</v>
      </c>
      <c r="EU37">
        <v>0</v>
      </c>
      <c r="EV37">
        <v>2.07045</v>
      </c>
      <c r="EW37">
        <v>0</v>
      </c>
      <c r="EX37">
        <v>-19.69189</v>
      </c>
      <c r="EY37">
        <v>-1.39156</v>
      </c>
      <c r="EZ37">
        <v>34.3246</v>
      </c>
      <c r="FA37">
        <v>40.03100000000001</v>
      </c>
      <c r="FB37">
        <v>37.3434</v>
      </c>
      <c r="FC37">
        <v>39.3685</v>
      </c>
      <c r="FD37">
        <v>35.7371</v>
      </c>
      <c r="FE37">
        <v>0</v>
      </c>
      <c r="FF37">
        <v>0</v>
      </c>
      <c r="FG37">
        <v>0</v>
      </c>
      <c r="FH37">
        <v>1680813488.3</v>
      </c>
      <c r="FI37">
        <v>0</v>
      </c>
      <c r="FJ37">
        <v>2.077711538461538</v>
      </c>
      <c r="FK37">
        <v>0.05356923299556621</v>
      </c>
      <c r="FL37">
        <v>3.851859834996663</v>
      </c>
      <c r="FM37">
        <v>-19.98595769230769</v>
      </c>
      <c r="FN37">
        <v>15</v>
      </c>
      <c r="FO37">
        <v>1680813249</v>
      </c>
      <c r="FP37" t="s">
        <v>461</v>
      </c>
      <c r="FQ37">
        <v>1680813249</v>
      </c>
      <c r="FR37">
        <v>1680813247</v>
      </c>
      <c r="FS37">
        <v>2</v>
      </c>
      <c r="FT37">
        <v>-0.33</v>
      </c>
      <c r="FU37">
        <v>-0.006</v>
      </c>
      <c r="FV37">
        <v>-0.722</v>
      </c>
      <c r="FW37">
        <v>0.271</v>
      </c>
      <c r="FX37">
        <v>420</v>
      </c>
      <c r="FY37">
        <v>24</v>
      </c>
      <c r="FZ37">
        <v>0.41</v>
      </c>
      <c r="GA37">
        <v>0.15</v>
      </c>
      <c r="GB37">
        <v>0.950907512195122</v>
      </c>
      <c r="GC37">
        <v>0.106864912891985</v>
      </c>
      <c r="GD37">
        <v>0.03735419410553842</v>
      </c>
      <c r="GE37">
        <v>0</v>
      </c>
      <c r="GF37">
        <v>0.241304487804878</v>
      </c>
      <c r="GG37">
        <v>0.07103439721254384</v>
      </c>
      <c r="GH37">
        <v>0.007379194053824416</v>
      </c>
      <c r="GI37">
        <v>1</v>
      </c>
      <c r="GJ37">
        <v>1</v>
      </c>
      <c r="GK37">
        <v>2</v>
      </c>
      <c r="GL37" t="s">
        <v>432</v>
      </c>
      <c r="GM37">
        <v>3.10361</v>
      </c>
      <c r="GN37">
        <v>2.75806</v>
      </c>
      <c r="GO37">
        <v>0.08711099999999999</v>
      </c>
      <c r="GP37">
        <v>0.0869127</v>
      </c>
      <c r="GQ37">
        <v>0.108387</v>
      </c>
      <c r="GR37">
        <v>0.108882</v>
      </c>
      <c r="GS37">
        <v>23469.2</v>
      </c>
      <c r="GT37">
        <v>23183.9</v>
      </c>
      <c r="GU37">
        <v>26252</v>
      </c>
      <c r="GV37">
        <v>25726.3</v>
      </c>
      <c r="GW37">
        <v>37564.4</v>
      </c>
      <c r="GX37">
        <v>34987.5</v>
      </c>
      <c r="GY37">
        <v>45926.8</v>
      </c>
      <c r="GZ37">
        <v>42496.1</v>
      </c>
      <c r="HA37">
        <v>1.8988</v>
      </c>
      <c r="HB37">
        <v>1.90355</v>
      </c>
      <c r="HC37">
        <v>0.0652857</v>
      </c>
      <c r="HD37">
        <v>0</v>
      </c>
      <c r="HE37">
        <v>26.4252</v>
      </c>
      <c r="HF37">
        <v>999.9</v>
      </c>
      <c r="HG37">
        <v>43.7</v>
      </c>
      <c r="HH37">
        <v>33.7</v>
      </c>
      <c r="HI37">
        <v>25.7906</v>
      </c>
      <c r="HJ37">
        <v>60.6996</v>
      </c>
      <c r="HK37">
        <v>27.5361</v>
      </c>
      <c r="HL37">
        <v>1</v>
      </c>
      <c r="HM37">
        <v>0.0546443</v>
      </c>
      <c r="HN37">
        <v>-0.13893</v>
      </c>
      <c r="HO37">
        <v>20.2935</v>
      </c>
      <c r="HP37">
        <v>5.22148</v>
      </c>
      <c r="HQ37">
        <v>11.98</v>
      </c>
      <c r="HR37">
        <v>4.9657</v>
      </c>
      <c r="HS37">
        <v>3.27508</v>
      </c>
      <c r="HT37">
        <v>9999</v>
      </c>
      <c r="HU37">
        <v>9999</v>
      </c>
      <c r="HV37">
        <v>9999</v>
      </c>
      <c r="HW37">
        <v>991.3</v>
      </c>
      <c r="HX37">
        <v>1.86447</v>
      </c>
      <c r="HY37">
        <v>1.86059</v>
      </c>
      <c r="HZ37">
        <v>1.85883</v>
      </c>
      <c r="IA37">
        <v>1.86033</v>
      </c>
      <c r="IB37">
        <v>1.8603</v>
      </c>
      <c r="IC37">
        <v>1.85874</v>
      </c>
      <c r="ID37">
        <v>1.85779</v>
      </c>
      <c r="IE37">
        <v>1.85272</v>
      </c>
      <c r="IF37">
        <v>0</v>
      </c>
      <c r="IG37">
        <v>0</v>
      </c>
      <c r="IH37">
        <v>0</v>
      </c>
      <c r="II37">
        <v>0</v>
      </c>
      <c r="IJ37" t="s">
        <v>433</v>
      </c>
      <c r="IK37" t="s">
        <v>434</v>
      </c>
      <c r="IL37" t="s">
        <v>435</v>
      </c>
      <c r="IM37" t="s">
        <v>435</v>
      </c>
      <c r="IN37" t="s">
        <v>435</v>
      </c>
      <c r="IO37" t="s">
        <v>435</v>
      </c>
      <c r="IP37">
        <v>0</v>
      </c>
      <c r="IQ37">
        <v>100</v>
      </c>
      <c r="IR37">
        <v>100</v>
      </c>
      <c r="IS37">
        <v>-0.723</v>
      </c>
      <c r="IT37">
        <v>0.2707</v>
      </c>
      <c r="IU37">
        <v>-0.5896226007271985</v>
      </c>
      <c r="IV37">
        <v>-0.0003017253073519933</v>
      </c>
      <c r="IW37">
        <v>-3.611861002991582E-08</v>
      </c>
      <c r="IX37">
        <v>1.092818259192488E-11</v>
      </c>
      <c r="IY37">
        <v>0.2706750000000042</v>
      </c>
      <c r="IZ37">
        <v>0</v>
      </c>
      <c r="JA37">
        <v>0</v>
      </c>
      <c r="JB37">
        <v>0</v>
      </c>
      <c r="JC37">
        <v>8</v>
      </c>
      <c r="JD37">
        <v>1961</v>
      </c>
      <c r="JE37">
        <v>1</v>
      </c>
      <c r="JF37">
        <v>23</v>
      </c>
      <c r="JG37">
        <v>4.5</v>
      </c>
      <c r="JH37">
        <v>4.5</v>
      </c>
      <c r="JI37">
        <v>1.15356</v>
      </c>
      <c r="JJ37">
        <v>2.63184</v>
      </c>
      <c r="JK37">
        <v>1.49658</v>
      </c>
      <c r="JL37">
        <v>2.39624</v>
      </c>
      <c r="JM37">
        <v>1.54907</v>
      </c>
      <c r="JN37">
        <v>2.44995</v>
      </c>
      <c r="JO37">
        <v>39.8428</v>
      </c>
      <c r="JP37">
        <v>24.0437</v>
      </c>
      <c r="JQ37">
        <v>18</v>
      </c>
      <c r="JR37">
        <v>490.396</v>
      </c>
      <c r="JS37">
        <v>509.257</v>
      </c>
      <c r="JT37">
        <v>27.1859</v>
      </c>
      <c r="JU37">
        <v>27.8477</v>
      </c>
      <c r="JV37">
        <v>29.9999</v>
      </c>
      <c r="JW37">
        <v>27.9079</v>
      </c>
      <c r="JX37">
        <v>27.8451</v>
      </c>
      <c r="JY37">
        <v>23.1908</v>
      </c>
      <c r="JZ37">
        <v>10.1304</v>
      </c>
      <c r="KA37">
        <v>100</v>
      </c>
      <c r="KB37">
        <v>27.2061</v>
      </c>
      <c r="KC37">
        <v>419.8</v>
      </c>
      <c r="KD37">
        <v>24.3781</v>
      </c>
      <c r="KE37">
        <v>100.348</v>
      </c>
      <c r="KF37">
        <v>100.809</v>
      </c>
    </row>
    <row r="38" spans="1:292">
      <c r="A38">
        <v>20</v>
      </c>
      <c r="B38">
        <v>1680813521</v>
      </c>
      <c r="C38">
        <v>631.5</v>
      </c>
      <c r="D38" t="s">
        <v>474</v>
      </c>
      <c r="E38" t="s">
        <v>475</v>
      </c>
      <c r="F38">
        <v>5</v>
      </c>
      <c r="G38" t="s">
        <v>428</v>
      </c>
      <c r="H38">
        <v>1680813518.5</v>
      </c>
      <c r="I38">
        <f>(J38)/1000</f>
        <v>0</v>
      </c>
      <c r="J38">
        <f>IF(DO38, AM38, AG38)</f>
        <v>0</v>
      </c>
      <c r="K38">
        <f>IF(DO38, AH38, AF38)</f>
        <v>0</v>
      </c>
      <c r="L38">
        <f>DQ38 - IF(AT38&gt;1, K38*DK38*100.0/(AV38*EE38), 0)</f>
        <v>0</v>
      </c>
      <c r="M38">
        <f>((S38-I38/2)*L38-K38)/(S38+I38/2)</f>
        <v>0</v>
      </c>
      <c r="N38">
        <f>M38*(DX38+DY38)/1000.0</f>
        <v>0</v>
      </c>
      <c r="O38">
        <f>(DQ38 - IF(AT38&gt;1, K38*DK38*100.0/(AV38*EE38), 0))*(DX38+DY38)/1000.0</f>
        <v>0</v>
      </c>
      <c r="P38">
        <f>2.0/((1/R38-1/Q38)+SIGN(R38)*SQRT((1/R38-1/Q38)*(1/R38-1/Q38) + 4*DL38/((DL38+1)*(DL38+1))*(2*1/R38*1/Q38-1/Q38*1/Q38)))</f>
        <v>0</v>
      </c>
      <c r="Q38">
        <f>IF(LEFT(DM38,1)&lt;&gt;"0",IF(LEFT(DM38,1)="1",3.0,DN38),$D$5+$E$5*(EE38*DX38/($K$5*1000))+$F$5*(EE38*DX38/($K$5*1000))*MAX(MIN(DK38,$J$5),$I$5)*MAX(MIN(DK38,$J$5),$I$5)+$G$5*MAX(MIN(DK38,$J$5),$I$5)*(EE38*DX38/($K$5*1000))+$H$5*(EE38*DX38/($K$5*1000))*(EE38*DX38/($K$5*1000)))</f>
        <v>0</v>
      </c>
      <c r="R38">
        <f>I38*(1000-(1000*0.61365*exp(17.502*V38/(240.97+V38))/(DX38+DY38)+DS38)/2)/(1000*0.61365*exp(17.502*V38/(240.97+V38))/(DX38+DY38)-DS38)</f>
        <v>0</v>
      </c>
      <c r="S38">
        <f>1/((DL38+1)/(P38/1.6)+1/(Q38/1.37)) + DL38/((DL38+1)/(P38/1.6) + DL38/(Q38/1.37))</f>
        <v>0</v>
      </c>
      <c r="T38">
        <f>(DG38*DJ38)</f>
        <v>0</v>
      </c>
      <c r="U38">
        <f>(DZ38+(T38+2*0.95*5.67E-8*(((DZ38+$B$9)+273)^4-(DZ38+273)^4)-44100*I38)/(1.84*29.3*Q38+8*0.95*5.67E-8*(DZ38+273)^3))</f>
        <v>0</v>
      </c>
      <c r="V38">
        <f>($C$9*EA38+$D$9*EB38+$E$9*U38)</f>
        <v>0</v>
      </c>
      <c r="W38">
        <f>0.61365*exp(17.502*V38/(240.97+V38))</f>
        <v>0</v>
      </c>
      <c r="X38">
        <f>(Y38/Z38*100)</f>
        <v>0</v>
      </c>
      <c r="Y38">
        <f>DS38*(DX38+DY38)/1000</f>
        <v>0</v>
      </c>
      <c r="Z38">
        <f>0.61365*exp(17.502*DZ38/(240.97+DZ38))</f>
        <v>0</v>
      </c>
      <c r="AA38">
        <f>(W38-DS38*(DX38+DY38)/1000)</f>
        <v>0</v>
      </c>
      <c r="AB38">
        <f>(-I38*44100)</f>
        <v>0</v>
      </c>
      <c r="AC38">
        <f>2*29.3*Q38*0.92*(DZ38-V38)</f>
        <v>0</v>
      </c>
      <c r="AD38">
        <f>2*0.95*5.67E-8*(((DZ38+$B$9)+273)^4-(V38+273)^4)</f>
        <v>0</v>
      </c>
      <c r="AE38">
        <f>T38+AD38+AB38+AC38</f>
        <v>0</v>
      </c>
      <c r="AF38">
        <f>DW38*AT38*(DR38-DQ38*(1000-AT38*DT38)/(1000-AT38*DS38))/(100*DK38)</f>
        <v>0</v>
      </c>
      <c r="AG38">
        <f>1000*DW38*AT38*(DS38-DT38)/(100*DK38*(1000-AT38*DS38))</f>
        <v>0</v>
      </c>
      <c r="AH38">
        <f>(AI38 - AJ38 - DX38*1E3/(8.314*(DZ38+273.15)) * AL38/DW38 * AK38) * DW38/(100*DK38) * (1000 - DT38)/1000</f>
        <v>0</v>
      </c>
      <c r="AI38">
        <v>430.266662967389</v>
      </c>
      <c r="AJ38">
        <v>431.321715151515</v>
      </c>
      <c r="AK38">
        <v>0.001138306149202466</v>
      </c>
      <c r="AL38">
        <v>66.74833220846349</v>
      </c>
      <c r="AM38">
        <f>(AO38 - AN38 + DX38*1E3/(8.314*(DZ38+273.15)) * AQ38/DW38 * AP38) * DW38/(100*DK38) * 1000/(1000 - AO38)</f>
        <v>0</v>
      </c>
      <c r="AN38">
        <v>24.32563087047926</v>
      </c>
      <c r="AO38">
        <v>24.57688363636363</v>
      </c>
      <c r="AP38">
        <v>-3.681641180882959E-05</v>
      </c>
      <c r="AQ38">
        <v>93.08220973963482</v>
      </c>
      <c r="AR38">
        <v>0</v>
      </c>
      <c r="AS38">
        <v>0</v>
      </c>
      <c r="AT38">
        <f>IF(AR38*$H$15&gt;=AV38,1.0,(AV38/(AV38-AR38*$H$15)))</f>
        <v>0</v>
      </c>
      <c r="AU38">
        <f>(AT38-1)*100</f>
        <v>0</v>
      </c>
      <c r="AV38">
        <f>MAX(0,($B$15+$C$15*EE38)/(1+$D$15*EE38)*DX38/(DZ38+273)*$E$15)</f>
        <v>0</v>
      </c>
      <c r="AW38" t="s">
        <v>429</v>
      </c>
      <c r="AX38" t="s">
        <v>429</v>
      </c>
      <c r="AY38">
        <v>0</v>
      </c>
      <c r="AZ38">
        <v>0</v>
      </c>
      <c r="BA38">
        <f>1-AY38/AZ38</f>
        <v>0</v>
      </c>
      <c r="BB38">
        <v>0</v>
      </c>
      <c r="BC38" t="s">
        <v>429</v>
      </c>
      <c r="BD38" t="s">
        <v>429</v>
      </c>
      <c r="BE38">
        <v>0</v>
      </c>
      <c r="BF38">
        <v>0</v>
      </c>
      <c r="BG38">
        <f>1-BE38/BF38</f>
        <v>0</v>
      </c>
      <c r="BH38">
        <v>0.5</v>
      </c>
      <c r="BI38">
        <f>DH38</f>
        <v>0</v>
      </c>
      <c r="BJ38">
        <f>K38</f>
        <v>0</v>
      </c>
      <c r="BK38">
        <f>BG38*BH38*BI38</f>
        <v>0</v>
      </c>
      <c r="BL38">
        <f>(BJ38-BB38)/BI38</f>
        <v>0</v>
      </c>
      <c r="BM38">
        <f>(AZ38-BF38)/BF38</f>
        <v>0</v>
      </c>
      <c r="BN38">
        <f>AY38/(BA38+AY38/BF38)</f>
        <v>0</v>
      </c>
      <c r="BO38" t="s">
        <v>429</v>
      </c>
      <c r="BP38">
        <v>0</v>
      </c>
      <c r="BQ38">
        <f>IF(BP38&lt;&gt;0, BP38, BN38)</f>
        <v>0</v>
      </c>
      <c r="BR38">
        <f>1-BQ38/BF38</f>
        <v>0</v>
      </c>
      <c r="BS38">
        <f>(BF38-BE38)/(BF38-BQ38)</f>
        <v>0</v>
      </c>
      <c r="BT38">
        <f>(AZ38-BF38)/(AZ38-BQ38)</f>
        <v>0</v>
      </c>
      <c r="BU38">
        <f>(BF38-BE38)/(BF38-AY38)</f>
        <v>0</v>
      </c>
      <c r="BV38">
        <f>(AZ38-BF38)/(AZ38-AY38)</f>
        <v>0</v>
      </c>
      <c r="BW38">
        <f>(BS38*BQ38/BE38)</f>
        <v>0</v>
      </c>
      <c r="BX38">
        <f>(1-BW38)</f>
        <v>0</v>
      </c>
      <c r="DG38">
        <f>$B$13*EF38+$C$13*EG38+$F$13*ER38*(1-EU38)</f>
        <v>0</v>
      </c>
      <c r="DH38">
        <f>DG38*DI38</f>
        <v>0</v>
      </c>
      <c r="DI38">
        <f>($B$13*$D$11+$C$13*$D$11+$F$13*((FE38+EW38)/MAX(FE38+EW38+FF38, 0.1)*$I$11+FF38/MAX(FE38+EW38+FF38, 0.1)*$J$11))/($B$13+$C$13+$F$13)</f>
        <v>0</v>
      </c>
      <c r="DJ38">
        <f>($B$13*$K$11+$C$13*$K$11+$F$13*((FE38+EW38)/MAX(FE38+EW38+FF38, 0.1)*$P$11+FF38/MAX(FE38+EW38+FF38, 0.1)*$Q$11))/($B$13+$C$13+$F$13)</f>
        <v>0</v>
      </c>
      <c r="DK38">
        <v>2.7</v>
      </c>
      <c r="DL38">
        <v>0.5</v>
      </c>
      <c r="DM38" t="s">
        <v>430</v>
      </c>
      <c r="DN38">
        <v>2</v>
      </c>
      <c r="DO38" t="b">
        <v>1</v>
      </c>
      <c r="DP38">
        <v>1680813518.5</v>
      </c>
      <c r="DQ38">
        <v>420.6943333333334</v>
      </c>
      <c r="DR38">
        <v>419.8012222222222</v>
      </c>
      <c r="DS38">
        <v>24.57788888888889</v>
      </c>
      <c r="DT38">
        <v>24.32662222222222</v>
      </c>
      <c r="DU38">
        <v>421.4168888888889</v>
      </c>
      <c r="DV38">
        <v>24.30721111111112</v>
      </c>
      <c r="DW38">
        <v>499.9672222222222</v>
      </c>
      <c r="DX38">
        <v>89.02699999999999</v>
      </c>
      <c r="DY38">
        <v>0.09974149999999998</v>
      </c>
      <c r="DZ38">
        <v>27.41154444444445</v>
      </c>
      <c r="EA38">
        <v>27.50071111111111</v>
      </c>
      <c r="EB38">
        <v>999.9000000000001</v>
      </c>
      <c r="EC38">
        <v>0</v>
      </c>
      <c r="ED38">
        <v>0</v>
      </c>
      <c r="EE38">
        <v>10025.95555555556</v>
      </c>
      <c r="EF38">
        <v>0</v>
      </c>
      <c r="EG38">
        <v>0.242856</v>
      </c>
      <c r="EH38">
        <v>0.8930596666666667</v>
      </c>
      <c r="EI38">
        <v>431.2945555555556</v>
      </c>
      <c r="EJ38">
        <v>430.2682222222222</v>
      </c>
      <c r="EK38">
        <v>0.2512576666666667</v>
      </c>
      <c r="EL38">
        <v>419.8012222222222</v>
      </c>
      <c r="EM38">
        <v>24.32662222222222</v>
      </c>
      <c r="EN38">
        <v>2.188094444444444</v>
      </c>
      <c r="EO38">
        <v>2.165726666666666</v>
      </c>
      <c r="EP38">
        <v>18.87541111111111</v>
      </c>
      <c r="EQ38">
        <v>18.711</v>
      </c>
      <c r="ER38">
        <v>0</v>
      </c>
      <c r="ES38">
        <v>0</v>
      </c>
      <c r="ET38">
        <v>0</v>
      </c>
      <c r="EU38">
        <v>0</v>
      </c>
      <c r="EV38">
        <v>2.130188888888889</v>
      </c>
      <c r="EW38">
        <v>0</v>
      </c>
      <c r="EX38">
        <v>-19.41373333333333</v>
      </c>
      <c r="EY38">
        <v>-1.324488888888889</v>
      </c>
      <c r="EZ38">
        <v>34.361</v>
      </c>
      <c r="FA38">
        <v>40.111</v>
      </c>
      <c r="FB38">
        <v>37.34011111111111</v>
      </c>
      <c r="FC38">
        <v>39.472</v>
      </c>
      <c r="FD38">
        <v>35.68022222222222</v>
      </c>
      <c r="FE38">
        <v>0</v>
      </c>
      <c r="FF38">
        <v>0</v>
      </c>
      <c r="FG38">
        <v>0</v>
      </c>
      <c r="FH38">
        <v>1680813493.1</v>
      </c>
      <c r="FI38">
        <v>0</v>
      </c>
      <c r="FJ38">
        <v>2.095834615384615</v>
      </c>
      <c r="FK38">
        <v>-0.04474187268005222</v>
      </c>
      <c r="FL38">
        <v>3.365415384544664</v>
      </c>
      <c r="FM38">
        <v>-19.65910769230769</v>
      </c>
      <c r="FN38">
        <v>15</v>
      </c>
      <c r="FO38">
        <v>1680813249</v>
      </c>
      <c r="FP38" t="s">
        <v>461</v>
      </c>
      <c r="FQ38">
        <v>1680813249</v>
      </c>
      <c r="FR38">
        <v>1680813247</v>
      </c>
      <c r="FS38">
        <v>2</v>
      </c>
      <c r="FT38">
        <v>-0.33</v>
      </c>
      <c r="FU38">
        <v>-0.006</v>
      </c>
      <c r="FV38">
        <v>-0.722</v>
      </c>
      <c r="FW38">
        <v>0.271</v>
      </c>
      <c r="FX38">
        <v>420</v>
      </c>
      <c r="FY38">
        <v>24</v>
      </c>
      <c r="FZ38">
        <v>0.41</v>
      </c>
      <c r="GA38">
        <v>0.15</v>
      </c>
      <c r="GB38">
        <v>0.9413611500000002</v>
      </c>
      <c r="GC38">
        <v>-0.2112241575984991</v>
      </c>
      <c r="GD38">
        <v>0.04155733131804182</v>
      </c>
      <c r="GE38">
        <v>0</v>
      </c>
      <c r="GF38">
        <v>0.246812225</v>
      </c>
      <c r="GG38">
        <v>0.03996780112570254</v>
      </c>
      <c r="GH38">
        <v>0.004018018532109449</v>
      </c>
      <c r="GI38">
        <v>1</v>
      </c>
      <c r="GJ38">
        <v>1</v>
      </c>
      <c r="GK38">
        <v>2</v>
      </c>
      <c r="GL38" t="s">
        <v>432</v>
      </c>
      <c r="GM38">
        <v>3.10358</v>
      </c>
      <c r="GN38">
        <v>2.75828</v>
      </c>
      <c r="GO38">
        <v>0.0871069</v>
      </c>
      <c r="GP38">
        <v>0.0869076</v>
      </c>
      <c r="GQ38">
        <v>0.10838</v>
      </c>
      <c r="GR38">
        <v>0.108858</v>
      </c>
      <c r="GS38">
        <v>23469.4</v>
      </c>
      <c r="GT38">
        <v>23183.9</v>
      </c>
      <c r="GU38">
        <v>26252</v>
      </c>
      <c r="GV38">
        <v>25726.1</v>
      </c>
      <c r="GW38">
        <v>37564.7</v>
      </c>
      <c r="GX38">
        <v>34988.4</v>
      </c>
      <c r="GY38">
        <v>45926.8</v>
      </c>
      <c r="GZ38">
        <v>42496.1</v>
      </c>
      <c r="HA38">
        <v>1.8986</v>
      </c>
      <c r="HB38">
        <v>1.9038</v>
      </c>
      <c r="HC38">
        <v>0.0663102</v>
      </c>
      <c r="HD38">
        <v>0</v>
      </c>
      <c r="HE38">
        <v>26.4252</v>
      </c>
      <c r="HF38">
        <v>999.9</v>
      </c>
      <c r="HG38">
        <v>43.7</v>
      </c>
      <c r="HH38">
        <v>33.7</v>
      </c>
      <c r="HI38">
        <v>25.791</v>
      </c>
      <c r="HJ38">
        <v>60.5596</v>
      </c>
      <c r="HK38">
        <v>27.5641</v>
      </c>
      <c r="HL38">
        <v>1</v>
      </c>
      <c r="HM38">
        <v>0.0542378</v>
      </c>
      <c r="HN38">
        <v>-0.218954</v>
      </c>
      <c r="HO38">
        <v>20.2936</v>
      </c>
      <c r="HP38">
        <v>5.22178</v>
      </c>
      <c r="HQ38">
        <v>11.98</v>
      </c>
      <c r="HR38">
        <v>4.9657</v>
      </c>
      <c r="HS38">
        <v>3.275</v>
      </c>
      <c r="HT38">
        <v>9999</v>
      </c>
      <c r="HU38">
        <v>9999</v>
      </c>
      <c r="HV38">
        <v>9999</v>
      </c>
      <c r="HW38">
        <v>991.3</v>
      </c>
      <c r="HX38">
        <v>1.86448</v>
      </c>
      <c r="HY38">
        <v>1.86062</v>
      </c>
      <c r="HZ38">
        <v>1.85883</v>
      </c>
      <c r="IA38">
        <v>1.86034</v>
      </c>
      <c r="IB38">
        <v>1.8603</v>
      </c>
      <c r="IC38">
        <v>1.85873</v>
      </c>
      <c r="ID38">
        <v>1.85777</v>
      </c>
      <c r="IE38">
        <v>1.85273</v>
      </c>
      <c r="IF38">
        <v>0</v>
      </c>
      <c r="IG38">
        <v>0</v>
      </c>
      <c r="IH38">
        <v>0</v>
      </c>
      <c r="II38">
        <v>0</v>
      </c>
      <c r="IJ38" t="s">
        <v>433</v>
      </c>
      <c r="IK38" t="s">
        <v>434</v>
      </c>
      <c r="IL38" t="s">
        <v>435</v>
      </c>
      <c r="IM38" t="s">
        <v>435</v>
      </c>
      <c r="IN38" t="s">
        <v>435</v>
      </c>
      <c r="IO38" t="s">
        <v>435</v>
      </c>
      <c r="IP38">
        <v>0</v>
      </c>
      <c r="IQ38">
        <v>100</v>
      </c>
      <c r="IR38">
        <v>100</v>
      </c>
      <c r="IS38">
        <v>-0.723</v>
      </c>
      <c r="IT38">
        <v>0.2707</v>
      </c>
      <c r="IU38">
        <v>-0.5896226007271985</v>
      </c>
      <c r="IV38">
        <v>-0.0003017253073519933</v>
      </c>
      <c r="IW38">
        <v>-3.611861002991582E-08</v>
      </c>
      <c r="IX38">
        <v>1.092818259192488E-11</v>
      </c>
      <c r="IY38">
        <v>0.2706750000000042</v>
      </c>
      <c r="IZ38">
        <v>0</v>
      </c>
      <c r="JA38">
        <v>0</v>
      </c>
      <c r="JB38">
        <v>0</v>
      </c>
      <c r="JC38">
        <v>8</v>
      </c>
      <c r="JD38">
        <v>1961</v>
      </c>
      <c r="JE38">
        <v>1</v>
      </c>
      <c r="JF38">
        <v>23</v>
      </c>
      <c r="JG38">
        <v>4.5</v>
      </c>
      <c r="JH38">
        <v>4.6</v>
      </c>
      <c r="JI38">
        <v>1.15356</v>
      </c>
      <c r="JJ38">
        <v>2.63184</v>
      </c>
      <c r="JK38">
        <v>1.49658</v>
      </c>
      <c r="JL38">
        <v>2.39624</v>
      </c>
      <c r="JM38">
        <v>1.54907</v>
      </c>
      <c r="JN38">
        <v>2.43286</v>
      </c>
      <c r="JO38">
        <v>39.8428</v>
      </c>
      <c r="JP38">
        <v>24.0437</v>
      </c>
      <c r="JQ38">
        <v>18</v>
      </c>
      <c r="JR38">
        <v>490.273</v>
      </c>
      <c r="JS38">
        <v>509.425</v>
      </c>
      <c r="JT38">
        <v>27.1963</v>
      </c>
      <c r="JU38">
        <v>27.8453</v>
      </c>
      <c r="JV38">
        <v>29.9999</v>
      </c>
      <c r="JW38">
        <v>27.907</v>
      </c>
      <c r="JX38">
        <v>27.8451</v>
      </c>
      <c r="JY38">
        <v>23.1899</v>
      </c>
      <c r="JZ38">
        <v>10.1304</v>
      </c>
      <c r="KA38">
        <v>100</v>
      </c>
      <c r="KB38">
        <v>27.2012</v>
      </c>
      <c r="KC38">
        <v>419.8</v>
      </c>
      <c r="KD38">
        <v>24.3781</v>
      </c>
      <c r="KE38">
        <v>100.348</v>
      </c>
      <c r="KF38">
        <v>100.809</v>
      </c>
    </row>
    <row r="39" spans="1:292">
      <c r="A39">
        <v>21</v>
      </c>
      <c r="B39">
        <v>1680813526</v>
      </c>
      <c r="C39">
        <v>636.5</v>
      </c>
      <c r="D39" t="s">
        <v>476</v>
      </c>
      <c r="E39" t="s">
        <v>477</v>
      </c>
      <c r="F39">
        <v>5</v>
      </c>
      <c r="G39" t="s">
        <v>428</v>
      </c>
      <c r="H39">
        <v>1680813523.2</v>
      </c>
      <c r="I39">
        <f>(J39)/1000</f>
        <v>0</v>
      </c>
      <c r="J39">
        <f>IF(DO39, AM39, AG39)</f>
        <v>0</v>
      </c>
      <c r="K39">
        <f>IF(DO39, AH39, AF39)</f>
        <v>0</v>
      </c>
      <c r="L39">
        <f>DQ39 - IF(AT39&gt;1, K39*DK39*100.0/(AV39*EE39), 0)</f>
        <v>0</v>
      </c>
      <c r="M39">
        <f>((S39-I39/2)*L39-K39)/(S39+I39/2)</f>
        <v>0</v>
      </c>
      <c r="N39">
        <f>M39*(DX39+DY39)/1000.0</f>
        <v>0</v>
      </c>
      <c r="O39">
        <f>(DQ39 - IF(AT39&gt;1, K39*DK39*100.0/(AV39*EE39), 0))*(DX39+DY39)/1000.0</f>
        <v>0</v>
      </c>
      <c r="P39">
        <f>2.0/((1/R39-1/Q39)+SIGN(R39)*SQRT((1/R39-1/Q39)*(1/R39-1/Q39) + 4*DL39/((DL39+1)*(DL39+1))*(2*1/R39*1/Q39-1/Q39*1/Q39)))</f>
        <v>0</v>
      </c>
      <c r="Q39">
        <f>IF(LEFT(DM39,1)&lt;&gt;"0",IF(LEFT(DM39,1)="1",3.0,DN39),$D$5+$E$5*(EE39*DX39/($K$5*1000))+$F$5*(EE39*DX39/($K$5*1000))*MAX(MIN(DK39,$J$5),$I$5)*MAX(MIN(DK39,$J$5),$I$5)+$G$5*MAX(MIN(DK39,$J$5),$I$5)*(EE39*DX39/($K$5*1000))+$H$5*(EE39*DX39/($K$5*1000))*(EE39*DX39/($K$5*1000)))</f>
        <v>0</v>
      </c>
      <c r="R39">
        <f>I39*(1000-(1000*0.61365*exp(17.502*V39/(240.97+V39))/(DX39+DY39)+DS39)/2)/(1000*0.61365*exp(17.502*V39/(240.97+V39))/(DX39+DY39)-DS39)</f>
        <v>0</v>
      </c>
      <c r="S39">
        <f>1/((DL39+1)/(P39/1.6)+1/(Q39/1.37)) + DL39/((DL39+1)/(P39/1.6) + DL39/(Q39/1.37))</f>
        <v>0</v>
      </c>
      <c r="T39">
        <f>(DG39*DJ39)</f>
        <v>0</v>
      </c>
      <c r="U39">
        <f>(DZ39+(T39+2*0.95*5.67E-8*(((DZ39+$B$9)+273)^4-(DZ39+273)^4)-44100*I39)/(1.84*29.3*Q39+8*0.95*5.67E-8*(DZ39+273)^3))</f>
        <v>0</v>
      </c>
      <c r="V39">
        <f>($C$9*EA39+$D$9*EB39+$E$9*U39)</f>
        <v>0</v>
      </c>
      <c r="W39">
        <f>0.61365*exp(17.502*V39/(240.97+V39))</f>
        <v>0</v>
      </c>
      <c r="X39">
        <f>(Y39/Z39*100)</f>
        <v>0</v>
      </c>
      <c r="Y39">
        <f>DS39*(DX39+DY39)/1000</f>
        <v>0</v>
      </c>
      <c r="Z39">
        <f>0.61365*exp(17.502*DZ39/(240.97+DZ39))</f>
        <v>0</v>
      </c>
      <c r="AA39">
        <f>(W39-DS39*(DX39+DY39)/1000)</f>
        <v>0</v>
      </c>
      <c r="AB39">
        <f>(-I39*44100)</f>
        <v>0</v>
      </c>
      <c r="AC39">
        <f>2*29.3*Q39*0.92*(DZ39-V39)</f>
        <v>0</v>
      </c>
      <c r="AD39">
        <f>2*0.95*5.67E-8*(((DZ39+$B$9)+273)^4-(V39+273)^4)</f>
        <v>0</v>
      </c>
      <c r="AE39">
        <f>T39+AD39+AB39+AC39</f>
        <v>0</v>
      </c>
      <c r="AF39">
        <f>DW39*AT39*(DR39-DQ39*(1000-AT39*DT39)/(1000-AT39*DS39))/(100*DK39)</f>
        <v>0</v>
      </c>
      <c r="AG39">
        <f>1000*DW39*AT39*(DS39-DT39)/(100*DK39*(1000-AT39*DS39))</f>
        <v>0</v>
      </c>
      <c r="AH39">
        <f>(AI39 - AJ39 - DX39*1E3/(8.314*(DZ39+273.15)) * AL39/DW39 * AK39) * DW39/(100*DK39) * (1000 - DT39)/1000</f>
        <v>0</v>
      </c>
      <c r="AI39">
        <v>430.273991747007</v>
      </c>
      <c r="AJ39">
        <v>431.3408363636361</v>
      </c>
      <c r="AK39">
        <v>0.001353019437935269</v>
      </c>
      <c r="AL39">
        <v>66.74833220846349</v>
      </c>
      <c r="AM39">
        <f>(AO39 - AN39 + DX39*1E3/(8.314*(DZ39+273.15)) * AQ39/DW39 * AP39) * DW39/(100*DK39) * 1000/(1000 - AO39)</f>
        <v>0</v>
      </c>
      <c r="AN39">
        <v>24.31864083355155</v>
      </c>
      <c r="AO39">
        <v>24.57438848484848</v>
      </c>
      <c r="AP39">
        <v>-2.526238647103192E-05</v>
      </c>
      <c r="AQ39">
        <v>93.08220973963482</v>
      </c>
      <c r="AR39">
        <v>0</v>
      </c>
      <c r="AS39">
        <v>0</v>
      </c>
      <c r="AT39">
        <f>IF(AR39*$H$15&gt;=AV39,1.0,(AV39/(AV39-AR39*$H$15)))</f>
        <v>0</v>
      </c>
      <c r="AU39">
        <f>(AT39-1)*100</f>
        <v>0</v>
      </c>
      <c r="AV39">
        <f>MAX(0,($B$15+$C$15*EE39)/(1+$D$15*EE39)*DX39/(DZ39+273)*$E$15)</f>
        <v>0</v>
      </c>
      <c r="AW39" t="s">
        <v>429</v>
      </c>
      <c r="AX39" t="s">
        <v>429</v>
      </c>
      <c r="AY39">
        <v>0</v>
      </c>
      <c r="AZ39">
        <v>0</v>
      </c>
      <c r="BA39">
        <f>1-AY39/AZ39</f>
        <v>0</v>
      </c>
      <c r="BB39">
        <v>0</v>
      </c>
      <c r="BC39" t="s">
        <v>429</v>
      </c>
      <c r="BD39" t="s">
        <v>429</v>
      </c>
      <c r="BE39">
        <v>0</v>
      </c>
      <c r="BF39">
        <v>0</v>
      </c>
      <c r="BG39">
        <f>1-BE39/BF39</f>
        <v>0</v>
      </c>
      <c r="BH39">
        <v>0.5</v>
      </c>
      <c r="BI39">
        <f>DH39</f>
        <v>0</v>
      </c>
      <c r="BJ39">
        <f>K39</f>
        <v>0</v>
      </c>
      <c r="BK39">
        <f>BG39*BH39*BI39</f>
        <v>0</v>
      </c>
      <c r="BL39">
        <f>(BJ39-BB39)/BI39</f>
        <v>0</v>
      </c>
      <c r="BM39">
        <f>(AZ39-BF39)/BF39</f>
        <v>0</v>
      </c>
      <c r="BN39">
        <f>AY39/(BA39+AY39/BF39)</f>
        <v>0</v>
      </c>
      <c r="BO39" t="s">
        <v>429</v>
      </c>
      <c r="BP39">
        <v>0</v>
      </c>
      <c r="BQ39">
        <f>IF(BP39&lt;&gt;0, BP39, BN39)</f>
        <v>0</v>
      </c>
      <c r="BR39">
        <f>1-BQ39/BF39</f>
        <v>0</v>
      </c>
      <c r="BS39">
        <f>(BF39-BE39)/(BF39-BQ39)</f>
        <v>0</v>
      </c>
      <c r="BT39">
        <f>(AZ39-BF39)/(AZ39-BQ39)</f>
        <v>0</v>
      </c>
      <c r="BU39">
        <f>(BF39-BE39)/(BF39-AY39)</f>
        <v>0</v>
      </c>
      <c r="BV39">
        <f>(AZ39-BF39)/(AZ39-AY39)</f>
        <v>0</v>
      </c>
      <c r="BW39">
        <f>(BS39*BQ39/BE39)</f>
        <v>0</v>
      </c>
      <c r="BX39">
        <f>(1-BW39)</f>
        <v>0</v>
      </c>
      <c r="DG39">
        <f>$B$13*EF39+$C$13*EG39+$F$13*ER39*(1-EU39)</f>
        <v>0</v>
      </c>
      <c r="DH39">
        <f>DG39*DI39</f>
        <v>0</v>
      </c>
      <c r="DI39">
        <f>($B$13*$D$11+$C$13*$D$11+$F$13*((FE39+EW39)/MAX(FE39+EW39+FF39, 0.1)*$I$11+FF39/MAX(FE39+EW39+FF39, 0.1)*$J$11))/($B$13+$C$13+$F$13)</f>
        <v>0</v>
      </c>
      <c r="DJ39">
        <f>($B$13*$K$11+$C$13*$K$11+$F$13*((FE39+EW39)/MAX(FE39+EW39+FF39, 0.1)*$P$11+FF39/MAX(FE39+EW39+FF39, 0.1)*$Q$11))/($B$13+$C$13+$F$13)</f>
        <v>0</v>
      </c>
      <c r="DK39">
        <v>2.7</v>
      </c>
      <c r="DL39">
        <v>0.5</v>
      </c>
      <c r="DM39" t="s">
        <v>430</v>
      </c>
      <c r="DN39">
        <v>2</v>
      </c>
      <c r="DO39" t="b">
        <v>1</v>
      </c>
      <c r="DP39">
        <v>1680813523.2</v>
      </c>
      <c r="DQ39">
        <v>420.7249</v>
      </c>
      <c r="DR39">
        <v>419.814</v>
      </c>
      <c r="DS39">
        <v>24.57544</v>
      </c>
      <c r="DT39">
        <v>24.31992</v>
      </c>
      <c r="DU39">
        <v>421.4472</v>
      </c>
      <c r="DV39">
        <v>24.30477</v>
      </c>
      <c r="DW39">
        <v>500.0045</v>
      </c>
      <c r="DX39">
        <v>89.02665999999999</v>
      </c>
      <c r="DY39">
        <v>0.1001632</v>
      </c>
      <c r="DZ39">
        <v>27.41323999999999</v>
      </c>
      <c r="EA39">
        <v>27.51205</v>
      </c>
      <c r="EB39">
        <v>999.9</v>
      </c>
      <c r="EC39">
        <v>0</v>
      </c>
      <c r="ED39">
        <v>0</v>
      </c>
      <c r="EE39">
        <v>9982.869999999999</v>
      </c>
      <c r="EF39">
        <v>0</v>
      </c>
      <c r="EG39">
        <v>0.242856</v>
      </c>
      <c r="EH39">
        <v>0.9109284000000001</v>
      </c>
      <c r="EI39">
        <v>431.3248</v>
      </c>
      <c r="EJ39">
        <v>430.2782999999999</v>
      </c>
      <c r="EK39">
        <v>0.255529</v>
      </c>
      <c r="EL39">
        <v>419.814</v>
      </c>
      <c r="EM39">
        <v>24.31992</v>
      </c>
      <c r="EN39">
        <v>2.18787</v>
      </c>
      <c r="EO39">
        <v>2.165122</v>
      </c>
      <c r="EP39">
        <v>18.87376</v>
      </c>
      <c r="EQ39">
        <v>18.70655</v>
      </c>
      <c r="ER39">
        <v>0</v>
      </c>
      <c r="ES39">
        <v>0</v>
      </c>
      <c r="ET39">
        <v>0</v>
      </c>
      <c r="EU39">
        <v>0</v>
      </c>
      <c r="EV39">
        <v>2.09823</v>
      </c>
      <c r="EW39">
        <v>0</v>
      </c>
      <c r="EX39">
        <v>-19.05243</v>
      </c>
      <c r="EY39">
        <v>-1.3019</v>
      </c>
      <c r="EZ39">
        <v>34.3874</v>
      </c>
      <c r="FA39">
        <v>40.16840000000001</v>
      </c>
      <c r="FB39">
        <v>37.4121</v>
      </c>
      <c r="FC39">
        <v>39.53100000000001</v>
      </c>
      <c r="FD39">
        <v>35.9748</v>
      </c>
      <c r="FE39">
        <v>0</v>
      </c>
      <c r="FF39">
        <v>0</v>
      </c>
      <c r="FG39">
        <v>0</v>
      </c>
      <c r="FH39">
        <v>1680813498.5</v>
      </c>
      <c r="FI39">
        <v>0</v>
      </c>
      <c r="FJ39">
        <v>2.107012</v>
      </c>
      <c r="FK39">
        <v>-0.1107307749340833</v>
      </c>
      <c r="FL39">
        <v>4.285384614039815</v>
      </c>
      <c r="FM39">
        <v>-19.335008</v>
      </c>
      <c r="FN39">
        <v>15</v>
      </c>
      <c r="FO39">
        <v>1680813249</v>
      </c>
      <c r="FP39" t="s">
        <v>461</v>
      </c>
      <c r="FQ39">
        <v>1680813249</v>
      </c>
      <c r="FR39">
        <v>1680813247</v>
      </c>
      <c r="FS39">
        <v>2</v>
      </c>
      <c r="FT39">
        <v>-0.33</v>
      </c>
      <c r="FU39">
        <v>-0.006</v>
      </c>
      <c r="FV39">
        <v>-0.722</v>
      </c>
      <c r="FW39">
        <v>0.271</v>
      </c>
      <c r="FX39">
        <v>420</v>
      </c>
      <c r="FY39">
        <v>24</v>
      </c>
      <c r="FZ39">
        <v>0.41</v>
      </c>
      <c r="GA39">
        <v>0.15</v>
      </c>
      <c r="GB39">
        <v>0.9298519024390244</v>
      </c>
      <c r="GC39">
        <v>-0.201234418118467</v>
      </c>
      <c r="GD39">
        <v>0.04088114729477175</v>
      </c>
      <c r="GE39">
        <v>0</v>
      </c>
      <c r="GF39">
        <v>0.2499451951219512</v>
      </c>
      <c r="GG39">
        <v>0.03626303832752648</v>
      </c>
      <c r="GH39">
        <v>0.003708086852848634</v>
      </c>
      <c r="GI39">
        <v>1</v>
      </c>
      <c r="GJ39">
        <v>1</v>
      </c>
      <c r="GK39">
        <v>2</v>
      </c>
      <c r="GL39" t="s">
        <v>432</v>
      </c>
      <c r="GM39">
        <v>3.10362</v>
      </c>
      <c r="GN39">
        <v>2.75797</v>
      </c>
      <c r="GO39">
        <v>0.08711000000000001</v>
      </c>
      <c r="GP39">
        <v>0.0869096</v>
      </c>
      <c r="GQ39">
        <v>0.108366</v>
      </c>
      <c r="GR39">
        <v>0.108832</v>
      </c>
      <c r="GS39">
        <v>23469.6</v>
      </c>
      <c r="GT39">
        <v>23184.2</v>
      </c>
      <c r="GU39">
        <v>26252.3</v>
      </c>
      <c r="GV39">
        <v>25726.5</v>
      </c>
      <c r="GW39">
        <v>37565.9</v>
      </c>
      <c r="GX39">
        <v>34989.8</v>
      </c>
      <c r="GY39">
        <v>45927.6</v>
      </c>
      <c r="GZ39">
        <v>42496.5</v>
      </c>
      <c r="HA39">
        <v>1.89875</v>
      </c>
      <c r="HB39">
        <v>1.9035</v>
      </c>
      <c r="HC39">
        <v>0.0665896</v>
      </c>
      <c r="HD39">
        <v>0</v>
      </c>
      <c r="HE39">
        <v>26.4274</v>
      </c>
      <c r="HF39">
        <v>999.9</v>
      </c>
      <c r="HG39">
        <v>43.7</v>
      </c>
      <c r="HH39">
        <v>33.7</v>
      </c>
      <c r="HI39">
        <v>25.7912</v>
      </c>
      <c r="HJ39">
        <v>60.7796</v>
      </c>
      <c r="HK39">
        <v>27.5641</v>
      </c>
      <c r="HL39">
        <v>1</v>
      </c>
      <c r="HM39">
        <v>0.0542708</v>
      </c>
      <c r="HN39">
        <v>-0.181081</v>
      </c>
      <c r="HO39">
        <v>20.2937</v>
      </c>
      <c r="HP39">
        <v>5.22178</v>
      </c>
      <c r="HQ39">
        <v>11.98</v>
      </c>
      <c r="HR39">
        <v>4.96585</v>
      </c>
      <c r="HS39">
        <v>3.27503</v>
      </c>
      <c r="HT39">
        <v>9999</v>
      </c>
      <c r="HU39">
        <v>9999</v>
      </c>
      <c r="HV39">
        <v>9999</v>
      </c>
      <c r="HW39">
        <v>991.3</v>
      </c>
      <c r="HX39">
        <v>1.86447</v>
      </c>
      <c r="HY39">
        <v>1.86058</v>
      </c>
      <c r="HZ39">
        <v>1.85883</v>
      </c>
      <c r="IA39">
        <v>1.86033</v>
      </c>
      <c r="IB39">
        <v>1.86031</v>
      </c>
      <c r="IC39">
        <v>1.85873</v>
      </c>
      <c r="ID39">
        <v>1.85777</v>
      </c>
      <c r="IE39">
        <v>1.85273</v>
      </c>
      <c r="IF39">
        <v>0</v>
      </c>
      <c r="IG39">
        <v>0</v>
      </c>
      <c r="IH39">
        <v>0</v>
      </c>
      <c r="II39">
        <v>0</v>
      </c>
      <c r="IJ39" t="s">
        <v>433</v>
      </c>
      <c r="IK39" t="s">
        <v>434</v>
      </c>
      <c r="IL39" t="s">
        <v>435</v>
      </c>
      <c r="IM39" t="s">
        <v>435</v>
      </c>
      <c r="IN39" t="s">
        <v>435</v>
      </c>
      <c r="IO39" t="s">
        <v>435</v>
      </c>
      <c r="IP39">
        <v>0</v>
      </c>
      <c r="IQ39">
        <v>100</v>
      </c>
      <c r="IR39">
        <v>100</v>
      </c>
      <c r="IS39">
        <v>-0.723</v>
      </c>
      <c r="IT39">
        <v>0.2707</v>
      </c>
      <c r="IU39">
        <v>-0.5896226007271985</v>
      </c>
      <c r="IV39">
        <v>-0.0003017253073519933</v>
      </c>
      <c r="IW39">
        <v>-3.611861002991582E-08</v>
      </c>
      <c r="IX39">
        <v>1.092818259192488E-11</v>
      </c>
      <c r="IY39">
        <v>0.2706750000000042</v>
      </c>
      <c r="IZ39">
        <v>0</v>
      </c>
      <c r="JA39">
        <v>0</v>
      </c>
      <c r="JB39">
        <v>0</v>
      </c>
      <c r="JC39">
        <v>8</v>
      </c>
      <c r="JD39">
        <v>1961</v>
      </c>
      <c r="JE39">
        <v>1</v>
      </c>
      <c r="JF39">
        <v>23</v>
      </c>
      <c r="JG39">
        <v>4.6</v>
      </c>
      <c r="JH39">
        <v>4.7</v>
      </c>
      <c r="JI39">
        <v>1.15356</v>
      </c>
      <c r="JJ39">
        <v>2.63184</v>
      </c>
      <c r="JK39">
        <v>1.49658</v>
      </c>
      <c r="JL39">
        <v>2.39624</v>
      </c>
      <c r="JM39">
        <v>1.54907</v>
      </c>
      <c r="JN39">
        <v>2.43652</v>
      </c>
      <c r="JO39">
        <v>39.8428</v>
      </c>
      <c r="JP39">
        <v>24.0437</v>
      </c>
      <c r="JQ39">
        <v>18</v>
      </c>
      <c r="JR39">
        <v>490.349</v>
      </c>
      <c r="JS39">
        <v>509.224</v>
      </c>
      <c r="JT39">
        <v>27.2017</v>
      </c>
      <c r="JU39">
        <v>27.8435</v>
      </c>
      <c r="JV39">
        <v>29.9999</v>
      </c>
      <c r="JW39">
        <v>27.9055</v>
      </c>
      <c r="JX39">
        <v>27.8451</v>
      </c>
      <c r="JY39">
        <v>23.1908</v>
      </c>
      <c r="JZ39">
        <v>10.1304</v>
      </c>
      <c r="KA39">
        <v>100</v>
      </c>
      <c r="KB39">
        <v>27.1883</v>
      </c>
      <c r="KC39">
        <v>419.8</v>
      </c>
      <c r="KD39">
        <v>24.3781</v>
      </c>
      <c r="KE39">
        <v>100.349</v>
      </c>
      <c r="KF39">
        <v>100.81</v>
      </c>
    </row>
    <row r="40" spans="1:292">
      <c r="A40">
        <v>22</v>
      </c>
      <c r="B40">
        <v>1680813531</v>
      </c>
      <c r="C40">
        <v>641.5</v>
      </c>
      <c r="D40" t="s">
        <v>478</v>
      </c>
      <c r="E40" t="s">
        <v>479</v>
      </c>
      <c r="F40">
        <v>5</v>
      </c>
      <c r="G40" t="s">
        <v>428</v>
      </c>
      <c r="H40">
        <v>1680813528.5</v>
      </c>
      <c r="I40">
        <f>(J40)/1000</f>
        <v>0</v>
      </c>
      <c r="J40">
        <f>IF(DO40, AM40, AG40)</f>
        <v>0</v>
      </c>
      <c r="K40">
        <f>IF(DO40, AH40, AF40)</f>
        <v>0</v>
      </c>
      <c r="L40">
        <f>DQ40 - IF(AT40&gt;1, K40*DK40*100.0/(AV40*EE40), 0)</f>
        <v>0</v>
      </c>
      <c r="M40">
        <f>((S40-I40/2)*L40-K40)/(S40+I40/2)</f>
        <v>0</v>
      </c>
      <c r="N40">
        <f>M40*(DX40+DY40)/1000.0</f>
        <v>0</v>
      </c>
      <c r="O40">
        <f>(DQ40 - IF(AT40&gt;1, K40*DK40*100.0/(AV40*EE40), 0))*(DX40+DY40)/1000.0</f>
        <v>0</v>
      </c>
      <c r="P40">
        <f>2.0/((1/R40-1/Q40)+SIGN(R40)*SQRT((1/R40-1/Q40)*(1/R40-1/Q40) + 4*DL40/((DL40+1)*(DL40+1))*(2*1/R40*1/Q40-1/Q40*1/Q40)))</f>
        <v>0</v>
      </c>
      <c r="Q40">
        <f>IF(LEFT(DM40,1)&lt;&gt;"0",IF(LEFT(DM40,1)="1",3.0,DN40),$D$5+$E$5*(EE40*DX40/($K$5*1000))+$F$5*(EE40*DX40/($K$5*1000))*MAX(MIN(DK40,$J$5),$I$5)*MAX(MIN(DK40,$J$5),$I$5)+$G$5*MAX(MIN(DK40,$J$5),$I$5)*(EE40*DX40/($K$5*1000))+$H$5*(EE40*DX40/($K$5*1000))*(EE40*DX40/($K$5*1000)))</f>
        <v>0</v>
      </c>
      <c r="R40">
        <f>I40*(1000-(1000*0.61365*exp(17.502*V40/(240.97+V40))/(DX40+DY40)+DS40)/2)/(1000*0.61365*exp(17.502*V40/(240.97+V40))/(DX40+DY40)-DS40)</f>
        <v>0</v>
      </c>
      <c r="S40">
        <f>1/((DL40+1)/(P40/1.6)+1/(Q40/1.37)) + DL40/((DL40+1)/(P40/1.6) + DL40/(Q40/1.37))</f>
        <v>0</v>
      </c>
      <c r="T40">
        <f>(DG40*DJ40)</f>
        <v>0</v>
      </c>
      <c r="U40">
        <f>(DZ40+(T40+2*0.95*5.67E-8*(((DZ40+$B$9)+273)^4-(DZ40+273)^4)-44100*I40)/(1.84*29.3*Q40+8*0.95*5.67E-8*(DZ40+273)^3))</f>
        <v>0</v>
      </c>
      <c r="V40">
        <f>($C$9*EA40+$D$9*EB40+$E$9*U40)</f>
        <v>0</v>
      </c>
      <c r="W40">
        <f>0.61365*exp(17.502*V40/(240.97+V40))</f>
        <v>0</v>
      </c>
      <c r="X40">
        <f>(Y40/Z40*100)</f>
        <v>0</v>
      </c>
      <c r="Y40">
        <f>DS40*(DX40+DY40)/1000</f>
        <v>0</v>
      </c>
      <c r="Z40">
        <f>0.61365*exp(17.502*DZ40/(240.97+DZ40))</f>
        <v>0</v>
      </c>
      <c r="AA40">
        <f>(W40-DS40*(DX40+DY40)/1000)</f>
        <v>0</v>
      </c>
      <c r="AB40">
        <f>(-I40*44100)</f>
        <v>0</v>
      </c>
      <c r="AC40">
        <f>2*29.3*Q40*0.92*(DZ40-V40)</f>
        <v>0</v>
      </c>
      <c r="AD40">
        <f>2*0.95*5.67E-8*(((DZ40+$B$9)+273)^4-(V40+273)^4)</f>
        <v>0</v>
      </c>
      <c r="AE40">
        <f>T40+AD40+AB40+AC40</f>
        <v>0</v>
      </c>
      <c r="AF40">
        <f>DW40*AT40*(DR40-DQ40*(1000-AT40*DT40)/(1000-AT40*DS40))/(100*DK40)</f>
        <v>0</v>
      </c>
      <c r="AG40">
        <f>1000*DW40*AT40*(DS40-DT40)/(100*DK40*(1000-AT40*DS40))</f>
        <v>0</v>
      </c>
      <c r="AH40">
        <f>(AI40 - AJ40 - DX40*1E3/(8.314*(DZ40+273.15)) * AL40/DW40 * AK40) * DW40/(100*DK40) * (1000 - DT40)/1000</f>
        <v>0</v>
      </c>
      <c r="AI40">
        <v>430.2417451990145</v>
      </c>
      <c r="AJ40">
        <v>431.3397393939393</v>
      </c>
      <c r="AK40">
        <v>-0.0005636327251094168</v>
      </c>
      <c r="AL40">
        <v>66.74833220846349</v>
      </c>
      <c r="AM40">
        <f>(AO40 - AN40 + DX40*1E3/(8.314*(DZ40+273.15)) * AQ40/DW40 * AP40) * DW40/(100*DK40) * 1000/(1000 - AO40)</f>
        <v>0</v>
      </c>
      <c r="AN40">
        <v>24.31232588761663</v>
      </c>
      <c r="AO40">
        <v>24.56753878787879</v>
      </c>
      <c r="AP40">
        <v>-6.697648793941614E-05</v>
      </c>
      <c r="AQ40">
        <v>93.08220973963482</v>
      </c>
      <c r="AR40">
        <v>0</v>
      </c>
      <c r="AS40">
        <v>0</v>
      </c>
      <c r="AT40">
        <f>IF(AR40*$H$15&gt;=AV40,1.0,(AV40/(AV40-AR40*$H$15)))</f>
        <v>0</v>
      </c>
      <c r="AU40">
        <f>(AT40-1)*100</f>
        <v>0</v>
      </c>
      <c r="AV40">
        <f>MAX(0,($B$15+$C$15*EE40)/(1+$D$15*EE40)*DX40/(DZ40+273)*$E$15)</f>
        <v>0</v>
      </c>
      <c r="AW40" t="s">
        <v>429</v>
      </c>
      <c r="AX40" t="s">
        <v>429</v>
      </c>
      <c r="AY40">
        <v>0</v>
      </c>
      <c r="AZ40">
        <v>0</v>
      </c>
      <c r="BA40">
        <f>1-AY40/AZ40</f>
        <v>0</v>
      </c>
      <c r="BB40">
        <v>0</v>
      </c>
      <c r="BC40" t="s">
        <v>429</v>
      </c>
      <c r="BD40" t="s">
        <v>429</v>
      </c>
      <c r="BE40">
        <v>0</v>
      </c>
      <c r="BF40">
        <v>0</v>
      </c>
      <c r="BG40">
        <f>1-BE40/BF40</f>
        <v>0</v>
      </c>
      <c r="BH40">
        <v>0.5</v>
      </c>
      <c r="BI40">
        <f>DH40</f>
        <v>0</v>
      </c>
      <c r="BJ40">
        <f>K40</f>
        <v>0</v>
      </c>
      <c r="BK40">
        <f>BG40*BH40*BI40</f>
        <v>0</v>
      </c>
      <c r="BL40">
        <f>(BJ40-BB40)/BI40</f>
        <v>0</v>
      </c>
      <c r="BM40">
        <f>(AZ40-BF40)/BF40</f>
        <v>0</v>
      </c>
      <c r="BN40">
        <f>AY40/(BA40+AY40/BF40)</f>
        <v>0</v>
      </c>
      <c r="BO40" t="s">
        <v>429</v>
      </c>
      <c r="BP40">
        <v>0</v>
      </c>
      <c r="BQ40">
        <f>IF(BP40&lt;&gt;0, BP40, BN40)</f>
        <v>0</v>
      </c>
      <c r="BR40">
        <f>1-BQ40/BF40</f>
        <v>0</v>
      </c>
      <c r="BS40">
        <f>(BF40-BE40)/(BF40-BQ40)</f>
        <v>0</v>
      </c>
      <c r="BT40">
        <f>(AZ40-BF40)/(AZ40-BQ40)</f>
        <v>0</v>
      </c>
      <c r="BU40">
        <f>(BF40-BE40)/(BF40-AY40)</f>
        <v>0</v>
      </c>
      <c r="BV40">
        <f>(AZ40-BF40)/(AZ40-AY40)</f>
        <v>0</v>
      </c>
      <c r="BW40">
        <f>(BS40*BQ40/BE40)</f>
        <v>0</v>
      </c>
      <c r="BX40">
        <f>(1-BW40)</f>
        <v>0</v>
      </c>
      <c r="DG40">
        <f>$B$13*EF40+$C$13*EG40+$F$13*ER40*(1-EU40)</f>
        <v>0</v>
      </c>
      <c r="DH40">
        <f>DG40*DI40</f>
        <v>0</v>
      </c>
      <c r="DI40">
        <f>($B$13*$D$11+$C$13*$D$11+$F$13*((FE40+EW40)/MAX(FE40+EW40+FF40, 0.1)*$I$11+FF40/MAX(FE40+EW40+FF40, 0.1)*$J$11))/($B$13+$C$13+$F$13)</f>
        <v>0</v>
      </c>
      <c r="DJ40">
        <f>($B$13*$K$11+$C$13*$K$11+$F$13*((FE40+EW40)/MAX(FE40+EW40+FF40, 0.1)*$P$11+FF40/MAX(FE40+EW40+FF40, 0.1)*$Q$11))/($B$13+$C$13+$F$13)</f>
        <v>0</v>
      </c>
      <c r="DK40">
        <v>2.7</v>
      </c>
      <c r="DL40">
        <v>0.5</v>
      </c>
      <c r="DM40" t="s">
        <v>430</v>
      </c>
      <c r="DN40">
        <v>2</v>
      </c>
      <c r="DO40" t="b">
        <v>1</v>
      </c>
      <c r="DP40">
        <v>1680813528.5</v>
      </c>
      <c r="DQ40">
        <v>420.75</v>
      </c>
      <c r="DR40">
        <v>419.7846666666667</v>
      </c>
      <c r="DS40">
        <v>24.57018888888889</v>
      </c>
      <c r="DT40">
        <v>24.31267777777778</v>
      </c>
      <c r="DU40">
        <v>421.4724444444445</v>
      </c>
      <c r="DV40">
        <v>24.29952222222222</v>
      </c>
      <c r="DW40">
        <v>500.0085555555556</v>
      </c>
      <c r="DX40">
        <v>89.0256</v>
      </c>
      <c r="DY40">
        <v>0.1000023333333333</v>
      </c>
      <c r="DZ40">
        <v>27.4145</v>
      </c>
      <c r="EA40">
        <v>27.50995555555555</v>
      </c>
      <c r="EB40">
        <v>999.9000000000001</v>
      </c>
      <c r="EC40">
        <v>0</v>
      </c>
      <c r="ED40">
        <v>0</v>
      </c>
      <c r="EE40">
        <v>9986.25</v>
      </c>
      <c r="EF40">
        <v>0</v>
      </c>
      <c r="EG40">
        <v>0.242856</v>
      </c>
      <c r="EH40">
        <v>0.9652577777777778</v>
      </c>
      <c r="EI40">
        <v>431.3483333333334</v>
      </c>
      <c r="EJ40">
        <v>430.2451111111111</v>
      </c>
      <c r="EK40">
        <v>0.2575167777777778</v>
      </c>
      <c r="EL40">
        <v>419.7846666666667</v>
      </c>
      <c r="EM40">
        <v>24.31267777777778</v>
      </c>
      <c r="EN40">
        <v>2.187375555555556</v>
      </c>
      <c r="EO40">
        <v>2.16445</v>
      </c>
      <c r="EP40">
        <v>18.87015555555556</v>
      </c>
      <c r="EQ40">
        <v>18.70158888888889</v>
      </c>
      <c r="ER40">
        <v>0</v>
      </c>
      <c r="ES40">
        <v>0</v>
      </c>
      <c r="ET40">
        <v>0</v>
      </c>
      <c r="EU40">
        <v>0</v>
      </c>
      <c r="EV40">
        <v>2.206977777777778</v>
      </c>
      <c r="EW40">
        <v>0</v>
      </c>
      <c r="EX40">
        <v>-18.68913333333333</v>
      </c>
      <c r="EY40">
        <v>-1.303455555555556</v>
      </c>
      <c r="EZ40">
        <v>34.43011111111111</v>
      </c>
      <c r="FA40">
        <v>40.25688888888889</v>
      </c>
      <c r="FB40">
        <v>37.05511111111111</v>
      </c>
      <c r="FC40">
        <v>39.61766666666666</v>
      </c>
      <c r="FD40">
        <v>36.01377777777778</v>
      </c>
      <c r="FE40">
        <v>0</v>
      </c>
      <c r="FF40">
        <v>0</v>
      </c>
      <c r="FG40">
        <v>0</v>
      </c>
      <c r="FH40">
        <v>1680813503.3</v>
      </c>
      <c r="FI40">
        <v>0</v>
      </c>
      <c r="FJ40">
        <v>2.160068</v>
      </c>
      <c r="FK40">
        <v>0.6022769152888151</v>
      </c>
      <c r="FL40">
        <v>4.289776936695478</v>
      </c>
      <c r="FM40">
        <v>-18.98362</v>
      </c>
      <c r="FN40">
        <v>15</v>
      </c>
      <c r="FO40">
        <v>1680813249</v>
      </c>
      <c r="FP40" t="s">
        <v>461</v>
      </c>
      <c r="FQ40">
        <v>1680813249</v>
      </c>
      <c r="FR40">
        <v>1680813247</v>
      </c>
      <c r="FS40">
        <v>2</v>
      </c>
      <c r="FT40">
        <v>-0.33</v>
      </c>
      <c r="FU40">
        <v>-0.006</v>
      </c>
      <c r="FV40">
        <v>-0.722</v>
      </c>
      <c r="FW40">
        <v>0.271</v>
      </c>
      <c r="FX40">
        <v>420</v>
      </c>
      <c r="FY40">
        <v>24</v>
      </c>
      <c r="FZ40">
        <v>0.41</v>
      </c>
      <c r="GA40">
        <v>0.15</v>
      </c>
      <c r="GB40">
        <v>0.93508765</v>
      </c>
      <c r="GC40">
        <v>-0.02322637148217845</v>
      </c>
      <c r="GD40">
        <v>0.03939810843717627</v>
      </c>
      <c r="GE40">
        <v>1</v>
      </c>
      <c r="GF40">
        <v>0.253309575</v>
      </c>
      <c r="GG40">
        <v>0.03619480300187557</v>
      </c>
      <c r="GH40">
        <v>0.003642812319400358</v>
      </c>
      <c r="GI40">
        <v>1</v>
      </c>
      <c r="GJ40">
        <v>2</v>
      </c>
      <c r="GK40">
        <v>2</v>
      </c>
      <c r="GL40" t="s">
        <v>452</v>
      </c>
      <c r="GM40">
        <v>3.10366</v>
      </c>
      <c r="GN40">
        <v>2.75802</v>
      </c>
      <c r="GO40">
        <v>0.0871078</v>
      </c>
      <c r="GP40">
        <v>0.0869022</v>
      </c>
      <c r="GQ40">
        <v>0.108348</v>
      </c>
      <c r="GR40">
        <v>0.108807</v>
      </c>
      <c r="GS40">
        <v>23469.6</v>
      </c>
      <c r="GT40">
        <v>23184.2</v>
      </c>
      <c r="GU40">
        <v>26252.3</v>
      </c>
      <c r="GV40">
        <v>25726.3</v>
      </c>
      <c r="GW40">
        <v>37566.6</v>
      </c>
      <c r="GX40">
        <v>34990.7</v>
      </c>
      <c r="GY40">
        <v>45927.6</v>
      </c>
      <c r="GZ40">
        <v>42496.4</v>
      </c>
      <c r="HA40">
        <v>1.89883</v>
      </c>
      <c r="HB40">
        <v>1.90348</v>
      </c>
      <c r="HC40">
        <v>0.066068</v>
      </c>
      <c r="HD40">
        <v>0</v>
      </c>
      <c r="HE40">
        <v>26.4287</v>
      </c>
      <c r="HF40">
        <v>999.9</v>
      </c>
      <c r="HG40">
        <v>43.7</v>
      </c>
      <c r="HH40">
        <v>33.7</v>
      </c>
      <c r="HI40">
        <v>25.7925</v>
      </c>
      <c r="HJ40">
        <v>60.7296</v>
      </c>
      <c r="HK40">
        <v>27.5401</v>
      </c>
      <c r="HL40">
        <v>1</v>
      </c>
      <c r="HM40">
        <v>0.0539177</v>
      </c>
      <c r="HN40">
        <v>-0.137658</v>
      </c>
      <c r="HO40">
        <v>20.2937</v>
      </c>
      <c r="HP40">
        <v>5.22208</v>
      </c>
      <c r="HQ40">
        <v>11.98</v>
      </c>
      <c r="HR40">
        <v>4.9656</v>
      </c>
      <c r="HS40">
        <v>3.275</v>
      </c>
      <c r="HT40">
        <v>9999</v>
      </c>
      <c r="HU40">
        <v>9999</v>
      </c>
      <c r="HV40">
        <v>9999</v>
      </c>
      <c r="HW40">
        <v>991.3</v>
      </c>
      <c r="HX40">
        <v>1.86447</v>
      </c>
      <c r="HY40">
        <v>1.86057</v>
      </c>
      <c r="HZ40">
        <v>1.85883</v>
      </c>
      <c r="IA40">
        <v>1.86032</v>
      </c>
      <c r="IB40">
        <v>1.86026</v>
      </c>
      <c r="IC40">
        <v>1.85869</v>
      </c>
      <c r="ID40">
        <v>1.85778</v>
      </c>
      <c r="IE40">
        <v>1.85272</v>
      </c>
      <c r="IF40">
        <v>0</v>
      </c>
      <c r="IG40">
        <v>0</v>
      </c>
      <c r="IH40">
        <v>0</v>
      </c>
      <c r="II40">
        <v>0</v>
      </c>
      <c r="IJ40" t="s">
        <v>433</v>
      </c>
      <c r="IK40" t="s">
        <v>434</v>
      </c>
      <c r="IL40" t="s">
        <v>435</v>
      </c>
      <c r="IM40" t="s">
        <v>435</v>
      </c>
      <c r="IN40" t="s">
        <v>435</v>
      </c>
      <c r="IO40" t="s">
        <v>435</v>
      </c>
      <c r="IP40">
        <v>0</v>
      </c>
      <c r="IQ40">
        <v>100</v>
      </c>
      <c r="IR40">
        <v>100</v>
      </c>
      <c r="IS40">
        <v>-0.722</v>
      </c>
      <c r="IT40">
        <v>0.2707</v>
      </c>
      <c r="IU40">
        <v>-0.5896226007271985</v>
      </c>
      <c r="IV40">
        <v>-0.0003017253073519933</v>
      </c>
      <c r="IW40">
        <v>-3.611861002991582E-08</v>
      </c>
      <c r="IX40">
        <v>1.092818259192488E-11</v>
      </c>
      <c r="IY40">
        <v>0.2706750000000042</v>
      </c>
      <c r="IZ40">
        <v>0</v>
      </c>
      <c r="JA40">
        <v>0</v>
      </c>
      <c r="JB40">
        <v>0</v>
      </c>
      <c r="JC40">
        <v>8</v>
      </c>
      <c r="JD40">
        <v>1961</v>
      </c>
      <c r="JE40">
        <v>1</v>
      </c>
      <c r="JF40">
        <v>23</v>
      </c>
      <c r="JG40">
        <v>4.7</v>
      </c>
      <c r="JH40">
        <v>4.7</v>
      </c>
      <c r="JI40">
        <v>1.15356</v>
      </c>
      <c r="JJ40">
        <v>2.62695</v>
      </c>
      <c r="JK40">
        <v>1.49658</v>
      </c>
      <c r="JL40">
        <v>2.39624</v>
      </c>
      <c r="JM40">
        <v>1.54907</v>
      </c>
      <c r="JN40">
        <v>2.43652</v>
      </c>
      <c r="JO40">
        <v>39.8428</v>
      </c>
      <c r="JP40">
        <v>24.0437</v>
      </c>
      <c r="JQ40">
        <v>18</v>
      </c>
      <c r="JR40">
        <v>490.393</v>
      </c>
      <c r="JS40">
        <v>509.207</v>
      </c>
      <c r="JT40">
        <v>27.1929</v>
      </c>
      <c r="JU40">
        <v>27.8412</v>
      </c>
      <c r="JV40">
        <v>29.9999</v>
      </c>
      <c r="JW40">
        <v>27.9055</v>
      </c>
      <c r="JX40">
        <v>27.8451</v>
      </c>
      <c r="JY40">
        <v>23.191</v>
      </c>
      <c r="JZ40">
        <v>10.1304</v>
      </c>
      <c r="KA40">
        <v>100</v>
      </c>
      <c r="KB40">
        <v>27.1784</v>
      </c>
      <c r="KC40">
        <v>419.8</v>
      </c>
      <c r="KD40">
        <v>24.3781</v>
      </c>
      <c r="KE40">
        <v>100.349</v>
      </c>
      <c r="KF40">
        <v>100.809</v>
      </c>
    </row>
    <row r="41" spans="1:292">
      <c r="A41">
        <v>23</v>
      </c>
      <c r="B41">
        <v>1680813536</v>
      </c>
      <c r="C41">
        <v>646.5</v>
      </c>
      <c r="D41" t="s">
        <v>480</v>
      </c>
      <c r="E41" t="s">
        <v>481</v>
      </c>
      <c r="F41">
        <v>5</v>
      </c>
      <c r="G41" t="s">
        <v>428</v>
      </c>
      <c r="H41">
        <v>1680813533.2</v>
      </c>
      <c r="I41">
        <f>(J41)/1000</f>
        <v>0</v>
      </c>
      <c r="J41">
        <f>IF(DO41, AM41, AG41)</f>
        <v>0</v>
      </c>
      <c r="K41">
        <f>IF(DO41, AH41, AF41)</f>
        <v>0</v>
      </c>
      <c r="L41">
        <f>DQ41 - IF(AT41&gt;1, K41*DK41*100.0/(AV41*EE41), 0)</f>
        <v>0</v>
      </c>
      <c r="M41">
        <f>((S41-I41/2)*L41-K41)/(S41+I41/2)</f>
        <v>0</v>
      </c>
      <c r="N41">
        <f>M41*(DX41+DY41)/1000.0</f>
        <v>0</v>
      </c>
      <c r="O41">
        <f>(DQ41 - IF(AT41&gt;1, K41*DK41*100.0/(AV41*EE41), 0))*(DX41+DY41)/1000.0</f>
        <v>0</v>
      </c>
      <c r="P41">
        <f>2.0/((1/R41-1/Q41)+SIGN(R41)*SQRT((1/R41-1/Q41)*(1/R41-1/Q41) + 4*DL41/((DL41+1)*(DL41+1))*(2*1/R41*1/Q41-1/Q41*1/Q41)))</f>
        <v>0</v>
      </c>
      <c r="Q41">
        <f>IF(LEFT(DM41,1)&lt;&gt;"0",IF(LEFT(DM41,1)="1",3.0,DN41),$D$5+$E$5*(EE41*DX41/($K$5*1000))+$F$5*(EE41*DX41/($K$5*1000))*MAX(MIN(DK41,$J$5),$I$5)*MAX(MIN(DK41,$J$5),$I$5)+$G$5*MAX(MIN(DK41,$J$5),$I$5)*(EE41*DX41/($K$5*1000))+$H$5*(EE41*DX41/($K$5*1000))*(EE41*DX41/($K$5*1000)))</f>
        <v>0</v>
      </c>
      <c r="R41">
        <f>I41*(1000-(1000*0.61365*exp(17.502*V41/(240.97+V41))/(DX41+DY41)+DS41)/2)/(1000*0.61365*exp(17.502*V41/(240.97+V41))/(DX41+DY41)-DS41)</f>
        <v>0</v>
      </c>
      <c r="S41">
        <f>1/((DL41+1)/(P41/1.6)+1/(Q41/1.37)) + DL41/((DL41+1)/(P41/1.6) + DL41/(Q41/1.37))</f>
        <v>0</v>
      </c>
      <c r="T41">
        <f>(DG41*DJ41)</f>
        <v>0</v>
      </c>
      <c r="U41">
        <f>(DZ41+(T41+2*0.95*5.67E-8*(((DZ41+$B$9)+273)^4-(DZ41+273)^4)-44100*I41)/(1.84*29.3*Q41+8*0.95*5.67E-8*(DZ41+273)^3))</f>
        <v>0</v>
      </c>
      <c r="V41">
        <f>($C$9*EA41+$D$9*EB41+$E$9*U41)</f>
        <v>0</v>
      </c>
      <c r="W41">
        <f>0.61365*exp(17.502*V41/(240.97+V41))</f>
        <v>0</v>
      </c>
      <c r="X41">
        <f>(Y41/Z41*100)</f>
        <v>0</v>
      </c>
      <c r="Y41">
        <f>DS41*(DX41+DY41)/1000</f>
        <v>0</v>
      </c>
      <c r="Z41">
        <f>0.61365*exp(17.502*DZ41/(240.97+DZ41))</f>
        <v>0</v>
      </c>
      <c r="AA41">
        <f>(W41-DS41*(DX41+DY41)/1000)</f>
        <v>0</v>
      </c>
      <c r="AB41">
        <f>(-I41*44100)</f>
        <v>0</v>
      </c>
      <c r="AC41">
        <f>2*29.3*Q41*0.92*(DZ41-V41)</f>
        <v>0</v>
      </c>
      <c r="AD41">
        <f>2*0.95*5.67E-8*(((DZ41+$B$9)+273)^4-(V41+273)^4)</f>
        <v>0</v>
      </c>
      <c r="AE41">
        <f>T41+AD41+AB41+AC41</f>
        <v>0</v>
      </c>
      <c r="AF41">
        <f>DW41*AT41*(DR41-DQ41*(1000-AT41*DT41)/(1000-AT41*DS41))/(100*DK41)</f>
        <v>0</v>
      </c>
      <c r="AG41">
        <f>1000*DW41*AT41*(DS41-DT41)/(100*DK41*(1000-AT41*DS41))</f>
        <v>0</v>
      </c>
      <c r="AH41">
        <f>(AI41 - AJ41 - DX41*1E3/(8.314*(DZ41+273.15)) * AL41/DW41 * AK41) * DW41/(100*DK41) * (1000 - DT41)/1000</f>
        <v>0</v>
      </c>
      <c r="AI41">
        <v>430.2287504862609</v>
      </c>
      <c r="AJ41">
        <v>431.3347878787877</v>
      </c>
      <c r="AK41">
        <v>0.0001898084754386732</v>
      </c>
      <c r="AL41">
        <v>66.74833220846349</v>
      </c>
      <c r="AM41">
        <f>(AO41 - AN41 + DX41*1E3/(8.314*(DZ41+273.15)) * AQ41/DW41 * AP41) * DW41/(100*DK41) * 1000/(1000 - AO41)</f>
        <v>0</v>
      </c>
      <c r="AN41">
        <v>24.30231178637013</v>
      </c>
      <c r="AO41">
        <v>24.56153272727271</v>
      </c>
      <c r="AP41">
        <v>-5.814447106788812E-05</v>
      </c>
      <c r="AQ41">
        <v>93.08220973963482</v>
      </c>
      <c r="AR41">
        <v>0</v>
      </c>
      <c r="AS41">
        <v>0</v>
      </c>
      <c r="AT41">
        <f>IF(AR41*$H$15&gt;=AV41,1.0,(AV41/(AV41-AR41*$H$15)))</f>
        <v>0</v>
      </c>
      <c r="AU41">
        <f>(AT41-1)*100</f>
        <v>0</v>
      </c>
      <c r="AV41">
        <f>MAX(0,($B$15+$C$15*EE41)/(1+$D$15*EE41)*DX41/(DZ41+273)*$E$15)</f>
        <v>0</v>
      </c>
      <c r="AW41" t="s">
        <v>429</v>
      </c>
      <c r="AX41" t="s">
        <v>429</v>
      </c>
      <c r="AY41">
        <v>0</v>
      </c>
      <c r="AZ41">
        <v>0</v>
      </c>
      <c r="BA41">
        <f>1-AY41/AZ41</f>
        <v>0</v>
      </c>
      <c r="BB41">
        <v>0</v>
      </c>
      <c r="BC41" t="s">
        <v>429</v>
      </c>
      <c r="BD41" t="s">
        <v>429</v>
      </c>
      <c r="BE41">
        <v>0</v>
      </c>
      <c r="BF41">
        <v>0</v>
      </c>
      <c r="BG41">
        <f>1-BE41/BF41</f>
        <v>0</v>
      </c>
      <c r="BH41">
        <v>0.5</v>
      </c>
      <c r="BI41">
        <f>DH41</f>
        <v>0</v>
      </c>
      <c r="BJ41">
        <f>K41</f>
        <v>0</v>
      </c>
      <c r="BK41">
        <f>BG41*BH41*BI41</f>
        <v>0</v>
      </c>
      <c r="BL41">
        <f>(BJ41-BB41)/BI41</f>
        <v>0</v>
      </c>
      <c r="BM41">
        <f>(AZ41-BF41)/BF41</f>
        <v>0</v>
      </c>
      <c r="BN41">
        <f>AY41/(BA41+AY41/BF41)</f>
        <v>0</v>
      </c>
      <c r="BO41" t="s">
        <v>429</v>
      </c>
      <c r="BP41">
        <v>0</v>
      </c>
      <c r="BQ41">
        <f>IF(BP41&lt;&gt;0, BP41, BN41)</f>
        <v>0</v>
      </c>
      <c r="BR41">
        <f>1-BQ41/BF41</f>
        <v>0</v>
      </c>
      <c r="BS41">
        <f>(BF41-BE41)/(BF41-BQ41)</f>
        <v>0</v>
      </c>
      <c r="BT41">
        <f>(AZ41-BF41)/(AZ41-BQ41)</f>
        <v>0</v>
      </c>
      <c r="BU41">
        <f>(BF41-BE41)/(BF41-AY41)</f>
        <v>0</v>
      </c>
      <c r="BV41">
        <f>(AZ41-BF41)/(AZ41-AY41)</f>
        <v>0</v>
      </c>
      <c r="BW41">
        <f>(BS41*BQ41/BE41)</f>
        <v>0</v>
      </c>
      <c r="BX41">
        <f>(1-BW41)</f>
        <v>0</v>
      </c>
      <c r="DG41">
        <f>$B$13*EF41+$C$13*EG41+$F$13*ER41*(1-EU41)</f>
        <v>0</v>
      </c>
      <c r="DH41">
        <f>DG41*DI41</f>
        <v>0</v>
      </c>
      <c r="DI41">
        <f>($B$13*$D$11+$C$13*$D$11+$F$13*((FE41+EW41)/MAX(FE41+EW41+FF41, 0.1)*$I$11+FF41/MAX(FE41+EW41+FF41, 0.1)*$J$11))/($B$13+$C$13+$F$13)</f>
        <v>0</v>
      </c>
      <c r="DJ41">
        <f>($B$13*$K$11+$C$13*$K$11+$F$13*((FE41+EW41)/MAX(FE41+EW41+FF41, 0.1)*$P$11+FF41/MAX(FE41+EW41+FF41, 0.1)*$Q$11))/($B$13+$C$13+$F$13)</f>
        <v>0</v>
      </c>
      <c r="DK41">
        <v>2.7</v>
      </c>
      <c r="DL41">
        <v>0.5</v>
      </c>
      <c r="DM41" t="s">
        <v>430</v>
      </c>
      <c r="DN41">
        <v>2</v>
      </c>
      <c r="DO41" t="b">
        <v>1</v>
      </c>
      <c r="DP41">
        <v>1680813533.2</v>
      </c>
      <c r="DQ41">
        <v>420.7348</v>
      </c>
      <c r="DR41">
        <v>419.7886999999999</v>
      </c>
      <c r="DS41">
        <v>24.56442</v>
      </c>
      <c r="DT41">
        <v>24.30368</v>
      </c>
      <c r="DU41">
        <v>421.4571</v>
      </c>
      <c r="DV41">
        <v>24.29373</v>
      </c>
      <c r="DW41">
        <v>499.9675</v>
      </c>
      <c r="DX41">
        <v>89.02592999999999</v>
      </c>
      <c r="DY41">
        <v>0.09990349000000001</v>
      </c>
      <c r="DZ41">
        <v>27.41316</v>
      </c>
      <c r="EA41">
        <v>27.50807</v>
      </c>
      <c r="EB41">
        <v>999.9</v>
      </c>
      <c r="EC41">
        <v>0</v>
      </c>
      <c r="ED41">
        <v>0</v>
      </c>
      <c r="EE41">
        <v>10003.75</v>
      </c>
      <c r="EF41">
        <v>0</v>
      </c>
      <c r="EG41">
        <v>0.242856</v>
      </c>
      <c r="EH41">
        <v>0.9459565000000001</v>
      </c>
      <c r="EI41">
        <v>431.3301</v>
      </c>
      <c r="EJ41">
        <v>430.2452</v>
      </c>
      <c r="EK41">
        <v>0.2607318</v>
      </c>
      <c r="EL41">
        <v>419.7886999999999</v>
      </c>
      <c r="EM41">
        <v>24.30368</v>
      </c>
      <c r="EN41">
        <v>2.186869</v>
      </c>
      <c r="EO41">
        <v>2.163658</v>
      </c>
      <c r="EP41">
        <v>18.86644</v>
      </c>
      <c r="EQ41">
        <v>18.69574</v>
      </c>
      <c r="ER41">
        <v>0</v>
      </c>
      <c r="ES41">
        <v>0</v>
      </c>
      <c r="ET41">
        <v>0</v>
      </c>
      <c r="EU41">
        <v>0</v>
      </c>
      <c r="EV41">
        <v>2.10603</v>
      </c>
      <c r="EW41">
        <v>0</v>
      </c>
      <c r="EX41">
        <v>-18.65088</v>
      </c>
      <c r="EY41">
        <v>-1.27217</v>
      </c>
      <c r="EZ41">
        <v>34.406</v>
      </c>
      <c r="FA41">
        <v>40.3246</v>
      </c>
      <c r="FB41">
        <v>37.3749</v>
      </c>
      <c r="FC41">
        <v>39.7311</v>
      </c>
      <c r="FD41">
        <v>36.0684</v>
      </c>
      <c r="FE41">
        <v>0</v>
      </c>
      <c r="FF41">
        <v>0</v>
      </c>
      <c r="FG41">
        <v>0</v>
      </c>
      <c r="FH41">
        <v>1680813508.1</v>
      </c>
      <c r="FI41">
        <v>0</v>
      </c>
      <c r="FJ41">
        <v>2.14698</v>
      </c>
      <c r="FK41">
        <v>-0.2640615514763252</v>
      </c>
      <c r="FL41">
        <v>2.854776933411975</v>
      </c>
      <c r="FM41">
        <v>-18.751932</v>
      </c>
      <c r="FN41">
        <v>15</v>
      </c>
      <c r="FO41">
        <v>1680813249</v>
      </c>
      <c r="FP41" t="s">
        <v>461</v>
      </c>
      <c r="FQ41">
        <v>1680813249</v>
      </c>
      <c r="FR41">
        <v>1680813247</v>
      </c>
      <c r="FS41">
        <v>2</v>
      </c>
      <c r="FT41">
        <v>-0.33</v>
      </c>
      <c r="FU41">
        <v>-0.006</v>
      </c>
      <c r="FV41">
        <v>-0.722</v>
      </c>
      <c r="FW41">
        <v>0.271</v>
      </c>
      <c r="FX41">
        <v>420</v>
      </c>
      <c r="FY41">
        <v>24</v>
      </c>
      <c r="FZ41">
        <v>0.41</v>
      </c>
      <c r="GA41">
        <v>0.15</v>
      </c>
      <c r="GB41">
        <v>0.9289388048780488</v>
      </c>
      <c r="GC41">
        <v>0.199911763066205</v>
      </c>
      <c r="GD41">
        <v>0.03354794606429221</v>
      </c>
      <c r="GE41">
        <v>0</v>
      </c>
      <c r="GF41">
        <v>0.2557812682926829</v>
      </c>
      <c r="GG41">
        <v>0.03913747735191675</v>
      </c>
      <c r="GH41">
        <v>0.003984022596568732</v>
      </c>
      <c r="GI41">
        <v>1</v>
      </c>
      <c r="GJ41">
        <v>1</v>
      </c>
      <c r="GK41">
        <v>2</v>
      </c>
      <c r="GL41" t="s">
        <v>432</v>
      </c>
      <c r="GM41">
        <v>3.1037</v>
      </c>
      <c r="GN41">
        <v>2.75818</v>
      </c>
      <c r="GO41">
        <v>0.0871101</v>
      </c>
      <c r="GP41">
        <v>0.0869181</v>
      </c>
      <c r="GQ41">
        <v>0.10833</v>
      </c>
      <c r="GR41">
        <v>0.108783</v>
      </c>
      <c r="GS41">
        <v>23469.6</v>
      </c>
      <c r="GT41">
        <v>23184.2</v>
      </c>
      <c r="GU41">
        <v>26252.3</v>
      </c>
      <c r="GV41">
        <v>25726.7</v>
      </c>
      <c r="GW41">
        <v>37567.4</v>
      </c>
      <c r="GX41">
        <v>34991.9</v>
      </c>
      <c r="GY41">
        <v>45927.5</v>
      </c>
      <c r="GZ41">
        <v>42496.7</v>
      </c>
      <c r="HA41">
        <v>1.89872</v>
      </c>
      <c r="HB41">
        <v>1.90368</v>
      </c>
      <c r="HC41">
        <v>0.0652298</v>
      </c>
      <c r="HD41">
        <v>0</v>
      </c>
      <c r="HE41">
        <v>26.4298</v>
      </c>
      <c r="HF41">
        <v>999.9</v>
      </c>
      <c r="HG41">
        <v>43.7</v>
      </c>
      <c r="HH41">
        <v>33.7</v>
      </c>
      <c r="HI41">
        <v>25.7885</v>
      </c>
      <c r="HJ41">
        <v>60.5596</v>
      </c>
      <c r="HK41">
        <v>27.5481</v>
      </c>
      <c r="HL41">
        <v>1</v>
      </c>
      <c r="HM41">
        <v>0.0537348</v>
      </c>
      <c r="HN41">
        <v>-0.123617</v>
      </c>
      <c r="HO41">
        <v>20.2938</v>
      </c>
      <c r="HP41">
        <v>5.22208</v>
      </c>
      <c r="HQ41">
        <v>11.98</v>
      </c>
      <c r="HR41">
        <v>4.96585</v>
      </c>
      <c r="HS41">
        <v>3.275</v>
      </c>
      <c r="HT41">
        <v>9999</v>
      </c>
      <c r="HU41">
        <v>9999</v>
      </c>
      <c r="HV41">
        <v>9999</v>
      </c>
      <c r="HW41">
        <v>991.3</v>
      </c>
      <c r="HX41">
        <v>1.86448</v>
      </c>
      <c r="HY41">
        <v>1.86058</v>
      </c>
      <c r="HZ41">
        <v>1.85883</v>
      </c>
      <c r="IA41">
        <v>1.86031</v>
      </c>
      <c r="IB41">
        <v>1.86025</v>
      </c>
      <c r="IC41">
        <v>1.85873</v>
      </c>
      <c r="ID41">
        <v>1.85779</v>
      </c>
      <c r="IE41">
        <v>1.85274</v>
      </c>
      <c r="IF41">
        <v>0</v>
      </c>
      <c r="IG41">
        <v>0</v>
      </c>
      <c r="IH41">
        <v>0</v>
      </c>
      <c r="II41">
        <v>0</v>
      </c>
      <c r="IJ41" t="s">
        <v>433</v>
      </c>
      <c r="IK41" t="s">
        <v>434</v>
      </c>
      <c r="IL41" t="s">
        <v>435</v>
      </c>
      <c r="IM41" t="s">
        <v>435</v>
      </c>
      <c r="IN41" t="s">
        <v>435</v>
      </c>
      <c r="IO41" t="s">
        <v>435</v>
      </c>
      <c r="IP41">
        <v>0</v>
      </c>
      <c r="IQ41">
        <v>100</v>
      </c>
      <c r="IR41">
        <v>100</v>
      </c>
      <c r="IS41">
        <v>-0.722</v>
      </c>
      <c r="IT41">
        <v>0.2707</v>
      </c>
      <c r="IU41">
        <v>-0.5896226007271985</v>
      </c>
      <c r="IV41">
        <v>-0.0003017253073519933</v>
      </c>
      <c r="IW41">
        <v>-3.611861002991582E-08</v>
      </c>
      <c r="IX41">
        <v>1.092818259192488E-11</v>
      </c>
      <c r="IY41">
        <v>0.2706750000000042</v>
      </c>
      <c r="IZ41">
        <v>0</v>
      </c>
      <c r="JA41">
        <v>0</v>
      </c>
      <c r="JB41">
        <v>0</v>
      </c>
      <c r="JC41">
        <v>8</v>
      </c>
      <c r="JD41">
        <v>1961</v>
      </c>
      <c r="JE41">
        <v>1</v>
      </c>
      <c r="JF41">
        <v>23</v>
      </c>
      <c r="JG41">
        <v>4.8</v>
      </c>
      <c r="JH41">
        <v>4.8</v>
      </c>
      <c r="JI41">
        <v>1.15356</v>
      </c>
      <c r="JJ41">
        <v>2.62817</v>
      </c>
      <c r="JK41">
        <v>1.49658</v>
      </c>
      <c r="JL41">
        <v>2.39624</v>
      </c>
      <c r="JM41">
        <v>1.54907</v>
      </c>
      <c r="JN41">
        <v>2.44019</v>
      </c>
      <c r="JO41">
        <v>39.8428</v>
      </c>
      <c r="JP41">
        <v>24.0525</v>
      </c>
      <c r="JQ41">
        <v>18</v>
      </c>
      <c r="JR41">
        <v>490.334</v>
      </c>
      <c r="JS41">
        <v>509.341</v>
      </c>
      <c r="JT41">
        <v>27.1809</v>
      </c>
      <c r="JU41">
        <v>27.8394</v>
      </c>
      <c r="JV41">
        <v>30</v>
      </c>
      <c r="JW41">
        <v>27.9055</v>
      </c>
      <c r="JX41">
        <v>27.8451</v>
      </c>
      <c r="JY41">
        <v>23.19</v>
      </c>
      <c r="JZ41">
        <v>9.843059999999999</v>
      </c>
      <c r="KA41">
        <v>100</v>
      </c>
      <c r="KB41">
        <v>27.1714</v>
      </c>
      <c r="KC41">
        <v>419.8</v>
      </c>
      <c r="KD41">
        <v>24.3781</v>
      </c>
      <c r="KE41">
        <v>100.349</v>
      </c>
      <c r="KF41">
        <v>100.81</v>
      </c>
    </row>
    <row r="42" spans="1:292">
      <c r="A42">
        <v>24</v>
      </c>
      <c r="B42">
        <v>1680813541</v>
      </c>
      <c r="C42">
        <v>651.5</v>
      </c>
      <c r="D42" t="s">
        <v>482</v>
      </c>
      <c r="E42" t="s">
        <v>483</v>
      </c>
      <c r="F42">
        <v>5</v>
      </c>
      <c r="G42" t="s">
        <v>428</v>
      </c>
      <c r="H42">
        <v>1680813538.5</v>
      </c>
      <c r="I42">
        <f>(J42)/1000</f>
        <v>0</v>
      </c>
      <c r="J42">
        <f>IF(DO42, AM42, AG42)</f>
        <v>0</v>
      </c>
      <c r="K42">
        <f>IF(DO42, AH42, AF42)</f>
        <v>0</v>
      </c>
      <c r="L42">
        <f>DQ42 - IF(AT42&gt;1, K42*DK42*100.0/(AV42*EE42), 0)</f>
        <v>0</v>
      </c>
      <c r="M42">
        <f>((S42-I42/2)*L42-K42)/(S42+I42/2)</f>
        <v>0</v>
      </c>
      <c r="N42">
        <f>M42*(DX42+DY42)/1000.0</f>
        <v>0</v>
      </c>
      <c r="O42">
        <f>(DQ42 - IF(AT42&gt;1, K42*DK42*100.0/(AV42*EE42), 0))*(DX42+DY42)/1000.0</f>
        <v>0</v>
      </c>
      <c r="P42">
        <f>2.0/((1/R42-1/Q42)+SIGN(R42)*SQRT((1/R42-1/Q42)*(1/R42-1/Q42) + 4*DL42/((DL42+1)*(DL42+1))*(2*1/R42*1/Q42-1/Q42*1/Q42)))</f>
        <v>0</v>
      </c>
      <c r="Q42">
        <f>IF(LEFT(DM42,1)&lt;&gt;"0",IF(LEFT(DM42,1)="1",3.0,DN42),$D$5+$E$5*(EE42*DX42/($K$5*1000))+$F$5*(EE42*DX42/($K$5*1000))*MAX(MIN(DK42,$J$5),$I$5)*MAX(MIN(DK42,$J$5),$I$5)+$G$5*MAX(MIN(DK42,$J$5),$I$5)*(EE42*DX42/($K$5*1000))+$H$5*(EE42*DX42/($K$5*1000))*(EE42*DX42/($K$5*1000)))</f>
        <v>0</v>
      </c>
      <c r="R42">
        <f>I42*(1000-(1000*0.61365*exp(17.502*V42/(240.97+V42))/(DX42+DY42)+DS42)/2)/(1000*0.61365*exp(17.502*V42/(240.97+V42))/(DX42+DY42)-DS42)</f>
        <v>0</v>
      </c>
      <c r="S42">
        <f>1/((DL42+1)/(P42/1.6)+1/(Q42/1.37)) + DL42/((DL42+1)/(P42/1.6) + DL42/(Q42/1.37))</f>
        <v>0</v>
      </c>
      <c r="T42">
        <f>(DG42*DJ42)</f>
        <v>0</v>
      </c>
      <c r="U42">
        <f>(DZ42+(T42+2*0.95*5.67E-8*(((DZ42+$B$9)+273)^4-(DZ42+273)^4)-44100*I42)/(1.84*29.3*Q42+8*0.95*5.67E-8*(DZ42+273)^3))</f>
        <v>0</v>
      </c>
      <c r="V42">
        <f>($C$9*EA42+$D$9*EB42+$E$9*U42)</f>
        <v>0</v>
      </c>
      <c r="W42">
        <f>0.61365*exp(17.502*V42/(240.97+V42))</f>
        <v>0</v>
      </c>
      <c r="X42">
        <f>(Y42/Z42*100)</f>
        <v>0</v>
      </c>
      <c r="Y42">
        <f>DS42*(DX42+DY42)/1000</f>
        <v>0</v>
      </c>
      <c r="Z42">
        <f>0.61365*exp(17.502*DZ42/(240.97+DZ42))</f>
        <v>0</v>
      </c>
      <c r="AA42">
        <f>(W42-DS42*(DX42+DY42)/1000)</f>
        <v>0</v>
      </c>
      <c r="AB42">
        <f>(-I42*44100)</f>
        <v>0</v>
      </c>
      <c r="AC42">
        <f>2*29.3*Q42*0.92*(DZ42-V42)</f>
        <v>0</v>
      </c>
      <c r="AD42">
        <f>2*0.95*5.67E-8*(((DZ42+$B$9)+273)^4-(V42+273)^4)</f>
        <v>0</v>
      </c>
      <c r="AE42">
        <f>T42+AD42+AB42+AC42</f>
        <v>0</v>
      </c>
      <c r="AF42">
        <f>DW42*AT42*(DR42-DQ42*(1000-AT42*DT42)/(1000-AT42*DS42))/(100*DK42)</f>
        <v>0</v>
      </c>
      <c r="AG42">
        <f>1000*DW42*AT42*(DS42-DT42)/(100*DK42*(1000-AT42*DS42))</f>
        <v>0</v>
      </c>
      <c r="AH42">
        <f>(AI42 - AJ42 - DX42*1E3/(8.314*(DZ42+273.15)) * AL42/DW42 * AK42) * DW42/(100*DK42) * (1000 - DT42)/1000</f>
        <v>0</v>
      </c>
      <c r="AI42">
        <v>430.2171661205079</v>
      </c>
      <c r="AJ42">
        <v>431.3771696969694</v>
      </c>
      <c r="AK42">
        <v>0.0004568193528970483</v>
      </c>
      <c r="AL42">
        <v>66.74833220846349</v>
      </c>
      <c r="AM42">
        <f>(AO42 - AN42 + DX42*1E3/(8.314*(DZ42+273.15)) * AQ42/DW42 * AP42) * DW42/(100*DK42) * 1000/(1000 - AO42)</f>
        <v>0</v>
      </c>
      <c r="AN42">
        <v>24.30062979064626</v>
      </c>
      <c r="AO42">
        <v>24.55457333333334</v>
      </c>
      <c r="AP42">
        <v>-6.182182422804209E-05</v>
      </c>
      <c r="AQ42">
        <v>93.08220973963482</v>
      </c>
      <c r="AR42">
        <v>0</v>
      </c>
      <c r="AS42">
        <v>0</v>
      </c>
      <c r="AT42">
        <f>IF(AR42*$H$15&gt;=AV42,1.0,(AV42/(AV42-AR42*$H$15)))</f>
        <v>0</v>
      </c>
      <c r="AU42">
        <f>(AT42-1)*100</f>
        <v>0</v>
      </c>
      <c r="AV42">
        <f>MAX(0,($B$15+$C$15*EE42)/(1+$D$15*EE42)*DX42/(DZ42+273)*$E$15)</f>
        <v>0</v>
      </c>
      <c r="AW42" t="s">
        <v>429</v>
      </c>
      <c r="AX42" t="s">
        <v>429</v>
      </c>
      <c r="AY42">
        <v>0</v>
      </c>
      <c r="AZ42">
        <v>0</v>
      </c>
      <c r="BA42">
        <f>1-AY42/AZ42</f>
        <v>0</v>
      </c>
      <c r="BB42">
        <v>0</v>
      </c>
      <c r="BC42" t="s">
        <v>429</v>
      </c>
      <c r="BD42" t="s">
        <v>429</v>
      </c>
      <c r="BE42">
        <v>0</v>
      </c>
      <c r="BF42">
        <v>0</v>
      </c>
      <c r="BG42">
        <f>1-BE42/BF42</f>
        <v>0</v>
      </c>
      <c r="BH42">
        <v>0.5</v>
      </c>
      <c r="BI42">
        <f>DH42</f>
        <v>0</v>
      </c>
      <c r="BJ42">
        <f>K42</f>
        <v>0</v>
      </c>
      <c r="BK42">
        <f>BG42*BH42*BI42</f>
        <v>0</v>
      </c>
      <c r="BL42">
        <f>(BJ42-BB42)/BI42</f>
        <v>0</v>
      </c>
      <c r="BM42">
        <f>(AZ42-BF42)/BF42</f>
        <v>0</v>
      </c>
      <c r="BN42">
        <f>AY42/(BA42+AY42/BF42)</f>
        <v>0</v>
      </c>
      <c r="BO42" t="s">
        <v>429</v>
      </c>
      <c r="BP42">
        <v>0</v>
      </c>
      <c r="BQ42">
        <f>IF(BP42&lt;&gt;0, BP42, BN42)</f>
        <v>0</v>
      </c>
      <c r="BR42">
        <f>1-BQ42/BF42</f>
        <v>0</v>
      </c>
      <c r="BS42">
        <f>(BF42-BE42)/(BF42-BQ42)</f>
        <v>0</v>
      </c>
      <c r="BT42">
        <f>(AZ42-BF42)/(AZ42-BQ42)</f>
        <v>0</v>
      </c>
      <c r="BU42">
        <f>(BF42-BE42)/(BF42-AY42)</f>
        <v>0</v>
      </c>
      <c r="BV42">
        <f>(AZ42-BF42)/(AZ42-AY42)</f>
        <v>0</v>
      </c>
      <c r="BW42">
        <f>(BS42*BQ42/BE42)</f>
        <v>0</v>
      </c>
      <c r="BX42">
        <f>(1-BW42)</f>
        <v>0</v>
      </c>
      <c r="DG42">
        <f>$B$13*EF42+$C$13*EG42+$F$13*ER42*(1-EU42)</f>
        <v>0</v>
      </c>
      <c r="DH42">
        <f>DG42*DI42</f>
        <v>0</v>
      </c>
      <c r="DI42">
        <f>($B$13*$D$11+$C$13*$D$11+$F$13*((FE42+EW42)/MAX(FE42+EW42+FF42, 0.1)*$I$11+FF42/MAX(FE42+EW42+FF42, 0.1)*$J$11))/($B$13+$C$13+$F$13)</f>
        <v>0</v>
      </c>
      <c r="DJ42">
        <f>($B$13*$K$11+$C$13*$K$11+$F$13*((FE42+EW42)/MAX(FE42+EW42+FF42, 0.1)*$P$11+FF42/MAX(FE42+EW42+FF42, 0.1)*$Q$11))/($B$13+$C$13+$F$13)</f>
        <v>0</v>
      </c>
      <c r="DK42">
        <v>2.7</v>
      </c>
      <c r="DL42">
        <v>0.5</v>
      </c>
      <c r="DM42" t="s">
        <v>430</v>
      </c>
      <c r="DN42">
        <v>2</v>
      </c>
      <c r="DO42" t="b">
        <v>1</v>
      </c>
      <c r="DP42">
        <v>1680813538.5</v>
      </c>
      <c r="DQ42">
        <v>420.7789999999999</v>
      </c>
      <c r="DR42">
        <v>419.7663333333333</v>
      </c>
      <c r="DS42">
        <v>24.5576</v>
      </c>
      <c r="DT42">
        <v>24.30145555555556</v>
      </c>
      <c r="DU42">
        <v>421.5016666666667</v>
      </c>
      <c r="DV42">
        <v>24.28691111111111</v>
      </c>
      <c r="DW42">
        <v>500.0331111111111</v>
      </c>
      <c r="DX42">
        <v>89.02791111111111</v>
      </c>
      <c r="DY42">
        <v>0.09993766666666666</v>
      </c>
      <c r="DZ42">
        <v>27.41215555555555</v>
      </c>
      <c r="EA42">
        <v>27.49933333333334</v>
      </c>
      <c r="EB42">
        <v>999.9000000000001</v>
      </c>
      <c r="EC42">
        <v>0</v>
      </c>
      <c r="ED42">
        <v>0</v>
      </c>
      <c r="EE42">
        <v>10014.3</v>
      </c>
      <c r="EF42">
        <v>0</v>
      </c>
      <c r="EG42">
        <v>0.242856</v>
      </c>
      <c r="EH42">
        <v>1.013011111111111</v>
      </c>
      <c r="EI42">
        <v>431.3725555555555</v>
      </c>
      <c r="EJ42">
        <v>430.2212222222223</v>
      </c>
      <c r="EK42">
        <v>0.2561406666666667</v>
      </c>
      <c r="EL42">
        <v>419.7663333333333</v>
      </c>
      <c r="EM42">
        <v>24.30145555555556</v>
      </c>
      <c r="EN42">
        <v>2.186312222222222</v>
      </c>
      <c r="EO42">
        <v>2.163508888888889</v>
      </c>
      <c r="EP42">
        <v>18.86236666666667</v>
      </c>
      <c r="EQ42">
        <v>18.69461111111112</v>
      </c>
      <c r="ER42">
        <v>0</v>
      </c>
      <c r="ES42">
        <v>0</v>
      </c>
      <c r="ET42">
        <v>0</v>
      </c>
      <c r="EU42">
        <v>0</v>
      </c>
      <c r="EV42">
        <v>2.1568</v>
      </c>
      <c r="EW42">
        <v>0</v>
      </c>
      <c r="EX42">
        <v>-18.1841</v>
      </c>
      <c r="EY42">
        <v>-1.2427</v>
      </c>
      <c r="EZ42">
        <v>34.437</v>
      </c>
      <c r="FA42">
        <v>40.40944444444445</v>
      </c>
      <c r="FB42">
        <v>37.46488888888889</v>
      </c>
      <c r="FC42">
        <v>39.79144444444444</v>
      </c>
      <c r="FD42">
        <v>36.13155555555555</v>
      </c>
      <c r="FE42">
        <v>0</v>
      </c>
      <c r="FF42">
        <v>0</v>
      </c>
      <c r="FG42">
        <v>0</v>
      </c>
      <c r="FH42">
        <v>1680813513.5</v>
      </c>
      <c r="FI42">
        <v>0</v>
      </c>
      <c r="FJ42">
        <v>2.146038461538462</v>
      </c>
      <c r="FK42">
        <v>-0.5552820465210559</v>
      </c>
      <c r="FL42">
        <v>3.130793157762783</v>
      </c>
      <c r="FM42">
        <v>-18.47509615384616</v>
      </c>
      <c r="FN42">
        <v>15</v>
      </c>
      <c r="FO42">
        <v>1680813249</v>
      </c>
      <c r="FP42" t="s">
        <v>461</v>
      </c>
      <c r="FQ42">
        <v>1680813249</v>
      </c>
      <c r="FR42">
        <v>1680813247</v>
      </c>
      <c r="FS42">
        <v>2</v>
      </c>
      <c r="FT42">
        <v>-0.33</v>
      </c>
      <c r="FU42">
        <v>-0.006</v>
      </c>
      <c r="FV42">
        <v>-0.722</v>
      </c>
      <c r="FW42">
        <v>0.271</v>
      </c>
      <c r="FX42">
        <v>420</v>
      </c>
      <c r="FY42">
        <v>24</v>
      </c>
      <c r="FZ42">
        <v>0.41</v>
      </c>
      <c r="GA42">
        <v>0.15</v>
      </c>
      <c r="GB42">
        <v>0.9531763</v>
      </c>
      <c r="GC42">
        <v>0.3247904465290786</v>
      </c>
      <c r="GD42">
        <v>0.05164203069748515</v>
      </c>
      <c r="GE42">
        <v>0</v>
      </c>
      <c r="GF42">
        <v>0.257711125</v>
      </c>
      <c r="GG42">
        <v>0.005471358348967445</v>
      </c>
      <c r="GH42">
        <v>0.003597582939888251</v>
      </c>
      <c r="GI42">
        <v>1</v>
      </c>
      <c r="GJ42">
        <v>1</v>
      </c>
      <c r="GK42">
        <v>2</v>
      </c>
      <c r="GL42" t="s">
        <v>432</v>
      </c>
      <c r="GM42">
        <v>3.10365</v>
      </c>
      <c r="GN42">
        <v>2.75822</v>
      </c>
      <c r="GO42">
        <v>0.08711820000000001</v>
      </c>
      <c r="GP42">
        <v>0.08690290000000001</v>
      </c>
      <c r="GQ42">
        <v>0.108316</v>
      </c>
      <c r="GR42">
        <v>0.108824</v>
      </c>
      <c r="GS42">
        <v>23469.4</v>
      </c>
      <c r="GT42">
        <v>23184.7</v>
      </c>
      <c r="GU42">
        <v>26252.4</v>
      </c>
      <c r="GV42">
        <v>25726.8</v>
      </c>
      <c r="GW42">
        <v>37568</v>
      </c>
      <c r="GX42">
        <v>34990.6</v>
      </c>
      <c r="GY42">
        <v>45927.6</v>
      </c>
      <c r="GZ42">
        <v>42497.1</v>
      </c>
      <c r="HA42">
        <v>1.89887</v>
      </c>
      <c r="HB42">
        <v>1.9037</v>
      </c>
      <c r="HC42">
        <v>0.0656582</v>
      </c>
      <c r="HD42">
        <v>0</v>
      </c>
      <c r="HE42">
        <v>26.4319</v>
      </c>
      <c r="HF42">
        <v>999.9</v>
      </c>
      <c r="HG42">
        <v>43.7</v>
      </c>
      <c r="HH42">
        <v>33.7</v>
      </c>
      <c r="HI42">
        <v>25.7902</v>
      </c>
      <c r="HJ42">
        <v>60.7196</v>
      </c>
      <c r="HK42">
        <v>27.5801</v>
      </c>
      <c r="HL42">
        <v>1</v>
      </c>
      <c r="HM42">
        <v>0.0537551</v>
      </c>
      <c r="HN42">
        <v>-0.130784</v>
      </c>
      <c r="HO42">
        <v>20.2938</v>
      </c>
      <c r="HP42">
        <v>5.22178</v>
      </c>
      <c r="HQ42">
        <v>11.98</v>
      </c>
      <c r="HR42">
        <v>4.9657</v>
      </c>
      <c r="HS42">
        <v>3.275</v>
      </c>
      <c r="HT42">
        <v>9999</v>
      </c>
      <c r="HU42">
        <v>9999</v>
      </c>
      <c r="HV42">
        <v>9999</v>
      </c>
      <c r="HW42">
        <v>991.3</v>
      </c>
      <c r="HX42">
        <v>1.86448</v>
      </c>
      <c r="HY42">
        <v>1.86058</v>
      </c>
      <c r="HZ42">
        <v>1.85883</v>
      </c>
      <c r="IA42">
        <v>1.86029</v>
      </c>
      <c r="IB42">
        <v>1.86022</v>
      </c>
      <c r="IC42">
        <v>1.85871</v>
      </c>
      <c r="ID42">
        <v>1.8578</v>
      </c>
      <c r="IE42">
        <v>1.85272</v>
      </c>
      <c r="IF42">
        <v>0</v>
      </c>
      <c r="IG42">
        <v>0</v>
      </c>
      <c r="IH42">
        <v>0</v>
      </c>
      <c r="II42">
        <v>0</v>
      </c>
      <c r="IJ42" t="s">
        <v>433</v>
      </c>
      <c r="IK42" t="s">
        <v>434</v>
      </c>
      <c r="IL42" t="s">
        <v>435</v>
      </c>
      <c r="IM42" t="s">
        <v>435</v>
      </c>
      <c r="IN42" t="s">
        <v>435</v>
      </c>
      <c r="IO42" t="s">
        <v>435</v>
      </c>
      <c r="IP42">
        <v>0</v>
      </c>
      <c r="IQ42">
        <v>100</v>
      </c>
      <c r="IR42">
        <v>100</v>
      </c>
      <c r="IS42">
        <v>-0.722</v>
      </c>
      <c r="IT42">
        <v>0.2706</v>
      </c>
      <c r="IU42">
        <v>-0.5896226007271985</v>
      </c>
      <c r="IV42">
        <v>-0.0003017253073519933</v>
      </c>
      <c r="IW42">
        <v>-3.611861002991582E-08</v>
      </c>
      <c r="IX42">
        <v>1.092818259192488E-11</v>
      </c>
      <c r="IY42">
        <v>0.2706750000000042</v>
      </c>
      <c r="IZ42">
        <v>0</v>
      </c>
      <c r="JA42">
        <v>0</v>
      </c>
      <c r="JB42">
        <v>0</v>
      </c>
      <c r="JC42">
        <v>8</v>
      </c>
      <c r="JD42">
        <v>1961</v>
      </c>
      <c r="JE42">
        <v>1</v>
      </c>
      <c r="JF42">
        <v>23</v>
      </c>
      <c r="JG42">
        <v>4.9</v>
      </c>
      <c r="JH42">
        <v>4.9</v>
      </c>
      <c r="JI42">
        <v>1.15356</v>
      </c>
      <c r="JJ42">
        <v>2.63184</v>
      </c>
      <c r="JK42">
        <v>1.49658</v>
      </c>
      <c r="JL42">
        <v>2.39624</v>
      </c>
      <c r="JM42">
        <v>1.54907</v>
      </c>
      <c r="JN42">
        <v>2.4353</v>
      </c>
      <c r="JO42">
        <v>39.8428</v>
      </c>
      <c r="JP42">
        <v>24.0437</v>
      </c>
      <c r="JQ42">
        <v>18</v>
      </c>
      <c r="JR42">
        <v>490.422</v>
      </c>
      <c r="JS42">
        <v>509.358</v>
      </c>
      <c r="JT42">
        <v>27.1709</v>
      </c>
      <c r="JU42">
        <v>27.837</v>
      </c>
      <c r="JV42">
        <v>30</v>
      </c>
      <c r="JW42">
        <v>27.9055</v>
      </c>
      <c r="JX42">
        <v>27.8451</v>
      </c>
      <c r="JY42">
        <v>23.1925</v>
      </c>
      <c r="JZ42">
        <v>9.843059999999999</v>
      </c>
      <c r="KA42">
        <v>100</v>
      </c>
      <c r="KB42">
        <v>27.1861</v>
      </c>
      <c r="KC42">
        <v>419.8</v>
      </c>
      <c r="KD42">
        <v>24.3781</v>
      </c>
      <c r="KE42">
        <v>100.349</v>
      </c>
      <c r="KF42">
        <v>100.811</v>
      </c>
    </row>
    <row r="43" spans="1:292">
      <c r="A43">
        <v>25</v>
      </c>
      <c r="B43">
        <v>1680814599.1</v>
      </c>
      <c r="C43">
        <v>1709.599999904633</v>
      </c>
      <c r="D43" t="s">
        <v>484</v>
      </c>
      <c r="E43" t="s">
        <v>485</v>
      </c>
      <c r="F43">
        <v>5</v>
      </c>
      <c r="G43" t="s">
        <v>486</v>
      </c>
      <c r="H43">
        <v>1680814596.1</v>
      </c>
      <c r="I43">
        <f>(J43)/1000</f>
        <v>0</v>
      </c>
      <c r="J43">
        <f>IF(DO43, AM43, AG43)</f>
        <v>0</v>
      </c>
      <c r="K43">
        <f>IF(DO43, AH43, AF43)</f>
        <v>0</v>
      </c>
      <c r="L43">
        <f>DQ43 - IF(AT43&gt;1, K43*DK43*100.0/(AV43*EE43), 0)</f>
        <v>0</v>
      </c>
      <c r="M43">
        <f>((S43-I43/2)*L43-K43)/(S43+I43/2)</f>
        <v>0</v>
      </c>
      <c r="N43">
        <f>M43*(DX43+DY43)/1000.0</f>
        <v>0</v>
      </c>
      <c r="O43">
        <f>(DQ43 - IF(AT43&gt;1, K43*DK43*100.0/(AV43*EE43), 0))*(DX43+DY43)/1000.0</f>
        <v>0</v>
      </c>
      <c r="P43">
        <f>2.0/((1/R43-1/Q43)+SIGN(R43)*SQRT((1/R43-1/Q43)*(1/R43-1/Q43) + 4*DL43/((DL43+1)*(DL43+1))*(2*1/R43*1/Q43-1/Q43*1/Q43)))</f>
        <v>0</v>
      </c>
      <c r="Q43">
        <f>IF(LEFT(DM43,1)&lt;&gt;"0",IF(LEFT(DM43,1)="1",3.0,DN43),$D$5+$E$5*(EE43*DX43/($K$5*1000))+$F$5*(EE43*DX43/($K$5*1000))*MAX(MIN(DK43,$J$5),$I$5)*MAX(MIN(DK43,$J$5),$I$5)+$G$5*MAX(MIN(DK43,$J$5),$I$5)*(EE43*DX43/($K$5*1000))+$H$5*(EE43*DX43/($K$5*1000))*(EE43*DX43/($K$5*1000)))</f>
        <v>0</v>
      </c>
      <c r="R43">
        <f>I43*(1000-(1000*0.61365*exp(17.502*V43/(240.97+V43))/(DX43+DY43)+DS43)/2)/(1000*0.61365*exp(17.502*V43/(240.97+V43))/(DX43+DY43)-DS43)</f>
        <v>0</v>
      </c>
      <c r="S43">
        <f>1/((DL43+1)/(P43/1.6)+1/(Q43/1.37)) + DL43/((DL43+1)/(P43/1.6) + DL43/(Q43/1.37))</f>
        <v>0</v>
      </c>
      <c r="T43">
        <f>(DG43*DJ43)</f>
        <v>0</v>
      </c>
      <c r="U43">
        <f>(DZ43+(T43+2*0.95*5.67E-8*(((DZ43+$B$9)+273)^4-(DZ43+273)^4)-44100*I43)/(1.84*29.3*Q43+8*0.95*5.67E-8*(DZ43+273)^3))</f>
        <v>0</v>
      </c>
      <c r="V43">
        <f>($C$9*EA43+$D$9*EB43+$E$9*U43)</f>
        <v>0</v>
      </c>
      <c r="W43">
        <f>0.61365*exp(17.502*V43/(240.97+V43))</f>
        <v>0</v>
      </c>
      <c r="X43">
        <f>(Y43/Z43*100)</f>
        <v>0</v>
      </c>
      <c r="Y43">
        <f>DS43*(DX43+DY43)/1000</f>
        <v>0</v>
      </c>
      <c r="Z43">
        <f>0.61365*exp(17.502*DZ43/(240.97+DZ43))</f>
        <v>0</v>
      </c>
      <c r="AA43">
        <f>(W43-DS43*(DX43+DY43)/1000)</f>
        <v>0</v>
      </c>
      <c r="AB43">
        <f>(-I43*44100)</f>
        <v>0</v>
      </c>
      <c r="AC43">
        <f>2*29.3*Q43*0.92*(DZ43-V43)</f>
        <v>0</v>
      </c>
      <c r="AD43">
        <f>2*0.95*5.67E-8*(((DZ43+$B$9)+273)^4-(V43+273)^4)</f>
        <v>0</v>
      </c>
      <c r="AE43">
        <f>T43+AD43+AB43+AC43</f>
        <v>0</v>
      </c>
      <c r="AF43">
        <f>DW43*AT43*(DR43-DQ43*(1000-AT43*DT43)/(1000-AT43*DS43))/(100*DK43)</f>
        <v>0</v>
      </c>
      <c r="AG43">
        <f>1000*DW43*AT43*(DS43-DT43)/(100*DK43*(1000-AT43*DS43))</f>
        <v>0</v>
      </c>
      <c r="AH43">
        <f>(AI43 - AJ43 - DX43*1E3/(8.314*(DZ43+273.15)) * AL43/DW43 * AK43) * DW43/(100*DK43) * (1000 - DT43)/1000</f>
        <v>0</v>
      </c>
      <c r="AI43">
        <v>423.6618872431799</v>
      </c>
      <c r="AJ43">
        <v>424.0804606060606</v>
      </c>
      <c r="AK43">
        <v>-0.003869968871554868</v>
      </c>
      <c r="AL43">
        <v>66.86721800145325</v>
      </c>
      <c r="AM43">
        <f>(AO43 - AN43 + DX43*1E3/(8.314*(DZ43+273.15)) * AQ43/DW43 * AP43) * DW43/(100*DK43) * 1000/(1000 - AO43)</f>
        <v>0</v>
      </c>
      <c r="AN43">
        <v>9.212706801596831</v>
      </c>
      <c r="AO43">
        <v>9.489841090909085</v>
      </c>
      <c r="AP43">
        <v>-5.90229621021701E-06</v>
      </c>
      <c r="AQ43">
        <v>89.9198160811217</v>
      </c>
      <c r="AR43">
        <v>0</v>
      </c>
      <c r="AS43">
        <v>0</v>
      </c>
      <c r="AT43">
        <f>IF(AR43*$H$15&gt;=AV43,1.0,(AV43/(AV43-AR43*$H$15)))</f>
        <v>0</v>
      </c>
      <c r="AU43">
        <f>(AT43-1)*100</f>
        <v>0</v>
      </c>
      <c r="AV43">
        <f>MAX(0,($B$15+$C$15*EE43)/(1+$D$15*EE43)*DX43/(DZ43+273)*$E$15)</f>
        <v>0</v>
      </c>
      <c r="AW43" t="s">
        <v>429</v>
      </c>
      <c r="AX43" t="s">
        <v>429</v>
      </c>
      <c r="AY43">
        <v>0</v>
      </c>
      <c r="AZ43">
        <v>0</v>
      </c>
      <c r="BA43">
        <f>1-AY43/AZ43</f>
        <v>0</v>
      </c>
      <c r="BB43">
        <v>0</v>
      </c>
      <c r="BC43" t="s">
        <v>429</v>
      </c>
      <c r="BD43" t="s">
        <v>429</v>
      </c>
      <c r="BE43">
        <v>0</v>
      </c>
      <c r="BF43">
        <v>0</v>
      </c>
      <c r="BG43">
        <f>1-BE43/BF43</f>
        <v>0</v>
      </c>
      <c r="BH43">
        <v>0.5</v>
      </c>
      <c r="BI43">
        <f>DH43</f>
        <v>0</v>
      </c>
      <c r="BJ43">
        <f>K43</f>
        <v>0</v>
      </c>
      <c r="BK43">
        <f>BG43*BH43*BI43</f>
        <v>0</v>
      </c>
      <c r="BL43">
        <f>(BJ43-BB43)/BI43</f>
        <v>0</v>
      </c>
      <c r="BM43">
        <f>(AZ43-BF43)/BF43</f>
        <v>0</v>
      </c>
      <c r="BN43">
        <f>AY43/(BA43+AY43/BF43)</f>
        <v>0</v>
      </c>
      <c r="BO43" t="s">
        <v>429</v>
      </c>
      <c r="BP43">
        <v>0</v>
      </c>
      <c r="BQ43">
        <f>IF(BP43&lt;&gt;0, BP43, BN43)</f>
        <v>0</v>
      </c>
      <c r="BR43">
        <f>1-BQ43/BF43</f>
        <v>0</v>
      </c>
      <c r="BS43">
        <f>(BF43-BE43)/(BF43-BQ43)</f>
        <v>0</v>
      </c>
      <c r="BT43">
        <f>(AZ43-BF43)/(AZ43-BQ43)</f>
        <v>0</v>
      </c>
      <c r="BU43">
        <f>(BF43-BE43)/(BF43-AY43)</f>
        <v>0</v>
      </c>
      <c r="BV43">
        <f>(AZ43-BF43)/(AZ43-AY43)</f>
        <v>0</v>
      </c>
      <c r="BW43">
        <f>(BS43*BQ43/BE43)</f>
        <v>0</v>
      </c>
      <c r="BX43">
        <f>(1-BW43)</f>
        <v>0</v>
      </c>
      <c r="DG43">
        <f>$B$13*EF43+$C$13*EG43+$F$13*ER43*(1-EU43)</f>
        <v>0</v>
      </c>
      <c r="DH43">
        <f>DG43*DI43</f>
        <v>0</v>
      </c>
      <c r="DI43">
        <f>($B$13*$D$11+$C$13*$D$11+$F$13*((FE43+EW43)/MAX(FE43+EW43+FF43, 0.1)*$I$11+FF43/MAX(FE43+EW43+FF43, 0.1)*$J$11))/($B$13+$C$13+$F$13)</f>
        <v>0</v>
      </c>
      <c r="DJ43">
        <f>($B$13*$K$11+$C$13*$K$11+$F$13*((FE43+EW43)/MAX(FE43+EW43+FF43, 0.1)*$P$11+FF43/MAX(FE43+EW43+FF43, 0.1)*$Q$11))/($B$13+$C$13+$F$13)</f>
        <v>0</v>
      </c>
      <c r="DK43">
        <v>2.96</v>
      </c>
      <c r="DL43">
        <v>0.5</v>
      </c>
      <c r="DM43" t="s">
        <v>430</v>
      </c>
      <c r="DN43">
        <v>2</v>
      </c>
      <c r="DO43" t="b">
        <v>1</v>
      </c>
      <c r="DP43">
        <v>1680814596.1</v>
      </c>
      <c r="DQ43">
        <v>420.0818181818182</v>
      </c>
      <c r="DR43">
        <v>419.7664545454545</v>
      </c>
      <c r="DS43">
        <v>9.491474545454544</v>
      </c>
      <c r="DT43">
        <v>9.220700000000001</v>
      </c>
      <c r="DU43">
        <v>420.4468181818182</v>
      </c>
      <c r="DV43">
        <v>9.442598181818182</v>
      </c>
      <c r="DW43">
        <v>500.0370909090909</v>
      </c>
      <c r="DX43">
        <v>89.00916363636364</v>
      </c>
      <c r="DY43">
        <v>0.09990512727272725</v>
      </c>
      <c r="DZ43">
        <v>19.96209090909091</v>
      </c>
      <c r="EA43">
        <v>19.99600909090909</v>
      </c>
      <c r="EB43">
        <v>999.9</v>
      </c>
      <c r="EC43">
        <v>0</v>
      </c>
      <c r="ED43">
        <v>0</v>
      </c>
      <c r="EE43">
        <v>10012.15636363636</v>
      </c>
      <c r="EF43">
        <v>0</v>
      </c>
      <c r="EG43">
        <v>0.242856</v>
      </c>
      <c r="EH43">
        <v>0.3157292727272727</v>
      </c>
      <c r="EI43">
        <v>424.1074545454545</v>
      </c>
      <c r="EJ43">
        <v>423.6727272727273</v>
      </c>
      <c r="EK43">
        <v>0.2707735454545455</v>
      </c>
      <c r="EL43">
        <v>419.7664545454545</v>
      </c>
      <c r="EM43">
        <v>9.220700000000001</v>
      </c>
      <c r="EN43">
        <v>0.8448282727272727</v>
      </c>
      <c r="EO43">
        <v>0.8207271818181819</v>
      </c>
      <c r="EP43">
        <v>4.483696363636364</v>
      </c>
      <c r="EQ43">
        <v>4.070902727272727</v>
      </c>
      <c r="ER43">
        <v>0</v>
      </c>
      <c r="ES43">
        <v>0</v>
      </c>
      <c r="ET43">
        <v>0</v>
      </c>
      <c r="EU43">
        <v>0</v>
      </c>
      <c r="EV43">
        <v>2.169372727272727</v>
      </c>
      <c r="EW43">
        <v>0</v>
      </c>
      <c r="EX43">
        <v>-17.69486363636364</v>
      </c>
      <c r="EY43">
        <v>-1.067</v>
      </c>
      <c r="EZ43">
        <v>34.062</v>
      </c>
      <c r="FA43">
        <v>41.10209090909091</v>
      </c>
      <c r="FB43">
        <v>36.96554545454546</v>
      </c>
      <c r="FC43">
        <v>40.35209090909091</v>
      </c>
      <c r="FD43">
        <v>34.81245454545455</v>
      </c>
      <c r="FE43">
        <v>0</v>
      </c>
      <c r="FF43">
        <v>0</v>
      </c>
      <c r="FG43">
        <v>0</v>
      </c>
      <c r="FH43">
        <v>1680814571.3</v>
      </c>
      <c r="FI43">
        <v>0</v>
      </c>
      <c r="FJ43">
        <v>2.104416</v>
      </c>
      <c r="FK43">
        <v>0.6335999995439497</v>
      </c>
      <c r="FL43">
        <v>2.020446168701591</v>
      </c>
      <c r="FM43">
        <v>-17.889828</v>
      </c>
      <c r="FN43">
        <v>15</v>
      </c>
      <c r="FO43">
        <v>1680814445.6</v>
      </c>
      <c r="FP43" t="s">
        <v>487</v>
      </c>
      <c r="FQ43">
        <v>1680814445.6</v>
      </c>
      <c r="FR43">
        <v>1680814444.6</v>
      </c>
      <c r="FS43">
        <v>3</v>
      </c>
      <c r="FT43">
        <v>0.357</v>
      </c>
      <c r="FU43">
        <v>0.002</v>
      </c>
      <c r="FV43">
        <v>-0.365</v>
      </c>
      <c r="FW43">
        <v>0.045</v>
      </c>
      <c r="FX43">
        <v>420</v>
      </c>
      <c r="FY43">
        <v>9</v>
      </c>
      <c r="FZ43">
        <v>0.43</v>
      </c>
      <c r="GA43">
        <v>0.17</v>
      </c>
      <c r="GB43">
        <v>0.2929232926829268</v>
      </c>
      <c r="GC43">
        <v>0.312644550522648</v>
      </c>
      <c r="GD43">
        <v>0.05204766932915694</v>
      </c>
      <c r="GE43">
        <v>0</v>
      </c>
      <c r="GF43">
        <v>0.2666352195121951</v>
      </c>
      <c r="GG43">
        <v>-0.06426867595818783</v>
      </c>
      <c r="GH43">
        <v>0.02463717666010216</v>
      </c>
      <c r="GI43">
        <v>1</v>
      </c>
      <c r="GJ43">
        <v>1</v>
      </c>
      <c r="GK43">
        <v>2</v>
      </c>
      <c r="GL43" t="s">
        <v>432</v>
      </c>
      <c r="GM43">
        <v>3.09999</v>
      </c>
      <c r="GN43">
        <v>2.75819</v>
      </c>
      <c r="GO43">
        <v>0.0868159</v>
      </c>
      <c r="GP43">
        <v>0.08676209999999999</v>
      </c>
      <c r="GQ43">
        <v>0.0537706</v>
      </c>
      <c r="GR43">
        <v>0.0531953</v>
      </c>
      <c r="GS43">
        <v>23483.1</v>
      </c>
      <c r="GT43">
        <v>23192.9</v>
      </c>
      <c r="GU43">
        <v>26259.9</v>
      </c>
      <c r="GV43">
        <v>25732.8</v>
      </c>
      <c r="GW43">
        <v>39900.1</v>
      </c>
      <c r="GX43">
        <v>37196.8</v>
      </c>
      <c r="GY43">
        <v>45941.1</v>
      </c>
      <c r="GZ43">
        <v>42506.4</v>
      </c>
      <c r="HA43">
        <v>1.89605</v>
      </c>
      <c r="HB43">
        <v>1.87575</v>
      </c>
      <c r="HC43">
        <v>-0.0324287</v>
      </c>
      <c r="HD43">
        <v>0</v>
      </c>
      <c r="HE43">
        <v>20.5187</v>
      </c>
      <c r="HF43">
        <v>999.9</v>
      </c>
      <c r="HG43">
        <v>26.5</v>
      </c>
      <c r="HH43">
        <v>33.9</v>
      </c>
      <c r="HI43">
        <v>15.8188</v>
      </c>
      <c r="HJ43">
        <v>60.9589</v>
      </c>
      <c r="HK43">
        <v>28.1891</v>
      </c>
      <c r="HL43">
        <v>1</v>
      </c>
      <c r="HM43">
        <v>0.0491387</v>
      </c>
      <c r="HN43">
        <v>3.48283</v>
      </c>
      <c r="HO43">
        <v>20.261</v>
      </c>
      <c r="HP43">
        <v>5.22238</v>
      </c>
      <c r="HQ43">
        <v>11.98</v>
      </c>
      <c r="HR43">
        <v>4.9658</v>
      </c>
      <c r="HS43">
        <v>3.27503</v>
      </c>
      <c r="HT43">
        <v>9999</v>
      </c>
      <c r="HU43">
        <v>9999</v>
      </c>
      <c r="HV43">
        <v>9999</v>
      </c>
      <c r="HW43">
        <v>991.6</v>
      </c>
      <c r="HX43">
        <v>1.86447</v>
      </c>
      <c r="HY43">
        <v>1.86053</v>
      </c>
      <c r="HZ43">
        <v>1.85883</v>
      </c>
      <c r="IA43">
        <v>1.86024</v>
      </c>
      <c r="IB43">
        <v>1.86025</v>
      </c>
      <c r="IC43">
        <v>1.85875</v>
      </c>
      <c r="ID43">
        <v>1.85779</v>
      </c>
      <c r="IE43">
        <v>1.85272</v>
      </c>
      <c r="IF43">
        <v>0</v>
      </c>
      <c r="IG43">
        <v>0</v>
      </c>
      <c r="IH43">
        <v>0</v>
      </c>
      <c r="II43">
        <v>0</v>
      </c>
      <c r="IJ43" t="s">
        <v>433</v>
      </c>
      <c r="IK43" t="s">
        <v>434</v>
      </c>
      <c r="IL43" t="s">
        <v>435</v>
      </c>
      <c r="IM43" t="s">
        <v>435</v>
      </c>
      <c r="IN43" t="s">
        <v>435</v>
      </c>
      <c r="IO43" t="s">
        <v>435</v>
      </c>
      <c r="IP43">
        <v>0</v>
      </c>
      <c r="IQ43">
        <v>100</v>
      </c>
      <c r="IR43">
        <v>100</v>
      </c>
      <c r="IS43">
        <v>-0.365</v>
      </c>
      <c r="IT43">
        <v>0.0488</v>
      </c>
      <c r="IU43">
        <v>-0.2323507220855465</v>
      </c>
      <c r="IV43">
        <v>-0.0003017253073519933</v>
      </c>
      <c r="IW43">
        <v>-3.611861002991582E-08</v>
      </c>
      <c r="IX43">
        <v>1.092818259192488E-11</v>
      </c>
      <c r="IY43">
        <v>0.01289762825514127</v>
      </c>
      <c r="IZ43">
        <v>-0.00474105797520424</v>
      </c>
      <c r="JA43">
        <v>0.001052688271871255</v>
      </c>
      <c r="JB43">
        <v>-1.557678818490628E-05</v>
      </c>
      <c r="JC43">
        <v>8</v>
      </c>
      <c r="JD43">
        <v>1961</v>
      </c>
      <c r="JE43">
        <v>1</v>
      </c>
      <c r="JF43">
        <v>23</v>
      </c>
      <c r="JG43">
        <v>2.6</v>
      </c>
      <c r="JH43">
        <v>2.6</v>
      </c>
      <c r="JI43">
        <v>1.13892</v>
      </c>
      <c r="JJ43">
        <v>2.63428</v>
      </c>
      <c r="JK43">
        <v>1.49658</v>
      </c>
      <c r="JL43">
        <v>2.3938</v>
      </c>
      <c r="JM43">
        <v>1.54907</v>
      </c>
      <c r="JN43">
        <v>2.36816</v>
      </c>
      <c r="JO43">
        <v>39.9437</v>
      </c>
      <c r="JP43">
        <v>24.0262</v>
      </c>
      <c r="JQ43">
        <v>18</v>
      </c>
      <c r="JR43">
        <v>488.224</v>
      </c>
      <c r="JS43">
        <v>490.552</v>
      </c>
      <c r="JT43">
        <v>17.6382</v>
      </c>
      <c r="JU43">
        <v>27.6258</v>
      </c>
      <c r="JV43">
        <v>29.9997</v>
      </c>
      <c r="JW43">
        <v>27.8354</v>
      </c>
      <c r="JX43">
        <v>27.8125</v>
      </c>
      <c r="JY43">
        <v>22.9036</v>
      </c>
      <c r="JZ43">
        <v>34.94</v>
      </c>
      <c r="KA43">
        <v>41.3587</v>
      </c>
      <c r="KB43">
        <v>17.6447</v>
      </c>
      <c r="KC43">
        <v>419.8</v>
      </c>
      <c r="KD43">
        <v>9.272449999999999</v>
      </c>
      <c r="KE43">
        <v>100.379</v>
      </c>
      <c r="KF43">
        <v>100.834</v>
      </c>
    </row>
    <row r="44" spans="1:292">
      <c r="A44">
        <v>26</v>
      </c>
      <c r="B44">
        <v>1680814604.1</v>
      </c>
      <c r="C44">
        <v>1714.599999904633</v>
      </c>
      <c r="D44" t="s">
        <v>488</v>
      </c>
      <c r="E44" t="s">
        <v>489</v>
      </c>
      <c r="F44">
        <v>5</v>
      </c>
      <c r="G44" t="s">
        <v>486</v>
      </c>
      <c r="H44">
        <v>1680814601.6</v>
      </c>
      <c r="I44">
        <f>(J44)/1000</f>
        <v>0</v>
      </c>
      <c r="J44">
        <f>IF(DO44, AM44, AG44)</f>
        <v>0</v>
      </c>
      <c r="K44">
        <f>IF(DO44, AH44, AF44)</f>
        <v>0</v>
      </c>
      <c r="L44">
        <f>DQ44 - IF(AT44&gt;1, K44*DK44*100.0/(AV44*EE44), 0)</f>
        <v>0</v>
      </c>
      <c r="M44">
        <f>((S44-I44/2)*L44-K44)/(S44+I44/2)</f>
        <v>0</v>
      </c>
      <c r="N44">
        <f>M44*(DX44+DY44)/1000.0</f>
        <v>0</v>
      </c>
      <c r="O44">
        <f>(DQ44 - IF(AT44&gt;1, K44*DK44*100.0/(AV44*EE44), 0))*(DX44+DY44)/1000.0</f>
        <v>0</v>
      </c>
      <c r="P44">
        <f>2.0/((1/R44-1/Q44)+SIGN(R44)*SQRT((1/R44-1/Q44)*(1/R44-1/Q44) + 4*DL44/((DL44+1)*(DL44+1))*(2*1/R44*1/Q44-1/Q44*1/Q44)))</f>
        <v>0</v>
      </c>
      <c r="Q44">
        <f>IF(LEFT(DM44,1)&lt;&gt;"0",IF(LEFT(DM44,1)="1",3.0,DN44),$D$5+$E$5*(EE44*DX44/($K$5*1000))+$F$5*(EE44*DX44/($K$5*1000))*MAX(MIN(DK44,$J$5),$I$5)*MAX(MIN(DK44,$J$5),$I$5)+$G$5*MAX(MIN(DK44,$J$5),$I$5)*(EE44*DX44/($K$5*1000))+$H$5*(EE44*DX44/($K$5*1000))*(EE44*DX44/($K$5*1000)))</f>
        <v>0</v>
      </c>
      <c r="R44">
        <f>I44*(1000-(1000*0.61365*exp(17.502*V44/(240.97+V44))/(DX44+DY44)+DS44)/2)/(1000*0.61365*exp(17.502*V44/(240.97+V44))/(DX44+DY44)-DS44)</f>
        <v>0</v>
      </c>
      <c r="S44">
        <f>1/((DL44+1)/(P44/1.6)+1/(Q44/1.37)) + DL44/((DL44+1)/(P44/1.6) + DL44/(Q44/1.37))</f>
        <v>0</v>
      </c>
      <c r="T44">
        <f>(DG44*DJ44)</f>
        <v>0</v>
      </c>
      <c r="U44">
        <f>(DZ44+(T44+2*0.95*5.67E-8*(((DZ44+$B$9)+273)^4-(DZ44+273)^4)-44100*I44)/(1.84*29.3*Q44+8*0.95*5.67E-8*(DZ44+273)^3))</f>
        <v>0</v>
      </c>
      <c r="V44">
        <f>($C$9*EA44+$D$9*EB44+$E$9*U44)</f>
        <v>0</v>
      </c>
      <c r="W44">
        <f>0.61365*exp(17.502*V44/(240.97+V44))</f>
        <v>0</v>
      </c>
      <c r="X44">
        <f>(Y44/Z44*100)</f>
        <v>0</v>
      </c>
      <c r="Y44">
        <f>DS44*(DX44+DY44)/1000</f>
        <v>0</v>
      </c>
      <c r="Z44">
        <f>0.61365*exp(17.502*DZ44/(240.97+DZ44))</f>
        <v>0</v>
      </c>
      <c r="AA44">
        <f>(W44-DS44*(DX44+DY44)/1000)</f>
        <v>0</v>
      </c>
      <c r="AB44">
        <f>(-I44*44100)</f>
        <v>0</v>
      </c>
      <c r="AC44">
        <f>2*29.3*Q44*0.92*(DZ44-V44)</f>
        <v>0</v>
      </c>
      <c r="AD44">
        <f>2*0.95*5.67E-8*(((DZ44+$B$9)+273)^4-(V44+273)^4)</f>
        <v>0</v>
      </c>
      <c r="AE44">
        <f>T44+AD44+AB44+AC44</f>
        <v>0</v>
      </c>
      <c r="AF44">
        <f>DW44*AT44*(DR44-DQ44*(1000-AT44*DT44)/(1000-AT44*DS44))/(100*DK44)</f>
        <v>0</v>
      </c>
      <c r="AG44">
        <f>1000*DW44*AT44*(DS44-DT44)/(100*DK44*(1000-AT44*DS44))</f>
        <v>0</v>
      </c>
      <c r="AH44">
        <f>(AI44 - AJ44 - DX44*1E3/(8.314*(DZ44+273.15)) * AL44/DW44 * AK44) * DW44/(100*DK44) * (1000 - DT44)/1000</f>
        <v>0</v>
      </c>
      <c r="AI44">
        <v>423.7001518808414</v>
      </c>
      <c r="AJ44">
        <v>424.1196242424244</v>
      </c>
      <c r="AK44">
        <v>0.00164780192302018</v>
      </c>
      <c r="AL44">
        <v>66.86721800145325</v>
      </c>
      <c r="AM44">
        <f>(AO44 - AN44 + DX44*1E3/(8.314*(DZ44+273.15)) * AQ44/DW44 * AP44) * DW44/(100*DK44) * 1000/(1000 - AO44)</f>
        <v>0</v>
      </c>
      <c r="AN44">
        <v>9.182719538864001</v>
      </c>
      <c r="AO44">
        <v>9.472631454545455</v>
      </c>
      <c r="AP44">
        <v>-4.685368039492365E-05</v>
      </c>
      <c r="AQ44">
        <v>89.9198160811217</v>
      </c>
      <c r="AR44">
        <v>0</v>
      </c>
      <c r="AS44">
        <v>0</v>
      </c>
      <c r="AT44">
        <f>IF(AR44*$H$15&gt;=AV44,1.0,(AV44/(AV44-AR44*$H$15)))</f>
        <v>0</v>
      </c>
      <c r="AU44">
        <f>(AT44-1)*100</f>
        <v>0</v>
      </c>
      <c r="AV44">
        <f>MAX(0,($B$15+$C$15*EE44)/(1+$D$15*EE44)*DX44/(DZ44+273)*$E$15)</f>
        <v>0</v>
      </c>
      <c r="AW44" t="s">
        <v>429</v>
      </c>
      <c r="AX44" t="s">
        <v>429</v>
      </c>
      <c r="AY44">
        <v>0</v>
      </c>
      <c r="AZ44">
        <v>0</v>
      </c>
      <c r="BA44">
        <f>1-AY44/AZ44</f>
        <v>0</v>
      </c>
      <c r="BB44">
        <v>0</v>
      </c>
      <c r="BC44" t="s">
        <v>429</v>
      </c>
      <c r="BD44" t="s">
        <v>429</v>
      </c>
      <c r="BE44">
        <v>0</v>
      </c>
      <c r="BF44">
        <v>0</v>
      </c>
      <c r="BG44">
        <f>1-BE44/BF44</f>
        <v>0</v>
      </c>
      <c r="BH44">
        <v>0.5</v>
      </c>
      <c r="BI44">
        <f>DH44</f>
        <v>0</v>
      </c>
      <c r="BJ44">
        <f>K44</f>
        <v>0</v>
      </c>
      <c r="BK44">
        <f>BG44*BH44*BI44</f>
        <v>0</v>
      </c>
      <c r="BL44">
        <f>(BJ44-BB44)/BI44</f>
        <v>0</v>
      </c>
      <c r="BM44">
        <f>(AZ44-BF44)/BF44</f>
        <v>0</v>
      </c>
      <c r="BN44">
        <f>AY44/(BA44+AY44/BF44)</f>
        <v>0</v>
      </c>
      <c r="BO44" t="s">
        <v>429</v>
      </c>
      <c r="BP44">
        <v>0</v>
      </c>
      <c r="BQ44">
        <f>IF(BP44&lt;&gt;0, BP44, BN44)</f>
        <v>0</v>
      </c>
      <c r="BR44">
        <f>1-BQ44/BF44</f>
        <v>0</v>
      </c>
      <c r="BS44">
        <f>(BF44-BE44)/(BF44-BQ44)</f>
        <v>0</v>
      </c>
      <c r="BT44">
        <f>(AZ44-BF44)/(AZ44-BQ44)</f>
        <v>0</v>
      </c>
      <c r="BU44">
        <f>(BF44-BE44)/(BF44-AY44)</f>
        <v>0</v>
      </c>
      <c r="BV44">
        <f>(AZ44-BF44)/(AZ44-AY44)</f>
        <v>0</v>
      </c>
      <c r="BW44">
        <f>(BS44*BQ44/BE44)</f>
        <v>0</v>
      </c>
      <c r="BX44">
        <f>(1-BW44)</f>
        <v>0</v>
      </c>
      <c r="DG44">
        <f>$B$13*EF44+$C$13*EG44+$F$13*ER44*(1-EU44)</f>
        <v>0</v>
      </c>
      <c r="DH44">
        <f>DG44*DI44</f>
        <v>0</v>
      </c>
      <c r="DI44">
        <f>($B$13*$D$11+$C$13*$D$11+$F$13*((FE44+EW44)/MAX(FE44+EW44+FF44, 0.1)*$I$11+FF44/MAX(FE44+EW44+FF44, 0.1)*$J$11))/($B$13+$C$13+$F$13)</f>
        <v>0</v>
      </c>
      <c r="DJ44">
        <f>($B$13*$K$11+$C$13*$K$11+$F$13*((FE44+EW44)/MAX(FE44+EW44+FF44, 0.1)*$P$11+FF44/MAX(FE44+EW44+FF44, 0.1)*$Q$11))/($B$13+$C$13+$F$13)</f>
        <v>0</v>
      </c>
      <c r="DK44">
        <v>2.96</v>
      </c>
      <c r="DL44">
        <v>0.5</v>
      </c>
      <c r="DM44" t="s">
        <v>430</v>
      </c>
      <c r="DN44">
        <v>2</v>
      </c>
      <c r="DO44" t="b">
        <v>1</v>
      </c>
      <c r="DP44">
        <v>1680814601.6</v>
      </c>
      <c r="DQ44">
        <v>420.0812222222222</v>
      </c>
      <c r="DR44">
        <v>419.8097777777778</v>
      </c>
      <c r="DS44">
        <v>9.478967777777777</v>
      </c>
      <c r="DT44">
        <v>9.18414888888889</v>
      </c>
      <c r="DU44">
        <v>420.4461111111111</v>
      </c>
      <c r="DV44">
        <v>9.430228888888889</v>
      </c>
      <c r="DW44">
        <v>499.9355555555555</v>
      </c>
      <c r="DX44">
        <v>89.00985555555556</v>
      </c>
      <c r="DY44">
        <v>0.1000398555555556</v>
      </c>
      <c r="DZ44">
        <v>19.95983333333334</v>
      </c>
      <c r="EA44">
        <v>19.99897777777777</v>
      </c>
      <c r="EB44">
        <v>999.9000000000001</v>
      </c>
      <c r="EC44">
        <v>0</v>
      </c>
      <c r="ED44">
        <v>0</v>
      </c>
      <c r="EE44">
        <v>9990.622222222222</v>
      </c>
      <c r="EF44">
        <v>0</v>
      </c>
      <c r="EG44">
        <v>0.242856</v>
      </c>
      <c r="EH44">
        <v>0.2714468888888889</v>
      </c>
      <c r="EI44">
        <v>424.1013333333333</v>
      </c>
      <c r="EJ44">
        <v>423.7011111111111</v>
      </c>
      <c r="EK44">
        <v>0.2948195555555556</v>
      </c>
      <c r="EL44">
        <v>419.8097777777778</v>
      </c>
      <c r="EM44">
        <v>9.18414888888889</v>
      </c>
      <c r="EN44">
        <v>0.8437217777777778</v>
      </c>
      <c r="EO44">
        <v>0.8174797777777778</v>
      </c>
      <c r="EP44">
        <v>4.464972222222223</v>
      </c>
      <c r="EQ44">
        <v>4.014502222222222</v>
      </c>
      <c r="ER44">
        <v>0</v>
      </c>
      <c r="ES44">
        <v>0</v>
      </c>
      <c r="ET44">
        <v>0</v>
      </c>
      <c r="EU44">
        <v>0</v>
      </c>
      <c r="EV44">
        <v>1.972533333333333</v>
      </c>
      <c r="EW44">
        <v>0</v>
      </c>
      <c r="EX44">
        <v>-17.497</v>
      </c>
      <c r="EY44">
        <v>-1.004033333333333</v>
      </c>
      <c r="EZ44">
        <v>34.062</v>
      </c>
      <c r="FA44">
        <v>41.13877777777778</v>
      </c>
      <c r="FB44">
        <v>36.97900000000001</v>
      </c>
      <c r="FC44">
        <v>40.42344444444445</v>
      </c>
      <c r="FD44">
        <v>34.95111111111111</v>
      </c>
      <c r="FE44">
        <v>0</v>
      </c>
      <c r="FF44">
        <v>0</v>
      </c>
      <c r="FG44">
        <v>0</v>
      </c>
      <c r="FH44">
        <v>1680814576.1</v>
      </c>
      <c r="FI44">
        <v>0</v>
      </c>
      <c r="FJ44">
        <v>2.082032</v>
      </c>
      <c r="FK44">
        <v>-0.5680384602572289</v>
      </c>
      <c r="FL44">
        <v>2.445800005956208</v>
      </c>
      <c r="FM44">
        <v>-17.713096</v>
      </c>
      <c r="FN44">
        <v>15</v>
      </c>
      <c r="FO44">
        <v>1680814445.6</v>
      </c>
      <c r="FP44" t="s">
        <v>487</v>
      </c>
      <c r="FQ44">
        <v>1680814445.6</v>
      </c>
      <c r="FR44">
        <v>1680814444.6</v>
      </c>
      <c r="FS44">
        <v>3</v>
      </c>
      <c r="FT44">
        <v>0.357</v>
      </c>
      <c r="FU44">
        <v>0.002</v>
      </c>
      <c r="FV44">
        <v>-0.365</v>
      </c>
      <c r="FW44">
        <v>0.045</v>
      </c>
      <c r="FX44">
        <v>420</v>
      </c>
      <c r="FY44">
        <v>9</v>
      </c>
      <c r="FZ44">
        <v>0.43</v>
      </c>
      <c r="GA44">
        <v>0.17</v>
      </c>
      <c r="GB44">
        <v>0.301288525</v>
      </c>
      <c r="GC44">
        <v>-0.0182962964352727</v>
      </c>
      <c r="GD44">
        <v>0.04598774694904476</v>
      </c>
      <c r="GE44">
        <v>1</v>
      </c>
      <c r="GF44">
        <v>0.26910505</v>
      </c>
      <c r="GG44">
        <v>0.1195217786116323</v>
      </c>
      <c r="GH44">
        <v>0.02658089042521902</v>
      </c>
      <c r="GI44">
        <v>1</v>
      </c>
      <c r="GJ44">
        <v>2</v>
      </c>
      <c r="GK44">
        <v>2</v>
      </c>
      <c r="GL44" t="s">
        <v>452</v>
      </c>
      <c r="GM44">
        <v>3.09992</v>
      </c>
      <c r="GN44">
        <v>2.75798</v>
      </c>
      <c r="GO44">
        <v>0.0868231</v>
      </c>
      <c r="GP44">
        <v>0.08677070000000001</v>
      </c>
      <c r="GQ44">
        <v>0.053698</v>
      </c>
      <c r="GR44">
        <v>0.0532838</v>
      </c>
      <c r="GS44">
        <v>23483.2</v>
      </c>
      <c r="GT44">
        <v>23193.1</v>
      </c>
      <c r="GU44">
        <v>26260.3</v>
      </c>
      <c r="GV44">
        <v>25733.2</v>
      </c>
      <c r="GW44">
        <v>39903.8</v>
      </c>
      <c r="GX44">
        <v>37194</v>
      </c>
      <c r="GY44">
        <v>45941.9</v>
      </c>
      <c r="GZ44">
        <v>42507</v>
      </c>
      <c r="HA44">
        <v>1.8962</v>
      </c>
      <c r="HB44">
        <v>1.87538</v>
      </c>
      <c r="HC44">
        <v>-0.0305288</v>
      </c>
      <c r="HD44">
        <v>0</v>
      </c>
      <c r="HE44">
        <v>20.5171</v>
      </c>
      <c r="HF44">
        <v>999.9</v>
      </c>
      <c r="HG44">
        <v>26.4</v>
      </c>
      <c r="HH44">
        <v>33.9</v>
      </c>
      <c r="HI44">
        <v>15.759</v>
      </c>
      <c r="HJ44">
        <v>61.0889</v>
      </c>
      <c r="HK44">
        <v>28.3053</v>
      </c>
      <c r="HL44">
        <v>1</v>
      </c>
      <c r="HM44">
        <v>0.0484299</v>
      </c>
      <c r="HN44">
        <v>3.45226</v>
      </c>
      <c r="HO44">
        <v>20.2614</v>
      </c>
      <c r="HP44">
        <v>5.22208</v>
      </c>
      <c r="HQ44">
        <v>11.98</v>
      </c>
      <c r="HR44">
        <v>4.96565</v>
      </c>
      <c r="HS44">
        <v>3.27503</v>
      </c>
      <c r="HT44">
        <v>9999</v>
      </c>
      <c r="HU44">
        <v>9999</v>
      </c>
      <c r="HV44">
        <v>9999</v>
      </c>
      <c r="HW44">
        <v>991.6</v>
      </c>
      <c r="HX44">
        <v>1.86448</v>
      </c>
      <c r="HY44">
        <v>1.86053</v>
      </c>
      <c r="HZ44">
        <v>1.85883</v>
      </c>
      <c r="IA44">
        <v>1.86023</v>
      </c>
      <c r="IB44">
        <v>1.86025</v>
      </c>
      <c r="IC44">
        <v>1.85875</v>
      </c>
      <c r="ID44">
        <v>1.85779</v>
      </c>
      <c r="IE44">
        <v>1.85272</v>
      </c>
      <c r="IF44">
        <v>0</v>
      </c>
      <c r="IG44">
        <v>0</v>
      </c>
      <c r="IH44">
        <v>0</v>
      </c>
      <c r="II44">
        <v>0</v>
      </c>
      <c r="IJ44" t="s">
        <v>433</v>
      </c>
      <c r="IK44" t="s">
        <v>434</v>
      </c>
      <c r="IL44" t="s">
        <v>435</v>
      </c>
      <c r="IM44" t="s">
        <v>435</v>
      </c>
      <c r="IN44" t="s">
        <v>435</v>
      </c>
      <c r="IO44" t="s">
        <v>435</v>
      </c>
      <c r="IP44">
        <v>0</v>
      </c>
      <c r="IQ44">
        <v>100</v>
      </c>
      <c r="IR44">
        <v>100</v>
      </c>
      <c r="IS44">
        <v>-0.364</v>
      </c>
      <c r="IT44">
        <v>0.0487</v>
      </c>
      <c r="IU44">
        <v>-0.2323507220855465</v>
      </c>
      <c r="IV44">
        <v>-0.0003017253073519933</v>
      </c>
      <c r="IW44">
        <v>-3.611861002991582E-08</v>
      </c>
      <c r="IX44">
        <v>1.092818259192488E-11</v>
      </c>
      <c r="IY44">
        <v>0.01289762825514127</v>
      </c>
      <c r="IZ44">
        <v>-0.00474105797520424</v>
      </c>
      <c r="JA44">
        <v>0.001052688271871255</v>
      </c>
      <c r="JB44">
        <v>-1.557678818490628E-05</v>
      </c>
      <c r="JC44">
        <v>8</v>
      </c>
      <c r="JD44">
        <v>1961</v>
      </c>
      <c r="JE44">
        <v>1</v>
      </c>
      <c r="JF44">
        <v>23</v>
      </c>
      <c r="JG44">
        <v>2.6</v>
      </c>
      <c r="JH44">
        <v>2.7</v>
      </c>
      <c r="JI44">
        <v>1.13892</v>
      </c>
      <c r="JJ44">
        <v>2.64282</v>
      </c>
      <c r="JK44">
        <v>1.49658</v>
      </c>
      <c r="JL44">
        <v>2.39258</v>
      </c>
      <c r="JM44">
        <v>1.54907</v>
      </c>
      <c r="JN44">
        <v>2.37183</v>
      </c>
      <c r="JO44">
        <v>39.9689</v>
      </c>
      <c r="JP44">
        <v>24.0262</v>
      </c>
      <c r="JQ44">
        <v>18</v>
      </c>
      <c r="JR44">
        <v>488.275</v>
      </c>
      <c r="JS44">
        <v>490.268</v>
      </c>
      <c r="JT44">
        <v>17.6409</v>
      </c>
      <c r="JU44">
        <v>27.62</v>
      </c>
      <c r="JV44">
        <v>29.9995</v>
      </c>
      <c r="JW44">
        <v>27.8306</v>
      </c>
      <c r="JX44">
        <v>27.8078</v>
      </c>
      <c r="JY44">
        <v>22.9014</v>
      </c>
      <c r="JZ44">
        <v>34.94</v>
      </c>
      <c r="KA44">
        <v>41.3587</v>
      </c>
      <c r="KB44">
        <v>17.6428</v>
      </c>
      <c r="KC44">
        <v>419.8</v>
      </c>
      <c r="KD44">
        <v>9.272449999999999</v>
      </c>
      <c r="KE44">
        <v>100.38</v>
      </c>
      <c r="KF44">
        <v>100.835</v>
      </c>
    </row>
    <row r="45" spans="1:292">
      <c r="A45">
        <v>27</v>
      </c>
      <c r="B45">
        <v>1680814609.1</v>
      </c>
      <c r="C45">
        <v>1719.599999904633</v>
      </c>
      <c r="D45" t="s">
        <v>490</v>
      </c>
      <c r="E45" t="s">
        <v>491</v>
      </c>
      <c r="F45">
        <v>5</v>
      </c>
      <c r="G45" t="s">
        <v>486</v>
      </c>
      <c r="H45">
        <v>1680814606.3</v>
      </c>
      <c r="I45">
        <f>(J45)/1000</f>
        <v>0</v>
      </c>
      <c r="J45">
        <f>IF(DO45, AM45, AG45)</f>
        <v>0</v>
      </c>
      <c r="K45">
        <f>IF(DO45, AH45, AF45)</f>
        <v>0</v>
      </c>
      <c r="L45">
        <f>DQ45 - IF(AT45&gt;1, K45*DK45*100.0/(AV45*EE45), 0)</f>
        <v>0</v>
      </c>
      <c r="M45">
        <f>((S45-I45/2)*L45-K45)/(S45+I45/2)</f>
        <v>0</v>
      </c>
      <c r="N45">
        <f>M45*(DX45+DY45)/1000.0</f>
        <v>0</v>
      </c>
      <c r="O45">
        <f>(DQ45 - IF(AT45&gt;1, K45*DK45*100.0/(AV45*EE45), 0))*(DX45+DY45)/1000.0</f>
        <v>0</v>
      </c>
      <c r="P45">
        <f>2.0/((1/R45-1/Q45)+SIGN(R45)*SQRT((1/R45-1/Q45)*(1/R45-1/Q45) + 4*DL45/((DL45+1)*(DL45+1))*(2*1/R45*1/Q45-1/Q45*1/Q45)))</f>
        <v>0</v>
      </c>
      <c r="Q45">
        <f>IF(LEFT(DM45,1)&lt;&gt;"0",IF(LEFT(DM45,1)="1",3.0,DN45),$D$5+$E$5*(EE45*DX45/($K$5*1000))+$F$5*(EE45*DX45/($K$5*1000))*MAX(MIN(DK45,$J$5),$I$5)*MAX(MIN(DK45,$J$5),$I$5)+$G$5*MAX(MIN(DK45,$J$5),$I$5)*(EE45*DX45/($K$5*1000))+$H$5*(EE45*DX45/($K$5*1000))*(EE45*DX45/($K$5*1000)))</f>
        <v>0</v>
      </c>
      <c r="R45">
        <f>I45*(1000-(1000*0.61365*exp(17.502*V45/(240.97+V45))/(DX45+DY45)+DS45)/2)/(1000*0.61365*exp(17.502*V45/(240.97+V45))/(DX45+DY45)-DS45)</f>
        <v>0</v>
      </c>
      <c r="S45">
        <f>1/((DL45+1)/(P45/1.6)+1/(Q45/1.37)) + DL45/((DL45+1)/(P45/1.6) + DL45/(Q45/1.37))</f>
        <v>0</v>
      </c>
      <c r="T45">
        <f>(DG45*DJ45)</f>
        <v>0</v>
      </c>
      <c r="U45">
        <f>(DZ45+(T45+2*0.95*5.67E-8*(((DZ45+$B$9)+273)^4-(DZ45+273)^4)-44100*I45)/(1.84*29.3*Q45+8*0.95*5.67E-8*(DZ45+273)^3))</f>
        <v>0</v>
      </c>
      <c r="V45">
        <f>($C$9*EA45+$D$9*EB45+$E$9*U45)</f>
        <v>0</v>
      </c>
      <c r="W45">
        <f>0.61365*exp(17.502*V45/(240.97+V45))</f>
        <v>0</v>
      </c>
      <c r="X45">
        <f>(Y45/Z45*100)</f>
        <v>0</v>
      </c>
      <c r="Y45">
        <f>DS45*(DX45+DY45)/1000</f>
        <v>0</v>
      </c>
      <c r="Z45">
        <f>0.61365*exp(17.502*DZ45/(240.97+DZ45))</f>
        <v>0</v>
      </c>
      <c r="AA45">
        <f>(W45-DS45*(DX45+DY45)/1000)</f>
        <v>0</v>
      </c>
      <c r="AB45">
        <f>(-I45*44100)</f>
        <v>0</v>
      </c>
      <c r="AC45">
        <f>2*29.3*Q45*0.92*(DZ45-V45)</f>
        <v>0</v>
      </c>
      <c r="AD45">
        <f>2*0.95*5.67E-8*(((DZ45+$B$9)+273)^4-(V45+273)^4)</f>
        <v>0</v>
      </c>
      <c r="AE45">
        <f>T45+AD45+AB45+AC45</f>
        <v>0</v>
      </c>
      <c r="AF45">
        <f>DW45*AT45*(DR45-DQ45*(1000-AT45*DT45)/(1000-AT45*DS45))/(100*DK45)</f>
        <v>0</v>
      </c>
      <c r="AG45">
        <f>1000*DW45*AT45*(DS45-DT45)/(100*DK45*(1000-AT45*DS45))</f>
        <v>0</v>
      </c>
      <c r="AH45">
        <f>(AI45 - AJ45 - DX45*1E3/(8.314*(DZ45+273.15)) * AL45/DW45 * AK45) * DW45/(100*DK45) * (1000 - DT45)/1000</f>
        <v>0</v>
      </c>
      <c r="AI45">
        <v>423.6955185567753</v>
      </c>
      <c r="AJ45">
        <v>424.1314121212119</v>
      </c>
      <c r="AK45">
        <v>0.0007159538238399327</v>
      </c>
      <c r="AL45">
        <v>66.86721800145325</v>
      </c>
      <c r="AM45">
        <f>(AO45 - AN45 + DX45*1E3/(8.314*(DZ45+273.15)) * AQ45/DW45 * AP45) * DW45/(100*DK45) * 1000/(1000 - AO45)</f>
        <v>0</v>
      </c>
      <c r="AN45">
        <v>9.209181857866342</v>
      </c>
      <c r="AO45">
        <v>9.471119696969694</v>
      </c>
      <c r="AP45">
        <v>2.432544713600793E-07</v>
      </c>
      <c r="AQ45">
        <v>89.9198160811217</v>
      </c>
      <c r="AR45">
        <v>0</v>
      </c>
      <c r="AS45">
        <v>0</v>
      </c>
      <c r="AT45">
        <f>IF(AR45*$H$15&gt;=AV45,1.0,(AV45/(AV45-AR45*$H$15)))</f>
        <v>0</v>
      </c>
      <c r="AU45">
        <f>(AT45-1)*100</f>
        <v>0</v>
      </c>
      <c r="AV45">
        <f>MAX(0,($B$15+$C$15*EE45)/(1+$D$15*EE45)*DX45/(DZ45+273)*$E$15)</f>
        <v>0</v>
      </c>
      <c r="AW45" t="s">
        <v>429</v>
      </c>
      <c r="AX45" t="s">
        <v>429</v>
      </c>
      <c r="AY45">
        <v>0</v>
      </c>
      <c r="AZ45">
        <v>0</v>
      </c>
      <c r="BA45">
        <f>1-AY45/AZ45</f>
        <v>0</v>
      </c>
      <c r="BB45">
        <v>0</v>
      </c>
      <c r="BC45" t="s">
        <v>429</v>
      </c>
      <c r="BD45" t="s">
        <v>429</v>
      </c>
      <c r="BE45">
        <v>0</v>
      </c>
      <c r="BF45">
        <v>0</v>
      </c>
      <c r="BG45">
        <f>1-BE45/BF45</f>
        <v>0</v>
      </c>
      <c r="BH45">
        <v>0.5</v>
      </c>
      <c r="BI45">
        <f>DH45</f>
        <v>0</v>
      </c>
      <c r="BJ45">
        <f>K45</f>
        <v>0</v>
      </c>
      <c r="BK45">
        <f>BG45*BH45*BI45</f>
        <v>0</v>
      </c>
      <c r="BL45">
        <f>(BJ45-BB45)/BI45</f>
        <v>0</v>
      </c>
      <c r="BM45">
        <f>(AZ45-BF45)/BF45</f>
        <v>0</v>
      </c>
      <c r="BN45">
        <f>AY45/(BA45+AY45/BF45)</f>
        <v>0</v>
      </c>
      <c r="BO45" t="s">
        <v>429</v>
      </c>
      <c r="BP45">
        <v>0</v>
      </c>
      <c r="BQ45">
        <f>IF(BP45&lt;&gt;0, BP45, BN45)</f>
        <v>0</v>
      </c>
      <c r="BR45">
        <f>1-BQ45/BF45</f>
        <v>0</v>
      </c>
      <c r="BS45">
        <f>(BF45-BE45)/(BF45-BQ45)</f>
        <v>0</v>
      </c>
      <c r="BT45">
        <f>(AZ45-BF45)/(AZ45-BQ45)</f>
        <v>0</v>
      </c>
      <c r="BU45">
        <f>(BF45-BE45)/(BF45-AY45)</f>
        <v>0</v>
      </c>
      <c r="BV45">
        <f>(AZ45-BF45)/(AZ45-AY45)</f>
        <v>0</v>
      </c>
      <c r="BW45">
        <f>(BS45*BQ45/BE45)</f>
        <v>0</v>
      </c>
      <c r="BX45">
        <f>(1-BW45)</f>
        <v>0</v>
      </c>
      <c r="DG45">
        <f>$B$13*EF45+$C$13*EG45+$F$13*ER45*(1-EU45)</f>
        <v>0</v>
      </c>
      <c r="DH45">
        <f>DG45*DI45</f>
        <v>0</v>
      </c>
      <c r="DI45">
        <f>($B$13*$D$11+$C$13*$D$11+$F$13*((FE45+EW45)/MAX(FE45+EW45+FF45, 0.1)*$I$11+FF45/MAX(FE45+EW45+FF45, 0.1)*$J$11))/($B$13+$C$13+$F$13)</f>
        <v>0</v>
      </c>
      <c r="DJ45">
        <f>($B$13*$K$11+$C$13*$K$11+$F$13*((FE45+EW45)/MAX(FE45+EW45+FF45, 0.1)*$P$11+FF45/MAX(FE45+EW45+FF45, 0.1)*$Q$11))/($B$13+$C$13+$F$13)</f>
        <v>0</v>
      </c>
      <c r="DK45">
        <v>2.96</v>
      </c>
      <c r="DL45">
        <v>0.5</v>
      </c>
      <c r="DM45" t="s">
        <v>430</v>
      </c>
      <c r="DN45">
        <v>2</v>
      </c>
      <c r="DO45" t="b">
        <v>1</v>
      </c>
      <c r="DP45">
        <v>1680814606.3</v>
      </c>
      <c r="DQ45">
        <v>420.0996</v>
      </c>
      <c r="DR45">
        <v>419.8095</v>
      </c>
      <c r="DS45">
        <v>9.471124</v>
      </c>
      <c r="DT45">
        <v>9.206966</v>
      </c>
      <c r="DU45">
        <v>420.4646</v>
      </c>
      <c r="DV45">
        <v>9.422468</v>
      </c>
      <c r="DW45">
        <v>500.0072</v>
      </c>
      <c r="DX45">
        <v>89.01104000000001</v>
      </c>
      <c r="DY45">
        <v>0.0999826</v>
      </c>
      <c r="DZ45">
        <v>19.95836</v>
      </c>
      <c r="EA45">
        <v>20.00789</v>
      </c>
      <c r="EB45">
        <v>999.9</v>
      </c>
      <c r="EC45">
        <v>0</v>
      </c>
      <c r="ED45">
        <v>0</v>
      </c>
      <c r="EE45">
        <v>9995.869999999999</v>
      </c>
      <c r="EF45">
        <v>0</v>
      </c>
      <c r="EG45">
        <v>0.242856</v>
      </c>
      <c r="EH45">
        <v>0.2901947</v>
      </c>
      <c r="EI45">
        <v>424.1166</v>
      </c>
      <c r="EJ45">
        <v>423.7103999999999</v>
      </c>
      <c r="EK45">
        <v>0.2641581000000001</v>
      </c>
      <c r="EL45">
        <v>419.8095</v>
      </c>
      <c r="EM45">
        <v>9.206966</v>
      </c>
      <c r="EN45">
        <v>0.8430347000000001</v>
      </c>
      <c r="EO45">
        <v>0.8195216999999999</v>
      </c>
      <c r="EP45">
        <v>4.453339000000001</v>
      </c>
      <c r="EQ45">
        <v>4.050011</v>
      </c>
      <c r="ER45">
        <v>0</v>
      </c>
      <c r="ES45">
        <v>0</v>
      </c>
      <c r="ET45">
        <v>0</v>
      </c>
      <c r="EU45">
        <v>0</v>
      </c>
      <c r="EV45">
        <v>2.16516</v>
      </c>
      <c r="EW45">
        <v>0</v>
      </c>
      <c r="EX45">
        <v>-17.28254</v>
      </c>
      <c r="EY45">
        <v>-0.9898300000000001</v>
      </c>
      <c r="EZ45">
        <v>34.0872</v>
      </c>
      <c r="FA45">
        <v>41.1808</v>
      </c>
      <c r="FB45">
        <v>37.0622</v>
      </c>
      <c r="FC45">
        <v>40.4559</v>
      </c>
      <c r="FD45">
        <v>35.33730000000001</v>
      </c>
      <c r="FE45">
        <v>0</v>
      </c>
      <c r="FF45">
        <v>0</v>
      </c>
      <c r="FG45">
        <v>0</v>
      </c>
      <c r="FH45">
        <v>1680814581.5</v>
      </c>
      <c r="FI45">
        <v>0</v>
      </c>
      <c r="FJ45">
        <v>2.140311538461538</v>
      </c>
      <c r="FK45">
        <v>0.7521675202916779</v>
      </c>
      <c r="FL45">
        <v>2.046328198597719</v>
      </c>
      <c r="FM45">
        <v>-17.50954230769231</v>
      </c>
      <c r="FN45">
        <v>15</v>
      </c>
      <c r="FO45">
        <v>1680814445.6</v>
      </c>
      <c r="FP45" t="s">
        <v>487</v>
      </c>
      <c r="FQ45">
        <v>1680814445.6</v>
      </c>
      <c r="FR45">
        <v>1680814444.6</v>
      </c>
      <c r="FS45">
        <v>3</v>
      </c>
      <c r="FT45">
        <v>0.357</v>
      </c>
      <c r="FU45">
        <v>0.002</v>
      </c>
      <c r="FV45">
        <v>-0.365</v>
      </c>
      <c r="FW45">
        <v>0.045</v>
      </c>
      <c r="FX45">
        <v>420</v>
      </c>
      <c r="FY45">
        <v>9</v>
      </c>
      <c r="FZ45">
        <v>0.43</v>
      </c>
      <c r="GA45">
        <v>0.17</v>
      </c>
      <c r="GB45">
        <v>0.3036311951219512</v>
      </c>
      <c r="GC45">
        <v>-0.2211526202090595</v>
      </c>
      <c r="GD45">
        <v>0.03697350797281191</v>
      </c>
      <c r="GE45">
        <v>0</v>
      </c>
      <c r="GF45">
        <v>0.2675563658536586</v>
      </c>
      <c r="GG45">
        <v>0.1164033240418117</v>
      </c>
      <c r="GH45">
        <v>0.02337448698042073</v>
      </c>
      <c r="GI45">
        <v>1</v>
      </c>
      <c r="GJ45">
        <v>1</v>
      </c>
      <c r="GK45">
        <v>2</v>
      </c>
      <c r="GL45" t="s">
        <v>432</v>
      </c>
      <c r="GM45">
        <v>3.09988</v>
      </c>
      <c r="GN45">
        <v>2.75817</v>
      </c>
      <c r="GO45">
        <v>0.08682529999999999</v>
      </c>
      <c r="GP45">
        <v>0.0867745</v>
      </c>
      <c r="GQ45">
        <v>0.0536969</v>
      </c>
      <c r="GR45">
        <v>0.0533194</v>
      </c>
      <c r="GS45">
        <v>23483.5</v>
      </c>
      <c r="GT45">
        <v>23193.2</v>
      </c>
      <c r="GU45">
        <v>26260.6</v>
      </c>
      <c r="GV45">
        <v>25733.4</v>
      </c>
      <c r="GW45">
        <v>39904.2</v>
      </c>
      <c r="GX45">
        <v>37192.7</v>
      </c>
      <c r="GY45">
        <v>45942.3</v>
      </c>
      <c r="GZ45">
        <v>42507.2</v>
      </c>
      <c r="HA45">
        <v>1.89627</v>
      </c>
      <c r="HB45">
        <v>1.87542</v>
      </c>
      <c r="HC45">
        <v>-0.0310503</v>
      </c>
      <c r="HD45">
        <v>0</v>
      </c>
      <c r="HE45">
        <v>20.5153</v>
      </c>
      <c r="HF45">
        <v>999.9</v>
      </c>
      <c r="HG45">
        <v>26.4</v>
      </c>
      <c r="HH45">
        <v>33.9</v>
      </c>
      <c r="HI45">
        <v>15.7582</v>
      </c>
      <c r="HJ45">
        <v>61.3389</v>
      </c>
      <c r="HK45">
        <v>28.4135</v>
      </c>
      <c r="HL45">
        <v>1</v>
      </c>
      <c r="HM45">
        <v>0.0481631</v>
      </c>
      <c r="HN45">
        <v>3.46299</v>
      </c>
      <c r="HO45">
        <v>20.2613</v>
      </c>
      <c r="HP45">
        <v>5.22253</v>
      </c>
      <c r="HQ45">
        <v>11.98</v>
      </c>
      <c r="HR45">
        <v>4.96575</v>
      </c>
      <c r="HS45">
        <v>3.27505</v>
      </c>
      <c r="HT45">
        <v>9999</v>
      </c>
      <c r="HU45">
        <v>9999</v>
      </c>
      <c r="HV45">
        <v>9999</v>
      </c>
      <c r="HW45">
        <v>991.6</v>
      </c>
      <c r="HX45">
        <v>1.86447</v>
      </c>
      <c r="HY45">
        <v>1.8605</v>
      </c>
      <c r="HZ45">
        <v>1.85883</v>
      </c>
      <c r="IA45">
        <v>1.86025</v>
      </c>
      <c r="IB45">
        <v>1.86022</v>
      </c>
      <c r="IC45">
        <v>1.85873</v>
      </c>
      <c r="ID45">
        <v>1.85778</v>
      </c>
      <c r="IE45">
        <v>1.85272</v>
      </c>
      <c r="IF45">
        <v>0</v>
      </c>
      <c r="IG45">
        <v>0</v>
      </c>
      <c r="IH45">
        <v>0</v>
      </c>
      <c r="II45">
        <v>0</v>
      </c>
      <c r="IJ45" t="s">
        <v>433</v>
      </c>
      <c r="IK45" t="s">
        <v>434</v>
      </c>
      <c r="IL45" t="s">
        <v>435</v>
      </c>
      <c r="IM45" t="s">
        <v>435</v>
      </c>
      <c r="IN45" t="s">
        <v>435</v>
      </c>
      <c r="IO45" t="s">
        <v>435</v>
      </c>
      <c r="IP45">
        <v>0</v>
      </c>
      <c r="IQ45">
        <v>100</v>
      </c>
      <c r="IR45">
        <v>100</v>
      </c>
      <c r="IS45">
        <v>-0.365</v>
      </c>
      <c r="IT45">
        <v>0.0487</v>
      </c>
      <c r="IU45">
        <v>-0.2323507220855465</v>
      </c>
      <c r="IV45">
        <v>-0.0003017253073519933</v>
      </c>
      <c r="IW45">
        <v>-3.611861002991582E-08</v>
      </c>
      <c r="IX45">
        <v>1.092818259192488E-11</v>
      </c>
      <c r="IY45">
        <v>0.01289762825514127</v>
      </c>
      <c r="IZ45">
        <v>-0.00474105797520424</v>
      </c>
      <c r="JA45">
        <v>0.001052688271871255</v>
      </c>
      <c r="JB45">
        <v>-1.557678818490628E-05</v>
      </c>
      <c r="JC45">
        <v>8</v>
      </c>
      <c r="JD45">
        <v>1961</v>
      </c>
      <c r="JE45">
        <v>1</v>
      </c>
      <c r="JF45">
        <v>23</v>
      </c>
      <c r="JG45">
        <v>2.7</v>
      </c>
      <c r="JH45">
        <v>2.7</v>
      </c>
      <c r="JI45">
        <v>1.13892</v>
      </c>
      <c r="JJ45">
        <v>2.6355</v>
      </c>
      <c r="JK45">
        <v>1.49658</v>
      </c>
      <c r="JL45">
        <v>2.39258</v>
      </c>
      <c r="JM45">
        <v>1.54907</v>
      </c>
      <c r="JN45">
        <v>2.43164</v>
      </c>
      <c r="JO45">
        <v>39.9689</v>
      </c>
      <c r="JP45">
        <v>24.035</v>
      </c>
      <c r="JQ45">
        <v>18</v>
      </c>
      <c r="JR45">
        <v>488.273</v>
      </c>
      <c r="JS45">
        <v>490.256</v>
      </c>
      <c r="JT45">
        <v>17.6426</v>
      </c>
      <c r="JU45">
        <v>27.6141</v>
      </c>
      <c r="JV45">
        <v>29.9998</v>
      </c>
      <c r="JW45">
        <v>27.8247</v>
      </c>
      <c r="JX45">
        <v>27.8025</v>
      </c>
      <c r="JY45">
        <v>22.8995</v>
      </c>
      <c r="JZ45">
        <v>34.94</v>
      </c>
      <c r="KA45">
        <v>40.9794</v>
      </c>
      <c r="KB45">
        <v>17.636</v>
      </c>
      <c r="KC45">
        <v>419.8</v>
      </c>
      <c r="KD45">
        <v>9.272449999999999</v>
      </c>
      <c r="KE45">
        <v>100.381</v>
      </c>
      <c r="KF45">
        <v>100.836</v>
      </c>
    </row>
    <row r="46" spans="1:292">
      <c r="A46">
        <v>28</v>
      </c>
      <c r="B46">
        <v>1680814614.1</v>
      </c>
      <c r="C46">
        <v>1724.599999904633</v>
      </c>
      <c r="D46" t="s">
        <v>492</v>
      </c>
      <c r="E46" t="s">
        <v>493</v>
      </c>
      <c r="F46">
        <v>5</v>
      </c>
      <c r="G46" t="s">
        <v>486</v>
      </c>
      <c r="H46">
        <v>1680814611.6</v>
      </c>
      <c r="I46">
        <f>(J46)/1000</f>
        <v>0</v>
      </c>
      <c r="J46">
        <f>IF(DO46, AM46, AG46)</f>
        <v>0</v>
      </c>
      <c r="K46">
        <f>IF(DO46, AH46, AF46)</f>
        <v>0</v>
      </c>
      <c r="L46">
        <f>DQ46 - IF(AT46&gt;1, K46*DK46*100.0/(AV46*EE46), 0)</f>
        <v>0</v>
      </c>
      <c r="M46">
        <f>((S46-I46/2)*L46-K46)/(S46+I46/2)</f>
        <v>0</v>
      </c>
      <c r="N46">
        <f>M46*(DX46+DY46)/1000.0</f>
        <v>0</v>
      </c>
      <c r="O46">
        <f>(DQ46 - IF(AT46&gt;1, K46*DK46*100.0/(AV46*EE46), 0))*(DX46+DY46)/1000.0</f>
        <v>0</v>
      </c>
      <c r="P46">
        <f>2.0/((1/R46-1/Q46)+SIGN(R46)*SQRT((1/R46-1/Q46)*(1/R46-1/Q46) + 4*DL46/((DL46+1)*(DL46+1))*(2*1/R46*1/Q46-1/Q46*1/Q46)))</f>
        <v>0</v>
      </c>
      <c r="Q46">
        <f>IF(LEFT(DM46,1)&lt;&gt;"0",IF(LEFT(DM46,1)="1",3.0,DN46),$D$5+$E$5*(EE46*DX46/($K$5*1000))+$F$5*(EE46*DX46/($K$5*1000))*MAX(MIN(DK46,$J$5),$I$5)*MAX(MIN(DK46,$J$5),$I$5)+$G$5*MAX(MIN(DK46,$J$5),$I$5)*(EE46*DX46/($K$5*1000))+$H$5*(EE46*DX46/($K$5*1000))*(EE46*DX46/($K$5*1000)))</f>
        <v>0</v>
      </c>
      <c r="R46">
        <f>I46*(1000-(1000*0.61365*exp(17.502*V46/(240.97+V46))/(DX46+DY46)+DS46)/2)/(1000*0.61365*exp(17.502*V46/(240.97+V46))/(DX46+DY46)-DS46)</f>
        <v>0</v>
      </c>
      <c r="S46">
        <f>1/((DL46+1)/(P46/1.6)+1/(Q46/1.37)) + DL46/((DL46+1)/(P46/1.6) + DL46/(Q46/1.37))</f>
        <v>0</v>
      </c>
      <c r="T46">
        <f>(DG46*DJ46)</f>
        <v>0</v>
      </c>
      <c r="U46">
        <f>(DZ46+(T46+2*0.95*5.67E-8*(((DZ46+$B$9)+273)^4-(DZ46+273)^4)-44100*I46)/(1.84*29.3*Q46+8*0.95*5.67E-8*(DZ46+273)^3))</f>
        <v>0</v>
      </c>
      <c r="V46">
        <f>($C$9*EA46+$D$9*EB46+$E$9*U46)</f>
        <v>0</v>
      </c>
      <c r="W46">
        <f>0.61365*exp(17.502*V46/(240.97+V46))</f>
        <v>0</v>
      </c>
      <c r="X46">
        <f>(Y46/Z46*100)</f>
        <v>0</v>
      </c>
      <c r="Y46">
        <f>DS46*(DX46+DY46)/1000</f>
        <v>0</v>
      </c>
      <c r="Z46">
        <f>0.61365*exp(17.502*DZ46/(240.97+DZ46))</f>
        <v>0</v>
      </c>
      <c r="AA46">
        <f>(W46-DS46*(DX46+DY46)/1000)</f>
        <v>0</v>
      </c>
      <c r="AB46">
        <f>(-I46*44100)</f>
        <v>0</v>
      </c>
      <c r="AC46">
        <f>2*29.3*Q46*0.92*(DZ46-V46)</f>
        <v>0</v>
      </c>
      <c r="AD46">
        <f>2*0.95*5.67E-8*(((DZ46+$B$9)+273)^4-(V46+273)^4)</f>
        <v>0</v>
      </c>
      <c r="AE46">
        <f>T46+AD46+AB46+AC46</f>
        <v>0</v>
      </c>
      <c r="AF46">
        <f>DW46*AT46*(DR46-DQ46*(1000-AT46*DT46)/(1000-AT46*DS46))/(100*DK46)</f>
        <v>0</v>
      </c>
      <c r="AG46">
        <f>1000*DW46*AT46*(DS46-DT46)/(100*DK46*(1000-AT46*DS46))</f>
        <v>0</v>
      </c>
      <c r="AH46">
        <f>(AI46 - AJ46 - DX46*1E3/(8.314*(DZ46+273.15)) * AL46/DW46 * AK46) * DW46/(100*DK46) * (1000 - DT46)/1000</f>
        <v>0</v>
      </c>
      <c r="AI46">
        <v>423.7733923809352</v>
      </c>
      <c r="AJ46">
        <v>424.1099575757577</v>
      </c>
      <c r="AK46">
        <v>0.0005192149774929176</v>
      </c>
      <c r="AL46">
        <v>66.86721800145325</v>
      </c>
      <c r="AM46">
        <f>(AO46 - AN46 + DX46*1E3/(8.314*(DZ46+273.15)) * AQ46/DW46 * AP46) * DW46/(100*DK46) * 1000/(1000 - AO46)</f>
        <v>0</v>
      </c>
      <c r="AN46">
        <v>9.173761025073672</v>
      </c>
      <c r="AO46">
        <v>9.462031454545448</v>
      </c>
      <c r="AP46">
        <v>-2.629774330119223E-05</v>
      </c>
      <c r="AQ46">
        <v>89.9198160811217</v>
      </c>
      <c r="AR46">
        <v>0</v>
      </c>
      <c r="AS46">
        <v>0</v>
      </c>
      <c r="AT46">
        <f>IF(AR46*$H$15&gt;=AV46,1.0,(AV46/(AV46-AR46*$H$15)))</f>
        <v>0</v>
      </c>
      <c r="AU46">
        <f>(AT46-1)*100</f>
        <v>0</v>
      </c>
      <c r="AV46">
        <f>MAX(0,($B$15+$C$15*EE46)/(1+$D$15*EE46)*DX46/(DZ46+273)*$E$15)</f>
        <v>0</v>
      </c>
      <c r="AW46" t="s">
        <v>429</v>
      </c>
      <c r="AX46" t="s">
        <v>429</v>
      </c>
      <c r="AY46">
        <v>0</v>
      </c>
      <c r="AZ46">
        <v>0</v>
      </c>
      <c r="BA46">
        <f>1-AY46/AZ46</f>
        <v>0</v>
      </c>
      <c r="BB46">
        <v>0</v>
      </c>
      <c r="BC46" t="s">
        <v>429</v>
      </c>
      <c r="BD46" t="s">
        <v>429</v>
      </c>
      <c r="BE46">
        <v>0</v>
      </c>
      <c r="BF46">
        <v>0</v>
      </c>
      <c r="BG46">
        <f>1-BE46/BF46</f>
        <v>0</v>
      </c>
      <c r="BH46">
        <v>0.5</v>
      </c>
      <c r="BI46">
        <f>DH46</f>
        <v>0</v>
      </c>
      <c r="BJ46">
        <f>K46</f>
        <v>0</v>
      </c>
      <c r="BK46">
        <f>BG46*BH46*BI46</f>
        <v>0</v>
      </c>
      <c r="BL46">
        <f>(BJ46-BB46)/BI46</f>
        <v>0</v>
      </c>
      <c r="BM46">
        <f>(AZ46-BF46)/BF46</f>
        <v>0</v>
      </c>
      <c r="BN46">
        <f>AY46/(BA46+AY46/BF46)</f>
        <v>0</v>
      </c>
      <c r="BO46" t="s">
        <v>429</v>
      </c>
      <c r="BP46">
        <v>0</v>
      </c>
      <c r="BQ46">
        <f>IF(BP46&lt;&gt;0, BP46, BN46)</f>
        <v>0</v>
      </c>
      <c r="BR46">
        <f>1-BQ46/BF46</f>
        <v>0</v>
      </c>
      <c r="BS46">
        <f>(BF46-BE46)/(BF46-BQ46)</f>
        <v>0</v>
      </c>
      <c r="BT46">
        <f>(AZ46-BF46)/(AZ46-BQ46)</f>
        <v>0</v>
      </c>
      <c r="BU46">
        <f>(BF46-BE46)/(BF46-AY46)</f>
        <v>0</v>
      </c>
      <c r="BV46">
        <f>(AZ46-BF46)/(AZ46-AY46)</f>
        <v>0</v>
      </c>
      <c r="BW46">
        <f>(BS46*BQ46/BE46)</f>
        <v>0</v>
      </c>
      <c r="BX46">
        <f>(1-BW46)</f>
        <v>0</v>
      </c>
      <c r="DG46">
        <f>$B$13*EF46+$C$13*EG46+$F$13*ER46*(1-EU46)</f>
        <v>0</v>
      </c>
      <c r="DH46">
        <f>DG46*DI46</f>
        <v>0</v>
      </c>
      <c r="DI46">
        <f>($B$13*$D$11+$C$13*$D$11+$F$13*((FE46+EW46)/MAX(FE46+EW46+FF46, 0.1)*$I$11+FF46/MAX(FE46+EW46+FF46, 0.1)*$J$11))/($B$13+$C$13+$F$13)</f>
        <v>0</v>
      </c>
      <c r="DJ46">
        <f>($B$13*$K$11+$C$13*$K$11+$F$13*((FE46+EW46)/MAX(FE46+EW46+FF46, 0.1)*$P$11+FF46/MAX(FE46+EW46+FF46, 0.1)*$Q$11))/($B$13+$C$13+$F$13)</f>
        <v>0</v>
      </c>
      <c r="DK46">
        <v>2.96</v>
      </c>
      <c r="DL46">
        <v>0.5</v>
      </c>
      <c r="DM46" t="s">
        <v>430</v>
      </c>
      <c r="DN46">
        <v>2</v>
      </c>
      <c r="DO46" t="b">
        <v>1</v>
      </c>
      <c r="DP46">
        <v>1680814611.6</v>
      </c>
      <c r="DQ46">
        <v>420.0791111111111</v>
      </c>
      <c r="DR46">
        <v>419.8646666666667</v>
      </c>
      <c r="DS46">
        <v>9.466941111111112</v>
      </c>
      <c r="DT46">
        <v>9.180462222222223</v>
      </c>
      <c r="DU46">
        <v>420.4438888888889</v>
      </c>
      <c r="DV46">
        <v>9.41833111111111</v>
      </c>
      <c r="DW46">
        <v>500.0291111111111</v>
      </c>
      <c r="DX46">
        <v>89.0113888888889</v>
      </c>
      <c r="DY46">
        <v>0.1000837222222222</v>
      </c>
      <c r="DZ46">
        <v>19.95682222222222</v>
      </c>
      <c r="EA46">
        <v>20.00528888888889</v>
      </c>
      <c r="EB46">
        <v>999.9000000000001</v>
      </c>
      <c r="EC46">
        <v>0</v>
      </c>
      <c r="ED46">
        <v>0</v>
      </c>
      <c r="EE46">
        <v>9987.847777777777</v>
      </c>
      <c r="EF46">
        <v>0</v>
      </c>
      <c r="EG46">
        <v>0.242856</v>
      </c>
      <c r="EH46">
        <v>0.2144573333333334</v>
      </c>
      <c r="EI46">
        <v>424.0941111111111</v>
      </c>
      <c r="EJ46">
        <v>423.7548888888889</v>
      </c>
      <c r="EK46">
        <v>0.2864793333333333</v>
      </c>
      <c r="EL46">
        <v>419.8646666666667</v>
      </c>
      <c r="EM46">
        <v>9.180462222222223</v>
      </c>
      <c r="EN46">
        <v>0.8426655555555556</v>
      </c>
      <c r="EO46">
        <v>0.8171658888888889</v>
      </c>
      <c r="EP46">
        <v>4.447087777777778</v>
      </c>
      <c r="EQ46">
        <v>4.009025555555556</v>
      </c>
      <c r="ER46">
        <v>0</v>
      </c>
      <c r="ES46">
        <v>0</v>
      </c>
      <c r="ET46">
        <v>0</v>
      </c>
      <c r="EU46">
        <v>0</v>
      </c>
      <c r="EV46">
        <v>2.120933333333333</v>
      </c>
      <c r="EW46">
        <v>0</v>
      </c>
      <c r="EX46">
        <v>-17.39542222222222</v>
      </c>
      <c r="EY46">
        <v>-0.9291333333333333</v>
      </c>
      <c r="EZ46">
        <v>34.111</v>
      </c>
      <c r="FA46">
        <v>41.20099999999999</v>
      </c>
      <c r="FB46">
        <v>37.04844444444445</v>
      </c>
      <c r="FC46">
        <v>40.49977777777778</v>
      </c>
      <c r="FD46">
        <v>35.27744444444444</v>
      </c>
      <c r="FE46">
        <v>0</v>
      </c>
      <c r="FF46">
        <v>0</v>
      </c>
      <c r="FG46">
        <v>0</v>
      </c>
      <c r="FH46">
        <v>1680814586.3</v>
      </c>
      <c r="FI46">
        <v>0</v>
      </c>
      <c r="FJ46">
        <v>2.133015384615384</v>
      </c>
      <c r="FK46">
        <v>1.319329918738835</v>
      </c>
      <c r="FL46">
        <v>0.5478222198829374</v>
      </c>
      <c r="FM46">
        <v>-17.43055384615385</v>
      </c>
      <c r="FN46">
        <v>15</v>
      </c>
      <c r="FO46">
        <v>1680814445.6</v>
      </c>
      <c r="FP46" t="s">
        <v>487</v>
      </c>
      <c r="FQ46">
        <v>1680814445.6</v>
      </c>
      <c r="FR46">
        <v>1680814444.6</v>
      </c>
      <c r="FS46">
        <v>3</v>
      </c>
      <c r="FT46">
        <v>0.357</v>
      </c>
      <c r="FU46">
        <v>0.002</v>
      </c>
      <c r="FV46">
        <v>-0.365</v>
      </c>
      <c r="FW46">
        <v>0.045</v>
      </c>
      <c r="FX46">
        <v>420</v>
      </c>
      <c r="FY46">
        <v>9</v>
      </c>
      <c r="FZ46">
        <v>0.43</v>
      </c>
      <c r="GA46">
        <v>0.17</v>
      </c>
      <c r="GB46">
        <v>0.2743842682926829</v>
      </c>
      <c r="GC46">
        <v>-0.2927187177700351</v>
      </c>
      <c r="GD46">
        <v>0.04379292958581907</v>
      </c>
      <c r="GE46">
        <v>0</v>
      </c>
      <c r="GF46">
        <v>0.2759163658536585</v>
      </c>
      <c r="GG46">
        <v>0.03813365853658501</v>
      </c>
      <c r="GH46">
        <v>0.0194201922081821</v>
      </c>
      <c r="GI46">
        <v>1</v>
      </c>
      <c r="GJ46">
        <v>1</v>
      </c>
      <c r="GK46">
        <v>2</v>
      </c>
      <c r="GL46" t="s">
        <v>432</v>
      </c>
      <c r="GM46">
        <v>3.09998</v>
      </c>
      <c r="GN46">
        <v>2.75801</v>
      </c>
      <c r="GO46">
        <v>0.0868313</v>
      </c>
      <c r="GP46">
        <v>0.0867681</v>
      </c>
      <c r="GQ46">
        <v>0.0536543</v>
      </c>
      <c r="GR46">
        <v>0.0531584</v>
      </c>
      <c r="GS46">
        <v>23483.5</v>
      </c>
      <c r="GT46">
        <v>23193.3</v>
      </c>
      <c r="GU46">
        <v>26260.8</v>
      </c>
      <c r="GV46">
        <v>25733.3</v>
      </c>
      <c r="GW46">
        <v>39906.5</v>
      </c>
      <c r="GX46">
        <v>37198.8</v>
      </c>
      <c r="GY46">
        <v>45942.8</v>
      </c>
      <c r="GZ46">
        <v>42506.9</v>
      </c>
      <c r="HA46">
        <v>1.89608</v>
      </c>
      <c r="HB46">
        <v>1.87567</v>
      </c>
      <c r="HC46">
        <v>-0.0308268</v>
      </c>
      <c r="HD46">
        <v>0</v>
      </c>
      <c r="HE46">
        <v>20.5134</v>
      </c>
      <c r="HF46">
        <v>999.9</v>
      </c>
      <c r="HG46">
        <v>26.3</v>
      </c>
      <c r="HH46">
        <v>33.9</v>
      </c>
      <c r="HI46">
        <v>15.6993</v>
      </c>
      <c r="HJ46">
        <v>60.5689</v>
      </c>
      <c r="HK46">
        <v>28.2131</v>
      </c>
      <c r="HL46">
        <v>1</v>
      </c>
      <c r="HM46">
        <v>0.0479014</v>
      </c>
      <c r="HN46">
        <v>3.48733</v>
      </c>
      <c r="HO46">
        <v>20.2608</v>
      </c>
      <c r="HP46">
        <v>5.22238</v>
      </c>
      <c r="HQ46">
        <v>11.98</v>
      </c>
      <c r="HR46">
        <v>4.96575</v>
      </c>
      <c r="HS46">
        <v>3.275</v>
      </c>
      <c r="HT46">
        <v>9999</v>
      </c>
      <c r="HU46">
        <v>9999</v>
      </c>
      <c r="HV46">
        <v>9999</v>
      </c>
      <c r="HW46">
        <v>991.6</v>
      </c>
      <c r="HX46">
        <v>1.86447</v>
      </c>
      <c r="HY46">
        <v>1.86052</v>
      </c>
      <c r="HZ46">
        <v>1.85883</v>
      </c>
      <c r="IA46">
        <v>1.8603</v>
      </c>
      <c r="IB46">
        <v>1.86024</v>
      </c>
      <c r="IC46">
        <v>1.85873</v>
      </c>
      <c r="ID46">
        <v>1.85781</v>
      </c>
      <c r="IE46">
        <v>1.85272</v>
      </c>
      <c r="IF46">
        <v>0</v>
      </c>
      <c r="IG46">
        <v>0</v>
      </c>
      <c r="IH46">
        <v>0</v>
      </c>
      <c r="II46">
        <v>0</v>
      </c>
      <c r="IJ46" t="s">
        <v>433</v>
      </c>
      <c r="IK46" t="s">
        <v>434</v>
      </c>
      <c r="IL46" t="s">
        <v>435</v>
      </c>
      <c r="IM46" t="s">
        <v>435</v>
      </c>
      <c r="IN46" t="s">
        <v>435</v>
      </c>
      <c r="IO46" t="s">
        <v>435</v>
      </c>
      <c r="IP46">
        <v>0</v>
      </c>
      <c r="IQ46">
        <v>100</v>
      </c>
      <c r="IR46">
        <v>100</v>
      </c>
      <c r="IS46">
        <v>-0.365</v>
      </c>
      <c r="IT46">
        <v>0.0485</v>
      </c>
      <c r="IU46">
        <v>-0.2323507220855465</v>
      </c>
      <c r="IV46">
        <v>-0.0003017253073519933</v>
      </c>
      <c r="IW46">
        <v>-3.611861002991582E-08</v>
      </c>
      <c r="IX46">
        <v>1.092818259192488E-11</v>
      </c>
      <c r="IY46">
        <v>0.01289762825514127</v>
      </c>
      <c r="IZ46">
        <v>-0.00474105797520424</v>
      </c>
      <c r="JA46">
        <v>0.001052688271871255</v>
      </c>
      <c r="JB46">
        <v>-1.557678818490628E-05</v>
      </c>
      <c r="JC46">
        <v>8</v>
      </c>
      <c r="JD46">
        <v>1961</v>
      </c>
      <c r="JE46">
        <v>1</v>
      </c>
      <c r="JF46">
        <v>23</v>
      </c>
      <c r="JG46">
        <v>2.8</v>
      </c>
      <c r="JH46">
        <v>2.8</v>
      </c>
      <c r="JI46">
        <v>1.13892</v>
      </c>
      <c r="JJ46">
        <v>2.63916</v>
      </c>
      <c r="JK46">
        <v>1.49658</v>
      </c>
      <c r="JL46">
        <v>2.39258</v>
      </c>
      <c r="JM46">
        <v>1.54907</v>
      </c>
      <c r="JN46">
        <v>2.37793</v>
      </c>
      <c r="JO46">
        <v>39.9689</v>
      </c>
      <c r="JP46">
        <v>24.0262</v>
      </c>
      <c r="JQ46">
        <v>18</v>
      </c>
      <c r="JR46">
        <v>488.119</v>
      </c>
      <c r="JS46">
        <v>490.375</v>
      </c>
      <c r="JT46">
        <v>17.6384</v>
      </c>
      <c r="JU46">
        <v>27.6082</v>
      </c>
      <c r="JV46">
        <v>29.9997</v>
      </c>
      <c r="JW46">
        <v>27.82</v>
      </c>
      <c r="JX46">
        <v>27.7975</v>
      </c>
      <c r="JY46">
        <v>22.8981</v>
      </c>
      <c r="JZ46">
        <v>34.6089</v>
      </c>
      <c r="KA46">
        <v>40.9794</v>
      </c>
      <c r="KB46">
        <v>17.6309</v>
      </c>
      <c r="KC46">
        <v>419.8</v>
      </c>
      <c r="KD46">
        <v>9.272449999999999</v>
      </c>
      <c r="KE46">
        <v>100.382</v>
      </c>
      <c r="KF46">
        <v>100.835</v>
      </c>
    </row>
    <row r="47" spans="1:292">
      <c r="A47">
        <v>29</v>
      </c>
      <c r="B47">
        <v>1680814619.1</v>
      </c>
      <c r="C47">
        <v>1729.599999904633</v>
      </c>
      <c r="D47" t="s">
        <v>494</v>
      </c>
      <c r="E47" t="s">
        <v>495</v>
      </c>
      <c r="F47">
        <v>5</v>
      </c>
      <c r="G47" t="s">
        <v>486</v>
      </c>
      <c r="H47">
        <v>1680814616.3</v>
      </c>
      <c r="I47">
        <f>(J47)/1000</f>
        <v>0</v>
      </c>
      <c r="J47">
        <f>IF(DO47, AM47, AG47)</f>
        <v>0</v>
      </c>
      <c r="K47">
        <f>IF(DO47, AH47, AF47)</f>
        <v>0</v>
      </c>
      <c r="L47">
        <f>DQ47 - IF(AT47&gt;1, K47*DK47*100.0/(AV47*EE47), 0)</f>
        <v>0</v>
      </c>
      <c r="M47">
        <f>((S47-I47/2)*L47-K47)/(S47+I47/2)</f>
        <v>0</v>
      </c>
      <c r="N47">
        <f>M47*(DX47+DY47)/1000.0</f>
        <v>0</v>
      </c>
      <c r="O47">
        <f>(DQ47 - IF(AT47&gt;1, K47*DK47*100.0/(AV47*EE47), 0))*(DX47+DY47)/1000.0</f>
        <v>0</v>
      </c>
      <c r="P47">
        <f>2.0/((1/R47-1/Q47)+SIGN(R47)*SQRT((1/R47-1/Q47)*(1/R47-1/Q47) + 4*DL47/((DL47+1)*(DL47+1))*(2*1/R47*1/Q47-1/Q47*1/Q47)))</f>
        <v>0</v>
      </c>
      <c r="Q47">
        <f>IF(LEFT(DM47,1)&lt;&gt;"0",IF(LEFT(DM47,1)="1",3.0,DN47),$D$5+$E$5*(EE47*DX47/($K$5*1000))+$F$5*(EE47*DX47/($K$5*1000))*MAX(MIN(DK47,$J$5),$I$5)*MAX(MIN(DK47,$J$5),$I$5)+$G$5*MAX(MIN(DK47,$J$5),$I$5)*(EE47*DX47/($K$5*1000))+$H$5*(EE47*DX47/($K$5*1000))*(EE47*DX47/($K$5*1000)))</f>
        <v>0</v>
      </c>
      <c r="R47">
        <f>I47*(1000-(1000*0.61365*exp(17.502*V47/(240.97+V47))/(DX47+DY47)+DS47)/2)/(1000*0.61365*exp(17.502*V47/(240.97+V47))/(DX47+DY47)-DS47)</f>
        <v>0</v>
      </c>
      <c r="S47">
        <f>1/((DL47+1)/(P47/1.6)+1/(Q47/1.37)) + DL47/((DL47+1)/(P47/1.6) + DL47/(Q47/1.37))</f>
        <v>0</v>
      </c>
      <c r="T47">
        <f>(DG47*DJ47)</f>
        <v>0</v>
      </c>
      <c r="U47">
        <f>(DZ47+(T47+2*0.95*5.67E-8*(((DZ47+$B$9)+273)^4-(DZ47+273)^4)-44100*I47)/(1.84*29.3*Q47+8*0.95*5.67E-8*(DZ47+273)^3))</f>
        <v>0</v>
      </c>
      <c r="V47">
        <f>($C$9*EA47+$D$9*EB47+$E$9*U47)</f>
        <v>0</v>
      </c>
      <c r="W47">
        <f>0.61365*exp(17.502*V47/(240.97+V47))</f>
        <v>0</v>
      </c>
      <c r="X47">
        <f>(Y47/Z47*100)</f>
        <v>0</v>
      </c>
      <c r="Y47">
        <f>DS47*(DX47+DY47)/1000</f>
        <v>0</v>
      </c>
      <c r="Z47">
        <f>0.61365*exp(17.502*DZ47/(240.97+DZ47))</f>
        <v>0</v>
      </c>
      <c r="AA47">
        <f>(W47-DS47*(DX47+DY47)/1000)</f>
        <v>0</v>
      </c>
      <c r="AB47">
        <f>(-I47*44100)</f>
        <v>0</v>
      </c>
      <c r="AC47">
        <f>2*29.3*Q47*0.92*(DZ47-V47)</f>
        <v>0</v>
      </c>
      <c r="AD47">
        <f>2*0.95*5.67E-8*(((DZ47+$B$9)+273)^4-(V47+273)^4)</f>
        <v>0</v>
      </c>
      <c r="AE47">
        <f>T47+AD47+AB47+AC47</f>
        <v>0</v>
      </c>
      <c r="AF47">
        <f>DW47*AT47*(DR47-DQ47*(1000-AT47*DT47)/(1000-AT47*DS47))/(100*DK47)</f>
        <v>0</v>
      </c>
      <c r="AG47">
        <f>1000*DW47*AT47*(DS47-DT47)/(100*DK47*(1000-AT47*DS47))</f>
        <v>0</v>
      </c>
      <c r="AH47">
        <f>(AI47 - AJ47 - DX47*1E3/(8.314*(DZ47+273.15)) * AL47/DW47 * AK47) * DW47/(100*DK47) * (1000 - DT47)/1000</f>
        <v>0</v>
      </c>
      <c r="AI47">
        <v>423.6673898720633</v>
      </c>
      <c r="AJ47">
        <v>424.1101454545454</v>
      </c>
      <c r="AK47">
        <v>-0.004797583064507287</v>
      </c>
      <c r="AL47">
        <v>66.86721800145325</v>
      </c>
      <c r="AM47">
        <f>(AO47 - AN47 + DX47*1E3/(8.314*(DZ47+273.15)) * AQ47/DW47 * AP47) * DW47/(100*DK47) * 1000/(1000 - AO47)</f>
        <v>0</v>
      </c>
      <c r="AN47">
        <v>9.198493522584787</v>
      </c>
      <c r="AO47">
        <v>9.456231575757572</v>
      </c>
      <c r="AP47">
        <v>-1.295343934214554E-05</v>
      </c>
      <c r="AQ47">
        <v>89.9198160811217</v>
      </c>
      <c r="AR47">
        <v>0</v>
      </c>
      <c r="AS47">
        <v>0</v>
      </c>
      <c r="AT47">
        <f>IF(AR47*$H$15&gt;=AV47,1.0,(AV47/(AV47-AR47*$H$15)))</f>
        <v>0</v>
      </c>
      <c r="AU47">
        <f>(AT47-1)*100</f>
        <v>0</v>
      </c>
      <c r="AV47">
        <f>MAX(0,($B$15+$C$15*EE47)/(1+$D$15*EE47)*DX47/(DZ47+273)*$E$15)</f>
        <v>0</v>
      </c>
      <c r="AW47" t="s">
        <v>429</v>
      </c>
      <c r="AX47" t="s">
        <v>429</v>
      </c>
      <c r="AY47">
        <v>0</v>
      </c>
      <c r="AZ47">
        <v>0</v>
      </c>
      <c r="BA47">
        <f>1-AY47/AZ47</f>
        <v>0</v>
      </c>
      <c r="BB47">
        <v>0</v>
      </c>
      <c r="BC47" t="s">
        <v>429</v>
      </c>
      <c r="BD47" t="s">
        <v>429</v>
      </c>
      <c r="BE47">
        <v>0</v>
      </c>
      <c r="BF47">
        <v>0</v>
      </c>
      <c r="BG47">
        <f>1-BE47/BF47</f>
        <v>0</v>
      </c>
      <c r="BH47">
        <v>0.5</v>
      </c>
      <c r="BI47">
        <f>DH47</f>
        <v>0</v>
      </c>
      <c r="BJ47">
        <f>K47</f>
        <v>0</v>
      </c>
      <c r="BK47">
        <f>BG47*BH47*BI47</f>
        <v>0</v>
      </c>
      <c r="BL47">
        <f>(BJ47-BB47)/BI47</f>
        <v>0</v>
      </c>
      <c r="BM47">
        <f>(AZ47-BF47)/BF47</f>
        <v>0</v>
      </c>
      <c r="BN47">
        <f>AY47/(BA47+AY47/BF47)</f>
        <v>0</v>
      </c>
      <c r="BO47" t="s">
        <v>429</v>
      </c>
      <c r="BP47">
        <v>0</v>
      </c>
      <c r="BQ47">
        <f>IF(BP47&lt;&gt;0, BP47, BN47)</f>
        <v>0</v>
      </c>
      <c r="BR47">
        <f>1-BQ47/BF47</f>
        <v>0</v>
      </c>
      <c r="BS47">
        <f>(BF47-BE47)/(BF47-BQ47)</f>
        <v>0</v>
      </c>
      <c r="BT47">
        <f>(AZ47-BF47)/(AZ47-BQ47)</f>
        <v>0</v>
      </c>
      <c r="BU47">
        <f>(BF47-BE47)/(BF47-AY47)</f>
        <v>0</v>
      </c>
      <c r="BV47">
        <f>(AZ47-BF47)/(AZ47-AY47)</f>
        <v>0</v>
      </c>
      <c r="BW47">
        <f>(BS47*BQ47/BE47)</f>
        <v>0</v>
      </c>
      <c r="BX47">
        <f>(1-BW47)</f>
        <v>0</v>
      </c>
      <c r="DG47">
        <f>$B$13*EF47+$C$13*EG47+$F$13*ER47*(1-EU47)</f>
        <v>0</v>
      </c>
      <c r="DH47">
        <f>DG47*DI47</f>
        <v>0</v>
      </c>
      <c r="DI47">
        <f>($B$13*$D$11+$C$13*$D$11+$F$13*((FE47+EW47)/MAX(FE47+EW47+FF47, 0.1)*$I$11+FF47/MAX(FE47+EW47+FF47, 0.1)*$J$11))/($B$13+$C$13+$F$13)</f>
        <v>0</v>
      </c>
      <c r="DJ47">
        <f>($B$13*$K$11+$C$13*$K$11+$F$13*((FE47+EW47)/MAX(FE47+EW47+FF47, 0.1)*$P$11+FF47/MAX(FE47+EW47+FF47, 0.1)*$Q$11))/($B$13+$C$13+$F$13)</f>
        <v>0</v>
      </c>
      <c r="DK47">
        <v>2.96</v>
      </c>
      <c r="DL47">
        <v>0.5</v>
      </c>
      <c r="DM47" t="s">
        <v>430</v>
      </c>
      <c r="DN47">
        <v>2</v>
      </c>
      <c r="DO47" t="b">
        <v>1</v>
      </c>
      <c r="DP47">
        <v>1680814616.3</v>
      </c>
      <c r="DQ47">
        <v>420.1253</v>
      </c>
      <c r="DR47">
        <v>419.7817</v>
      </c>
      <c r="DS47">
        <v>9.458717999999999</v>
      </c>
      <c r="DT47">
        <v>9.191568</v>
      </c>
      <c r="DU47">
        <v>420.4901</v>
      </c>
      <c r="DV47">
        <v>9.410197</v>
      </c>
      <c r="DW47">
        <v>499.9371</v>
      </c>
      <c r="DX47">
        <v>89.01003</v>
      </c>
      <c r="DY47">
        <v>0.09982907000000001</v>
      </c>
      <c r="DZ47">
        <v>19.96008</v>
      </c>
      <c r="EA47">
        <v>19.99874</v>
      </c>
      <c r="EB47">
        <v>999.9</v>
      </c>
      <c r="EC47">
        <v>0</v>
      </c>
      <c r="ED47">
        <v>0</v>
      </c>
      <c r="EE47">
        <v>10017.117</v>
      </c>
      <c r="EF47">
        <v>0</v>
      </c>
      <c r="EG47">
        <v>0.242856</v>
      </c>
      <c r="EH47">
        <v>0.3436829000000001</v>
      </c>
      <c r="EI47">
        <v>424.1371</v>
      </c>
      <c r="EJ47">
        <v>423.6758000000001</v>
      </c>
      <c r="EK47">
        <v>0.2671496</v>
      </c>
      <c r="EL47">
        <v>419.7817</v>
      </c>
      <c r="EM47">
        <v>9.191568</v>
      </c>
      <c r="EN47">
        <v>0.8419205999999999</v>
      </c>
      <c r="EO47">
        <v>0.8181415999999999</v>
      </c>
      <c r="EP47">
        <v>4.434455000000001</v>
      </c>
      <c r="EQ47">
        <v>4.026018</v>
      </c>
      <c r="ER47">
        <v>0</v>
      </c>
      <c r="ES47">
        <v>0</v>
      </c>
      <c r="ET47">
        <v>0</v>
      </c>
      <c r="EU47">
        <v>0</v>
      </c>
      <c r="EV47">
        <v>2.1381</v>
      </c>
      <c r="EW47">
        <v>0</v>
      </c>
      <c r="EX47">
        <v>-17.17757</v>
      </c>
      <c r="EY47">
        <v>-0.9152799999999999</v>
      </c>
      <c r="EZ47">
        <v>34.0998</v>
      </c>
      <c r="FA47">
        <v>41.2373</v>
      </c>
      <c r="FB47">
        <v>37.0433</v>
      </c>
      <c r="FC47">
        <v>40.531</v>
      </c>
      <c r="FD47">
        <v>35.0622</v>
      </c>
      <c r="FE47">
        <v>0</v>
      </c>
      <c r="FF47">
        <v>0</v>
      </c>
      <c r="FG47">
        <v>0</v>
      </c>
      <c r="FH47">
        <v>1680814591.1</v>
      </c>
      <c r="FI47">
        <v>0</v>
      </c>
      <c r="FJ47">
        <v>2.178326923076923</v>
      </c>
      <c r="FK47">
        <v>0.1779452997281215</v>
      </c>
      <c r="FL47">
        <v>0.700509405218239</v>
      </c>
      <c r="FM47">
        <v>-17.30554230769231</v>
      </c>
      <c r="FN47">
        <v>15</v>
      </c>
      <c r="FO47">
        <v>1680814445.6</v>
      </c>
      <c r="FP47" t="s">
        <v>487</v>
      </c>
      <c r="FQ47">
        <v>1680814445.6</v>
      </c>
      <c r="FR47">
        <v>1680814444.6</v>
      </c>
      <c r="FS47">
        <v>3</v>
      </c>
      <c r="FT47">
        <v>0.357</v>
      </c>
      <c r="FU47">
        <v>0.002</v>
      </c>
      <c r="FV47">
        <v>-0.365</v>
      </c>
      <c r="FW47">
        <v>0.045</v>
      </c>
      <c r="FX47">
        <v>420</v>
      </c>
      <c r="FY47">
        <v>9</v>
      </c>
      <c r="FZ47">
        <v>0.43</v>
      </c>
      <c r="GA47">
        <v>0.17</v>
      </c>
      <c r="GB47">
        <v>0.2812105365853659</v>
      </c>
      <c r="GC47">
        <v>0.1704862160278739</v>
      </c>
      <c r="GD47">
        <v>0.05139890067491838</v>
      </c>
      <c r="GE47">
        <v>0</v>
      </c>
      <c r="GF47">
        <v>0.2782327804878049</v>
      </c>
      <c r="GG47">
        <v>-0.08891673867595867</v>
      </c>
      <c r="GH47">
        <v>0.0170174977532269</v>
      </c>
      <c r="GI47">
        <v>1</v>
      </c>
      <c r="GJ47">
        <v>1</v>
      </c>
      <c r="GK47">
        <v>2</v>
      </c>
      <c r="GL47" t="s">
        <v>432</v>
      </c>
      <c r="GM47">
        <v>3.09987</v>
      </c>
      <c r="GN47">
        <v>2.75819</v>
      </c>
      <c r="GO47">
        <v>0.0868327</v>
      </c>
      <c r="GP47">
        <v>0.0867684</v>
      </c>
      <c r="GQ47">
        <v>0.0536328</v>
      </c>
      <c r="GR47">
        <v>0.0532974</v>
      </c>
      <c r="GS47">
        <v>23483.7</v>
      </c>
      <c r="GT47">
        <v>23193.3</v>
      </c>
      <c r="GU47">
        <v>26261</v>
      </c>
      <c r="GV47">
        <v>25733.2</v>
      </c>
      <c r="GW47">
        <v>39907.2</v>
      </c>
      <c r="GX47">
        <v>37193.5</v>
      </c>
      <c r="GY47">
        <v>45942.6</v>
      </c>
      <c r="GZ47">
        <v>42507.1</v>
      </c>
      <c r="HA47">
        <v>1.89613</v>
      </c>
      <c r="HB47">
        <v>1.8757</v>
      </c>
      <c r="HC47">
        <v>-0.0312366</v>
      </c>
      <c r="HD47">
        <v>0</v>
      </c>
      <c r="HE47">
        <v>20.5112</v>
      </c>
      <c r="HF47">
        <v>999.9</v>
      </c>
      <c r="HG47">
        <v>26.2</v>
      </c>
      <c r="HH47">
        <v>33.9</v>
      </c>
      <c r="HI47">
        <v>15.6396</v>
      </c>
      <c r="HJ47">
        <v>61.1189</v>
      </c>
      <c r="HK47">
        <v>28.4014</v>
      </c>
      <c r="HL47">
        <v>1</v>
      </c>
      <c r="HM47">
        <v>0.0473374</v>
      </c>
      <c r="HN47">
        <v>3.49501</v>
      </c>
      <c r="HO47">
        <v>20.2605</v>
      </c>
      <c r="HP47">
        <v>5.22223</v>
      </c>
      <c r="HQ47">
        <v>11.98</v>
      </c>
      <c r="HR47">
        <v>4.96585</v>
      </c>
      <c r="HS47">
        <v>3.275</v>
      </c>
      <c r="HT47">
        <v>9999</v>
      </c>
      <c r="HU47">
        <v>9999</v>
      </c>
      <c r="HV47">
        <v>9999</v>
      </c>
      <c r="HW47">
        <v>991.6</v>
      </c>
      <c r="HX47">
        <v>1.86447</v>
      </c>
      <c r="HY47">
        <v>1.86052</v>
      </c>
      <c r="HZ47">
        <v>1.85883</v>
      </c>
      <c r="IA47">
        <v>1.86029</v>
      </c>
      <c r="IB47">
        <v>1.86024</v>
      </c>
      <c r="IC47">
        <v>1.85875</v>
      </c>
      <c r="ID47">
        <v>1.85781</v>
      </c>
      <c r="IE47">
        <v>1.85272</v>
      </c>
      <c r="IF47">
        <v>0</v>
      </c>
      <c r="IG47">
        <v>0</v>
      </c>
      <c r="IH47">
        <v>0</v>
      </c>
      <c r="II47">
        <v>0</v>
      </c>
      <c r="IJ47" t="s">
        <v>433</v>
      </c>
      <c r="IK47" t="s">
        <v>434</v>
      </c>
      <c r="IL47" t="s">
        <v>435</v>
      </c>
      <c r="IM47" t="s">
        <v>435</v>
      </c>
      <c r="IN47" t="s">
        <v>435</v>
      </c>
      <c r="IO47" t="s">
        <v>435</v>
      </c>
      <c r="IP47">
        <v>0</v>
      </c>
      <c r="IQ47">
        <v>100</v>
      </c>
      <c r="IR47">
        <v>100</v>
      </c>
      <c r="IS47">
        <v>-0.365</v>
      </c>
      <c r="IT47">
        <v>0.0485</v>
      </c>
      <c r="IU47">
        <v>-0.2323507220855465</v>
      </c>
      <c r="IV47">
        <v>-0.0003017253073519933</v>
      </c>
      <c r="IW47">
        <v>-3.611861002991582E-08</v>
      </c>
      <c r="IX47">
        <v>1.092818259192488E-11</v>
      </c>
      <c r="IY47">
        <v>0.01289762825514127</v>
      </c>
      <c r="IZ47">
        <v>-0.00474105797520424</v>
      </c>
      <c r="JA47">
        <v>0.001052688271871255</v>
      </c>
      <c r="JB47">
        <v>-1.557678818490628E-05</v>
      </c>
      <c r="JC47">
        <v>8</v>
      </c>
      <c r="JD47">
        <v>1961</v>
      </c>
      <c r="JE47">
        <v>1</v>
      </c>
      <c r="JF47">
        <v>23</v>
      </c>
      <c r="JG47">
        <v>2.9</v>
      </c>
      <c r="JH47">
        <v>2.9</v>
      </c>
      <c r="JI47">
        <v>1.13892</v>
      </c>
      <c r="JJ47">
        <v>2.63916</v>
      </c>
      <c r="JK47">
        <v>1.49658</v>
      </c>
      <c r="JL47">
        <v>2.39258</v>
      </c>
      <c r="JM47">
        <v>1.54907</v>
      </c>
      <c r="JN47">
        <v>2.39868</v>
      </c>
      <c r="JO47">
        <v>39.9689</v>
      </c>
      <c r="JP47">
        <v>24.0262</v>
      </c>
      <c r="JQ47">
        <v>18</v>
      </c>
      <c r="JR47">
        <v>488.104</v>
      </c>
      <c r="JS47">
        <v>490.352</v>
      </c>
      <c r="JT47">
        <v>17.6323</v>
      </c>
      <c r="JU47">
        <v>27.6024</v>
      </c>
      <c r="JV47">
        <v>29.9997</v>
      </c>
      <c r="JW47">
        <v>27.8144</v>
      </c>
      <c r="JX47">
        <v>27.7928</v>
      </c>
      <c r="JY47">
        <v>22.8988</v>
      </c>
      <c r="JZ47">
        <v>34.3171</v>
      </c>
      <c r="KA47">
        <v>40.9794</v>
      </c>
      <c r="KB47">
        <v>17.6376</v>
      </c>
      <c r="KC47">
        <v>419.8</v>
      </c>
      <c r="KD47">
        <v>9.272449999999999</v>
      </c>
      <c r="KE47">
        <v>100.382</v>
      </c>
      <c r="KF47">
        <v>100.835</v>
      </c>
    </row>
    <row r="48" spans="1:292">
      <c r="A48">
        <v>30</v>
      </c>
      <c r="B48">
        <v>1680814624.1</v>
      </c>
      <c r="C48">
        <v>1734.599999904633</v>
      </c>
      <c r="D48" t="s">
        <v>496</v>
      </c>
      <c r="E48" t="s">
        <v>497</v>
      </c>
      <c r="F48">
        <v>5</v>
      </c>
      <c r="G48" t="s">
        <v>486</v>
      </c>
      <c r="H48">
        <v>1680814621.6</v>
      </c>
      <c r="I48">
        <f>(J48)/1000</f>
        <v>0</v>
      </c>
      <c r="J48">
        <f>IF(DO48, AM48, AG48)</f>
        <v>0</v>
      </c>
      <c r="K48">
        <f>IF(DO48, AH48, AF48)</f>
        <v>0</v>
      </c>
      <c r="L48">
        <f>DQ48 - IF(AT48&gt;1, K48*DK48*100.0/(AV48*EE48), 0)</f>
        <v>0</v>
      </c>
      <c r="M48">
        <f>((S48-I48/2)*L48-K48)/(S48+I48/2)</f>
        <v>0</v>
      </c>
      <c r="N48">
        <f>M48*(DX48+DY48)/1000.0</f>
        <v>0</v>
      </c>
      <c r="O48">
        <f>(DQ48 - IF(AT48&gt;1, K48*DK48*100.0/(AV48*EE48), 0))*(DX48+DY48)/1000.0</f>
        <v>0</v>
      </c>
      <c r="P48">
        <f>2.0/((1/R48-1/Q48)+SIGN(R48)*SQRT((1/R48-1/Q48)*(1/R48-1/Q48) + 4*DL48/((DL48+1)*(DL48+1))*(2*1/R48*1/Q48-1/Q48*1/Q48)))</f>
        <v>0</v>
      </c>
      <c r="Q48">
        <f>IF(LEFT(DM48,1)&lt;&gt;"0",IF(LEFT(DM48,1)="1",3.0,DN48),$D$5+$E$5*(EE48*DX48/($K$5*1000))+$F$5*(EE48*DX48/($K$5*1000))*MAX(MIN(DK48,$J$5),$I$5)*MAX(MIN(DK48,$J$5),$I$5)+$G$5*MAX(MIN(DK48,$J$5),$I$5)*(EE48*DX48/($K$5*1000))+$H$5*(EE48*DX48/($K$5*1000))*(EE48*DX48/($K$5*1000)))</f>
        <v>0</v>
      </c>
      <c r="R48">
        <f>I48*(1000-(1000*0.61365*exp(17.502*V48/(240.97+V48))/(DX48+DY48)+DS48)/2)/(1000*0.61365*exp(17.502*V48/(240.97+V48))/(DX48+DY48)-DS48)</f>
        <v>0</v>
      </c>
      <c r="S48">
        <f>1/((DL48+1)/(P48/1.6)+1/(Q48/1.37)) + DL48/((DL48+1)/(P48/1.6) + DL48/(Q48/1.37))</f>
        <v>0</v>
      </c>
      <c r="T48">
        <f>(DG48*DJ48)</f>
        <v>0</v>
      </c>
      <c r="U48">
        <f>(DZ48+(T48+2*0.95*5.67E-8*(((DZ48+$B$9)+273)^4-(DZ48+273)^4)-44100*I48)/(1.84*29.3*Q48+8*0.95*5.67E-8*(DZ48+273)^3))</f>
        <v>0</v>
      </c>
      <c r="V48">
        <f>($C$9*EA48+$D$9*EB48+$E$9*U48)</f>
        <v>0</v>
      </c>
      <c r="W48">
        <f>0.61365*exp(17.502*V48/(240.97+V48))</f>
        <v>0</v>
      </c>
      <c r="X48">
        <f>(Y48/Z48*100)</f>
        <v>0</v>
      </c>
      <c r="Y48">
        <f>DS48*(DX48+DY48)/1000</f>
        <v>0</v>
      </c>
      <c r="Z48">
        <f>0.61365*exp(17.502*DZ48/(240.97+DZ48))</f>
        <v>0</v>
      </c>
      <c r="AA48">
        <f>(W48-DS48*(DX48+DY48)/1000)</f>
        <v>0</v>
      </c>
      <c r="AB48">
        <f>(-I48*44100)</f>
        <v>0</v>
      </c>
      <c r="AC48">
        <f>2*29.3*Q48*0.92*(DZ48-V48)</f>
        <v>0</v>
      </c>
      <c r="AD48">
        <f>2*0.95*5.67E-8*(((DZ48+$B$9)+273)^4-(V48+273)^4)</f>
        <v>0</v>
      </c>
      <c r="AE48">
        <f>T48+AD48+AB48+AC48</f>
        <v>0</v>
      </c>
      <c r="AF48">
        <f>DW48*AT48*(DR48-DQ48*(1000-AT48*DT48)/(1000-AT48*DS48))/(100*DK48)</f>
        <v>0</v>
      </c>
      <c r="AG48">
        <f>1000*DW48*AT48*(DS48-DT48)/(100*DK48*(1000-AT48*DS48))</f>
        <v>0</v>
      </c>
      <c r="AH48">
        <f>(AI48 - AJ48 - DX48*1E3/(8.314*(DZ48+273.15)) * AL48/DW48 * AK48) * DW48/(100*DK48) * (1000 - DT48)/1000</f>
        <v>0</v>
      </c>
      <c r="AI48">
        <v>423.6609171763681</v>
      </c>
      <c r="AJ48">
        <v>424.0969878787877</v>
      </c>
      <c r="AK48">
        <v>-0.002242413417472975</v>
      </c>
      <c r="AL48">
        <v>66.86721800145325</v>
      </c>
      <c r="AM48">
        <f>(AO48 - AN48 + DX48*1E3/(8.314*(DZ48+273.15)) * AQ48/DW48 * AP48) * DW48/(100*DK48) * 1000/(1000 - AO48)</f>
        <v>0</v>
      </c>
      <c r="AN48">
        <v>9.223857668185618</v>
      </c>
      <c r="AO48">
        <v>9.466026666666668</v>
      </c>
      <c r="AP48">
        <v>3.022616234104117E-05</v>
      </c>
      <c r="AQ48">
        <v>89.9198160811217</v>
      </c>
      <c r="AR48">
        <v>0</v>
      </c>
      <c r="AS48">
        <v>0</v>
      </c>
      <c r="AT48">
        <f>IF(AR48*$H$15&gt;=AV48,1.0,(AV48/(AV48-AR48*$H$15)))</f>
        <v>0</v>
      </c>
      <c r="AU48">
        <f>(AT48-1)*100</f>
        <v>0</v>
      </c>
      <c r="AV48">
        <f>MAX(0,($B$15+$C$15*EE48)/(1+$D$15*EE48)*DX48/(DZ48+273)*$E$15)</f>
        <v>0</v>
      </c>
      <c r="AW48" t="s">
        <v>429</v>
      </c>
      <c r="AX48" t="s">
        <v>429</v>
      </c>
      <c r="AY48">
        <v>0</v>
      </c>
      <c r="AZ48">
        <v>0</v>
      </c>
      <c r="BA48">
        <f>1-AY48/AZ48</f>
        <v>0</v>
      </c>
      <c r="BB48">
        <v>0</v>
      </c>
      <c r="BC48" t="s">
        <v>429</v>
      </c>
      <c r="BD48" t="s">
        <v>429</v>
      </c>
      <c r="BE48">
        <v>0</v>
      </c>
      <c r="BF48">
        <v>0</v>
      </c>
      <c r="BG48">
        <f>1-BE48/BF48</f>
        <v>0</v>
      </c>
      <c r="BH48">
        <v>0.5</v>
      </c>
      <c r="BI48">
        <f>DH48</f>
        <v>0</v>
      </c>
      <c r="BJ48">
        <f>K48</f>
        <v>0</v>
      </c>
      <c r="BK48">
        <f>BG48*BH48*BI48</f>
        <v>0</v>
      </c>
      <c r="BL48">
        <f>(BJ48-BB48)/BI48</f>
        <v>0</v>
      </c>
      <c r="BM48">
        <f>(AZ48-BF48)/BF48</f>
        <v>0</v>
      </c>
      <c r="BN48">
        <f>AY48/(BA48+AY48/BF48)</f>
        <v>0</v>
      </c>
      <c r="BO48" t="s">
        <v>429</v>
      </c>
      <c r="BP48">
        <v>0</v>
      </c>
      <c r="BQ48">
        <f>IF(BP48&lt;&gt;0, BP48, BN48)</f>
        <v>0</v>
      </c>
      <c r="BR48">
        <f>1-BQ48/BF48</f>
        <v>0</v>
      </c>
      <c r="BS48">
        <f>(BF48-BE48)/(BF48-BQ48)</f>
        <v>0</v>
      </c>
      <c r="BT48">
        <f>(AZ48-BF48)/(AZ48-BQ48)</f>
        <v>0</v>
      </c>
      <c r="BU48">
        <f>(BF48-BE48)/(BF48-AY48)</f>
        <v>0</v>
      </c>
      <c r="BV48">
        <f>(AZ48-BF48)/(AZ48-AY48)</f>
        <v>0</v>
      </c>
      <c r="BW48">
        <f>(BS48*BQ48/BE48)</f>
        <v>0</v>
      </c>
      <c r="BX48">
        <f>(1-BW48)</f>
        <v>0</v>
      </c>
      <c r="DG48">
        <f>$B$13*EF48+$C$13*EG48+$F$13*ER48*(1-EU48)</f>
        <v>0</v>
      </c>
      <c r="DH48">
        <f>DG48*DI48</f>
        <v>0</v>
      </c>
      <c r="DI48">
        <f>($B$13*$D$11+$C$13*$D$11+$F$13*((FE48+EW48)/MAX(FE48+EW48+FF48, 0.1)*$I$11+FF48/MAX(FE48+EW48+FF48, 0.1)*$J$11))/($B$13+$C$13+$F$13)</f>
        <v>0</v>
      </c>
      <c r="DJ48">
        <f>($B$13*$K$11+$C$13*$K$11+$F$13*((FE48+EW48)/MAX(FE48+EW48+FF48, 0.1)*$P$11+FF48/MAX(FE48+EW48+FF48, 0.1)*$Q$11))/($B$13+$C$13+$F$13)</f>
        <v>0</v>
      </c>
      <c r="DK48">
        <v>2.96</v>
      </c>
      <c r="DL48">
        <v>0.5</v>
      </c>
      <c r="DM48" t="s">
        <v>430</v>
      </c>
      <c r="DN48">
        <v>2</v>
      </c>
      <c r="DO48" t="b">
        <v>1</v>
      </c>
      <c r="DP48">
        <v>1680814621.6</v>
      </c>
      <c r="DQ48">
        <v>420.1084444444444</v>
      </c>
      <c r="DR48">
        <v>419.7523333333334</v>
      </c>
      <c r="DS48">
        <v>9.460622222222222</v>
      </c>
      <c r="DT48">
        <v>9.221171111111111</v>
      </c>
      <c r="DU48">
        <v>420.4733333333334</v>
      </c>
      <c r="DV48">
        <v>9.412081111111112</v>
      </c>
      <c r="DW48">
        <v>500.0233333333333</v>
      </c>
      <c r="DX48">
        <v>89.01181111111111</v>
      </c>
      <c r="DY48">
        <v>0.09995776666666667</v>
      </c>
      <c r="DZ48">
        <v>19.96161111111111</v>
      </c>
      <c r="EA48">
        <v>19.999</v>
      </c>
      <c r="EB48">
        <v>999.9000000000001</v>
      </c>
      <c r="EC48">
        <v>0</v>
      </c>
      <c r="ED48">
        <v>0</v>
      </c>
      <c r="EE48">
        <v>9997.505555555555</v>
      </c>
      <c r="EF48">
        <v>0</v>
      </c>
      <c r="EG48">
        <v>0.242856</v>
      </c>
      <c r="EH48">
        <v>0.3561636666666667</v>
      </c>
      <c r="EI48">
        <v>424.121</v>
      </c>
      <c r="EJ48">
        <v>423.659</v>
      </c>
      <c r="EK48">
        <v>0.2394518888888889</v>
      </c>
      <c r="EL48">
        <v>419.7523333333334</v>
      </c>
      <c r="EM48">
        <v>9.221171111111111</v>
      </c>
      <c r="EN48">
        <v>0.8421074444444444</v>
      </c>
      <c r="EO48">
        <v>0.8207931111111111</v>
      </c>
      <c r="EP48">
        <v>4.437622222222221</v>
      </c>
      <c r="EQ48">
        <v>4.072077777777777</v>
      </c>
      <c r="ER48">
        <v>0</v>
      </c>
      <c r="ES48">
        <v>0</v>
      </c>
      <c r="ET48">
        <v>0</v>
      </c>
      <c r="EU48">
        <v>0</v>
      </c>
      <c r="EV48">
        <v>2.113344444444444</v>
      </c>
      <c r="EW48">
        <v>0</v>
      </c>
      <c r="EX48">
        <v>-16.99445555555555</v>
      </c>
      <c r="EY48">
        <v>-0.8912111111111111</v>
      </c>
      <c r="EZ48">
        <v>34.13877777777778</v>
      </c>
      <c r="FA48">
        <v>41.29133333333333</v>
      </c>
      <c r="FB48">
        <v>37.31922222222222</v>
      </c>
      <c r="FC48">
        <v>40.57599999999999</v>
      </c>
      <c r="FD48">
        <v>34.94411111111111</v>
      </c>
      <c r="FE48">
        <v>0</v>
      </c>
      <c r="FF48">
        <v>0</v>
      </c>
      <c r="FG48">
        <v>0</v>
      </c>
      <c r="FH48">
        <v>1680814596.5</v>
      </c>
      <c r="FI48">
        <v>0</v>
      </c>
      <c r="FJ48">
        <v>2.136336</v>
      </c>
      <c r="FK48">
        <v>-0.324723072110322</v>
      </c>
      <c r="FL48">
        <v>2.83779999137542</v>
      </c>
      <c r="FM48">
        <v>-17.173356</v>
      </c>
      <c r="FN48">
        <v>15</v>
      </c>
      <c r="FO48">
        <v>1680814445.6</v>
      </c>
      <c r="FP48" t="s">
        <v>487</v>
      </c>
      <c r="FQ48">
        <v>1680814445.6</v>
      </c>
      <c r="FR48">
        <v>1680814444.6</v>
      </c>
      <c r="FS48">
        <v>3</v>
      </c>
      <c r="FT48">
        <v>0.357</v>
      </c>
      <c r="FU48">
        <v>0.002</v>
      </c>
      <c r="FV48">
        <v>-0.365</v>
      </c>
      <c r="FW48">
        <v>0.045</v>
      </c>
      <c r="FX48">
        <v>420</v>
      </c>
      <c r="FY48">
        <v>9</v>
      </c>
      <c r="FZ48">
        <v>0.43</v>
      </c>
      <c r="GA48">
        <v>0.17</v>
      </c>
      <c r="GB48">
        <v>0.2991684</v>
      </c>
      <c r="GC48">
        <v>0.3676770056285171</v>
      </c>
      <c r="GD48">
        <v>0.06070999514486886</v>
      </c>
      <c r="GE48">
        <v>0</v>
      </c>
      <c r="GF48">
        <v>0.264886125</v>
      </c>
      <c r="GG48">
        <v>-0.0929528217636028</v>
      </c>
      <c r="GH48">
        <v>0.01742909004392871</v>
      </c>
      <c r="GI48">
        <v>1</v>
      </c>
      <c r="GJ48">
        <v>1</v>
      </c>
      <c r="GK48">
        <v>2</v>
      </c>
      <c r="GL48" t="s">
        <v>432</v>
      </c>
      <c r="GM48">
        <v>3.09984</v>
      </c>
      <c r="GN48">
        <v>2.7581</v>
      </c>
      <c r="GO48">
        <v>0.0868284</v>
      </c>
      <c r="GP48">
        <v>0.0867636</v>
      </c>
      <c r="GQ48">
        <v>0.0536868</v>
      </c>
      <c r="GR48">
        <v>0.0534417</v>
      </c>
      <c r="GS48">
        <v>23483.8</v>
      </c>
      <c r="GT48">
        <v>23193.7</v>
      </c>
      <c r="GU48">
        <v>26261</v>
      </c>
      <c r="GV48">
        <v>25733.5</v>
      </c>
      <c r="GW48">
        <v>39905.3</v>
      </c>
      <c r="GX48">
        <v>37188.3</v>
      </c>
      <c r="GY48">
        <v>45943</v>
      </c>
      <c r="GZ48">
        <v>42507.7</v>
      </c>
      <c r="HA48">
        <v>1.89608</v>
      </c>
      <c r="HB48">
        <v>1.8758</v>
      </c>
      <c r="HC48">
        <v>-0.0309199</v>
      </c>
      <c r="HD48">
        <v>0</v>
      </c>
      <c r="HE48">
        <v>20.5091</v>
      </c>
      <c r="HF48">
        <v>999.9</v>
      </c>
      <c r="HG48">
        <v>26.2</v>
      </c>
      <c r="HH48">
        <v>33.9</v>
      </c>
      <c r="HI48">
        <v>15.6393</v>
      </c>
      <c r="HJ48">
        <v>61.0689</v>
      </c>
      <c r="HK48">
        <v>28.4615</v>
      </c>
      <c r="HL48">
        <v>1</v>
      </c>
      <c r="HM48">
        <v>0.0469741</v>
      </c>
      <c r="HN48">
        <v>3.45761</v>
      </c>
      <c r="HO48">
        <v>20.2613</v>
      </c>
      <c r="HP48">
        <v>5.22148</v>
      </c>
      <c r="HQ48">
        <v>11.98</v>
      </c>
      <c r="HR48">
        <v>4.9658</v>
      </c>
      <c r="HS48">
        <v>3.275</v>
      </c>
      <c r="HT48">
        <v>9999</v>
      </c>
      <c r="HU48">
        <v>9999</v>
      </c>
      <c r="HV48">
        <v>9999</v>
      </c>
      <c r="HW48">
        <v>991.6</v>
      </c>
      <c r="HX48">
        <v>1.86447</v>
      </c>
      <c r="HY48">
        <v>1.86051</v>
      </c>
      <c r="HZ48">
        <v>1.85883</v>
      </c>
      <c r="IA48">
        <v>1.86026</v>
      </c>
      <c r="IB48">
        <v>1.86021</v>
      </c>
      <c r="IC48">
        <v>1.85871</v>
      </c>
      <c r="ID48">
        <v>1.85777</v>
      </c>
      <c r="IE48">
        <v>1.85273</v>
      </c>
      <c r="IF48">
        <v>0</v>
      </c>
      <c r="IG48">
        <v>0</v>
      </c>
      <c r="IH48">
        <v>0</v>
      </c>
      <c r="II48">
        <v>0</v>
      </c>
      <c r="IJ48" t="s">
        <v>433</v>
      </c>
      <c r="IK48" t="s">
        <v>434</v>
      </c>
      <c r="IL48" t="s">
        <v>435</v>
      </c>
      <c r="IM48" t="s">
        <v>435</v>
      </c>
      <c r="IN48" t="s">
        <v>435</v>
      </c>
      <c r="IO48" t="s">
        <v>435</v>
      </c>
      <c r="IP48">
        <v>0</v>
      </c>
      <c r="IQ48">
        <v>100</v>
      </c>
      <c r="IR48">
        <v>100</v>
      </c>
      <c r="IS48">
        <v>-0.365</v>
      </c>
      <c r="IT48">
        <v>0.0486</v>
      </c>
      <c r="IU48">
        <v>-0.2323507220855465</v>
      </c>
      <c r="IV48">
        <v>-0.0003017253073519933</v>
      </c>
      <c r="IW48">
        <v>-3.611861002991582E-08</v>
      </c>
      <c r="IX48">
        <v>1.092818259192488E-11</v>
      </c>
      <c r="IY48">
        <v>0.01289762825514127</v>
      </c>
      <c r="IZ48">
        <v>-0.00474105797520424</v>
      </c>
      <c r="JA48">
        <v>0.001052688271871255</v>
      </c>
      <c r="JB48">
        <v>-1.557678818490628E-05</v>
      </c>
      <c r="JC48">
        <v>8</v>
      </c>
      <c r="JD48">
        <v>1961</v>
      </c>
      <c r="JE48">
        <v>1</v>
      </c>
      <c r="JF48">
        <v>23</v>
      </c>
      <c r="JG48">
        <v>3</v>
      </c>
      <c r="JH48">
        <v>3</v>
      </c>
      <c r="JI48">
        <v>1.13892</v>
      </c>
      <c r="JJ48">
        <v>2.63184</v>
      </c>
      <c r="JK48">
        <v>1.49658</v>
      </c>
      <c r="JL48">
        <v>2.3938</v>
      </c>
      <c r="JM48">
        <v>1.54907</v>
      </c>
      <c r="JN48">
        <v>2.43042</v>
      </c>
      <c r="JO48">
        <v>39.9689</v>
      </c>
      <c r="JP48">
        <v>24.035</v>
      </c>
      <c r="JQ48">
        <v>18</v>
      </c>
      <c r="JR48">
        <v>488.037</v>
      </c>
      <c r="JS48">
        <v>490.378</v>
      </c>
      <c r="JT48">
        <v>17.6341</v>
      </c>
      <c r="JU48">
        <v>27.5965</v>
      </c>
      <c r="JV48">
        <v>29.9997</v>
      </c>
      <c r="JW48">
        <v>27.8094</v>
      </c>
      <c r="JX48">
        <v>27.7881</v>
      </c>
      <c r="JY48">
        <v>22.9001</v>
      </c>
      <c r="JZ48">
        <v>34.3171</v>
      </c>
      <c r="KA48">
        <v>40.6051</v>
      </c>
      <c r="KB48">
        <v>17.6383</v>
      </c>
      <c r="KC48">
        <v>419.8</v>
      </c>
      <c r="KD48">
        <v>9.272449999999999</v>
      </c>
      <c r="KE48">
        <v>100.383</v>
      </c>
      <c r="KF48">
        <v>100.837</v>
      </c>
    </row>
    <row r="49" spans="1:292">
      <c r="A49">
        <v>31</v>
      </c>
      <c r="B49">
        <v>1680814629.1</v>
      </c>
      <c r="C49">
        <v>1739.599999904633</v>
      </c>
      <c r="D49" t="s">
        <v>498</v>
      </c>
      <c r="E49" t="s">
        <v>499</v>
      </c>
      <c r="F49">
        <v>5</v>
      </c>
      <c r="G49" t="s">
        <v>486</v>
      </c>
      <c r="H49">
        <v>1680814626.3</v>
      </c>
      <c r="I49">
        <f>(J49)/1000</f>
        <v>0</v>
      </c>
      <c r="J49">
        <f>IF(DO49, AM49, AG49)</f>
        <v>0</v>
      </c>
      <c r="K49">
        <f>IF(DO49, AH49, AF49)</f>
        <v>0</v>
      </c>
      <c r="L49">
        <f>DQ49 - IF(AT49&gt;1, K49*DK49*100.0/(AV49*EE49), 0)</f>
        <v>0</v>
      </c>
      <c r="M49">
        <f>((S49-I49/2)*L49-K49)/(S49+I49/2)</f>
        <v>0</v>
      </c>
      <c r="N49">
        <f>M49*(DX49+DY49)/1000.0</f>
        <v>0</v>
      </c>
      <c r="O49">
        <f>(DQ49 - IF(AT49&gt;1, K49*DK49*100.0/(AV49*EE49), 0))*(DX49+DY49)/1000.0</f>
        <v>0</v>
      </c>
      <c r="P49">
        <f>2.0/((1/R49-1/Q49)+SIGN(R49)*SQRT((1/R49-1/Q49)*(1/R49-1/Q49) + 4*DL49/((DL49+1)*(DL49+1))*(2*1/R49*1/Q49-1/Q49*1/Q49)))</f>
        <v>0</v>
      </c>
      <c r="Q49">
        <f>IF(LEFT(DM49,1)&lt;&gt;"0",IF(LEFT(DM49,1)="1",3.0,DN49),$D$5+$E$5*(EE49*DX49/($K$5*1000))+$F$5*(EE49*DX49/($K$5*1000))*MAX(MIN(DK49,$J$5),$I$5)*MAX(MIN(DK49,$J$5),$I$5)+$G$5*MAX(MIN(DK49,$J$5),$I$5)*(EE49*DX49/($K$5*1000))+$H$5*(EE49*DX49/($K$5*1000))*(EE49*DX49/($K$5*1000)))</f>
        <v>0</v>
      </c>
      <c r="R49">
        <f>I49*(1000-(1000*0.61365*exp(17.502*V49/(240.97+V49))/(DX49+DY49)+DS49)/2)/(1000*0.61365*exp(17.502*V49/(240.97+V49))/(DX49+DY49)-DS49)</f>
        <v>0</v>
      </c>
      <c r="S49">
        <f>1/((DL49+1)/(P49/1.6)+1/(Q49/1.37)) + DL49/((DL49+1)/(P49/1.6) + DL49/(Q49/1.37))</f>
        <v>0</v>
      </c>
      <c r="T49">
        <f>(DG49*DJ49)</f>
        <v>0</v>
      </c>
      <c r="U49">
        <f>(DZ49+(T49+2*0.95*5.67E-8*(((DZ49+$B$9)+273)^4-(DZ49+273)^4)-44100*I49)/(1.84*29.3*Q49+8*0.95*5.67E-8*(DZ49+273)^3))</f>
        <v>0</v>
      </c>
      <c r="V49">
        <f>($C$9*EA49+$D$9*EB49+$E$9*U49)</f>
        <v>0</v>
      </c>
      <c r="W49">
        <f>0.61365*exp(17.502*V49/(240.97+V49))</f>
        <v>0</v>
      </c>
      <c r="X49">
        <f>(Y49/Z49*100)</f>
        <v>0</v>
      </c>
      <c r="Y49">
        <f>DS49*(DX49+DY49)/1000</f>
        <v>0</v>
      </c>
      <c r="Z49">
        <f>0.61365*exp(17.502*DZ49/(240.97+DZ49))</f>
        <v>0</v>
      </c>
      <c r="AA49">
        <f>(W49-DS49*(DX49+DY49)/1000)</f>
        <v>0</v>
      </c>
      <c r="AB49">
        <f>(-I49*44100)</f>
        <v>0</v>
      </c>
      <c r="AC49">
        <f>2*29.3*Q49*0.92*(DZ49-V49)</f>
        <v>0</v>
      </c>
      <c r="AD49">
        <f>2*0.95*5.67E-8*(((DZ49+$B$9)+273)^4-(V49+273)^4)</f>
        <v>0</v>
      </c>
      <c r="AE49">
        <f>T49+AD49+AB49+AC49</f>
        <v>0</v>
      </c>
      <c r="AF49">
        <f>DW49*AT49*(DR49-DQ49*(1000-AT49*DT49)/(1000-AT49*DS49))/(100*DK49)</f>
        <v>0</v>
      </c>
      <c r="AG49">
        <f>1000*DW49*AT49*(DS49-DT49)/(100*DK49*(1000-AT49*DS49))</f>
        <v>0</v>
      </c>
      <c r="AH49">
        <f>(AI49 - AJ49 - DX49*1E3/(8.314*(DZ49+273.15)) * AL49/DW49 * AK49) * DW49/(100*DK49) * (1000 - DT49)/1000</f>
        <v>0</v>
      </c>
      <c r="AI49">
        <v>423.7721935958351</v>
      </c>
      <c r="AJ49">
        <v>424.0827878787877</v>
      </c>
      <c r="AK49">
        <v>-0.0008974199053063077</v>
      </c>
      <c r="AL49">
        <v>66.86721800145325</v>
      </c>
      <c r="AM49">
        <f>(AO49 - AN49 + DX49*1E3/(8.314*(DZ49+273.15)) * AQ49/DW49 * AP49) * DW49/(100*DK49) * 1000/(1000 - AO49)</f>
        <v>0</v>
      </c>
      <c r="AN49">
        <v>9.203087966017508</v>
      </c>
      <c r="AO49">
        <v>9.47331103030303</v>
      </c>
      <c r="AP49">
        <v>8.472293803873035E-06</v>
      </c>
      <c r="AQ49">
        <v>89.9198160811217</v>
      </c>
      <c r="AR49">
        <v>0</v>
      </c>
      <c r="AS49">
        <v>0</v>
      </c>
      <c r="AT49">
        <f>IF(AR49*$H$15&gt;=AV49,1.0,(AV49/(AV49-AR49*$H$15)))</f>
        <v>0</v>
      </c>
      <c r="AU49">
        <f>(AT49-1)*100</f>
        <v>0</v>
      </c>
      <c r="AV49">
        <f>MAX(0,($B$15+$C$15*EE49)/(1+$D$15*EE49)*DX49/(DZ49+273)*$E$15)</f>
        <v>0</v>
      </c>
      <c r="AW49" t="s">
        <v>429</v>
      </c>
      <c r="AX49" t="s">
        <v>429</v>
      </c>
      <c r="AY49">
        <v>0</v>
      </c>
      <c r="AZ49">
        <v>0</v>
      </c>
      <c r="BA49">
        <f>1-AY49/AZ49</f>
        <v>0</v>
      </c>
      <c r="BB49">
        <v>0</v>
      </c>
      <c r="BC49" t="s">
        <v>429</v>
      </c>
      <c r="BD49" t="s">
        <v>429</v>
      </c>
      <c r="BE49">
        <v>0</v>
      </c>
      <c r="BF49">
        <v>0</v>
      </c>
      <c r="BG49">
        <f>1-BE49/BF49</f>
        <v>0</v>
      </c>
      <c r="BH49">
        <v>0.5</v>
      </c>
      <c r="BI49">
        <f>DH49</f>
        <v>0</v>
      </c>
      <c r="BJ49">
        <f>K49</f>
        <v>0</v>
      </c>
      <c r="BK49">
        <f>BG49*BH49*BI49</f>
        <v>0</v>
      </c>
      <c r="BL49">
        <f>(BJ49-BB49)/BI49</f>
        <v>0</v>
      </c>
      <c r="BM49">
        <f>(AZ49-BF49)/BF49</f>
        <v>0</v>
      </c>
      <c r="BN49">
        <f>AY49/(BA49+AY49/BF49)</f>
        <v>0</v>
      </c>
      <c r="BO49" t="s">
        <v>429</v>
      </c>
      <c r="BP49">
        <v>0</v>
      </c>
      <c r="BQ49">
        <f>IF(BP49&lt;&gt;0, BP49, BN49)</f>
        <v>0</v>
      </c>
      <c r="BR49">
        <f>1-BQ49/BF49</f>
        <v>0</v>
      </c>
      <c r="BS49">
        <f>(BF49-BE49)/(BF49-BQ49)</f>
        <v>0</v>
      </c>
      <c r="BT49">
        <f>(AZ49-BF49)/(AZ49-BQ49)</f>
        <v>0</v>
      </c>
      <c r="BU49">
        <f>(BF49-BE49)/(BF49-AY49)</f>
        <v>0</v>
      </c>
      <c r="BV49">
        <f>(AZ49-BF49)/(AZ49-AY49)</f>
        <v>0</v>
      </c>
      <c r="BW49">
        <f>(BS49*BQ49/BE49)</f>
        <v>0</v>
      </c>
      <c r="BX49">
        <f>(1-BW49)</f>
        <v>0</v>
      </c>
      <c r="DG49">
        <f>$B$13*EF49+$C$13*EG49+$F$13*ER49*(1-EU49)</f>
        <v>0</v>
      </c>
      <c r="DH49">
        <f>DG49*DI49</f>
        <v>0</v>
      </c>
      <c r="DI49">
        <f>($B$13*$D$11+$C$13*$D$11+$F$13*((FE49+EW49)/MAX(FE49+EW49+FF49, 0.1)*$I$11+FF49/MAX(FE49+EW49+FF49, 0.1)*$J$11))/($B$13+$C$13+$F$13)</f>
        <v>0</v>
      </c>
      <c r="DJ49">
        <f>($B$13*$K$11+$C$13*$K$11+$F$13*((FE49+EW49)/MAX(FE49+EW49+FF49, 0.1)*$P$11+FF49/MAX(FE49+EW49+FF49, 0.1)*$Q$11))/($B$13+$C$13+$F$13)</f>
        <v>0</v>
      </c>
      <c r="DK49">
        <v>2.96</v>
      </c>
      <c r="DL49">
        <v>0.5</v>
      </c>
      <c r="DM49" t="s">
        <v>430</v>
      </c>
      <c r="DN49">
        <v>2</v>
      </c>
      <c r="DO49" t="b">
        <v>1</v>
      </c>
      <c r="DP49">
        <v>1680814626.3</v>
      </c>
      <c r="DQ49">
        <v>420.0826</v>
      </c>
      <c r="DR49">
        <v>419.8305</v>
      </c>
      <c r="DS49">
        <v>9.472708000000001</v>
      </c>
      <c r="DT49">
        <v>9.208811000000001</v>
      </c>
      <c r="DU49">
        <v>420.4476</v>
      </c>
      <c r="DV49">
        <v>9.424038000000001</v>
      </c>
      <c r="DW49">
        <v>499.984</v>
      </c>
      <c r="DX49">
        <v>89.01263</v>
      </c>
      <c r="DY49">
        <v>0.09994117999999999</v>
      </c>
      <c r="DZ49">
        <v>19.95962</v>
      </c>
      <c r="EA49">
        <v>20.00246</v>
      </c>
      <c r="EB49">
        <v>999.9</v>
      </c>
      <c r="EC49">
        <v>0</v>
      </c>
      <c r="ED49">
        <v>0</v>
      </c>
      <c r="EE49">
        <v>10014.01</v>
      </c>
      <c r="EF49">
        <v>0</v>
      </c>
      <c r="EG49">
        <v>0.242856</v>
      </c>
      <c r="EH49">
        <v>0.2522156</v>
      </c>
      <c r="EI49">
        <v>424.1002999999999</v>
      </c>
      <c r="EJ49">
        <v>423.7326</v>
      </c>
      <c r="EK49">
        <v>0.2638986</v>
      </c>
      <c r="EL49">
        <v>419.8305</v>
      </c>
      <c r="EM49">
        <v>9.208811000000001</v>
      </c>
      <c r="EN49">
        <v>0.8431906999999998</v>
      </c>
      <c r="EO49">
        <v>0.8197004999999999</v>
      </c>
      <c r="EP49">
        <v>4.455983000000001</v>
      </c>
      <c r="EQ49">
        <v>4.053091</v>
      </c>
      <c r="ER49">
        <v>0</v>
      </c>
      <c r="ES49">
        <v>0</v>
      </c>
      <c r="ET49">
        <v>0</v>
      </c>
      <c r="EU49">
        <v>0</v>
      </c>
      <c r="EV49">
        <v>1.99019</v>
      </c>
      <c r="EW49">
        <v>0</v>
      </c>
      <c r="EX49">
        <v>-16.74515</v>
      </c>
      <c r="EY49">
        <v>-0.91866</v>
      </c>
      <c r="EZ49">
        <v>34.1374</v>
      </c>
      <c r="FA49">
        <v>41.3058</v>
      </c>
      <c r="FB49">
        <v>37.1749</v>
      </c>
      <c r="FC49">
        <v>40.6311</v>
      </c>
      <c r="FD49">
        <v>34.8933</v>
      </c>
      <c r="FE49">
        <v>0</v>
      </c>
      <c r="FF49">
        <v>0</v>
      </c>
      <c r="FG49">
        <v>0</v>
      </c>
      <c r="FH49">
        <v>1680814601.3</v>
      </c>
      <c r="FI49">
        <v>0</v>
      </c>
      <c r="FJ49">
        <v>2.058872</v>
      </c>
      <c r="FK49">
        <v>-1.149730765565632</v>
      </c>
      <c r="FL49">
        <v>2.198753843192438</v>
      </c>
      <c r="FM49">
        <v>-16.944276</v>
      </c>
      <c r="FN49">
        <v>15</v>
      </c>
      <c r="FO49">
        <v>1680814445.6</v>
      </c>
      <c r="FP49" t="s">
        <v>487</v>
      </c>
      <c r="FQ49">
        <v>1680814445.6</v>
      </c>
      <c r="FR49">
        <v>1680814444.6</v>
      </c>
      <c r="FS49">
        <v>3</v>
      </c>
      <c r="FT49">
        <v>0.357</v>
      </c>
      <c r="FU49">
        <v>0.002</v>
      </c>
      <c r="FV49">
        <v>-0.365</v>
      </c>
      <c r="FW49">
        <v>0.045</v>
      </c>
      <c r="FX49">
        <v>420</v>
      </c>
      <c r="FY49">
        <v>9</v>
      </c>
      <c r="FZ49">
        <v>0.43</v>
      </c>
      <c r="GA49">
        <v>0.17</v>
      </c>
      <c r="GB49">
        <v>0.2915001951219512</v>
      </c>
      <c r="GC49">
        <v>0.1014463275261324</v>
      </c>
      <c r="GD49">
        <v>0.06983521784161856</v>
      </c>
      <c r="GE49">
        <v>0</v>
      </c>
      <c r="GF49">
        <v>0.2638110975609756</v>
      </c>
      <c r="GG49">
        <v>-0.0793005574912897</v>
      </c>
      <c r="GH49">
        <v>0.02071480202575181</v>
      </c>
      <c r="GI49">
        <v>1</v>
      </c>
      <c r="GJ49">
        <v>1</v>
      </c>
      <c r="GK49">
        <v>2</v>
      </c>
      <c r="GL49" t="s">
        <v>432</v>
      </c>
      <c r="GM49">
        <v>3.1</v>
      </c>
      <c r="GN49">
        <v>2.75821</v>
      </c>
      <c r="GO49">
        <v>0.0868329</v>
      </c>
      <c r="GP49">
        <v>0.0867859</v>
      </c>
      <c r="GQ49">
        <v>0.0537034</v>
      </c>
      <c r="GR49">
        <v>0.0531685</v>
      </c>
      <c r="GS49">
        <v>23484</v>
      </c>
      <c r="GT49">
        <v>23193.4</v>
      </c>
      <c r="GU49">
        <v>26261.3</v>
      </c>
      <c r="GV49">
        <v>25733.8</v>
      </c>
      <c r="GW49">
        <v>39905.1</v>
      </c>
      <c r="GX49">
        <v>37199.2</v>
      </c>
      <c r="GY49">
        <v>45943.6</v>
      </c>
      <c r="GZ49">
        <v>42507.8</v>
      </c>
      <c r="HA49">
        <v>1.89648</v>
      </c>
      <c r="HB49">
        <v>1.87582</v>
      </c>
      <c r="HC49">
        <v>-0.0304542</v>
      </c>
      <c r="HD49">
        <v>0</v>
      </c>
      <c r="HE49">
        <v>20.5073</v>
      </c>
      <c r="HF49">
        <v>999.9</v>
      </c>
      <c r="HG49">
        <v>26.1</v>
      </c>
      <c r="HH49">
        <v>33.9</v>
      </c>
      <c r="HI49">
        <v>15.5801</v>
      </c>
      <c r="HJ49">
        <v>60.8389</v>
      </c>
      <c r="HK49">
        <v>28.2332</v>
      </c>
      <c r="HL49">
        <v>1</v>
      </c>
      <c r="HM49">
        <v>0.0464685</v>
      </c>
      <c r="HN49">
        <v>3.45901</v>
      </c>
      <c r="HO49">
        <v>20.2613</v>
      </c>
      <c r="HP49">
        <v>5.22163</v>
      </c>
      <c r="HQ49">
        <v>11.98</v>
      </c>
      <c r="HR49">
        <v>4.96585</v>
      </c>
      <c r="HS49">
        <v>3.275</v>
      </c>
      <c r="HT49">
        <v>9999</v>
      </c>
      <c r="HU49">
        <v>9999</v>
      </c>
      <c r="HV49">
        <v>9999</v>
      </c>
      <c r="HW49">
        <v>991.6</v>
      </c>
      <c r="HX49">
        <v>1.86447</v>
      </c>
      <c r="HY49">
        <v>1.86051</v>
      </c>
      <c r="HZ49">
        <v>1.85883</v>
      </c>
      <c r="IA49">
        <v>1.86027</v>
      </c>
      <c r="IB49">
        <v>1.86026</v>
      </c>
      <c r="IC49">
        <v>1.85875</v>
      </c>
      <c r="ID49">
        <v>1.85778</v>
      </c>
      <c r="IE49">
        <v>1.85273</v>
      </c>
      <c r="IF49">
        <v>0</v>
      </c>
      <c r="IG49">
        <v>0</v>
      </c>
      <c r="IH49">
        <v>0</v>
      </c>
      <c r="II49">
        <v>0</v>
      </c>
      <c r="IJ49" t="s">
        <v>433</v>
      </c>
      <c r="IK49" t="s">
        <v>434</v>
      </c>
      <c r="IL49" t="s">
        <v>435</v>
      </c>
      <c r="IM49" t="s">
        <v>435</v>
      </c>
      <c r="IN49" t="s">
        <v>435</v>
      </c>
      <c r="IO49" t="s">
        <v>435</v>
      </c>
      <c r="IP49">
        <v>0</v>
      </c>
      <c r="IQ49">
        <v>100</v>
      </c>
      <c r="IR49">
        <v>100</v>
      </c>
      <c r="IS49">
        <v>-0.365</v>
      </c>
      <c r="IT49">
        <v>0.0487</v>
      </c>
      <c r="IU49">
        <v>-0.2323507220855465</v>
      </c>
      <c r="IV49">
        <v>-0.0003017253073519933</v>
      </c>
      <c r="IW49">
        <v>-3.611861002991582E-08</v>
      </c>
      <c r="IX49">
        <v>1.092818259192488E-11</v>
      </c>
      <c r="IY49">
        <v>0.01289762825514127</v>
      </c>
      <c r="IZ49">
        <v>-0.00474105797520424</v>
      </c>
      <c r="JA49">
        <v>0.001052688271871255</v>
      </c>
      <c r="JB49">
        <v>-1.557678818490628E-05</v>
      </c>
      <c r="JC49">
        <v>8</v>
      </c>
      <c r="JD49">
        <v>1961</v>
      </c>
      <c r="JE49">
        <v>1</v>
      </c>
      <c r="JF49">
        <v>23</v>
      </c>
      <c r="JG49">
        <v>3.1</v>
      </c>
      <c r="JH49">
        <v>3.1</v>
      </c>
      <c r="JI49">
        <v>1.13892</v>
      </c>
      <c r="JJ49">
        <v>2.63916</v>
      </c>
      <c r="JK49">
        <v>1.49658</v>
      </c>
      <c r="JL49">
        <v>2.39258</v>
      </c>
      <c r="JM49">
        <v>1.54907</v>
      </c>
      <c r="JN49">
        <v>2.35718</v>
      </c>
      <c r="JO49">
        <v>39.9689</v>
      </c>
      <c r="JP49">
        <v>24.035</v>
      </c>
      <c r="JQ49">
        <v>18</v>
      </c>
      <c r="JR49">
        <v>488.233</v>
      </c>
      <c r="JS49">
        <v>490.348</v>
      </c>
      <c r="JT49">
        <v>17.6371</v>
      </c>
      <c r="JU49">
        <v>27.5918</v>
      </c>
      <c r="JV49">
        <v>29.9996</v>
      </c>
      <c r="JW49">
        <v>27.8047</v>
      </c>
      <c r="JX49">
        <v>27.7827</v>
      </c>
      <c r="JY49">
        <v>22.8986</v>
      </c>
      <c r="JZ49">
        <v>34.0238</v>
      </c>
      <c r="KA49">
        <v>40.6051</v>
      </c>
      <c r="KB49">
        <v>17.6373</v>
      </c>
      <c r="KC49">
        <v>419.8</v>
      </c>
      <c r="KD49">
        <v>9.272449999999999</v>
      </c>
      <c r="KE49">
        <v>100.384</v>
      </c>
      <c r="KF49">
        <v>100.837</v>
      </c>
    </row>
    <row r="50" spans="1:292">
      <c r="A50">
        <v>32</v>
      </c>
      <c r="B50">
        <v>1680814634.1</v>
      </c>
      <c r="C50">
        <v>1744.599999904633</v>
      </c>
      <c r="D50" t="s">
        <v>500</v>
      </c>
      <c r="E50" t="s">
        <v>501</v>
      </c>
      <c r="F50">
        <v>5</v>
      </c>
      <c r="G50" t="s">
        <v>486</v>
      </c>
      <c r="H50">
        <v>1680814631.6</v>
      </c>
      <c r="I50">
        <f>(J50)/1000</f>
        <v>0</v>
      </c>
      <c r="J50">
        <f>IF(DO50, AM50, AG50)</f>
        <v>0</v>
      </c>
      <c r="K50">
        <f>IF(DO50, AH50, AF50)</f>
        <v>0</v>
      </c>
      <c r="L50">
        <f>DQ50 - IF(AT50&gt;1, K50*DK50*100.0/(AV50*EE50), 0)</f>
        <v>0</v>
      </c>
      <c r="M50">
        <f>((S50-I50/2)*L50-K50)/(S50+I50/2)</f>
        <v>0</v>
      </c>
      <c r="N50">
        <f>M50*(DX50+DY50)/1000.0</f>
        <v>0</v>
      </c>
      <c r="O50">
        <f>(DQ50 - IF(AT50&gt;1, K50*DK50*100.0/(AV50*EE50), 0))*(DX50+DY50)/1000.0</f>
        <v>0</v>
      </c>
      <c r="P50">
        <f>2.0/((1/R50-1/Q50)+SIGN(R50)*SQRT((1/R50-1/Q50)*(1/R50-1/Q50) + 4*DL50/((DL50+1)*(DL50+1))*(2*1/R50*1/Q50-1/Q50*1/Q50)))</f>
        <v>0</v>
      </c>
      <c r="Q50">
        <f>IF(LEFT(DM50,1)&lt;&gt;"0",IF(LEFT(DM50,1)="1",3.0,DN50),$D$5+$E$5*(EE50*DX50/($K$5*1000))+$F$5*(EE50*DX50/($K$5*1000))*MAX(MIN(DK50,$J$5),$I$5)*MAX(MIN(DK50,$J$5),$I$5)+$G$5*MAX(MIN(DK50,$J$5),$I$5)*(EE50*DX50/($K$5*1000))+$H$5*(EE50*DX50/($K$5*1000))*(EE50*DX50/($K$5*1000)))</f>
        <v>0</v>
      </c>
      <c r="R50">
        <f>I50*(1000-(1000*0.61365*exp(17.502*V50/(240.97+V50))/(DX50+DY50)+DS50)/2)/(1000*0.61365*exp(17.502*V50/(240.97+V50))/(DX50+DY50)-DS50)</f>
        <v>0</v>
      </c>
      <c r="S50">
        <f>1/((DL50+1)/(P50/1.6)+1/(Q50/1.37)) + DL50/((DL50+1)/(P50/1.6) + DL50/(Q50/1.37))</f>
        <v>0</v>
      </c>
      <c r="T50">
        <f>(DG50*DJ50)</f>
        <v>0</v>
      </c>
      <c r="U50">
        <f>(DZ50+(T50+2*0.95*5.67E-8*(((DZ50+$B$9)+273)^4-(DZ50+273)^4)-44100*I50)/(1.84*29.3*Q50+8*0.95*5.67E-8*(DZ50+273)^3))</f>
        <v>0</v>
      </c>
      <c r="V50">
        <f>($C$9*EA50+$D$9*EB50+$E$9*U50)</f>
        <v>0</v>
      </c>
      <c r="W50">
        <f>0.61365*exp(17.502*V50/(240.97+V50))</f>
        <v>0</v>
      </c>
      <c r="X50">
        <f>(Y50/Z50*100)</f>
        <v>0</v>
      </c>
      <c r="Y50">
        <f>DS50*(DX50+DY50)/1000</f>
        <v>0</v>
      </c>
      <c r="Z50">
        <f>0.61365*exp(17.502*DZ50/(240.97+DZ50))</f>
        <v>0</v>
      </c>
      <c r="AA50">
        <f>(W50-DS50*(DX50+DY50)/1000)</f>
        <v>0</v>
      </c>
      <c r="AB50">
        <f>(-I50*44100)</f>
        <v>0</v>
      </c>
      <c r="AC50">
        <f>2*29.3*Q50*0.92*(DZ50-V50)</f>
        <v>0</v>
      </c>
      <c r="AD50">
        <f>2*0.95*5.67E-8*(((DZ50+$B$9)+273)^4-(V50+273)^4)</f>
        <v>0</v>
      </c>
      <c r="AE50">
        <f>T50+AD50+AB50+AC50</f>
        <v>0</v>
      </c>
      <c r="AF50">
        <f>DW50*AT50*(DR50-DQ50*(1000-AT50*DT50)/(1000-AT50*DS50))/(100*DK50)</f>
        <v>0</v>
      </c>
      <c r="AG50">
        <f>1000*DW50*AT50*(DS50-DT50)/(100*DK50*(1000-AT50*DS50))</f>
        <v>0</v>
      </c>
      <c r="AH50">
        <f>(AI50 - AJ50 - DX50*1E3/(8.314*(DZ50+273.15)) * AL50/DW50 * AK50) * DW50/(100*DK50) * (1000 - DT50)/1000</f>
        <v>0</v>
      </c>
      <c r="AI50">
        <v>423.7085718684273</v>
      </c>
      <c r="AJ50">
        <v>424.1739515151515</v>
      </c>
      <c r="AK50">
        <v>0.005783514318164973</v>
      </c>
      <c r="AL50">
        <v>66.86721800145325</v>
      </c>
      <c r="AM50">
        <f>(AO50 - AN50 + DX50*1E3/(8.314*(DZ50+273.15)) * AQ50/DW50 * AP50) * DW50/(100*DK50) * 1000/(1000 - AO50)</f>
        <v>0</v>
      </c>
      <c r="AN50">
        <v>9.194323957433836</v>
      </c>
      <c r="AO50">
        <v>9.459676303030301</v>
      </c>
      <c r="AP50">
        <v>-2.685621702532187E-05</v>
      </c>
      <c r="AQ50">
        <v>89.9198160811217</v>
      </c>
      <c r="AR50">
        <v>0</v>
      </c>
      <c r="AS50">
        <v>0</v>
      </c>
      <c r="AT50">
        <f>IF(AR50*$H$15&gt;=AV50,1.0,(AV50/(AV50-AR50*$H$15)))</f>
        <v>0</v>
      </c>
      <c r="AU50">
        <f>(AT50-1)*100</f>
        <v>0</v>
      </c>
      <c r="AV50">
        <f>MAX(0,($B$15+$C$15*EE50)/(1+$D$15*EE50)*DX50/(DZ50+273)*$E$15)</f>
        <v>0</v>
      </c>
      <c r="AW50" t="s">
        <v>429</v>
      </c>
      <c r="AX50" t="s">
        <v>429</v>
      </c>
      <c r="AY50">
        <v>0</v>
      </c>
      <c r="AZ50">
        <v>0</v>
      </c>
      <c r="BA50">
        <f>1-AY50/AZ50</f>
        <v>0</v>
      </c>
      <c r="BB50">
        <v>0</v>
      </c>
      <c r="BC50" t="s">
        <v>429</v>
      </c>
      <c r="BD50" t="s">
        <v>429</v>
      </c>
      <c r="BE50">
        <v>0</v>
      </c>
      <c r="BF50">
        <v>0</v>
      </c>
      <c r="BG50">
        <f>1-BE50/BF50</f>
        <v>0</v>
      </c>
      <c r="BH50">
        <v>0.5</v>
      </c>
      <c r="BI50">
        <f>DH50</f>
        <v>0</v>
      </c>
      <c r="BJ50">
        <f>K50</f>
        <v>0</v>
      </c>
      <c r="BK50">
        <f>BG50*BH50*BI50</f>
        <v>0</v>
      </c>
      <c r="BL50">
        <f>(BJ50-BB50)/BI50</f>
        <v>0</v>
      </c>
      <c r="BM50">
        <f>(AZ50-BF50)/BF50</f>
        <v>0</v>
      </c>
      <c r="BN50">
        <f>AY50/(BA50+AY50/BF50)</f>
        <v>0</v>
      </c>
      <c r="BO50" t="s">
        <v>429</v>
      </c>
      <c r="BP50">
        <v>0</v>
      </c>
      <c r="BQ50">
        <f>IF(BP50&lt;&gt;0, BP50, BN50)</f>
        <v>0</v>
      </c>
      <c r="BR50">
        <f>1-BQ50/BF50</f>
        <v>0</v>
      </c>
      <c r="BS50">
        <f>(BF50-BE50)/(BF50-BQ50)</f>
        <v>0</v>
      </c>
      <c r="BT50">
        <f>(AZ50-BF50)/(AZ50-BQ50)</f>
        <v>0</v>
      </c>
      <c r="BU50">
        <f>(BF50-BE50)/(BF50-AY50)</f>
        <v>0</v>
      </c>
      <c r="BV50">
        <f>(AZ50-BF50)/(AZ50-AY50)</f>
        <v>0</v>
      </c>
      <c r="BW50">
        <f>(BS50*BQ50/BE50)</f>
        <v>0</v>
      </c>
      <c r="BX50">
        <f>(1-BW50)</f>
        <v>0</v>
      </c>
      <c r="DG50">
        <f>$B$13*EF50+$C$13*EG50+$F$13*ER50*(1-EU50)</f>
        <v>0</v>
      </c>
      <c r="DH50">
        <f>DG50*DI50</f>
        <v>0</v>
      </c>
      <c r="DI50">
        <f>($B$13*$D$11+$C$13*$D$11+$F$13*((FE50+EW50)/MAX(FE50+EW50+FF50, 0.1)*$I$11+FF50/MAX(FE50+EW50+FF50, 0.1)*$J$11))/($B$13+$C$13+$F$13)</f>
        <v>0</v>
      </c>
      <c r="DJ50">
        <f>($B$13*$K$11+$C$13*$K$11+$F$13*((FE50+EW50)/MAX(FE50+EW50+FF50, 0.1)*$P$11+FF50/MAX(FE50+EW50+FF50, 0.1)*$Q$11))/($B$13+$C$13+$F$13)</f>
        <v>0</v>
      </c>
      <c r="DK50">
        <v>2.96</v>
      </c>
      <c r="DL50">
        <v>0.5</v>
      </c>
      <c r="DM50" t="s">
        <v>430</v>
      </c>
      <c r="DN50">
        <v>2</v>
      </c>
      <c r="DO50" t="b">
        <v>1</v>
      </c>
      <c r="DP50">
        <v>1680814631.6</v>
      </c>
      <c r="DQ50">
        <v>420.1475555555556</v>
      </c>
      <c r="DR50">
        <v>419.8242222222222</v>
      </c>
      <c r="DS50">
        <v>9.463307777777779</v>
      </c>
      <c r="DT50">
        <v>9.193072222222222</v>
      </c>
      <c r="DU50">
        <v>420.5124444444444</v>
      </c>
      <c r="DV50">
        <v>9.414736666666666</v>
      </c>
      <c r="DW50">
        <v>499.9777777777778</v>
      </c>
      <c r="DX50">
        <v>89.01238888888889</v>
      </c>
      <c r="DY50">
        <v>0.09991046666666666</v>
      </c>
      <c r="DZ50">
        <v>19.96124444444445</v>
      </c>
      <c r="EA50">
        <v>19.99785555555555</v>
      </c>
      <c r="EB50">
        <v>999.9000000000001</v>
      </c>
      <c r="EC50">
        <v>0</v>
      </c>
      <c r="ED50">
        <v>0</v>
      </c>
      <c r="EE50">
        <v>9997.351111111109</v>
      </c>
      <c r="EF50">
        <v>0</v>
      </c>
      <c r="EG50">
        <v>0.242856</v>
      </c>
      <c r="EH50">
        <v>0.3234556666666666</v>
      </c>
      <c r="EI50">
        <v>424.1615555555556</v>
      </c>
      <c r="EJ50">
        <v>423.7195555555556</v>
      </c>
      <c r="EK50">
        <v>0.270236</v>
      </c>
      <c r="EL50">
        <v>419.8242222222222</v>
      </c>
      <c r="EM50">
        <v>9.193072222222222</v>
      </c>
      <c r="EN50">
        <v>0.8423512222222223</v>
      </c>
      <c r="EO50">
        <v>0.8182971111111111</v>
      </c>
      <c r="EP50">
        <v>4.441761111111111</v>
      </c>
      <c r="EQ50">
        <v>4.02871</v>
      </c>
      <c r="ER50">
        <v>0</v>
      </c>
      <c r="ES50">
        <v>0</v>
      </c>
      <c r="ET50">
        <v>0</v>
      </c>
      <c r="EU50">
        <v>0</v>
      </c>
      <c r="EV50">
        <v>2.065077777777778</v>
      </c>
      <c r="EW50">
        <v>0</v>
      </c>
      <c r="EX50">
        <v>-16.62764444444444</v>
      </c>
      <c r="EY50">
        <v>-0.8936000000000001</v>
      </c>
      <c r="EZ50">
        <v>34.17322222222222</v>
      </c>
      <c r="FA50">
        <v>41.347</v>
      </c>
      <c r="FB50">
        <v>37.13888888888889</v>
      </c>
      <c r="FC50">
        <v>40.67322222222222</v>
      </c>
      <c r="FD50">
        <v>34.79844444444445</v>
      </c>
      <c r="FE50">
        <v>0</v>
      </c>
      <c r="FF50">
        <v>0</v>
      </c>
      <c r="FG50">
        <v>0</v>
      </c>
      <c r="FH50">
        <v>1680814606.1</v>
      </c>
      <c r="FI50">
        <v>0</v>
      </c>
      <c r="FJ50">
        <v>2.027492</v>
      </c>
      <c r="FK50">
        <v>-0.4440923090436317</v>
      </c>
      <c r="FL50">
        <v>2.184215383811531</v>
      </c>
      <c r="FM50">
        <v>-16.76968</v>
      </c>
      <c r="FN50">
        <v>15</v>
      </c>
      <c r="FO50">
        <v>1680814445.6</v>
      </c>
      <c r="FP50" t="s">
        <v>487</v>
      </c>
      <c r="FQ50">
        <v>1680814445.6</v>
      </c>
      <c r="FR50">
        <v>1680814444.6</v>
      </c>
      <c r="FS50">
        <v>3</v>
      </c>
      <c r="FT50">
        <v>0.357</v>
      </c>
      <c r="FU50">
        <v>0.002</v>
      </c>
      <c r="FV50">
        <v>-0.365</v>
      </c>
      <c r="FW50">
        <v>0.045</v>
      </c>
      <c r="FX50">
        <v>420</v>
      </c>
      <c r="FY50">
        <v>9</v>
      </c>
      <c r="FZ50">
        <v>0.43</v>
      </c>
      <c r="GA50">
        <v>0.17</v>
      </c>
      <c r="GB50">
        <v>0.31507715</v>
      </c>
      <c r="GC50">
        <v>-0.2270501088180119</v>
      </c>
      <c r="GD50">
        <v>0.05699167996846118</v>
      </c>
      <c r="GE50">
        <v>0</v>
      </c>
      <c r="GF50">
        <v>0.2624346</v>
      </c>
      <c r="GG50">
        <v>0.03199386866791739</v>
      </c>
      <c r="GH50">
        <v>0.0205669165576661</v>
      </c>
      <c r="GI50">
        <v>1</v>
      </c>
      <c r="GJ50">
        <v>1</v>
      </c>
      <c r="GK50">
        <v>2</v>
      </c>
      <c r="GL50" t="s">
        <v>432</v>
      </c>
      <c r="GM50">
        <v>3.0999</v>
      </c>
      <c r="GN50">
        <v>2.75809</v>
      </c>
      <c r="GO50">
        <v>0.0868424</v>
      </c>
      <c r="GP50">
        <v>0.0867831</v>
      </c>
      <c r="GQ50">
        <v>0.0536543</v>
      </c>
      <c r="GR50">
        <v>0.0533929</v>
      </c>
      <c r="GS50">
        <v>23483.9</v>
      </c>
      <c r="GT50">
        <v>23193.6</v>
      </c>
      <c r="GU50">
        <v>26261.4</v>
      </c>
      <c r="GV50">
        <v>25733.9</v>
      </c>
      <c r="GW50">
        <v>39907.2</v>
      </c>
      <c r="GX50">
        <v>37190.6</v>
      </c>
      <c r="GY50">
        <v>45943.7</v>
      </c>
      <c r="GZ50">
        <v>42508.1</v>
      </c>
      <c r="HA50">
        <v>1.8965</v>
      </c>
      <c r="HB50">
        <v>1.8759</v>
      </c>
      <c r="HC50">
        <v>-0.0303052</v>
      </c>
      <c r="HD50">
        <v>0</v>
      </c>
      <c r="HE50">
        <v>20.5065</v>
      </c>
      <c r="HF50">
        <v>999.9</v>
      </c>
      <c r="HG50">
        <v>26</v>
      </c>
      <c r="HH50">
        <v>33.9</v>
      </c>
      <c r="HI50">
        <v>15.5193</v>
      </c>
      <c r="HJ50">
        <v>61.0589</v>
      </c>
      <c r="HK50">
        <v>28.4215</v>
      </c>
      <c r="HL50">
        <v>1</v>
      </c>
      <c r="HM50">
        <v>0.0462119</v>
      </c>
      <c r="HN50">
        <v>3.46535</v>
      </c>
      <c r="HO50">
        <v>20.2616</v>
      </c>
      <c r="HP50">
        <v>5.22133</v>
      </c>
      <c r="HQ50">
        <v>11.98</v>
      </c>
      <c r="HR50">
        <v>4.9653</v>
      </c>
      <c r="HS50">
        <v>3.275</v>
      </c>
      <c r="HT50">
        <v>9999</v>
      </c>
      <c r="HU50">
        <v>9999</v>
      </c>
      <c r="HV50">
        <v>9999</v>
      </c>
      <c r="HW50">
        <v>991.7</v>
      </c>
      <c r="HX50">
        <v>1.86447</v>
      </c>
      <c r="HY50">
        <v>1.86056</v>
      </c>
      <c r="HZ50">
        <v>1.85883</v>
      </c>
      <c r="IA50">
        <v>1.86029</v>
      </c>
      <c r="IB50">
        <v>1.86026</v>
      </c>
      <c r="IC50">
        <v>1.85873</v>
      </c>
      <c r="ID50">
        <v>1.85779</v>
      </c>
      <c r="IE50">
        <v>1.85272</v>
      </c>
      <c r="IF50">
        <v>0</v>
      </c>
      <c r="IG50">
        <v>0</v>
      </c>
      <c r="IH50">
        <v>0</v>
      </c>
      <c r="II50">
        <v>0</v>
      </c>
      <c r="IJ50" t="s">
        <v>433</v>
      </c>
      <c r="IK50" t="s">
        <v>434</v>
      </c>
      <c r="IL50" t="s">
        <v>435</v>
      </c>
      <c r="IM50" t="s">
        <v>435</v>
      </c>
      <c r="IN50" t="s">
        <v>435</v>
      </c>
      <c r="IO50" t="s">
        <v>435</v>
      </c>
      <c r="IP50">
        <v>0</v>
      </c>
      <c r="IQ50">
        <v>100</v>
      </c>
      <c r="IR50">
        <v>100</v>
      </c>
      <c r="IS50">
        <v>-0.365</v>
      </c>
      <c r="IT50">
        <v>0.0485</v>
      </c>
      <c r="IU50">
        <v>-0.2323507220855465</v>
      </c>
      <c r="IV50">
        <v>-0.0003017253073519933</v>
      </c>
      <c r="IW50">
        <v>-3.611861002991582E-08</v>
      </c>
      <c r="IX50">
        <v>1.092818259192488E-11</v>
      </c>
      <c r="IY50">
        <v>0.01289762825514127</v>
      </c>
      <c r="IZ50">
        <v>-0.00474105797520424</v>
      </c>
      <c r="JA50">
        <v>0.001052688271871255</v>
      </c>
      <c r="JB50">
        <v>-1.557678818490628E-05</v>
      </c>
      <c r="JC50">
        <v>8</v>
      </c>
      <c r="JD50">
        <v>1961</v>
      </c>
      <c r="JE50">
        <v>1</v>
      </c>
      <c r="JF50">
        <v>23</v>
      </c>
      <c r="JG50">
        <v>3.1</v>
      </c>
      <c r="JH50">
        <v>3.2</v>
      </c>
      <c r="JI50">
        <v>1.13892</v>
      </c>
      <c r="JJ50">
        <v>2.63794</v>
      </c>
      <c r="JK50">
        <v>1.49658</v>
      </c>
      <c r="JL50">
        <v>2.39258</v>
      </c>
      <c r="JM50">
        <v>1.54907</v>
      </c>
      <c r="JN50">
        <v>2.39136</v>
      </c>
      <c r="JO50">
        <v>39.9689</v>
      </c>
      <c r="JP50">
        <v>24.0262</v>
      </c>
      <c r="JQ50">
        <v>18</v>
      </c>
      <c r="JR50">
        <v>488.202</v>
      </c>
      <c r="JS50">
        <v>490.358</v>
      </c>
      <c r="JT50">
        <v>17.6376</v>
      </c>
      <c r="JU50">
        <v>27.586</v>
      </c>
      <c r="JV50">
        <v>29.9998</v>
      </c>
      <c r="JW50">
        <v>27.7988</v>
      </c>
      <c r="JX50">
        <v>27.7782</v>
      </c>
      <c r="JY50">
        <v>22.8964</v>
      </c>
      <c r="JZ50">
        <v>34.0238</v>
      </c>
      <c r="KA50">
        <v>40.6051</v>
      </c>
      <c r="KB50">
        <v>17.6375</v>
      </c>
      <c r="KC50">
        <v>419.8</v>
      </c>
      <c r="KD50">
        <v>9.272449999999999</v>
      </c>
      <c r="KE50">
        <v>100.384</v>
      </c>
      <c r="KF50">
        <v>100.838</v>
      </c>
    </row>
    <row r="51" spans="1:292">
      <c r="A51">
        <v>33</v>
      </c>
      <c r="B51">
        <v>1680814639.1</v>
      </c>
      <c r="C51">
        <v>1749.599999904633</v>
      </c>
      <c r="D51" t="s">
        <v>502</v>
      </c>
      <c r="E51" t="s">
        <v>503</v>
      </c>
      <c r="F51">
        <v>5</v>
      </c>
      <c r="G51" t="s">
        <v>486</v>
      </c>
      <c r="H51">
        <v>1680814636.3</v>
      </c>
      <c r="I51">
        <f>(J51)/1000</f>
        <v>0</v>
      </c>
      <c r="J51">
        <f>IF(DO51, AM51, AG51)</f>
        <v>0</v>
      </c>
      <c r="K51">
        <f>IF(DO51, AH51, AF51)</f>
        <v>0</v>
      </c>
      <c r="L51">
        <f>DQ51 - IF(AT51&gt;1, K51*DK51*100.0/(AV51*EE51), 0)</f>
        <v>0</v>
      </c>
      <c r="M51">
        <f>((S51-I51/2)*L51-K51)/(S51+I51/2)</f>
        <v>0</v>
      </c>
      <c r="N51">
        <f>M51*(DX51+DY51)/1000.0</f>
        <v>0</v>
      </c>
      <c r="O51">
        <f>(DQ51 - IF(AT51&gt;1, K51*DK51*100.0/(AV51*EE51), 0))*(DX51+DY51)/1000.0</f>
        <v>0</v>
      </c>
      <c r="P51">
        <f>2.0/((1/R51-1/Q51)+SIGN(R51)*SQRT((1/R51-1/Q51)*(1/R51-1/Q51) + 4*DL51/((DL51+1)*(DL51+1))*(2*1/R51*1/Q51-1/Q51*1/Q51)))</f>
        <v>0</v>
      </c>
      <c r="Q51">
        <f>IF(LEFT(DM51,1)&lt;&gt;"0",IF(LEFT(DM51,1)="1",3.0,DN51),$D$5+$E$5*(EE51*DX51/($K$5*1000))+$F$5*(EE51*DX51/($K$5*1000))*MAX(MIN(DK51,$J$5),$I$5)*MAX(MIN(DK51,$J$5),$I$5)+$G$5*MAX(MIN(DK51,$J$5),$I$5)*(EE51*DX51/($K$5*1000))+$H$5*(EE51*DX51/($K$5*1000))*(EE51*DX51/($K$5*1000)))</f>
        <v>0</v>
      </c>
      <c r="R51">
        <f>I51*(1000-(1000*0.61365*exp(17.502*V51/(240.97+V51))/(DX51+DY51)+DS51)/2)/(1000*0.61365*exp(17.502*V51/(240.97+V51))/(DX51+DY51)-DS51)</f>
        <v>0</v>
      </c>
      <c r="S51">
        <f>1/((DL51+1)/(P51/1.6)+1/(Q51/1.37)) + DL51/((DL51+1)/(P51/1.6) + DL51/(Q51/1.37))</f>
        <v>0</v>
      </c>
      <c r="T51">
        <f>(DG51*DJ51)</f>
        <v>0</v>
      </c>
      <c r="U51">
        <f>(DZ51+(T51+2*0.95*5.67E-8*(((DZ51+$B$9)+273)^4-(DZ51+273)^4)-44100*I51)/(1.84*29.3*Q51+8*0.95*5.67E-8*(DZ51+273)^3))</f>
        <v>0</v>
      </c>
      <c r="V51">
        <f>($C$9*EA51+$D$9*EB51+$E$9*U51)</f>
        <v>0</v>
      </c>
      <c r="W51">
        <f>0.61365*exp(17.502*V51/(240.97+V51))</f>
        <v>0</v>
      </c>
      <c r="X51">
        <f>(Y51/Z51*100)</f>
        <v>0</v>
      </c>
      <c r="Y51">
        <f>DS51*(DX51+DY51)/1000</f>
        <v>0</v>
      </c>
      <c r="Z51">
        <f>0.61365*exp(17.502*DZ51/(240.97+DZ51))</f>
        <v>0</v>
      </c>
      <c r="AA51">
        <f>(W51-DS51*(DX51+DY51)/1000)</f>
        <v>0</v>
      </c>
      <c r="AB51">
        <f>(-I51*44100)</f>
        <v>0</v>
      </c>
      <c r="AC51">
        <f>2*29.3*Q51*0.92*(DZ51-V51)</f>
        <v>0</v>
      </c>
      <c r="AD51">
        <f>2*0.95*5.67E-8*(((DZ51+$B$9)+273)^4-(V51+273)^4)</f>
        <v>0</v>
      </c>
      <c r="AE51">
        <f>T51+AD51+AB51+AC51</f>
        <v>0</v>
      </c>
      <c r="AF51">
        <f>DW51*AT51*(DR51-DQ51*(1000-AT51*DT51)/(1000-AT51*DS51))/(100*DK51)</f>
        <v>0</v>
      </c>
      <c r="AG51">
        <f>1000*DW51*AT51*(DS51-DT51)/(100*DK51*(1000-AT51*DS51))</f>
        <v>0</v>
      </c>
      <c r="AH51">
        <f>(AI51 - AJ51 - DX51*1E3/(8.314*(DZ51+273.15)) * AL51/DW51 * AK51) * DW51/(100*DK51) * (1000 - DT51)/1000</f>
        <v>0</v>
      </c>
      <c r="AI51">
        <v>423.7524165336317</v>
      </c>
      <c r="AJ51">
        <v>424.1331878787878</v>
      </c>
      <c r="AK51">
        <v>-0.002167319972782591</v>
      </c>
      <c r="AL51">
        <v>66.86721800145325</v>
      </c>
      <c r="AM51">
        <f>(AO51 - AN51 + DX51*1E3/(8.314*(DZ51+273.15)) * AQ51/DW51 * AP51) * DW51/(100*DK51) * 1000/(1000 - AO51)</f>
        <v>0</v>
      </c>
      <c r="AN51">
        <v>9.231889097802402</v>
      </c>
      <c r="AO51">
        <v>9.473479575757576</v>
      </c>
      <c r="AP51">
        <v>3.20031454057663E-05</v>
      </c>
      <c r="AQ51">
        <v>89.9198160811217</v>
      </c>
      <c r="AR51">
        <v>0</v>
      </c>
      <c r="AS51">
        <v>0</v>
      </c>
      <c r="AT51">
        <f>IF(AR51*$H$15&gt;=AV51,1.0,(AV51/(AV51-AR51*$H$15)))</f>
        <v>0</v>
      </c>
      <c r="AU51">
        <f>(AT51-1)*100</f>
        <v>0</v>
      </c>
      <c r="AV51">
        <f>MAX(0,($B$15+$C$15*EE51)/(1+$D$15*EE51)*DX51/(DZ51+273)*$E$15)</f>
        <v>0</v>
      </c>
      <c r="AW51" t="s">
        <v>429</v>
      </c>
      <c r="AX51" t="s">
        <v>429</v>
      </c>
      <c r="AY51">
        <v>0</v>
      </c>
      <c r="AZ51">
        <v>0</v>
      </c>
      <c r="BA51">
        <f>1-AY51/AZ51</f>
        <v>0</v>
      </c>
      <c r="BB51">
        <v>0</v>
      </c>
      <c r="BC51" t="s">
        <v>429</v>
      </c>
      <c r="BD51" t="s">
        <v>429</v>
      </c>
      <c r="BE51">
        <v>0</v>
      </c>
      <c r="BF51">
        <v>0</v>
      </c>
      <c r="BG51">
        <f>1-BE51/BF51</f>
        <v>0</v>
      </c>
      <c r="BH51">
        <v>0.5</v>
      </c>
      <c r="BI51">
        <f>DH51</f>
        <v>0</v>
      </c>
      <c r="BJ51">
        <f>K51</f>
        <v>0</v>
      </c>
      <c r="BK51">
        <f>BG51*BH51*BI51</f>
        <v>0</v>
      </c>
      <c r="BL51">
        <f>(BJ51-BB51)/BI51</f>
        <v>0</v>
      </c>
      <c r="BM51">
        <f>(AZ51-BF51)/BF51</f>
        <v>0</v>
      </c>
      <c r="BN51">
        <f>AY51/(BA51+AY51/BF51)</f>
        <v>0</v>
      </c>
      <c r="BO51" t="s">
        <v>429</v>
      </c>
      <c r="BP51">
        <v>0</v>
      </c>
      <c r="BQ51">
        <f>IF(BP51&lt;&gt;0, BP51, BN51)</f>
        <v>0</v>
      </c>
      <c r="BR51">
        <f>1-BQ51/BF51</f>
        <v>0</v>
      </c>
      <c r="BS51">
        <f>(BF51-BE51)/(BF51-BQ51)</f>
        <v>0</v>
      </c>
      <c r="BT51">
        <f>(AZ51-BF51)/(AZ51-BQ51)</f>
        <v>0</v>
      </c>
      <c r="BU51">
        <f>(BF51-BE51)/(BF51-AY51)</f>
        <v>0</v>
      </c>
      <c r="BV51">
        <f>(AZ51-BF51)/(AZ51-AY51)</f>
        <v>0</v>
      </c>
      <c r="BW51">
        <f>(BS51*BQ51/BE51)</f>
        <v>0</v>
      </c>
      <c r="BX51">
        <f>(1-BW51)</f>
        <v>0</v>
      </c>
      <c r="DG51">
        <f>$B$13*EF51+$C$13*EG51+$F$13*ER51*(1-EU51)</f>
        <v>0</v>
      </c>
      <c r="DH51">
        <f>DG51*DI51</f>
        <v>0</v>
      </c>
      <c r="DI51">
        <f>($B$13*$D$11+$C$13*$D$11+$F$13*((FE51+EW51)/MAX(FE51+EW51+FF51, 0.1)*$I$11+FF51/MAX(FE51+EW51+FF51, 0.1)*$J$11))/($B$13+$C$13+$F$13)</f>
        <v>0</v>
      </c>
      <c r="DJ51">
        <f>($B$13*$K$11+$C$13*$K$11+$F$13*((FE51+EW51)/MAX(FE51+EW51+FF51, 0.1)*$P$11+FF51/MAX(FE51+EW51+FF51, 0.1)*$Q$11))/($B$13+$C$13+$F$13)</f>
        <v>0</v>
      </c>
      <c r="DK51">
        <v>2.96</v>
      </c>
      <c r="DL51">
        <v>0.5</v>
      </c>
      <c r="DM51" t="s">
        <v>430</v>
      </c>
      <c r="DN51">
        <v>2</v>
      </c>
      <c r="DO51" t="b">
        <v>1</v>
      </c>
      <c r="DP51">
        <v>1680814636.3</v>
      </c>
      <c r="DQ51">
        <v>420.1392</v>
      </c>
      <c r="DR51">
        <v>419.8302</v>
      </c>
      <c r="DS51">
        <v>9.466921000000001</v>
      </c>
      <c r="DT51">
        <v>9.229808</v>
      </c>
      <c r="DU51">
        <v>420.5039</v>
      </c>
      <c r="DV51">
        <v>9.418313999999999</v>
      </c>
      <c r="DW51">
        <v>500.0367</v>
      </c>
      <c r="DX51">
        <v>89.01076</v>
      </c>
      <c r="DY51">
        <v>0.10007271</v>
      </c>
      <c r="DZ51">
        <v>19.95891</v>
      </c>
      <c r="EA51">
        <v>20.00562</v>
      </c>
      <c r="EB51">
        <v>999.9</v>
      </c>
      <c r="EC51">
        <v>0</v>
      </c>
      <c r="ED51">
        <v>0</v>
      </c>
      <c r="EE51">
        <v>9995.446</v>
      </c>
      <c r="EF51">
        <v>0</v>
      </c>
      <c r="EG51">
        <v>0.242856</v>
      </c>
      <c r="EH51">
        <v>0.3088836</v>
      </c>
      <c r="EI51">
        <v>424.1545</v>
      </c>
      <c r="EJ51">
        <v>423.7412</v>
      </c>
      <c r="EK51">
        <v>0.2371142999999999</v>
      </c>
      <c r="EL51">
        <v>419.8302</v>
      </c>
      <c r="EM51">
        <v>9.229808</v>
      </c>
      <c r="EN51">
        <v>0.8426580000000001</v>
      </c>
      <c r="EO51">
        <v>0.8215523000000001</v>
      </c>
      <c r="EP51">
        <v>4.446955</v>
      </c>
      <c r="EQ51">
        <v>4.085245</v>
      </c>
      <c r="ER51">
        <v>0</v>
      </c>
      <c r="ES51">
        <v>0</v>
      </c>
      <c r="ET51">
        <v>0</v>
      </c>
      <c r="EU51">
        <v>0</v>
      </c>
      <c r="EV51">
        <v>2.1669</v>
      </c>
      <c r="EW51">
        <v>0</v>
      </c>
      <c r="EX51">
        <v>-16.5833</v>
      </c>
      <c r="EY51">
        <v>-0.8557</v>
      </c>
      <c r="EZ51">
        <v>34.1746</v>
      </c>
      <c r="FA51">
        <v>41.3812</v>
      </c>
      <c r="FB51">
        <v>37.5436</v>
      </c>
      <c r="FC51">
        <v>40.6935</v>
      </c>
      <c r="FD51">
        <v>34.8749</v>
      </c>
      <c r="FE51">
        <v>0</v>
      </c>
      <c r="FF51">
        <v>0</v>
      </c>
      <c r="FG51">
        <v>0</v>
      </c>
      <c r="FH51">
        <v>1680814611.5</v>
      </c>
      <c r="FI51">
        <v>0</v>
      </c>
      <c r="FJ51">
        <v>2.032065384615385</v>
      </c>
      <c r="FK51">
        <v>1.141398289024603</v>
      </c>
      <c r="FL51">
        <v>0.8712136702544532</v>
      </c>
      <c r="FM51">
        <v>-16.63224615384615</v>
      </c>
      <c r="FN51">
        <v>15</v>
      </c>
      <c r="FO51">
        <v>1680814445.6</v>
      </c>
      <c r="FP51" t="s">
        <v>487</v>
      </c>
      <c r="FQ51">
        <v>1680814445.6</v>
      </c>
      <c r="FR51">
        <v>1680814444.6</v>
      </c>
      <c r="FS51">
        <v>3</v>
      </c>
      <c r="FT51">
        <v>0.357</v>
      </c>
      <c r="FU51">
        <v>0.002</v>
      </c>
      <c r="FV51">
        <v>-0.365</v>
      </c>
      <c r="FW51">
        <v>0.045</v>
      </c>
      <c r="FX51">
        <v>420</v>
      </c>
      <c r="FY51">
        <v>9</v>
      </c>
      <c r="FZ51">
        <v>0.43</v>
      </c>
      <c r="GA51">
        <v>0.17</v>
      </c>
      <c r="GB51">
        <v>0.305754775</v>
      </c>
      <c r="GC51">
        <v>-0.0894200487804885</v>
      </c>
      <c r="GD51">
        <v>0.05354152922894877</v>
      </c>
      <c r="GE51">
        <v>1</v>
      </c>
      <c r="GF51">
        <v>0.253979325</v>
      </c>
      <c r="GG51">
        <v>-0.0003827054409009714</v>
      </c>
      <c r="GH51">
        <v>0.02138392010295061</v>
      </c>
      <c r="GI51">
        <v>1</v>
      </c>
      <c r="GJ51">
        <v>2</v>
      </c>
      <c r="GK51">
        <v>2</v>
      </c>
      <c r="GL51" t="s">
        <v>452</v>
      </c>
      <c r="GM51">
        <v>3.10001</v>
      </c>
      <c r="GN51">
        <v>2.75823</v>
      </c>
      <c r="GO51">
        <v>0.0868312</v>
      </c>
      <c r="GP51">
        <v>0.0867704</v>
      </c>
      <c r="GQ51">
        <v>0.0537123</v>
      </c>
      <c r="GR51">
        <v>0.0534372</v>
      </c>
      <c r="GS51">
        <v>23484.5</v>
      </c>
      <c r="GT51">
        <v>23194.1</v>
      </c>
      <c r="GU51">
        <v>26261.8</v>
      </c>
      <c r="GV51">
        <v>25734.1</v>
      </c>
      <c r="GW51">
        <v>39905.3</v>
      </c>
      <c r="GX51">
        <v>37189.1</v>
      </c>
      <c r="GY51">
        <v>45944.3</v>
      </c>
      <c r="GZ51">
        <v>42508.3</v>
      </c>
      <c r="HA51">
        <v>1.89673</v>
      </c>
      <c r="HB51">
        <v>1.87585</v>
      </c>
      <c r="HC51">
        <v>-0.0302121</v>
      </c>
      <c r="HD51">
        <v>0</v>
      </c>
      <c r="HE51">
        <v>20.5049</v>
      </c>
      <c r="HF51">
        <v>999.9</v>
      </c>
      <c r="HG51">
        <v>26</v>
      </c>
      <c r="HH51">
        <v>33.9</v>
      </c>
      <c r="HI51">
        <v>15.5213</v>
      </c>
      <c r="HJ51">
        <v>61.0389</v>
      </c>
      <c r="HK51">
        <v>28.3694</v>
      </c>
      <c r="HL51">
        <v>1</v>
      </c>
      <c r="HM51">
        <v>0.0457317</v>
      </c>
      <c r="HN51">
        <v>3.46465</v>
      </c>
      <c r="HO51">
        <v>20.2615</v>
      </c>
      <c r="HP51">
        <v>5.22193</v>
      </c>
      <c r="HQ51">
        <v>11.98</v>
      </c>
      <c r="HR51">
        <v>4.96575</v>
      </c>
      <c r="HS51">
        <v>3.275</v>
      </c>
      <c r="HT51">
        <v>9999</v>
      </c>
      <c r="HU51">
        <v>9999</v>
      </c>
      <c r="HV51">
        <v>9999</v>
      </c>
      <c r="HW51">
        <v>991.7</v>
      </c>
      <c r="HX51">
        <v>1.86447</v>
      </c>
      <c r="HY51">
        <v>1.86052</v>
      </c>
      <c r="HZ51">
        <v>1.85883</v>
      </c>
      <c r="IA51">
        <v>1.86028</v>
      </c>
      <c r="IB51">
        <v>1.86028</v>
      </c>
      <c r="IC51">
        <v>1.85872</v>
      </c>
      <c r="ID51">
        <v>1.85782</v>
      </c>
      <c r="IE51">
        <v>1.85272</v>
      </c>
      <c r="IF51">
        <v>0</v>
      </c>
      <c r="IG51">
        <v>0</v>
      </c>
      <c r="IH51">
        <v>0</v>
      </c>
      <c r="II51">
        <v>0</v>
      </c>
      <c r="IJ51" t="s">
        <v>433</v>
      </c>
      <c r="IK51" t="s">
        <v>434</v>
      </c>
      <c r="IL51" t="s">
        <v>435</v>
      </c>
      <c r="IM51" t="s">
        <v>435</v>
      </c>
      <c r="IN51" t="s">
        <v>435</v>
      </c>
      <c r="IO51" t="s">
        <v>435</v>
      </c>
      <c r="IP51">
        <v>0</v>
      </c>
      <c r="IQ51">
        <v>100</v>
      </c>
      <c r="IR51">
        <v>100</v>
      </c>
      <c r="IS51">
        <v>-0.365</v>
      </c>
      <c r="IT51">
        <v>0.0487</v>
      </c>
      <c r="IU51">
        <v>-0.2323507220855465</v>
      </c>
      <c r="IV51">
        <v>-0.0003017253073519933</v>
      </c>
      <c r="IW51">
        <v>-3.611861002991582E-08</v>
      </c>
      <c r="IX51">
        <v>1.092818259192488E-11</v>
      </c>
      <c r="IY51">
        <v>0.01289762825514127</v>
      </c>
      <c r="IZ51">
        <v>-0.00474105797520424</v>
      </c>
      <c r="JA51">
        <v>0.001052688271871255</v>
      </c>
      <c r="JB51">
        <v>-1.557678818490628E-05</v>
      </c>
      <c r="JC51">
        <v>8</v>
      </c>
      <c r="JD51">
        <v>1961</v>
      </c>
      <c r="JE51">
        <v>1</v>
      </c>
      <c r="JF51">
        <v>23</v>
      </c>
      <c r="JG51">
        <v>3.2</v>
      </c>
      <c r="JH51">
        <v>3.2</v>
      </c>
      <c r="JI51">
        <v>1.13892</v>
      </c>
      <c r="JJ51">
        <v>2.63306</v>
      </c>
      <c r="JK51">
        <v>1.49658</v>
      </c>
      <c r="JL51">
        <v>2.39258</v>
      </c>
      <c r="JM51">
        <v>1.54907</v>
      </c>
      <c r="JN51">
        <v>2.4292</v>
      </c>
      <c r="JO51">
        <v>39.9689</v>
      </c>
      <c r="JP51">
        <v>24.035</v>
      </c>
      <c r="JQ51">
        <v>18</v>
      </c>
      <c r="JR51">
        <v>488.297</v>
      </c>
      <c r="JS51">
        <v>490.286</v>
      </c>
      <c r="JT51">
        <v>17.6375</v>
      </c>
      <c r="JU51">
        <v>27.5807</v>
      </c>
      <c r="JV51">
        <v>29.9998</v>
      </c>
      <c r="JW51">
        <v>27.7942</v>
      </c>
      <c r="JX51">
        <v>27.7735</v>
      </c>
      <c r="JY51">
        <v>22.8978</v>
      </c>
      <c r="JZ51">
        <v>34.0238</v>
      </c>
      <c r="KA51">
        <v>40.234</v>
      </c>
      <c r="KB51">
        <v>17.6375</v>
      </c>
      <c r="KC51">
        <v>419.8</v>
      </c>
      <c r="KD51">
        <v>9.272449999999999</v>
      </c>
      <c r="KE51">
        <v>100.385</v>
      </c>
      <c r="KF51">
        <v>100.839</v>
      </c>
    </row>
    <row r="52" spans="1:292">
      <c r="A52">
        <v>34</v>
      </c>
      <c r="B52">
        <v>1680814644.1</v>
      </c>
      <c r="C52">
        <v>1754.599999904633</v>
      </c>
      <c r="D52" t="s">
        <v>504</v>
      </c>
      <c r="E52" t="s">
        <v>505</v>
      </c>
      <c r="F52">
        <v>5</v>
      </c>
      <c r="G52" t="s">
        <v>486</v>
      </c>
      <c r="H52">
        <v>1680814641.6</v>
      </c>
      <c r="I52">
        <f>(J52)/1000</f>
        <v>0</v>
      </c>
      <c r="J52">
        <f>IF(DO52, AM52, AG52)</f>
        <v>0</v>
      </c>
      <c r="K52">
        <f>IF(DO52, AH52, AF52)</f>
        <v>0</v>
      </c>
      <c r="L52">
        <f>DQ52 - IF(AT52&gt;1, K52*DK52*100.0/(AV52*EE52), 0)</f>
        <v>0</v>
      </c>
      <c r="M52">
        <f>((S52-I52/2)*L52-K52)/(S52+I52/2)</f>
        <v>0</v>
      </c>
      <c r="N52">
        <f>M52*(DX52+DY52)/1000.0</f>
        <v>0</v>
      </c>
      <c r="O52">
        <f>(DQ52 - IF(AT52&gt;1, K52*DK52*100.0/(AV52*EE52), 0))*(DX52+DY52)/1000.0</f>
        <v>0</v>
      </c>
      <c r="P52">
        <f>2.0/((1/R52-1/Q52)+SIGN(R52)*SQRT((1/R52-1/Q52)*(1/R52-1/Q52) + 4*DL52/((DL52+1)*(DL52+1))*(2*1/R52*1/Q52-1/Q52*1/Q52)))</f>
        <v>0</v>
      </c>
      <c r="Q52">
        <f>IF(LEFT(DM52,1)&lt;&gt;"0",IF(LEFT(DM52,1)="1",3.0,DN52),$D$5+$E$5*(EE52*DX52/($K$5*1000))+$F$5*(EE52*DX52/($K$5*1000))*MAX(MIN(DK52,$J$5),$I$5)*MAX(MIN(DK52,$J$5),$I$5)+$G$5*MAX(MIN(DK52,$J$5),$I$5)*(EE52*DX52/($K$5*1000))+$H$5*(EE52*DX52/($K$5*1000))*(EE52*DX52/($K$5*1000)))</f>
        <v>0</v>
      </c>
      <c r="R52">
        <f>I52*(1000-(1000*0.61365*exp(17.502*V52/(240.97+V52))/(DX52+DY52)+DS52)/2)/(1000*0.61365*exp(17.502*V52/(240.97+V52))/(DX52+DY52)-DS52)</f>
        <v>0</v>
      </c>
      <c r="S52">
        <f>1/((DL52+1)/(P52/1.6)+1/(Q52/1.37)) + DL52/((DL52+1)/(P52/1.6) + DL52/(Q52/1.37))</f>
        <v>0</v>
      </c>
      <c r="T52">
        <f>(DG52*DJ52)</f>
        <v>0</v>
      </c>
      <c r="U52">
        <f>(DZ52+(T52+2*0.95*5.67E-8*(((DZ52+$B$9)+273)^4-(DZ52+273)^4)-44100*I52)/(1.84*29.3*Q52+8*0.95*5.67E-8*(DZ52+273)^3))</f>
        <v>0</v>
      </c>
      <c r="V52">
        <f>($C$9*EA52+$D$9*EB52+$E$9*U52)</f>
        <v>0</v>
      </c>
      <c r="W52">
        <f>0.61365*exp(17.502*V52/(240.97+V52))</f>
        <v>0</v>
      </c>
      <c r="X52">
        <f>(Y52/Z52*100)</f>
        <v>0</v>
      </c>
      <c r="Y52">
        <f>DS52*(DX52+DY52)/1000</f>
        <v>0</v>
      </c>
      <c r="Z52">
        <f>0.61365*exp(17.502*DZ52/(240.97+DZ52))</f>
        <v>0</v>
      </c>
      <c r="AA52">
        <f>(W52-DS52*(DX52+DY52)/1000)</f>
        <v>0</v>
      </c>
      <c r="AB52">
        <f>(-I52*44100)</f>
        <v>0</v>
      </c>
      <c r="AC52">
        <f>2*29.3*Q52*0.92*(DZ52-V52)</f>
        <v>0</v>
      </c>
      <c r="AD52">
        <f>2*0.95*5.67E-8*(((DZ52+$B$9)+273)^4-(V52+273)^4)</f>
        <v>0</v>
      </c>
      <c r="AE52">
        <f>T52+AD52+AB52+AC52</f>
        <v>0</v>
      </c>
      <c r="AF52">
        <f>DW52*AT52*(DR52-DQ52*(1000-AT52*DT52)/(1000-AT52*DS52))/(100*DK52)</f>
        <v>0</v>
      </c>
      <c r="AG52">
        <f>1000*DW52*AT52*(DS52-DT52)/(100*DK52*(1000-AT52*DS52))</f>
        <v>0</v>
      </c>
      <c r="AH52">
        <f>(AI52 - AJ52 - DX52*1E3/(8.314*(DZ52+273.15)) * AL52/DW52 * AK52) * DW52/(100*DK52) * (1000 - DT52)/1000</f>
        <v>0</v>
      </c>
      <c r="AI52">
        <v>423.7003544373907</v>
      </c>
      <c r="AJ52">
        <v>424.1426363636363</v>
      </c>
      <c r="AK52">
        <v>0.001526682493222996</v>
      </c>
      <c r="AL52">
        <v>66.86721800145325</v>
      </c>
      <c r="AM52">
        <f>(AO52 - AN52 + DX52*1E3/(8.314*(DZ52+273.15)) * AQ52/DW52 * AP52) * DW52/(100*DK52) * 1000/(1000 - AO52)</f>
        <v>0</v>
      </c>
      <c r="AN52">
        <v>9.219555641782177</v>
      </c>
      <c r="AO52">
        <v>9.4798366060606</v>
      </c>
      <c r="AP52">
        <v>1.204584457262002E-05</v>
      </c>
      <c r="AQ52">
        <v>89.9198160811217</v>
      </c>
      <c r="AR52">
        <v>0</v>
      </c>
      <c r="AS52">
        <v>0</v>
      </c>
      <c r="AT52">
        <f>IF(AR52*$H$15&gt;=AV52,1.0,(AV52/(AV52-AR52*$H$15)))</f>
        <v>0</v>
      </c>
      <c r="AU52">
        <f>(AT52-1)*100</f>
        <v>0</v>
      </c>
      <c r="AV52">
        <f>MAX(0,($B$15+$C$15*EE52)/(1+$D$15*EE52)*DX52/(DZ52+273)*$E$15)</f>
        <v>0</v>
      </c>
      <c r="AW52" t="s">
        <v>429</v>
      </c>
      <c r="AX52" t="s">
        <v>429</v>
      </c>
      <c r="AY52">
        <v>0</v>
      </c>
      <c r="AZ52">
        <v>0</v>
      </c>
      <c r="BA52">
        <f>1-AY52/AZ52</f>
        <v>0</v>
      </c>
      <c r="BB52">
        <v>0</v>
      </c>
      <c r="BC52" t="s">
        <v>429</v>
      </c>
      <c r="BD52" t="s">
        <v>429</v>
      </c>
      <c r="BE52">
        <v>0</v>
      </c>
      <c r="BF52">
        <v>0</v>
      </c>
      <c r="BG52">
        <f>1-BE52/BF52</f>
        <v>0</v>
      </c>
      <c r="BH52">
        <v>0.5</v>
      </c>
      <c r="BI52">
        <f>DH52</f>
        <v>0</v>
      </c>
      <c r="BJ52">
        <f>K52</f>
        <v>0</v>
      </c>
      <c r="BK52">
        <f>BG52*BH52*BI52</f>
        <v>0</v>
      </c>
      <c r="BL52">
        <f>(BJ52-BB52)/BI52</f>
        <v>0</v>
      </c>
      <c r="BM52">
        <f>(AZ52-BF52)/BF52</f>
        <v>0</v>
      </c>
      <c r="BN52">
        <f>AY52/(BA52+AY52/BF52)</f>
        <v>0</v>
      </c>
      <c r="BO52" t="s">
        <v>429</v>
      </c>
      <c r="BP52">
        <v>0</v>
      </c>
      <c r="BQ52">
        <f>IF(BP52&lt;&gt;0, BP52, BN52)</f>
        <v>0</v>
      </c>
      <c r="BR52">
        <f>1-BQ52/BF52</f>
        <v>0</v>
      </c>
      <c r="BS52">
        <f>(BF52-BE52)/(BF52-BQ52)</f>
        <v>0</v>
      </c>
      <c r="BT52">
        <f>(AZ52-BF52)/(AZ52-BQ52)</f>
        <v>0</v>
      </c>
      <c r="BU52">
        <f>(BF52-BE52)/(BF52-AY52)</f>
        <v>0</v>
      </c>
      <c r="BV52">
        <f>(AZ52-BF52)/(AZ52-AY52)</f>
        <v>0</v>
      </c>
      <c r="BW52">
        <f>(BS52*BQ52/BE52)</f>
        <v>0</v>
      </c>
      <c r="BX52">
        <f>(1-BW52)</f>
        <v>0</v>
      </c>
      <c r="DG52">
        <f>$B$13*EF52+$C$13*EG52+$F$13*ER52*(1-EU52)</f>
        <v>0</v>
      </c>
      <c r="DH52">
        <f>DG52*DI52</f>
        <v>0</v>
      </c>
      <c r="DI52">
        <f>($B$13*$D$11+$C$13*$D$11+$F$13*((FE52+EW52)/MAX(FE52+EW52+FF52, 0.1)*$I$11+FF52/MAX(FE52+EW52+FF52, 0.1)*$J$11))/($B$13+$C$13+$F$13)</f>
        <v>0</v>
      </c>
      <c r="DJ52">
        <f>($B$13*$K$11+$C$13*$K$11+$F$13*((FE52+EW52)/MAX(FE52+EW52+FF52, 0.1)*$P$11+FF52/MAX(FE52+EW52+FF52, 0.1)*$Q$11))/($B$13+$C$13+$F$13)</f>
        <v>0</v>
      </c>
      <c r="DK52">
        <v>2.96</v>
      </c>
      <c r="DL52">
        <v>0.5</v>
      </c>
      <c r="DM52" t="s">
        <v>430</v>
      </c>
      <c r="DN52">
        <v>2</v>
      </c>
      <c r="DO52" t="b">
        <v>1</v>
      </c>
      <c r="DP52">
        <v>1680814641.6</v>
      </c>
      <c r="DQ52">
        <v>420.1033333333334</v>
      </c>
      <c r="DR52">
        <v>419.7923333333333</v>
      </c>
      <c r="DS52">
        <v>9.477813333333334</v>
      </c>
      <c r="DT52">
        <v>9.21909111111111</v>
      </c>
      <c r="DU52">
        <v>420.4682222222222</v>
      </c>
      <c r="DV52">
        <v>9.429085555555556</v>
      </c>
      <c r="DW52">
        <v>500.0152222222222</v>
      </c>
      <c r="DX52">
        <v>89.01004444444445</v>
      </c>
      <c r="DY52">
        <v>0.1000176888888889</v>
      </c>
      <c r="DZ52">
        <v>19.95973333333334</v>
      </c>
      <c r="EA52">
        <v>20.00963333333333</v>
      </c>
      <c r="EB52">
        <v>999.9000000000001</v>
      </c>
      <c r="EC52">
        <v>0</v>
      </c>
      <c r="ED52">
        <v>0</v>
      </c>
      <c r="EE52">
        <v>9995.144444444444</v>
      </c>
      <c r="EF52">
        <v>0</v>
      </c>
      <c r="EG52">
        <v>0.242856</v>
      </c>
      <c r="EH52">
        <v>0.3110113333333333</v>
      </c>
      <c r="EI52">
        <v>424.123</v>
      </c>
      <c r="EJ52">
        <v>423.6983333333334</v>
      </c>
      <c r="EK52">
        <v>0.2587227777777778</v>
      </c>
      <c r="EL52">
        <v>419.7923333333333</v>
      </c>
      <c r="EM52">
        <v>9.21909111111111</v>
      </c>
      <c r="EN52">
        <v>0.8436203333333333</v>
      </c>
      <c r="EO52">
        <v>0.8205914444444444</v>
      </c>
      <c r="EP52">
        <v>4.463257777777778</v>
      </c>
      <c r="EQ52">
        <v>4.068568888888889</v>
      </c>
      <c r="ER52">
        <v>0</v>
      </c>
      <c r="ES52">
        <v>0</v>
      </c>
      <c r="ET52">
        <v>0</v>
      </c>
      <c r="EU52">
        <v>0</v>
      </c>
      <c r="EV52">
        <v>2.039144444444445</v>
      </c>
      <c r="EW52">
        <v>0</v>
      </c>
      <c r="EX52">
        <v>-16.25964444444444</v>
      </c>
      <c r="EY52">
        <v>-0.8387333333333333</v>
      </c>
      <c r="EZ52">
        <v>34.17322222222222</v>
      </c>
      <c r="FA52">
        <v>41.40944444444445</v>
      </c>
      <c r="FB52">
        <v>37.17333333333333</v>
      </c>
      <c r="FC52">
        <v>40.715</v>
      </c>
      <c r="FD52">
        <v>35.27055555555555</v>
      </c>
      <c r="FE52">
        <v>0</v>
      </c>
      <c r="FF52">
        <v>0</v>
      </c>
      <c r="FG52">
        <v>0</v>
      </c>
      <c r="FH52">
        <v>1680814616.3</v>
      </c>
      <c r="FI52">
        <v>0</v>
      </c>
      <c r="FJ52">
        <v>2.066384615384615</v>
      </c>
      <c r="FK52">
        <v>0.345641022344158</v>
      </c>
      <c r="FL52">
        <v>2.038632482405871</v>
      </c>
      <c r="FM52">
        <v>-16.49326923076923</v>
      </c>
      <c r="FN52">
        <v>15</v>
      </c>
      <c r="FO52">
        <v>1680814445.6</v>
      </c>
      <c r="FP52" t="s">
        <v>487</v>
      </c>
      <c r="FQ52">
        <v>1680814445.6</v>
      </c>
      <c r="FR52">
        <v>1680814444.6</v>
      </c>
      <c r="FS52">
        <v>3</v>
      </c>
      <c r="FT52">
        <v>0.357</v>
      </c>
      <c r="FU52">
        <v>0.002</v>
      </c>
      <c r="FV52">
        <v>-0.365</v>
      </c>
      <c r="FW52">
        <v>0.045</v>
      </c>
      <c r="FX52">
        <v>420</v>
      </c>
      <c r="FY52">
        <v>9</v>
      </c>
      <c r="FZ52">
        <v>0.43</v>
      </c>
      <c r="GA52">
        <v>0.17</v>
      </c>
      <c r="GB52">
        <v>0.2970692195121951</v>
      </c>
      <c r="GC52">
        <v>0.1598430522648084</v>
      </c>
      <c r="GD52">
        <v>0.04599612142371338</v>
      </c>
      <c r="GE52">
        <v>0</v>
      </c>
      <c r="GF52">
        <v>0.2570105365853659</v>
      </c>
      <c r="GG52">
        <v>-0.03870117073170681</v>
      </c>
      <c r="GH52">
        <v>0.02145450556705305</v>
      </c>
      <c r="GI52">
        <v>1</v>
      </c>
      <c r="GJ52">
        <v>1</v>
      </c>
      <c r="GK52">
        <v>2</v>
      </c>
      <c r="GL52" t="s">
        <v>432</v>
      </c>
      <c r="GM52">
        <v>3.09993</v>
      </c>
      <c r="GN52">
        <v>2.75792</v>
      </c>
      <c r="GO52">
        <v>0.08683689999999999</v>
      </c>
      <c r="GP52">
        <v>0.08677319999999999</v>
      </c>
      <c r="GQ52">
        <v>0.0537324</v>
      </c>
      <c r="GR52">
        <v>0.0532263</v>
      </c>
      <c r="GS52">
        <v>23484.4</v>
      </c>
      <c r="GT52">
        <v>23194</v>
      </c>
      <c r="GU52">
        <v>26261.9</v>
      </c>
      <c r="GV52">
        <v>25734.1</v>
      </c>
      <c r="GW52">
        <v>39904.4</v>
      </c>
      <c r="GX52">
        <v>37197.5</v>
      </c>
      <c r="GY52">
        <v>45944.2</v>
      </c>
      <c r="GZ52">
        <v>42508.5</v>
      </c>
      <c r="HA52">
        <v>1.8964</v>
      </c>
      <c r="HB52">
        <v>1.87598</v>
      </c>
      <c r="HC52">
        <v>-0.0299327</v>
      </c>
      <c r="HD52">
        <v>0</v>
      </c>
      <c r="HE52">
        <v>20.5031</v>
      </c>
      <c r="HF52">
        <v>999.9</v>
      </c>
      <c r="HG52">
        <v>25.9</v>
      </c>
      <c r="HH52">
        <v>33.9</v>
      </c>
      <c r="HI52">
        <v>15.4604</v>
      </c>
      <c r="HJ52">
        <v>60.9889</v>
      </c>
      <c r="HK52">
        <v>28.2532</v>
      </c>
      <c r="HL52">
        <v>1</v>
      </c>
      <c r="HM52">
        <v>0.0454472</v>
      </c>
      <c r="HN52">
        <v>3.46364</v>
      </c>
      <c r="HO52">
        <v>20.2615</v>
      </c>
      <c r="HP52">
        <v>5.22253</v>
      </c>
      <c r="HQ52">
        <v>11.98</v>
      </c>
      <c r="HR52">
        <v>4.96545</v>
      </c>
      <c r="HS52">
        <v>3.275</v>
      </c>
      <c r="HT52">
        <v>9999</v>
      </c>
      <c r="HU52">
        <v>9999</v>
      </c>
      <c r="HV52">
        <v>9999</v>
      </c>
      <c r="HW52">
        <v>991.7</v>
      </c>
      <c r="HX52">
        <v>1.86447</v>
      </c>
      <c r="HY52">
        <v>1.86052</v>
      </c>
      <c r="HZ52">
        <v>1.85883</v>
      </c>
      <c r="IA52">
        <v>1.8603</v>
      </c>
      <c r="IB52">
        <v>1.86024</v>
      </c>
      <c r="IC52">
        <v>1.85872</v>
      </c>
      <c r="ID52">
        <v>1.85779</v>
      </c>
      <c r="IE52">
        <v>1.85272</v>
      </c>
      <c r="IF52">
        <v>0</v>
      </c>
      <c r="IG52">
        <v>0</v>
      </c>
      <c r="IH52">
        <v>0</v>
      </c>
      <c r="II52">
        <v>0</v>
      </c>
      <c r="IJ52" t="s">
        <v>433</v>
      </c>
      <c r="IK52" t="s">
        <v>434</v>
      </c>
      <c r="IL52" t="s">
        <v>435</v>
      </c>
      <c r="IM52" t="s">
        <v>435</v>
      </c>
      <c r="IN52" t="s">
        <v>435</v>
      </c>
      <c r="IO52" t="s">
        <v>435</v>
      </c>
      <c r="IP52">
        <v>0</v>
      </c>
      <c r="IQ52">
        <v>100</v>
      </c>
      <c r="IR52">
        <v>100</v>
      </c>
      <c r="IS52">
        <v>-0.365</v>
      </c>
      <c r="IT52">
        <v>0.0487</v>
      </c>
      <c r="IU52">
        <v>-0.2323507220855465</v>
      </c>
      <c r="IV52">
        <v>-0.0003017253073519933</v>
      </c>
      <c r="IW52">
        <v>-3.611861002991582E-08</v>
      </c>
      <c r="IX52">
        <v>1.092818259192488E-11</v>
      </c>
      <c r="IY52">
        <v>0.01289762825514127</v>
      </c>
      <c r="IZ52">
        <v>-0.00474105797520424</v>
      </c>
      <c r="JA52">
        <v>0.001052688271871255</v>
      </c>
      <c r="JB52">
        <v>-1.557678818490628E-05</v>
      </c>
      <c r="JC52">
        <v>8</v>
      </c>
      <c r="JD52">
        <v>1961</v>
      </c>
      <c r="JE52">
        <v>1</v>
      </c>
      <c r="JF52">
        <v>23</v>
      </c>
      <c r="JG52">
        <v>3.3</v>
      </c>
      <c r="JH52">
        <v>3.3</v>
      </c>
      <c r="JI52">
        <v>1.13892</v>
      </c>
      <c r="JJ52">
        <v>2.63428</v>
      </c>
      <c r="JK52">
        <v>1.49658</v>
      </c>
      <c r="JL52">
        <v>2.3938</v>
      </c>
      <c r="JM52">
        <v>1.54907</v>
      </c>
      <c r="JN52">
        <v>2.34741</v>
      </c>
      <c r="JO52">
        <v>39.9689</v>
      </c>
      <c r="JP52">
        <v>24.0262</v>
      </c>
      <c r="JQ52">
        <v>18</v>
      </c>
      <c r="JR52">
        <v>488.067</v>
      </c>
      <c r="JS52">
        <v>490.327</v>
      </c>
      <c r="JT52">
        <v>17.6373</v>
      </c>
      <c r="JU52">
        <v>27.5754</v>
      </c>
      <c r="JV52">
        <v>29.9997</v>
      </c>
      <c r="JW52">
        <v>27.7892</v>
      </c>
      <c r="JX52">
        <v>27.7686</v>
      </c>
      <c r="JY52">
        <v>22.8993</v>
      </c>
      <c r="JZ52">
        <v>33.7482</v>
      </c>
      <c r="KA52">
        <v>40.234</v>
      </c>
      <c r="KB52">
        <v>17.628</v>
      </c>
      <c r="KC52">
        <v>419.8</v>
      </c>
      <c r="KD52">
        <v>9.272449999999999</v>
      </c>
      <c r="KE52">
        <v>100.385</v>
      </c>
      <c r="KF52">
        <v>100.839</v>
      </c>
    </row>
    <row r="53" spans="1:292">
      <c r="A53">
        <v>35</v>
      </c>
      <c r="B53">
        <v>1680814649.1</v>
      </c>
      <c r="C53">
        <v>1759.599999904633</v>
      </c>
      <c r="D53" t="s">
        <v>506</v>
      </c>
      <c r="E53" t="s">
        <v>507</v>
      </c>
      <c r="F53">
        <v>5</v>
      </c>
      <c r="G53" t="s">
        <v>486</v>
      </c>
      <c r="H53">
        <v>1680814646.3</v>
      </c>
      <c r="I53">
        <f>(J53)/1000</f>
        <v>0</v>
      </c>
      <c r="J53">
        <f>IF(DO53, AM53, AG53)</f>
        <v>0</v>
      </c>
      <c r="K53">
        <f>IF(DO53, AH53, AF53)</f>
        <v>0</v>
      </c>
      <c r="L53">
        <f>DQ53 - IF(AT53&gt;1, K53*DK53*100.0/(AV53*EE53), 0)</f>
        <v>0</v>
      </c>
      <c r="M53">
        <f>((S53-I53/2)*L53-K53)/(S53+I53/2)</f>
        <v>0</v>
      </c>
      <c r="N53">
        <f>M53*(DX53+DY53)/1000.0</f>
        <v>0</v>
      </c>
      <c r="O53">
        <f>(DQ53 - IF(AT53&gt;1, K53*DK53*100.0/(AV53*EE53), 0))*(DX53+DY53)/1000.0</f>
        <v>0</v>
      </c>
      <c r="P53">
        <f>2.0/((1/R53-1/Q53)+SIGN(R53)*SQRT((1/R53-1/Q53)*(1/R53-1/Q53) + 4*DL53/((DL53+1)*(DL53+1))*(2*1/R53*1/Q53-1/Q53*1/Q53)))</f>
        <v>0</v>
      </c>
      <c r="Q53">
        <f>IF(LEFT(DM53,1)&lt;&gt;"0",IF(LEFT(DM53,1)="1",3.0,DN53),$D$5+$E$5*(EE53*DX53/($K$5*1000))+$F$5*(EE53*DX53/($K$5*1000))*MAX(MIN(DK53,$J$5),$I$5)*MAX(MIN(DK53,$J$5),$I$5)+$G$5*MAX(MIN(DK53,$J$5),$I$5)*(EE53*DX53/($K$5*1000))+$H$5*(EE53*DX53/($K$5*1000))*(EE53*DX53/($K$5*1000)))</f>
        <v>0</v>
      </c>
      <c r="R53">
        <f>I53*(1000-(1000*0.61365*exp(17.502*V53/(240.97+V53))/(DX53+DY53)+DS53)/2)/(1000*0.61365*exp(17.502*V53/(240.97+V53))/(DX53+DY53)-DS53)</f>
        <v>0</v>
      </c>
      <c r="S53">
        <f>1/((DL53+1)/(P53/1.6)+1/(Q53/1.37)) + DL53/((DL53+1)/(P53/1.6) + DL53/(Q53/1.37))</f>
        <v>0</v>
      </c>
      <c r="T53">
        <f>(DG53*DJ53)</f>
        <v>0</v>
      </c>
      <c r="U53">
        <f>(DZ53+(T53+2*0.95*5.67E-8*(((DZ53+$B$9)+273)^4-(DZ53+273)^4)-44100*I53)/(1.84*29.3*Q53+8*0.95*5.67E-8*(DZ53+273)^3))</f>
        <v>0</v>
      </c>
      <c r="V53">
        <f>($C$9*EA53+$D$9*EB53+$E$9*U53)</f>
        <v>0</v>
      </c>
      <c r="W53">
        <f>0.61365*exp(17.502*V53/(240.97+V53))</f>
        <v>0</v>
      </c>
      <c r="X53">
        <f>(Y53/Z53*100)</f>
        <v>0</v>
      </c>
      <c r="Y53">
        <f>DS53*(DX53+DY53)/1000</f>
        <v>0</v>
      </c>
      <c r="Z53">
        <f>0.61365*exp(17.502*DZ53/(240.97+DZ53))</f>
        <v>0</v>
      </c>
      <c r="AA53">
        <f>(W53-DS53*(DX53+DY53)/1000)</f>
        <v>0</v>
      </c>
      <c r="AB53">
        <f>(-I53*44100)</f>
        <v>0</v>
      </c>
      <c r="AC53">
        <f>2*29.3*Q53*0.92*(DZ53-V53)</f>
        <v>0</v>
      </c>
      <c r="AD53">
        <f>2*0.95*5.67E-8*(((DZ53+$B$9)+273)^4-(V53+273)^4)</f>
        <v>0</v>
      </c>
      <c r="AE53">
        <f>T53+AD53+AB53+AC53</f>
        <v>0</v>
      </c>
      <c r="AF53">
        <f>DW53*AT53*(DR53-DQ53*(1000-AT53*DT53)/(1000-AT53*DS53))/(100*DK53)</f>
        <v>0</v>
      </c>
      <c r="AG53">
        <f>1000*DW53*AT53*(DS53-DT53)/(100*DK53*(1000-AT53*DS53))</f>
        <v>0</v>
      </c>
      <c r="AH53">
        <f>(AI53 - AJ53 - DX53*1E3/(8.314*(DZ53+273.15)) * AL53/DW53 * AK53) * DW53/(100*DK53) * (1000 - DT53)/1000</f>
        <v>0</v>
      </c>
      <c r="AI53">
        <v>423.6828505033665</v>
      </c>
      <c r="AJ53">
        <v>424.1431636363637</v>
      </c>
      <c r="AK53">
        <v>0.0007258200776332032</v>
      </c>
      <c r="AL53">
        <v>66.86721800145325</v>
      </c>
      <c r="AM53">
        <f>(AO53 - AN53 + DX53*1E3/(8.314*(DZ53+273.15)) * AQ53/DW53 * AP53) * DW53/(100*DK53) * 1000/(1000 - AO53)</f>
        <v>0</v>
      </c>
      <c r="AN53">
        <v>9.181541088232466</v>
      </c>
      <c r="AO53">
        <v>9.458395575757578</v>
      </c>
      <c r="AP53">
        <v>-4.808326326992786E-05</v>
      </c>
      <c r="AQ53">
        <v>89.9198160811217</v>
      </c>
      <c r="AR53">
        <v>0</v>
      </c>
      <c r="AS53">
        <v>0</v>
      </c>
      <c r="AT53">
        <f>IF(AR53*$H$15&gt;=AV53,1.0,(AV53/(AV53-AR53*$H$15)))</f>
        <v>0</v>
      </c>
      <c r="AU53">
        <f>(AT53-1)*100</f>
        <v>0</v>
      </c>
      <c r="AV53">
        <f>MAX(0,($B$15+$C$15*EE53)/(1+$D$15*EE53)*DX53/(DZ53+273)*$E$15)</f>
        <v>0</v>
      </c>
      <c r="AW53" t="s">
        <v>429</v>
      </c>
      <c r="AX53" t="s">
        <v>429</v>
      </c>
      <c r="AY53">
        <v>0</v>
      </c>
      <c r="AZ53">
        <v>0</v>
      </c>
      <c r="BA53">
        <f>1-AY53/AZ53</f>
        <v>0</v>
      </c>
      <c r="BB53">
        <v>0</v>
      </c>
      <c r="BC53" t="s">
        <v>429</v>
      </c>
      <c r="BD53" t="s">
        <v>429</v>
      </c>
      <c r="BE53">
        <v>0</v>
      </c>
      <c r="BF53">
        <v>0</v>
      </c>
      <c r="BG53">
        <f>1-BE53/BF53</f>
        <v>0</v>
      </c>
      <c r="BH53">
        <v>0.5</v>
      </c>
      <c r="BI53">
        <f>DH53</f>
        <v>0</v>
      </c>
      <c r="BJ53">
        <f>K53</f>
        <v>0</v>
      </c>
      <c r="BK53">
        <f>BG53*BH53*BI53</f>
        <v>0</v>
      </c>
      <c r="BL53">
        <f>(BJ53-BB53)/BI53</f>
        <v>0</v>
      </c>
      <c r="BM53">
        <f>(AZ53-BF53)/BF53</f>
        <v>0</v>
      </c>
      <c r="BN53">
        <f>AY53/(BA53+AY53/BF53)</f>
        <v>0</v>
      </c>
      <c r="BO53" t="s">
        <v>429</v>
      </c>
      <c r="BP53">
        <v>0</v>
      </c>
      <c r="BQ53">
        <f>IF(BP53&lt;&gt;0, BP53, BN53)</f>
        <v>0</v>
      </c>
      <c r="BR53">
        <f>1-BQ53/BF53</f>
        <v>0</v>
      </c>
      <c r="BS53">
        <f>(BF53-BE53)/(BF53-BQ53)</f>
        <v>0</v>
      </c>
      <c r="BT53">
        <f>(AZ53-BF53)/(AZ53-BQ53)</f>
        <v>0</v>
      </c>
      <c r="BU53">
        <f>(BF53-BE53)/(BF53-AY53)</f>
        <v>0</v>
      </c>
      <c r="BV53">
        <f>(AZ53-BF53)/(AZ53-AY53)</f>
        <v>0</v>
      </c>
      <c r="BW53">
        <f>(BS53*BQ53/BE53)</f>
        <v>0</v>
      </c>
      <c r="BX53">
        <f>(1-BW53)</f>
        <v>0</v>
      </c>
      <c r="DG53">
        <f>$B$13*EF53+$C$13*EG53+$F$13*ER53*(1-EU53)</f>
        <v>0</v>
      </c>
      <c r="DH53">
        <f>DG53*DI53</f>
        <v>0</v>
      </c>
      <c r="DI53">
        <f>($B$13*$D$11+$C$13*$D$11+$F$13*((FE53+EW53)/MAX(FE53+EW53+FF53, 0.1)*$I$11+FF53/MAX(FE53+EW53+FF53, 0.1)*$J$11))/($B$13+$C$13+$F$13)</f>
        <v>0</v>
      </c>
      <c r="DJ53">
        <f>($B$13*$K$11+$C$13*$K$11+$F$13*((FE53+EW53)/MAX(FE53+EW53+FF53, 0.1)*$P$11+FF53/MAX(FE53+EW53+FF53, 0.1)*$Q$11))/($B$13+$C$13+$F$13)</f>
        <v>0</v>
      </c>
      <c r="DK53">
        <v>2.96</v>
      </c>
      <c r="DL53">
        <v>0.5</v>
      </c>
      <c r="DM53" t="s">
        <v>430</v>
      </c>
      <c r="DN53">
        <v>2</v>
      </c>
      <c r="DO53" t="b">
        <v>1</v>
      </c>
      <c r="DP53">
        <v>1680814646.3</v>
      </c>
      <c r="DQ53">
        <v>420.1125</v>
      </c>
      <c r="DR53">
        <v>419.7904</v>
      </c>
      <c r="DS53">
        <v>9.468082000000001</v>
      </c>
      <c r="DT53">
        <v>9.184248999999998</v>
      </c>
      <c r="DU53">
        <v>420.4773</v>
      </c>
      <c r="DV53">
        <v>9.419459000000002</v>
      </c>
      <c r="DW53">
        <v>499.9771</v>
      </c>
      <c r="DX53">
        <v>89.01082</v>
      </c>
      <c r="DY53">
        <v>0.09995315</v>
      </c>
      <c r="DZ53">
        <v>19.9602</v>
      </c>
      <c r="EA53">
        <v>20.00228</v>
      </c>
      <c r="EB53">
        <v>999.9</v>
      </c>
      <c r="EC53">
        <v>0</v>
      </c>
      <c r="ED53">
        <v>0</v>
      </c>
      <c r="EE53">
        <v>9998.558999999999</v>
      </c>
      <c r="EF53">
        <v>0</v>
      </c>
      <c r="EG53">
        <v>0.242856</v>
      </c>
      <c r="EH53">
        <v>0.3220338</v>
      </c>
      <c r="EI53">
        <v>424.1281</v>
      </c>
      <c r="EJ53">
        <v>423.6815</v>
      </c>
      <c r="EK53">
        <v>0.2838314</v>
      </c>
      <c r="EL53">
        <v>419.7904</v>
      </c>
      <c r="EM53">
        <v>9.184248999999998</v>
      </c>
      <c r="EN53">
        <v>0.8427616</v>
      </c>
      <c r="EO53">
        <v>0.8174977</v>
      </c>
      <c r="EP53">
        <v>4.44871</v>
      </c>
      <c r="EQ53">
        <v>4.014815</v>
      </c>
      <c r="ER53">
        <v>0</v>
      </c>
      <c r="ES53">
        <v>0</v>
      </c>
      <c r="ET53">
        <v>0</v>
      </c>
      <c r="EU53">
        <v>0</v>
      </c>
      <c r="EV53">
        <v>2.09143</v>
      </c>
      <c r="EW53">
        <v>0</v>
      </c>
      <c r="EX53">
        <v>-16.16373</v>
      </c>
      <c r="EY53">
        <v>-0.83696</v>
      </c>
      <c r="EZ53">
        <v>34.2311</v>
      </c>
      <c r="FA53">
        <v>41.4246</v>
      </c>
      <c r="FB53">
        <v>37.4122</v>
      </c>
      <c r="FC53">
        <v>40.7621</v>
      </c>
      <c r="FD53">
        <v>34.9684</v>
      </c>
      <c r="FE53">
        <v>0</v>
      </c>
      <c r="FF53">
        <v>0</v>
      </c>
      <c r="FG53">
        <v>0</v>
      </c>
      <c r="FH53">
        <v>1680814621.1</v>
      </c>
      <c r="FI53">
        <v>0</v>
      </c>
      <c r="FJ53">
        <v>2.083246153846154</v>
      </c>
      <c r="FK53">
        <v>-0.7800683823436552</v>
      </c>
      <c r="FL53">
        <v>2.839705985630472</v>
      </c>
      <c r="FM53">
        <v>-16.32801538461538</v>
      </c>
      <c r="FN53">
        <v>15</v>
      </c>
      <c r="FO53">
        <v>1680814445.6</v>
      </c>
      <c r="FP53" t="s">
        <v>487</v>
      </c>
      <c r="FQ53">
        <v>1680814445.6</v>
      </c>
      <c r="FR53">
        <v>1680814444.6</v>
      </c>
      <c r="FS53">
        <v>3</v>
      </c>
      <c r="FT53">
        <v>0.357</v>
      </c>
      <c r="FU53">
        <v>0.002</v>
      </c>
      <c r="FV53">
        <v>-0.365</v>
      </c>
      <c r="FW53">
        <v>0.045</v>
      </c>
      <c r="FX53">
        <v>420</v>
      </c>
      <c r="FY53">
        <v>9</v>
      </c>
      <c r="FZ53">
        <v>0.43</v>
      </c>
      <c r="GA53">
        <v>0.17</v>
      </c>
      <c r="GB53">
        <v>0.3039505853658537</v>
      </c>
      <c r="GC53">
        <v>0.1655874982578399</v>
      </c>
      <c r="GD53">
        <v>0.03708602853154692</v>
      </c>
      <c r="GE53">
        <v>0</v>
      </c>
      <c r="GF53">
        <v>0.264473243902439</v>
      </c>
      <c r="GG53">
        <v>0.01108871080139386</v>
      </c>
      <c r="GH53">
        <v>0.02343748369576589</v>
      </c>
      <c r="GI53">
        <v>1</v>
      </c>
      <c r="GJ53">
        <v>1</v>
      </c>
      <c r="GK53">
        <v>2</v>
      </c>
      <c r="GL53" t="s">
        <v>432</v>
      </c>
      <c r="GM53">
        <v>3.09992</v>
      </c>
      <c r="GN53">
        <v>2.75819</v>
      </c>
      <c r="GO53">
        <v>0.08683979999999999</v>
      </c>
      <c r="GP53">
        <v>0.0867766</v>
      </c>
      <c r="GQ53">
        <v>0.0536438</v>
      </c>
      <c r="GR53">
        <v>0.0532621</v>
      </c>
      <c r="GS53">
        <v>23484.7</v>
      </c>
      <c r="GT53">
        <v>23194.1</v>
      </c>
      <c r="GU53">
        <v>26262.2</v>
      </c>
      <c r="GV53">
        <v>25734.2</v>
      </c>
      <c r="GW53">
        <v>39908.5</v>
      </c>
      <c r="GX53">
        <v>37196.1</v>
      </c>
      <c r="GY53">
        <v>45944.6</v>
      </c>
      <c r="GZ53">
        <v>42508.5</v>
      </c>
      <c r="HA53">
        <v>1.89653</v>
      </c>
      <c r="HB53">
        <v>1.87593</v>
      </c>
      <c r="HC53">
        <v>-0.0301562</v>
      </c>
      <c r="HD53">
        <v>0</v>
      </c>
      <c r="HE53">
        <v>20.5031</v>
      </c>
      <c r="HF53">
        <v>999.9</v>
      </c>
      <c r="HG53">
        <v>25.9</v>
      </c>
      <c r="HH53">
        <v>33.9</v>
      </c>
      <c r="HI53">
        <v>15.4597</v>
      </c>
      <c r="HJ53">
        <v>61.0589</v>
      </c>
      <c r="HK53">
        <v>28.4375</v>
      </c>
      <c r="HL53">
        <v>1</v>
      </c>
      <c r="HM53">
        <v>0.0450254</v>
      </c>
      <c r="HN53">
        <v>3.49766</v>
      </c>
      <c r="HO53">
        <v>20.2607</v>
      </c>
      <c r="HP53">
        <v>5.22238</v>
      </c>
      <c r="HQ53">
        <v>11.98</v>
      </c>
      <c r="HR53">
        <v>4.96575</v>
      </c>
      <c r="HS53">
        <v>3.27503</v>
      </c>
      <c r="HT53">
        <v>9999</v>
      </c>
      <c r="HU53">
        <v>9999</v>
      </c>
      <c r="HV53">
        <v>9999</v>
      </c>
      <c r="HW53">
        <v>991.7</v>
      </c>
      <c r="HX53">
        <v>1.86447</v>
      </c>
      <c r="HY53">
        <v>1.86054</v>
      </c>
      <c r="HZ53">
        <v>1.85883</v>
      </c>
      <c r="IA53">
        <v>1.86029</v>
      </c>
      <c r="IB53">
        <v>1.86026</v>
      </c>
      <c r="IC53">
        <v>1.85873</v>
      </c>
      <c r="ID53">
        <v>1.85779</v>
      </c>
      <c r="IE53">
        <v>1.85272</v>
      </c>
      <c r="IF53">
        <v>0</v>
      </c>
      <c r="IG53">
        <v>0</v>
      </c>
      <c r="IH53">
        <v>0</v>
      </c>
      <c r="II53">
        <v>0</v>
      </c>
      <c r="IJ53" t="s">
        <v>433</v>
      </c>
      <c r="IK53" t="s">
        <v>434</v>
      </c>
      <c r="IL53" t="s">
        <v>435</v>
      </c>
      <c r="IM53" t="s">
        <v>435</v>
      </c>
      <c r="IN53" t="s">
        <v>435</v>
      </c>
      <c r="IO53" t="s">
        <v>435</v>
      </c>
      <c r="IP53">
        <v>0</v>
      </c>
      <c r="IQ53">
        <v>100</v>
      </c>
      <c r="IR53">
        <v>100</v>
      </c>
      <c r="IS53">
        <v>-0.365</v>
      </c>
      <c r="IT53">
        <v>0.0485</v>
      </c>
      <c r="IU53">
        <v>-0.2323507220855465</v>
      </c>
      <c r="IV53">
        <v>-0.0003017253073519933</v>
      </c>
      <c r="IW53">
        <v>-3.611861002991582E-08</v>
      </c>
      <c r="IX53">
        <v>1.092818259192488E-11</v>
      </c>
      <c r="IY53">
        <v>0.01289762825514127</v>
      </c>
      <c r="IZ53">
        <v>-0.00474105797520424</v>
      </c>
      <c r="JA53">
        <v>0.001052688271871255</v>
      </c>
      <c r="JB53">
        <v>-1.557678818490628E-05</v>
      </c>
      <c r="JC53">
        <v>8</v>
      </c>
      <c r="JD53">
        <v>1961</v>
      </c>
      <c r="JE53">
        <v>1</v>
      </c>
      <c r="JF53">
        <v>23</v>
      </c>
      <c r="JG53">
        <v>3.4</v>
      </c>
      <c r="JH53">
        <v>3.4</v>
      </c>
      <c r="JI53">
        <v>1.13892</v>
      </c>
      <c r="JJ53">
        <v>2.63916</v>
      </c>
      <c r="JK53">
        <v>1.49658</v>
      </c>
      <c r="JL53">
        <v>2.3938</v>
      </c>
      <c r="JM53">
        <v>1.54907</v>
      </c>
      <c r="JN53">
        <v>2.41089</v>
      </c>
      <c r="JO53">
        <v>39.9689</v>
      </c>
      <c r="JP53">
        <v>24.0262</v>
      </c>
      <c r="JQ53">
        <v>18</v>
      </c>
      <c r="JR53">
        <v>488.104</v>
      </c>
      <c r="JS53">
        <v>490.255</v>
      </c>
      <c r="JT53">
        <v>17.6313</v>
      </c>
      <c r="JU53">
        <v>27.5708</v>
      </c>
      <c r="JV53">
        <v>29.9998</v>
      </c>
      <c r="JW53">
        <v>27.7844</v>
      </c>
      <c r="JX53">
        <v>27.7641</v>
      </c>
      <c r="JY53">
        <v>22.8984</v>
      </c>
      <c r="JZ53">
        <v>33.7482</v>
      </c>
      <c r="KA53">
        <v>40.234</v>
      </c>
      <c r="KB53">
        <v>17.626</v>
      </c>
      <c r="KC53">
        <v>419.8</v>
      </c>
      <c r="KD53">
        <v>9.272449999999999</v>
      </c>
      <c r="KE53">
        <v>100.386</v>
      </c>
      <c r="KF53">
        <v>100.839</v>
      </c>
    </row>
    <row r="54" spans="1:292">
      <c r="A54">
        <v>36</v>
      </c>
      <c r="B54">
        <v>1680814654.1</v>
      </c>
      <c r="C54">
        <v>1764.599999904633</v>
      </c>
      <c r="D54" t="s">
        <v>508</v>
      </c>
      <c r="E54" t="s">
        <v>509</v>
      </c>
      <c r="F54">
        <v>5</v>
      </c>
      <c r="G54" t="s">
        <v>486</v>
      </c>
      <c r="H54">
        <v>1680814651.6</v>
      </c>
      <c r="I54">
        <f>(J54)/1000</f>
        <v>0</v>
      </c>
      <c r="J54">
        <f>IF(DO54, AM54, AG54)</f>
        <v>0</v>
      </c>
      <c r="K54">
        <f>IF(DO54, AH54, AF54)</f>
        <v>0</v>
      </c>
      <c r="L54">
        <f>DQ54 - IF(AT54&gt;1, K54*DK54*100.0/(AV54*EE54), 0)</f>
        <v>0</v>
      </c>
      <c r="M54">
        <f>((S54-I54/2)*L54-K54)/(S54+I54/2)</f>
        <v>0</v>
      </c>
      <c r="N54">
        <f>M54*(DX54+DY54)/1000.0</f>
        <v>0</v>
      </c>
      <c r="O54">
        <f>(DQ54 - IF(AT54&gt;1, K54*DK54*100.0/(AV54*EE54), 0))*(DX54+DY54)/1000.0</f>
        <v>0</v>
      </c>
      <c r="P54">
        <f>2.0/((1/R54-1/Q54)+SIGN(R54)*SQRT((1/R54-1/Q54)*(1/R54-1/Q54) + 4*DL54/((DL54+1)*(DL54+1))*(2*1/R54*1/Q54-1/Q54*1/Q54)))</f>
        <v>0</v>
      </c>
      <c r="Q54">
        <f>IF(LEFT(DM54,1)&lt;&gt;"0",IF(LEFT(DM54,1)="1",3.0,DN54),$D$5+$E$5*(EE54*DX54/($K$5*1000))+$F$5*(EE54*DX54/($K$5*1000))*MAX(MIN(DK54,$J$5),$I$5)*MAX(MIN(DK54,$J$5),$I$5)+$G$5*MAX(MIN(DK54,$J$5),$I$5)*(EE54*DX54/($K$5*1000))+$H$5*(EE54*DX54/($K$5*1000))*(EE54*DX54/($K$5*1000)))</f>
        <v>0</v>
      </c>
      <c r="R54">
        <f>I54*(1000-(1000*0.61365*exp(17.502*V54/(240.97+V54))/(DX54+DY54)+DS54)/2)/(1000*0.61365*exp(17.502*V54/(240.97+V54))/(DX54+DY54)-DS54)</f>
        <v>0</v>
      </c>
      <c r="S54">
        <f>1/((DL54+1)/(P54/1.6)+1/(Q54/1.37)) + DL54/((DL54+1)/(P54/1.6) + DL54/(Q54/1.37))</f>
        <v>0</v>
      </c>
      <c r="T54">
        <f>(DG54*DJ54)</f>
        <v>0</v>
      </c>
      <c r="U54">
        <f>(DZ54+(T54+2*0.95*5.67E-8*(((DZ54+$B$9)+273)^4-(DZ54+273)^4)-44100*I54)/(1.84*29.3*Q54+8*0.95*5.67E-8*(DZ54+273)^3))</f>
        <v>0</v>
      </c>
      <c r="V54">
        <f>($C$9*EA54+$D$9*EB54+$E$9*U54)</f>
        <v>0</v>
      </c>
      <c r="W54">
        <f>0.61365*exp(17.502*V54/(240.97+V54))</f>
        <v>0</v>
      </c>
      <c r="X54">
        <f>(Y54/Z54*100)</f>
        <v>0</v>
      </c>
      <c r="Y54">
        <f>DS54*(DX54+DY54)/1000</f>
        <v>0</v>
      </c>
      <c r="Z54">
        <f>0.61365*exp(17.502*DZ54/(240.97+DZ54))</f>
        <v>0</v>
      </c>
      <c r="AA54">
        <f>(W54-DS54*(DX54+DY54)/1000)</f>
        <v>0</v>
      </c>
      <c r="AB54">
        <f>(-I54*44100)</f>
        <v>0</v>
      </c>
      <c r="AC54">
        <f>2*29.3*Q54*0.92*(DZ54-V54)</f>
        <v>0</v>
      </c>
      <c r="AD54">
        <f>2*0.95*5.67E-8*(((DZ54+$B$9)+273)^4-(V54+273)^4)</f>
        <v>0</v>
      </c>
      <c r="AE54">
        <f>T54+AD54+AB54+AC54</f>
        <v>0</v>
      </c>
      <c r="AF54">
        <f>DW54*AT54*(DR54-DQ54*(1000-AT54*DT54)/(1000-AT54*DS54))/(100*DK54)</f>
        <v>0</v>
      </c>
      <c r="AG54">
        <f>1000*DW54*AT54*(DS54-DT54)/(100*DK54*(1000-AT54*DS54))</f>
        <v>0</v>
      </c>
      <c r="AH54">
        <f>(AI54 - AJ54 - DX54*1E3/(8.314*(DZ54+273.15)) * AL54/DW54 * AK54) * DW54/(100*DK54) * (1000 - DT54)/1000</f>
        <v>0</v>
      </c>
      <c r="AI54">
        <v>423.6928702151538</v>
      </c>
      <c r="AJ54">
        <v>424.0935272727272</v>
      </c>
      <c r="AK54">
        <v>-0.001312330803689367</v>
      </c>
      <c r="AL54">
        <v>66.86721800145325</v>
      </c>
      <c r="AM54">
        <f>(AO54 - AN54 + DX54*1E3/(8.314*(DZ54+273.15)) * AQ54/DW54 * AP54) * DW54/(100*DK54) * 1000/(1000 - AO54)</f>
        <v>0</v>
      </c>
      <c r="AN54">
        <v>9.201013230197699</v>
      </c>
      <c r="AO54">
        <v>9.459075151515147</v>
      </c>
      <c r="AP54">
        <v>-1.620997911672156E-06</v>
      </c>
      <c r="AQ54">
        <v>89.9198160811217</v>
      </c>
      <c r="AR54">
        <v>0</v>
      </c>
      <c r="AS54">
        <v>0</v>
      </c>
      <c r="AT54">
        <f>IF(AR54*$H$15&gt;=AV54,1.0,(AV54/(AV54-AR54*$H$15)))</f>
        <v>0</v>
      </c>
      <c r="AU54">
        <f>(AT54-1)*100</f>
        <v>0</v>
      </c>
      <c r="AV54">
        <f>MAX(0,($B$15+$C$15*EE54)/(1+$D$15*EE54)*DX54/(DZ54+273)*$E$15)</f>
        <v>0</v>
      </c>
      <c r="AW54" t="s">
        <v>429</v>
      </c>
      <c r="AX54" t="s">
        <v>429</v>
      </c>
      <c r="AY54">
        <v>0</v>
      </c>
      <c r="AZ54">
        <v>0</v>
      </c>
      <c r="BA54">
        <f>1-AY54/AZ54</f>
        <v>0</v>
      </c>
      <c r="BB54">
        <v>0</v>
      </c>
      <c r="BC54" t="s">
        <v>429</v>
      </c>
      <c r="BD54" t="s">
        <v>429</v>
      </c>
      <c r="BE54">
        <v>0</v>
      </c>
      <c r="BF54">
        <v>0</v>
      </c>
      <c r="BG54">
        <f>1-BE54/BF54</f>
        <v>0</v>
      </c>
      <c r="BH54">
        <v>0.5</v>
      </c>
      <c r="BI54">
        <f>DH54</f>
        <v>0</v>
      </c>
      <c r="BJ54">
        <f>K54</f>
        <v>0</v>
      </c>
      <c r="BK54">
        <f>BG54*BH54*BI54</f>
        <v>0</v>
      </c>
      <c r="BL54">
        <f>(BJ54-BB54)/BI54</f>
        <v>0</v>
      </c>
      <c r="BM54">
        <f>(AZ54-BF54)/BF54</f>
        <v>0</v>
      </c>
      <c r="BN54">
        <f>AY54/(BA54+AY54/BF54)</f>
        <v>0</v>
      </c>
      <c r="BO54" t="s">
        <v>429</v>
      </c>
      <c r="BP54">
        <v>0</v>
      </c>
      <c r="BQ54">
        <f>IF(BP54&lt;&gt;0, BP54, BN54)</f>
        <v>0</v>
      </c>
      <c r="BR54">
        <f>1-BQ54/BF54</f>
        <v>0</v>
      </c>
      <c r="BS54">
        <f>(BF54-BE54)/(BF54-BQ54)</f>
        <v>0</v>
      </c>
      <c r="BT54">
        <f>(AZ54-BF54)/(AZ54-BQ54)</f>
        <v>0</v>
      </c>
      <c r="BU54">
        <f>(BF54-BE54)/(BF54-AY54)</f>
        <v>0</v>
      </c>
      <c r="BV54">
        <f>(AZ54-BF54)/(AZ54-AY54)</f>
        <v>0</v>
      </c>
      <c r="BW54">
        <f>(BS54*BQ54/BE54)</f>
        <v>0</v>
      </c>
      <c r="BX54">
        <f>(1-BW54)</f>
        <v>0</v>
      </c>
      <c r="DG54">
        <f>$B$13*EF54+$C$13*EG54+$F$13*ER54*(1-EU54)</f>
        <v>0</v>
      </c>
      <c r="DH54">
        <f>DG54*DI54</f>
        <v>0</v>
      </c>
      <c r="DI54">
        <f>($B$13*$D$11+$C$13*$D$11+$F$13*((FE54+EW54)/MAX(FE54+EW54+FF54, 0.1)*$I$11+FF54/MAX(FE54+EW54+FF54, 0.1)*$J$11))/($B$13+$C$13+$F$13)</f>
        <v>0</v>
      </c>
      <c r="DJ54">
        <f>($B$13*$K$11+$C$13*$K$11+$F$13*((FE54+EW54)/MAX(FE54+EW54+FF54, 0.1)*$P$11+FF54/MAX(FE54+EW54+FF54, 0.1)*$Q$11))/($B$13+$C$13+$F$13)</f>
        <v>0</v>
      </c>
      <c r="DK54">
        <v>2.96</v>
      </c>
      <c r="DL54">
        <v>0.5</v>
      </c>
      <c r="DM54" t="s">
        <v>430</v>
      </c>
      <c r="DN54">
        <v>2</v>
      </c>
      <c r="DO54" t="b">
        <v>1</v>
      </c>
      <c r="DP54">
        <v>1680814651.6</v>
      </c>
      <c r="DQ54">
        <v>420.1142222222222</v>
      </c>
      <c r="DR54">
        <v>419.812</v>
      </c>
      <c r="DS54">
        <v>9.459593333333332</v>
      </c>
      <c r="DT54">
        <v>9.200166666666666</v>
      </c>
      <c r="DU54">
        <v>420.4791111111111</v>
      </c>
      <c r="DV54">
        <v>9.411065555555556</v>
      </c>
      <c r="DW54">
        <v>500.0093333333333</v>
      </c>
      <c r="DX54">
        <v>89.00956666666667</v>
      </c>
      <c r="DY54">
        <v>0.09998661111111112</v>
      </c>
      <c r="DZ54">
        <v>19.96235555555555</v>
      </c>
      <c r="EA54">
        <v>20.00626666666667</v>
      </c>
      <c r="EB54">
        <v>999.9000000000001</v>
      </c>
      <c r="EC54">
        <v>0</v>
      </c>
      <c r="ED54">
        <v>0</v>
      </c>
      <c r="EE54">
        <v>10001.53333333333</v>
      </c>
      <c r="EF54">
        <v>0</v>
      </c>
      <c r="EG54">
        <v>0.242856</v>
      </c>
      <c r="EH54">
        <v>0.302314</v>
      </c>
      <c r="EI54">
        <v>424.1264444444444</v>
      </c>
      <c r="EJ54">
        <v>423.7102222222222</v>
      </c>
      <c r="EK54">
        <v>0.2594278888888888</v>
      </c>
      <c r="EL54">
        <v>419.812</v>
      </c>
      <c r="EM54">
        <v>9.200166666666666</v>
      </c>
      <c r="EN54">
        <v>0.8419943333333333</v>
      </c>
      <c r="EO54">
        <v>0.8189028888888887</v>
      </c>
      <c r="EP54">
        <v>4.435706666666666</v>
      </c>
      <c r="EQ54">
        <v>4.039258888888889</v>
      </c>
      <c r="ER54">
        <v>0</v>
      </c>
      <c r="ES54">
        <v>0</v>
      </c>
      <c r="ET54">
        <v>0</v>
      </c>
      <c r="EU54">
        <v>0</v>
      </c>
      <c r="EV54">
        <v>2.087688888888889</v>
      </c>
      <c r="EW54">
        <v>0</v>
      </c>
      <c r="EX54">
        <v>-15.99826666666667</v>
      </c>
      <c r="EY54">
        <v>-0.8536555555555556</v>
      </c>
      <c r="EZ54">
        <v>34.25</v>
      </c>
      <c r="FA54">
        <v>41.45099999999999</v>
      </c>
      <c r="FB54">
        <v>37.47900000000001</v>
      </c>
      <c r="FC54">
        <v>40.79844444444445</v>
      </c>
      <c r="FD54">
        <v>35.02033333333333</v>
      </c>
      <c r="FE54">
        <v>0</v>
      </c>
      <c r="FF54">
        <v>0</v>
      </c>
      <c r="FG54">
        <v>0</v>
      </c>
      <c r="FH54">
        <v>1680814626.5</v>
      </c>
      <c r="FI54">
        <v>0</v>
      </c>
      <c r="FJ54">
        <v>2.052484</v>
      </c>
      <c r="FK54">
        <v>0.193923058225172</v>
      </c>
      <c r="FL54">
        <v>1.185092321838254</v>
      </c>
      <c r="FM54">
        <v>-16.120916</v>
      </c>
      <c r="FN54">
        <v>15</v>
      </c>
      <c r="FO54">
        <v>1680814445.6</v>
      </c>
      <c r="FP54" t="s">
        <v>487</v>
      </c>
      <c r="FQ54">
        <v>1680814445.6</v>
      </c>
      <c r="FR54">
        <v>1680814444.6</v>
      </c>
      <c r="FS54">
        <v>3</v>
      </c>
      <c r="FT54">
        <v>0.357</v>
      </c>
      <c r="FU54">
        <v>0.002</v>
      </c>
      <c r="FV54">
        <v>-0.365</v>
      </c>
      <c r="FW54">
        <v>0.045</v>
      </c>
      <c r="FX54">
        <v>420</v>
      </c>
      <c r="FY54">
        <v>9</v>
      </c>
      <c r="FZ54">
        <v>0.43</v>
      </c>
      <c r="GA54">
        <v>0.17</v>
      </c>
      <c r="GB54">
        <v>0.314042675</v>
      </c>
      <c r="GC54">
        <v>0.03117029268292614</v>
      </c>
      <c r="GD54">
        <v>0.02385829325243898</v>
      </c>
      <c r="GE54">
        <v>1</v>
      </c>
      <c r="GF54">
        <v>0.259041175</v>
      </c>
      <c r="GG54">
        <v>0.1217813921200744</v>
      </c>
      <c r="GH54">
        <v>0.01959415776945707</v>
      </c>
      <c r="GI54">
        <v>1</v>
      </c>
      <c r="GJ54">
        <v>2</v>
      </c>
      <c r="GK54">
        <v>2</v>
      </c>
      <c r="GL54" t="s">
        <v>452</v>
      </c>
      <c r="GM54">
        <v>3.0999</v>
      </c>
      <c r="GN54">
        <v>2.75806</v>
      </c>
      <c r="GO54">
        <v>0.0868328</v>
      </c>
      <c r="GP54">
        <v>0.08678669999999999</v>
      </c>
      <c r="GQ54">
        <v>0.0536446</v>
      </c>
      <c r="GR54">
        <v>0.053299</v>
      </c>
      <c r="GS54">
        <v>23484.8</v>
      </c>
      <c r="GT54">
        <v>23194</v>
      </c>
      <c r="GU54">
        <v>26262.1</v>
      </c>
      <c r="GV54">
        <v>25734.4</v>
      </c>
      <c r="GW54">
        <v>39908.8</v>
      </c>
      <c r="GX54">
        <v>37195.1</v>
      </c>
      <c r="GY54">
        <v>45945</v>
      </c>
      <c r="GZ54">
        <v>42509</v>
      </c>
      <c r="HA54">
        <v>1.89678</v>
      </c>
      <c r="HB54">
        <v>1.87612</v>
      </c>
      <c r="HC54">
        <v>-0.0304356</v>
      </c>
      <c r="HD54">
        <v>0</v>
      </c>
      <c r="HE54">
        <v>20.5031</v>
      </c>
      <c r="HF54">
        <v>999.9</v>
      </c>
      <c r="HG54">
        <v>25.8</v>
      </c>
      <c r="HH54">
        <v>33.9</v>
      </c>
      <c r="HI54">
        <v>15.4014</v>
      </c>
      <c r="HJ54">
        <v>60.6489</v>
      </c>
      <c r="HK54">
        <v>28.4495</v>
      </c>
      <c r="HL54">
        <v>1</v>
      </c>
      <c r="HM54">
        <v>0.0450711</v>
      </c>
      <c r="HN54">
        <v>3.48831</v>
      </c>
      <c r="HO54">
        <v>20.2612</v>
      </c>
      <c r="HP54">
        <v>5.22253</v>
      </c>
      <c r="HQ54">
        <v>11.98</v>
      </c>
      <c r="HR54">
        <v>4.96585</v>
      </c>
      <c r="HS54">
        <v>3.275</v>
      </c>
      <c r="HT54">
        <v>9999</v>
      </c>
      <c r="HU54">
        <v>9999</v>
      </c>
      <c r="HV54">
        <v>9999</v>
      </c>
      <c r="HW54">
        <v>991.7</v>
      </c>
      <c r="HX54">
        <v>1.86447</v>
      </c>
      <c r="HY54">
        <v>1.86057</v>
      </c>
      <c r="HZ54">
        <v>1.85883</v>
      </c>
      <c r="IA54">
        <v>1.86029</v>
      </c>
      <c r="IB54">
        <v>1.86025</v>
      </c>
      <c r="IC54">
        <v>1.8587</v>
      </c>
      <c r="ID54">
        <v>1.85779</v>
      </c>
      <c r="IE54">
        <v>1.85272</v>
      </c>
      <c r="IF54">
        <v>0</v>
      </c>
      <c r="IG54">
        <v>0</v>
      </c>
      <c r="IH54">
        <v>0</v>
      </c>
      <c r="II54">
        <v>0</v>
      </c>
      <c r="IJ54" t="s">
        <v>433</v>
      </c>
      <c r="IK54" t="s">
        <v>434</v>
      </c>
      <c r="IL54" t="s">
        <v>435</v>
      </c>
      <c r="IM54" t="s">
        <v>435</v>
      </c>
      <c r="IN54" t="s">
        <v>435</v>
      </c>
      <c r="IO54" t="s">
        <v>435</v>
      </c>
      <c r="IP54">
        <v>0</v>
      </c>
      <c r="IQ54">
        <v>100</v>
      </c>
      <c r="IR54">
        <v>100</v>
      </c>
      <c r="IS54">
        <v>-0.365</v>
      </c>
      <c r="IT54">
        <v>0.0485</v>
      </c>
      <c r="IU54">
        <v>-0.2323507220855465</v>
      </c>
      <c r="IV54">
        <v>-0.0003017253073519933</v>
      </c>
      <c r="IW54">
        <v>-3.611861002991582E-08</v>
      </c>
      <c r="IX54">
        <v>1.092818259192488E-11</v>
      </c>
      <c r="IY54">
        <v>0.01289762825514127</v>
      </c>
      <c r="IZ54">
        <v>-0.00474105797520424</v>
      </c>
      <c r="JA54">
        <v>0.001052688271871255</v>
      </c>
      <c r="JB54">
        <v>-1.557678818490628E-05</v>
      </c>
      <c r="JC54">
        <v>8</v>
      </c>
      <c r="JD54">
        <v>1961</v>
      </c>
      <c r="JE54">
        <v>1</v>
      </c>
      <c r="JF54">
        <v>23</v>
      </c>
      <c r="JG54">
        <v>3.5</v>
      </c>
      <c r="JH54">
        <v>3.5</v>
      </c>
      <c r="JI54">
        <v>1.13892</v>
      </c>
      <c r="JJ54">
        <v>2.6355</v>
      </c>
      <c r="JK54">
        <v>1.49658</v>
      </c>
      <c r="JL54">
        <v>2.39258</v>
      </c>
      <c r="JM54">
        <v>1.54907</v>
      </c>
      <c r="JN54">
        <v>2.42554</v>
      </c>
      <c r="JO54">
        <v>39.9689</v>
      </c>
      <c r="JP54">
        <v>24.035</v>
      </c>
      <c r="JQ54">
        <v>18</v>
      </c>
      <c r="JR54">
        <v>488.213</v>
      </c>
      <c r="JS54">
        <v>490.346</v>
      </c>
      <c r="JT54">
        <v>17.6259</v>
      </c>
      <c r="JU54">
        <v>27.5658</v>
      </c>
      <c r="JV54">
        <v>29.9999</v>
      </c>
      <c r="JW54">
        <v>27.7797</v>
      </c>
      <c r="JX54">
        <v>27.7594</v>
      </c>
      <c r="JY54">
        <v>22.8958</v>
      </c>
      <c r="JZ54">
        <v>33.4771</v>
      </c>
      <c r="KA54">
        <v>40.234</v>
      </c>
      <c r="KB54">
        <v>17.6203</v>
      </c>
      <c r="KC54">
        <v>419.8</v>
      </c>
      <c r="KD54">
        <v>9.272449999999999</v>
      </c>
      <c r="KE54">
        <v>100.387</v>
      </c>
      <c r="KF54">
        <v>100.84</v>
      </c>
    </row>
    <row r="55" spans="1:292">
      <c r="A55">
        <v>37</v>
      </c>
      <c r="B55">
        <v>1680815253.6</v>
      </c>
      <c r="C55">
        <v>2364.099999904633</v>
      </c>
      <c r="D55" t="s">
        <v>510</v>
      </c>
      <c r="E55" t="s">
        <v>511</v>
      </c>
      <c r="F55">
        <v>5</v>
      </c>
      <c r="G55" t="s">
        <v>486</v>
      </c>
      <c r="H55">
        <v>1680815250.85</v>
      </c>
      <c r="I55">
        <f>(J55)/1000</f>
        <v>0</v>
      </c>
      <c r="J55">
        <f>IF(DO55, AM55, AG55)</f>
        <v>0</v>
      </c>
      <c r="K55">
        <f>IF(DO55, AH55, AF55)</f>
        <v>0</v>
      </c>
      <c r="L55">
        <f>DQ55 - IF(AT55&gt;1, K55*DK55*100.0/(AV55*EE55), 0)</f>
        <v>0</v>
      </c>
      <c r="M55">
        <f>((S55-I55/2)*L55-K55)/(S55+I55/2)</f>
        <v>0</v>
      </c>
      <c r="N55">
        <f>M55*(DX55+DY55)/1000.0</f>
        <v>0</v>
      </c>
      <c r="O55">
        <f>(DQ55 - IF(AT55&gt;1, K55*DK55*100.0/(AV55*EE55), 0))*(DX55+DY55)/1000.0</f>
        <v>0</v>
      </c>
      <c r="P55">
        <f>2.0/((1/R55-1/Q55)+SIGN(R55)*SQRT((1/R55-1/Q55)*(1/R55-1/Q55) + 4*DL55/((DL55+1)*(DL55+1))*(2*1/R55*1/Q55-1/Q55*1/Q55)))</f>
        <v>0</v>
      </c>
      <c r="Q55">
        <f>IF(LEFT(DM55,1)&lt;&gt;"0",IF(LEFT(DM55,1)="1",3.0,DN55),$D$5+$E$5*(EE55*DX55/($K$5*1000))+$F$5*(EE55*DX55/($K$5*1000))*MAX(MIN(DK55,$J$5),$I$5)*MAX(MIN(DK55,$J$5),$I$5)+$G$5*MAX(MIN(DK55,$J$5),$I$5)*(EE55*DX55/($K$5*1000))+$H$5*(EE55*DX55/($K$5*1000))*(EE55*DX55/($K$5*1000)))</f>
        <v>0</v>
      </c>
      <c r="R55">
        <f>I55*(1000-(1000*0.61365*exp(17.502*V55/(240.97+V55))/(DX55+DY55)+DS55)/2)/(1000*0.61365*exp(17.502*V55/(240.97+V55))/(DX55+DY55)-DS55)</f>
        <v>0</v>
      </c>
      <c r="S55">
        <f>1/((DL55+1)/(P55/1.6)+1/(Q55/1.37)) + DL55/((DL55+1)/(P55/1.6) + DL55/(Q55/1.37))</f>
        <v>0</v>
      </c>
      <c r="T55">
        <f>(DG55*DJ55)</f>
        <v>0</v>
      </c>
      <c r="U55">
        <f>(DZ55+(T55+2*0.95*5.67E-8*(((DZ55+$B$9)+273)^4-(DZ55+273)^4)-44100*I55)/(1.84*29.3*Q55+8*0.95*5.67E-8*(DZ55+273)^3))</f>
        <v>0</v>
      </c>
      <c r="V55">
        <f>($C$9*EA55+$D$9*EB55+$E$9*U55)</f>
        <v>0</v>
      </c>
      <c r="W55">
        <f>0.61365*exp(17.502*V55/(240.97+V55))</f>
        <v>0</v>
      </c>
      <c r="X55">
        <f>(Y55/Z55*100)</f>
        <v>0</v>
      </c>
      <c r="Y55">
        <f>DS55*(DX55+DY55)/1000</f>
        <v>0</v>
      </c>
      <c r="Z55">
        <f>0.61365*exp(17.502*DZ55/(240.97+DZ55))</f>
        <v>0</v>
      </c>
      <c r="AA55">
        <f>(W55-DS55*(DX55+DY55)/1000)</f>
        <v>0</v>
      </c>
      <c r="AB55">
        <f>(-I55*44100)</f>
        <v>0</v>
      </c>
      <c r="AC55">
        <f>2*29.3*Q55*0.92*(DZ55-V55)</f>
        <v>0</v>
      </c>
      <c r="AD55">
        <f>2*0.95*5.67E-8*(((DZ55+$B$9)+273)^4-(V55+273)^4)</f>
        <v>0</v>
      </c>
      <c r="AE55">
        <f>T55+AD55+AB55+AC55</f>
        <v>0</v>
      </c>
      <c r="AF55">
        <f>DW55*AT55*(DR55-DQ55*(1000-AT55*DT55)/(1000-AT55*DS55))/(100*DK55)</f>
        <v>0</v>
      </c>
      <c r="AG55">
        <f>1000*DW55*AT55*(DS55-DT55)/(100*DK55*(1000-AT55*DS55))</f>
        <v>0</v>
      </c>
      <c r="AH55">
        <f>(AI55 - AJ55 - DX55*1E3/(8.314*(DZ55+273.15)) * AL55/DW55 * AK55) * DW55/(100*DK55) * (1000 - DT55)/1000</f>
        <v>0</v>
      </c>
      <c r="AI55">
        <v>430.2698958959659</v>
      </c>
      <c r="AJ55">
        <v>431.1476606060607</v>
      </c>
      <c r="AK55">
        <v>0.0003986435695674531</v>
      </c>
      <c r="AL55">
        <v>66.66145284145006</v>
      </c>
      <c r="AM55">
        <f>(AO55 - AN55 + DX55*1E3/(8.314*(DZ55+273.15)) * AQ55/DW55 * AP55) * DW55/(100*DK55) * 1000/(1000 - AO55)</f>
        <v>0</v>
      </c>
      <c r="AN55">
        <v>24.33310027325997</v>
      </c>
      <c r="AO55">
        <v>24.53130181818181</v>
      </c>
      <c r="AP55">
        <v>-3.86479092357045E-06</v>
      </c>
      <c r="AQ55">
        <v>94.3508229359211</v>
      </c>
      <c r="AR55">
        <v>0</v>
      </c>
      <c r="AS55">
        <v>0</v>
      </c>
      <c r="AT55">
        <f>IF(AR55*$H$15&gt;=AV55,1.0,(AV55/(AV55-AR55*$H$15)))</f>
        <v>0</v>
      </c>
      <c r="AU55">
        <f>(AT55-1)*100</f>
        <v>0</v>
      </c>
      <c r="AV55">
        <f>MAX(0,($B$15+$C$15*EE55)/(1+$D$15*EE55)*DX55/(DZ55+273)*$E$15)</f>
        <v>0</v>
      </c>
      <c r="AW55" t="s">
        <v>429</v>
      </c>
      <c r="AX55" t="s">
        <v>429</v>
      </c>
      <c r="AY55">
        <v>0</v>
      </c>
      <c r="AZ55">
        <v>0</v>
      </c>
      <c r="BA55">
        <f>1-AY55/AZ55</f>
        <v>0</v>
      </c>
      <c r="BB55">
        <v>0</v>
      </c>
      <c r="BC55" t="s">
        <v>429</v>
      </c>
      <c r="BD55" t="s">
        <v>429</v>
      </c>
      <c r="BE55">
        <v>0</v>
      </c>
      <c r="BF55">
        <v>0</v>
      </c>
      <c r="BG55">
        <f>1-BE55/BF55</f>
        <v>0</v>
      </c>
      <c r="BH55">
        <v>0.5</v>
      </c>
      <c r="BI55">
        <f>DH55</f>
        <v>0</v>
      </c>
      <c r="BJ55">
        <f>K55</f>
        <v>0</v>
      </c>
      <c r="BK55">
        <f>BG55*BH55*BI55</f>
        <v>0</v>
      </c>
      <c r="BL55">
        <f>(BJ55-BB55)/BI55</f>
        <v>0</v>
      </c>
      <c r="BM55">
        <f>(AZ55-BF55)/BF55</f>
        <v>0</v>
      </c>
      <c r="BN55">
        <f>AY55/(BA55+AY55/BF55)</f>
        <v>0</v>
      </c>
      <c r="BO55" t="s">
        <v>429</v>
      </c>
      <c r="BP55">
        <v>0</v>
      </c>
      <c r="BQ55">
        <f>IF(BP55&lt;&gt;0, BP55, BN55)</f>
        <v>0</v>
      </c>
      <c r="BR55">
        <f>1-BQ55/BF55</f>
        <v>0</v>
      </c>
      <c r="BS55">
        <f>(BF55-BE55)/(BF55-BQ55)</f>
        <v>0</v>
      </c>
      <c r="BT55">
        <f>(AZ55-BF55)/(AZ55-BQ55)</f>
        <v>0</v>
      </c>
      <c r="BU55">
        <f>(BF55-BE55)/(BF55-AY55)</f>
        <v>0</v>
      </c>
      <c r="BV55">
        <f>(AZ55-BF55)/(AZ55-AY55)</f>
        <v>0</v>
      </c>
      <c r="BW55">
        <f>(BS55*BQ55/BE55)</f>
        <v>0</v>
      </c>
      <c r="BX55">
        <f>(1-BW55)</f>
        <v>0</v>
      </c>
      <c r="DG55">
        <f>$B$13*EF55+$C$13*EG55+$F$13*ER55*(1-EU55)</f>
        <v>0</v>
      </c>
      <c r="DH55">
        <f>DG55*DI55</f>
        <v>0</v>
      </c>
      <c r="DI55">
        <f>($B$13*$D$11+$C$13*$D$11+$F$13*((FE55+EW55)/MAX(FE55+EW55+FF55, 0.1)*$I$11+FF55/MAX(FE55+EW55+FF55, 0.1)*$J$11))/($B$13+$C$13+$F$13)</f>
        <v>0</v>
      </c>
      <c r="DJ55">
        <f>($B$13*$K$11+$C$13*$K$11+$F$13*((FE55+EW55)/MAX(FE55+EW55+FF55, 0.1)*$P$11+FF55/MAX(FE55+EW55+FF55, 0.1)*$Q$11))/($B$13+$C$13+$F$13)</f>
        <v>0</v>
      </c>
      <c r="DK55">
        <v>2.96</v>
      </c>
      <c r="DL55">
        <v>0.5</v>
      </c>
      <c r="DM55" t="s">
        <v>430</v>
      </c>
      <c r="DN55">
        <v>2</v>
      </c>
      <c r="DO55" t="b">
        <v>1</v>
      </c>
      <c r="DP55">
        <v>1680815250.85</v>
      </c>
      <c r="DQ55">
        <v>420.5379</v>
      </c>
      <c r="DR55">
        <v>419.8005</v>
      </c>
      <c r="DS55">
        <v>24.53203</v>
      </c>
      <c r="DT55">
        <v>24.33338</v>
      </c>
      <c r="DU55">
        <v>421.1687000000001</v>
      </c>
      <c r="DV55">
        <v>24.23265</v>
      </c>
      <c r="DW55">
        <v>499.9773</v>
      </c>
      <c r="DX55">
        <v>88.99426000000001</v>
      </c>
      <c r="DY55">
        <v>0.09988291000000001</v>
      </c>
      <c r="DZ55">
        <v>27.3808</v>
      </c>
      <c r="EA55">
        <v>27.52212</v>
      </c>
      <c r="EB55">
        <v>999.9</v>
      </c>
      <c r="EC55">
        <v>0</v>
      </c>
      <c r="ED55">
        <v>0</v>
      </c>
      <c r="EE55">
        <v>10008.007</v>
      </c>
      <c r="EF55">
        <v>0</v>
      </c>
      <c r="EG55">
        <v>0.242856</v>
      </c>
      <c r="EH55">
        <v>0.7375152</v>
      </c>
      <c r="EI55">
        <v>431.1141</v>
      </c>
      <c r="EJ55">
        <v>430.2702</v>
      </c>
      <c r="EK55">
        <v>0.1986431</v>
      </c>
      <c r="EL55">
        <v>419.8005</v>
      </c>
      <c r="EM55">
        <v>24.33338</v>
      </c>
      <c r="EN55">
        <v>2.183207</v>
      </c>
      <c r="EO55">
        <v>2.16553</v>
      </c>
      <c r="EP55">
        <v>18.83964</v>
      </c>
      <c r="EQ55">
        <v>18.70957</v>
      </c>
      <c r="ER55">
        <v>0</v>
      </c>
      <c r="ES55">
        <v>0</v>
      </c>
      <c r="ET55">
        <v>0</v>
      </c>
      <c r="EU55">
        <v>0</v>
      </c>
      <c r="EV55">
        <v>2.11292</v>
      </c>
      <c r="EW55">
        <v>0</v>
      </c>
      <c r="EX55">
        <v>-9.170390000000001</v>
      </c>
      <c r="EY55">
        <v>-0.20878</v>
      </c>
      <c r="EZ55">
        <v>35.3624</v>
      </c>
      <c r="FA55">
        <v>41.9622</v>
      </c>
      <c r="FB55">
        <v>38.53740000000001</v>
      </c>
      <c r="FC55">
        <v>41.9496</v>
      </c>
      <c r="FD55">
        <v>36.99980000000001</v>
      </c>
      <c r="FE55">
        <v>0</v>
      </c>
      <c r="FF55">
        <v>0</v>
      </c>
      <c r="FG55">
        <v>0</v>
      </c>
      <c r="FH55">
        <v>1680815225.9</v>
      </c>
      <c r="FI55">
        <v>0</v>
      </c>
      <c r="FJ55">
        <v>2.065126923076923</v>
      </c>
      <c r="FK55">
        <v>-0.07700171958430954</v>
      </c>
      <c r="FL55">
        <v>3.187637610165423</v>
      </c>
      <c r="FM55">
        <v>-9.469353846153847</v>
      </c>
      <c r="FN55">
        <v>15</v>
      </c>
      <c r="FO55">
        <v>1680814995.6</v>
      </c>
      <c r="FP55" t="s">
        <v>512</v>
      </c>
      <c r="FQ55">
        <v>1680814995.6</v>
      </c>
      <c r="FR55">
        <v>1680814994.1</v>
      </c>
      <c r="FS55">
        <v>4</v>
      </c>
      <c r="FT55">
        <v>-0.266</v>
      </c>
      <c r="FU55">
        <v>-0.019</v>
      </c>
      <c r="FV55">
        <v>-0.63</v>
      </c>
      <c r="FW55">
        <v>0.277</v>
      </c>
      <c r="FX55">
        <v>420</v>
      </c>
      <c r="FY55">
        <v>25</v>
      </c>
      <c r="FZ55">
        <v>0.35</v>
      </c>
      <c r="GA55">
        <v>0.14</v>
      </c>
      <c r="GB55">
        <v>0.7426231249999999</v>
      </c>
      <c r="GC55">
        <v>-0.2475449043151983</v>
      </c>
      <c r="GD55">
        <v>0.04933192696935094</v>
      </c>
      <c r="GE55">
        <v>0</v>
      </c>
      <c r="GF55">
        <v>0.19863095</v>
      </c>
      <c r="GG55">
        <v>0.00196487054408994</v>
      </c>
      <c r="GH55">
        <v>0.00094017753509643</v>
      </c>
      <c r="GI55">
        <v>1</v>
      </c>
      <c r="GJ55">
        <v>1</v>
      </c>
      <c r="GK55">
        <v>2</v>
      </c>
      <c r="GL55" t="s">
        <v>432</v>
      </c>
      <c r="GM55">
        <v>3.10368</v>
      </c>
      <c r="GN55">
        <v>2.75817</v>
      </c>
      <c r="GO55">
        <v>0.0870799</v>
      </c>
      <c r="GP55">
        <v>0.08691989999999999</v>
      </c>
      <c r="GQ55">
        <v>0.108161</v>
      </c>
      <c r="GR55">
        <v>0.1089</v>
      </c>
      <c r="GS55">
        <v>23476.7</v>
      </c>
      <c r="GT55">
        <v>23188.8</v>
      </c>
      <c r="GU55">
        <v>26258.7</v>
      </c>
      <c r="GV55">
        <v>25731</v>
      </c>
      <c r="GW55">
        <v>37583.5</v>
      </c>
      <c r="GX55">
        <v>34992.3</v>
      </c>
      <c r="GY55">
        <v>45939.4</v>
      </c>
      <c r="GZ55">
        <v>42503.3</v>
      </c>
      <c r="HA55">
        <v>1.89758</v>
      </c>
      <c r="HB55">
        <v>1.90523</v>
      </c>
      <c r="HC55">
        <v>0.0670925</v>
      </c>
      <c r="HD55">
        <v>0</v>
      </c>
      <c r="HE55">
        <v>26.4315</v>
      </c>
      <c r="HF55">
        <v>999.9</v>
      </c>
      <c r="HG55">
        <v>42.7</v>
      </c>
      <c r="HH55">
        <v>33.8</v>
      </c>
      <c r="HI55">
        <v>25.3502</v>
      </c>
      <c r="HJ55">
        <v>60.9589</v>
      </c>
      <c r="HK55">
        <v>27.5841</v>
      </c>
      <c r="HL55">
        <v>1</v>
      </c>
      <c r="HM55">
        <v>0.0372256</v>
      </c>
      <c r="HN55">
        <v>0.037628</v>
      </c>
      <c r="HO55">
        <v>20.2934</v>
      </c>
      <c r="HP55">
        <v>5.22133</v>
      </c>
      <c r="HQ55">
        <v>11.98</v>
      </c>
      <c r="HR55">
        <v>4.96575</v>
      </c>
      <c r="HS55">
        <v>3.275</v>
      </c>
      <c r="HT55">
        <v>9999</v>
      </c>
      <c r="HU55">
        <v>9999</v>
      </c>
      <c r="HV55">
        <v>9999</v>
      </c>
      <c r="HW55">
        <v>991.8</v>
      </c>
      <c r="HX55">
        <v>1.86447</v>
      </c>
      <c r="HY55">
        <v>1.8606</v>
      </c>
      <c r="HZ55">
        <v>1.85883</v>
      </c>
      <c r="IA55">
        <v>1.86028</v>
      </c>
      <c r="IB55">
        <v>1.86027</v>
      </c>
      <c r="IC55">
        <v>1.85876</v>
      </c>
      <c r="ID55">
        <v>1.85781</v>
      </c>
      <c r="IE55">
        <v>1.85272</v>
      </c>
      <c r="IF55">
        <v>0</v>
      </c>
      <c r="IG55">
        <v>0</v>
      </c>
      <c r="IH55">
        <v>0</v>
      </c>
      <c r="II55">
        <v>0</v>
      </c>
      <c r="IJ55" t="s">
        <v>433</v>
      </c>
      <c r="IK55" t="s">
        <v>434</v>
      </c>
      <c r="IL55" t="s">
        <v>435</v>
      </c>
      <c r="IM55" t="s">
        <v>435</v>
      </c>
      <c r="IN55" t="s">
        <v>435</v>
      </c>
      <c r="IO55" t="s">
        <v>435</v>
      </c>
      <c r="IP55">
        <v>0</v>
      </c>
      <c r="IQ55">
        <v>100</v>
      </c>
      <c r="IR55">
        <v>100</v>
      </c>
      <c r="IS55">
        <v>-0.631</v>
      </c>
      <c r="IT55">
        <v>0.2993</v>
      </c>
      <c r="IU55">
        <v>-0.4980374036771144</v>
      </c>
      <c r="IV55">
        <v>-0.0003017253073519933</v>
      </c>
      <c r="IW55">
        <v>-3.611861002991582E-08</v>
      </c>
      <c r="IX55">
        <v>1.092818259192488E-11</v>
      </c>
      <c r="IY55">
        <v>0.01774869701960249</v>
      </c>
      <c r="IZ55">
        <v>-0.00474105797520424</v>
      </c>
      <c r="JA55">
        <v>0.001052688271871255</v>
      </c>
      <c r="JB55">
        <v>-1.557678818490628E-05</v>
      </c>
      <c r="JC55">
        <v>8</v>
      </c>
      <c r="JD55">
        <v>1961</v>
      </c>
      <c r="JE55">
        <v>1</v>
      </c>
      <c r="JF55">
        <v>23</v>
      </c>
      <c r="JG55">
        <v>4.3</v>
      </c>
      <c r="JH55">
        <v>4.3</v>
      </c>
      <c r="JI55">
        <v>1.15356</v>
      </c>
      <c r="JJ55">
        <v>2.63062</v>
      </c>
      <c r="JK55">
        <v>1.49658</v>
      </c>
      <c r="JL55">
        <v>2.39624</v>
      </c>
      <c r="JM55">
        <v>1.54907</v>
      </c>
      <c r="JN55">
        <v>2.44629</v>
      </c>
      <c r="JO55">
        <v>39.9437</v>
      </c>
      <c r="JP55">
        <v>24.0437</v>
      </c>
      <c r="JQ55">
        <v>18</v>
      </c>
      <c r="JR55">
        <v>487.989</v>
      </c>
      <c r="JS55">
        <v>508.542</v>
      </c>
      <c r="JT55">
        <v>26.9726</v>
      </c>
      <c r="JU55">
        <v>27.6147</v>
      </c>
      <c r="JV55">
        <v>30</v>
      </c>
      <c r="JW55">
        <v>27.6915</v>
      </c>
      <c r="JX55">
        <v>27.6372</v>
      </c>
      <c r="JY55">
        <v>23.1924</v>
      </c>
      <c r="JZ55">
        <v>6.4213</v>
      </c>
      <c r="KA55">
        <v>100</v>
      </c>
      <c r="KB55">
        <v>26.9691</v>
      </c>
      <c r="KC55">
        <v>419.8</v>
      </c>
      <c r="KD55">
        <v>24.3933</v>
      </c>
      <c r="KE55">
        <v>100.374</v>
      </c>
      <c r="KF55">
        <v>100.826</v>
      </c>
    </row>
    <row r="56" spans="1:292">
      <c r="A56">
        <v>38</v>
      </c>
      <c r="B56">
        <v>1680815258.6</v>
      </c>
      <c r="C56">
        <v>2369.099999904633</v>
      </c>
      <c r="D56" t="s">
        <v>513</v>
      </c>
      <c r="E56" t="s">
        <v>514</v>
      </c>
      <c r="F56">
        <v>5</v>
      </c>
      <c r="G56" t="s">
        <v>486</v>
      </c>
      <c r="H56">
        <v>1680815256.1</v>
      </c>
      <c r="I56">
        <f>(J56)/1000</f>
        <v>0</v>
      </c>
      <c r="J56">
        <f>IF(DO56, AM56, AG56)</f>
        <v>0</v>
      </c>
      <c r="K56">
        <f>IF(DO56, AH56, AF56)</f>
        <v>0</v>
      </c>
      <c r="L56">
        <f>DQ56 - IF(AT56&gt;1, K56*DK56*100.0/(AV56*EE56), 0)</f>
        <v>0</v>
      </c>
      <c r="M56">
        <f>((S56-I56/2)*L56-K56)/(S56+I56/2)</f>
        <v>0</v>
      </c>
      <c r="N56">
        <f>M56*(DX56+DY56)/1000.0</f>
        <v>0</v>
      </c>
      <c r="O56">
        <f>(DQ56 - IF(AT56&gt;1, K56*DK56*100.0/(AV56*EE56), 0))*(DX56+DY56)/1000.0</f>
        <v>0</v>
      </c>
      <c r="P56">
        <f>2.0/((1/R56-1/Q56)+SIGN(R56)*SQRT((1/R56-1/Q56)*(1/R56-1/Q56) + 4*DL56/((DL56+1)*(DL56+1))*(2*1/R56*1/Q56-1/Q56*1/Q56)))</f>
        <v>0</v>
      </c>
      <c r="Q56">
        <f>IF(LEFT(DM56,1)&lt;&gt;"0",IF(LEFT(DM56,1)="1",3.0,DN56),$D$5+$E$5*(EE56*DX56/($K$5*1000))+$F$5*(EE56*DX56/($K$5*1000))*MAX(MIN(DK56,$J$5),$I$5)*MAX(MIN(DK56,$J$5),$I$5)+$G$5*MAX(MIN(DK56,$J$5),$I$5)*(EE56*DX56/($K$5*1000))+$H$5*(EE56*DX56/($K$5*1000))*(EE56*DX56/($K$5*1000)))</f>
        <v>0</v>
      </c>
      <c r="R56">
        <f>I56*(1000-(1000*0.61365*exp(17.502*V56/(240.97+V56))/(DX56+DY56)+DS56)/2)/(1000*0.61365*exp(17.502*V56/(240.97+V56))/(DX56+DY56)-DS56)</f>
        <v>0</v>
      </c>
      <c r="S56">
        <f>1/((DL56+1)/(P56/1.6)+1/(Q56/1.37)) + DL56/((DL56+1)/(P56/1.6) + DL56/(Q56/1.37))</f>
        <v>0</v>
      </c>
      <c r="T56">
        <f>(DG56*DJ56)</f>
        <v>0</v>
      </c>
      <c r="U56">
        <f>(DZ56+(T56+2*0.95*5.67E-8*(((DZ56+$B$9)+273)^4-(DZ56+273)^4)-44100*I56)/(1.84*29.3*Q56+8*0.95*5.67E-8*(DZ56+273)^3))</f>
        <v>0</v>
      </c>
      <c r="V56">
        <f>($C$9*EA56+$D$9*EB56+$E$9*U56)</f>
        <v>0</v>
      </c>
      <c r="W56">
        <f>0.61365*exp(17.502*V56/(240.97+V56))</f>
        <v>0</v>
      </c>
      <c r="X56">
        <f>(Y56/Z56*100)</f>
        <v>0</v>
      </c>
      <c r="Y56">
        <f>DS56*(DX56+DY56)/1000</f>
        <v>0</v>
      </c>
      <c r="Z56">
        <f>0.61365*exp(17.502*DZ56/(240.97+DZ56))</f>
        <v>0</v>
      </c>
      <c r="AA56">
        <f>(W56-DS56*(DX56+DY56)/1000)</f>
        <v>0</v>
      </c>
      <c r="AB56">
        <f>(-I56*44100)</f>
        <v>0</v>
      </c>
      <c r="AC56">
        <f>2*29.3*Q56*0.92*(DZ56-V56)</f>
        <v>0</v>
      </c>
      <c r="AD56">
        <f>2*0.95*5.67E-8*(((DZ56+$B$9)+273)^4-(V56+273)^4)</f>
        <v>0</v>
      </c>
      <c r="AE56">
        <f>T56+AD56+AB56+AC56</f>
        <v>0</v>
      </c>
      <c r="AF56">
        <f>DW56*AT56*(DR56-DQ56*(1000-AT56*DT56)/(1000-AT56*DS56))/(100*DK56)</f>
        <v>0</v>
      </c>
      <c r="AG56">
        <f>1000*DW56*AT56*(DS56-DT56)/(100*DK56*(1000-AT56*DS56))</f>
        <v>0</v>
      </c>
      <c r="AH56">
        <f>(AI56 - AJ56 - DX56*1E3/(8.314*(DZ56+273.15)) * AL56/DW56 * AK56) * DW56/(100*DK56) * (1000 - DT56)/1000</f>
        <v>0</v>
      </c>
      <c r="AI56">
        <v>430.234076917531</v>
      </c>
      <c r="AJ56">
        <v>431.1238909090907</v>
      </c>
      <c r="AK56">
        <v>2.230412159386588E-05</v>
      </c>
      <c r="AL56">
        <v>66.66145284145006</v>
      </c>
      <c r="AM56">
        <f>(AO56 - AN56 + DX56*1E3/(8.314*(DZ56+273.15)) * AQ56/DW56 * AP56) * DW56/(100*DK56) * 1000/(1000 - AO56)</f>
        <v>0</v>
      </c>
      <c r="AN56">
        <v>24.33081598859313</v>
      </c>
      <c r="AO56">
        <v>24.52575999999999</v>
      </c>
      <c r="AP56">
        <v>-1.202400399065088E-05</v>
      </c>
      <c r="AQ56">
        <v>94.3508229359211</v>
      </c>
      <c r="AR56">
        <v>0</v>
      </c>
      <c r="AS56">
        <v>0</v>
      </c>
      <c r="AT56">
        <f>IF(AR56*$H$15&gt;=AV56,1.0,(AV56/(AV56-AR56*$H$15)))</f>
        <v>0</v>
      </c>
      <c r="AU56">
        <f>(AT56-1)*100</f>
        <v>0</v>
      </c>
      <c r="AV56">
        <f>MAX(0,($B$15+$C$15*EE56)/(1+$D$15*EE56)*DX56/(DZ56+273)*$E$15)</f>
        <v>0</v>
      </c>
      <c r="AW56" t="s">
        <v>429</v>
      </c>
      <c r="AX56" t="s">
        <v>429</v>
      </c>
      <c r="AY56">
        <v>0</v>
      </c>
      <c r="AZ56">
        <v>0</v>
      </c>
      <c r="BA56">
        <f>1-AY56/AZ56</f>
        <v>0</v>
      </c>
      <c r="BB56">
        <v>0</v>
      </c>
      <c r="BC56" t="s">
        <v>429</v>
      </c>
      <c r="BD56" t="s">
        <v>429</v>
      </c>
      <c r="BE56">
        <v>0</v>
      </c>
      <c r="BF56">
        <v>0</v>
      </c>
      <c r="BG56">
        <f>1-BE56/BF56</f>
        <v>0</v>
      </c>
      <c r="BH56">
        <v>0.5</v>
      </c>
      <c r="BI56">
        <f>DH56</f>
        <v>0</v>
      </c>
      <c r="BJ56">
        <f>K56</f>
        <v>0</v>
      </c>
      <c r="BK56">
        <f>BG56*BH56*BI56</f>
        <v>0</v>
      </c>
      <c r="BL56">
        <f>(BJ56-BB56)/BI56</f>
        <v>0</v>
      </c>
      <c r="BM56">
        <f>(AZ56-BF56)/BF56</f>
        <v>0</v>
      </c>
      <c r="BN56">
        <f>AY56/(BA56+AY56/BF56)</f>
        <v>0</v>
      </c>
      <c r="BO56" t="s">
        <v>429</v>
      </c>
      <c r="BP56">
        <v>0</v>
      </c>
      <c r="BQ56">
        <f>IF(BP56&lt;&gt;0, BP56, BN56)</f>
        <v>0</v>
      </c>
      <c r="BR56">
        <f>1-BQ56/BF56</f>
        <v>0</v>
      </c>
      <c r="BS56">
        <f>(BF56-BE56)/(BF56-BQ56)</f>
        <v>0</v>
      </c>
      <c r="BT56">
        <f>(AZ56-BF56)/(AZ56-BQ56)</f>
        <v>0</v>
      </c>
      <c r="BU56">
        <f>(BF56-BE56)/(BF56-AY56)</f>
        <v>0</v>
      </c>
      <c r="BV56">
        <f>(AZ56-BF56)/(AZ56-AY56)</f>
        <v>0</v>
      </c>
      <c r="BW56">
        <f>(BS56*BQ56/BE56)</f>
        <v>0</v>
      </c>
      <c r="BX56">
        <f>(1-BW56)</f>
        <v>0</v>
      </c>
      <c r="DG56">
        <f>$B$13*EF56+$C$13*EG56+$F$13*ER56*(1-EU56)</f>
        <v>0</v>
      </c>
      <c r="DH56">
        <f>DG56*DI56</f>
        <v>0</v>
      </c>
      <c r="DI56">
        <f>($B$13*$D$11+$C$13*$D$11+$F$13*((FE56+EW56)/MAX(FE56+EW56+FF56, 0.1)*$I$11+FF56/MAX(FE56+EW56+FF56, 0.1)*$J$11))/($B$13+$C$13+$F$13)</f>
        <v>0</v>
      </c>
      <c r="DJ56">
        <f>($B$13*$K$11+$C$13*$K$11+$F$13*((FE56+EW56)/MAX(FE56+EW56+FF56, 0.1)*$P$11+FF56/MAX(FE56+EW56+FF56, 0.1)*$Q$11))/($B$13+$C$13+$F$13)</f>
        <v>0</v>
      </c>
      <c r="DK56">
        <v>2.96</v>
      </c>
      <c r="DL56">
        <v>0.5</v>
      </c>
      <c r="DM56" t="s">
        <v>430</v>
      </c>
      <c r="DN56">
        <v>2</v>
      </c>
      <c r="DO56" t="b">
        <v>1</v>
      </c>
      <c r="DP56">
        <v>1680815256.1</v>
      </c>
      <c r="DQ56">
        <v>420.5363333333333</v>
      </c>
      <c r="DR56">
        <v>419.7814444444445</v>
      </c>
      <c r="DS56">
        <v>24.52773333333333</v>
      </c>
      <c r="DT56">
        <v>24.33083333333333</v>
      </c>
      <c r="DU56">
        <v>421.1667777777778</v>
      </c>
      <c r="DV56">
        <v>24.22843333333333</v>
      </c>
      <c r="DW56">
        <v>500.0324444444445</v>
      </c>
      <c r="DX56">
        <v>88.99196666666666</v>
      </c>
      <c r="DY56">
        <v>0.1001167</v>
      </c>
      <c r="DZ56">
        <v>27.37974444444444</v>
      </c>
      <c r="EA56">
        <v>27.52245555555556</v>
      </c>
      <c r="EB56">
        <v>999.9000000000001</v>
      </c>
      <c r="EC56">
        <v>0</v>
      </c>
      <c r="ED56">
        <v>0</v>
      </c>
      <c r="EE56">
        <v>9981.25</v>
      </c>
      <c r="EF56">
        <v>0</v>
      </c>
      <c r="EG56">
        <v>0.242856</v>
      </c>
      <c r="EH56">
        <v>0.7548285555555556</v>
      </c>
      <c r="EI56">
        <v>431.1102222222222</v>
      </c>
      <c r="EJ56">
        <v>430.2495555555556</v>
      </c>
      <c r="EK56">
        <v>0.1968882222222222</v>
      </c>
      <c r="EL56">
        <v>419.7814444444445</v>
      </c>
      <c r="EM56">
        <v>24.33083333333333</v>
      </c>
      <c r="EN56">
        <v>2.18277</v>
      </c>
      <c r="EO56">
        <v>2.165248888888889</v>
      </c>
      <c r="EP56">
        <v>18.83642222222222</v>
      </c>
      <c r="EQ56">
        <v>18.70748888888889</v>
      </c>
      <c r="ER56">
        <v>0</v>
      </c>
      <c r="ES56">
        <v>0</v>
      </c>
      <c r="ET56">
        <v>0</v>
      </c>
      <c r="EU56">
        <v>0</v>
      </c>
      <c r="EV56">
        <v>2.002455555555556</v>
      </c>
      <c r="EW56">
        <v>0</v>
      </c>
      <c r="EX56">
        <v>-8.989666666666666</v>
      </c>
      <c r="EY56">
        <v>-0.1966111111111111</v>
      </c>
      <c r="EZ56">
        <v>35.347</v>
      </c>
      <c r="FA56">
        <v>42</v>
      </c>
      <c r="FB56">
        <v>38.70099999999999</v>
      </c>
      <c r="FC56">
        <v>41.99977777777778</v>
      </c>
      <c r="FD56">
        <v>36.611</v>
      </c>
      <c r="FE56">
        <v>0</v>
      </c>
      <c r="FF56">
        <v>0</v>
      </c>
      <c r="FG56">
        <v>0</v>
      </c>
      <c r="FH56">
        <v>1680815230.7</v>
      </c>
      <c r="FI56">
        <v>0</v>
      </c>
      <c r="FJ56">
        <v>2.066030769230769</v>
      </c>
      <c r="FK56">
        <v>0.6236991470787622</v>
      </c>
      <c r="FL56">
        <v>2.891606832358175</v>
      </c>
      <c r="FM56">
        <v>-9.225911538461538</v>
      </c>
      <c r="FN56">
        <v>15</v>
      </c>
      <c r="FO56">
        <v>1680814995.6</v>
      </c>
      <c r="FP56" t="s">
        <v>512</v>
      </c>
      <c r="FQ56">
        <v>1680814995.6</v>
      </c>
      <c r="FR56">
        <v>1680814994.1</v>
      </c>
      <c r="FS56">
        <v>4</v>
      </c>
      <c r="FT56">
        <v>-0.266</v>
      </c>
      <c r="FU56">
        <v>-0.019</v>
      </c>
      <c r="FV56">
        <v>-0.63</v>
      </c>
      <c r="FW56">
        <v>0.277</v>
      </c>
      <c r="FX56">
        <v>420</v>
      </c>
      <c r="FY56">
        <v>25</v>
      </c>
      <c r="FZ56">
        <v>0.35</v>
      </c>
      <c r="GA56">
        <v>0.14</v>
      </c>
      <c r="GB56">
        <v>0.7342834146341463</v>
      </c>
      <c r="GC56">
        <v>0.03367889895470288</v>
      </c>
      <c r="GD56">
        <v>0.03939312229185762</v>
      </c>
      <c r="GE56">
        <v>1</v>
      </c>
      <c r="GF56">
        <v>0.198340243902439</v>
      </c>
      <c r="GG56">
        <v>-0.004404773519163995</v>
      </c>
      <c r="GH56">
        <v>0.00109360767434654</v>
      </c>
      <c r="GI56">
        <v>1</v>
      </c>
      <c r="GJ56">
        <v>2</v>
      </c>
      <c r="GK56">
        <v>2</v>
      </c>
      <c r="GL56" t="s">
        <v>452</v>
      </c>
      <c r="GM56">
        <v>3.1037</v>
      </c>
      <c r="GN56">
        <v>2.75813</v>
      </c>
      <c r="GO56">
        <v>0.0870764</v>
      </c>
      <c r="GP56">
        <v>0.0869265</v>
      </c>
      <c r="GQ56">
        <v>0.108141</v>
      </c>
      <c r="GR56">
        <v>0.108884</v>
      </c>
      <c r="GS56">
        <v>23476.7</v>
      </c>
      <c r="GT56">
        <v>23188.9</v>
      </c>
      <c r="GU56">
        <v>26258.5</v>
      </c>
      <c r="GV56">
        <v>25731.2</v>
      </c>
      <c r="GW56">
        <v>37583.9</v>
      </c>
      <c r="GX56">
        <v>34993</v>
      </c>
      <c r="GY56">
        <v>45938.9</v>
      </c>
      <c r="GZ56">
        <v>42503.5</v>
      </c>
      <c r="HA56">
        <v>1.89765</v>
      </c>
      <c r="HB56">
        <v>1.9055</v>
      </c>
      <c r="HC56">
        <v>0.0657886</v>
      </c>
      <c r="HD56">
        <v>0</v>
      </c>
      <c r="HE56">
        <v>26.4389</v>
      </c>
      <c r="HF56">
        <v>999.9</v>
      </c>
      <c r="HG56">
        <v>42.7</v>
      </c>
      <c r="HH56">
        <v>33.8</v>
      </c>
      <c r="HI56">
        <v>25.3536</v>
      </c>
      <c r="HJ56">
        <v>60.9389</v>
      </c>
      <c r="HK56">
        <v>27.528</v>
      </c>
      <c r="HL56">
        <v>1</v>
      </c>
      <c r="HM56">
        <v>0.0371926</v>
      </c>
      <c r="HN56">
        <v>0.0470398</v>
      </c>
      <c r="HO56">
        <v>20.2927</v>
      </c>
      <c r="HP56">
        <v>5.22193</v>
      </c>
      <c r="HQ56">
        <v>11.98</v>
      </c>
      <c r="HR56">
        <v>4.96575</v>
      </c>
      <c r="HS56">
        <v>3.275</v>
      </c>
      <c r="HT56">
        <v>9999</v>
      </c>
      <c r="HU56">
        <v>9999</v>
      </c>
      <c r="HV56">
        <v>9999</v>
      </c>
      <c r="HW56">
        <v>991.8</v>
      </c>
      <c r="HX56">
        <v>1.86447</v>
      </c>
      <c r="HY56">
        <v>1.8606</v>
      </c>
      <c r="HZ56">
        <v>1.85883</v>
      </c>
      <c r="IA56">
        <v>1.86029</v>
      </c>
      <c r="IB56">
        <v>1.8603</v>
      </c>
      <c r="IC56">
        <v>1.85879</v>
      </c>
      <c r="ID56">
        <v>1.85787</v>
      </c>
      <c r="IE56">
        <v>1.85274</v>
      </c>
      <c r="IF56">
        <v>0</v>
      </c>
      <c r="IG56">
        <v>0</v>
      </c>
      <c r="IH56">
        <v>0</v>
      </c>
      <c r="II56">
        <v>0</v>
      </c>
      <c r="IJ56" t="s">
        <v>433</v>
      </c>
      <c r="IK56" t="s">
        <v>434</v>
      </c>
      <c r="IL56" t="s">
        <v>435</v>
      </c>
      <c r="IM56" t="s">
        <v>435</v>
      </c>
      <c r="IN56" t="s">
        <v>435</v>
      </c>
      <c r="IO56" t="s">
        <v>435</v>
      </c>
      <c r="IP56">
        <v>0</v>
      </c>
      <c r="IQ56">
        <v>100</v>
      </c>
      <c r="IR56">
        <v>100</v>
      </c>
      <c r="IS56">
        <v>-0.631</v>
      </c>
      <c r="IT56">
        <v>0.2992</v>
      </c>
      <c r="IU56">
        <v>-0.4980374036771144</v>
      </c>
      <c r="IV56">
        <v>-0.0003017253073519933</v>
      </c>
      <c r="IW56">
        <v>-3.611861002991582E-08</v>
      </c>
      <c r="IX56">
        <v>1.092818259192488E-11</v>
      </c>
      <c r="IY56">
        <v>0.01774869701960249</v>
      </c>
      <c r="IZ56">
        <v>-0.00474105797520424</v>
      </c>
      <c r="JA56">
        <v>0.001052688271871255</v>
      </c>
      <c r="JB56">
        <v>-1.557678818490628E-05</v>
      </c>
      <c r="JC56">
        <v>8</v>
      </c>
      <c r="JD56">
        <v>1961</v>
      </c>
      <c r="JE56">
        <v>1</v>
      </c>
      <c r="JF56">
        <v>23</v>
      </c>
      <c r="JG56">
        <v>4.4</v>
      </c>
      <c r="JH56">
        <v>4.4</v>
      </c>
      <c r="JI56">
        <v>1.15356</v>
      </c>
      <c r="JJ56">
        <v>2.63062</v>
      </c>
      <c r="JK56">
        <v>1.49658</v>
      </c>
      <c r="JL56">
        <v>2.39624</v>
      </c>
      <c r="JM56">
        <v>1.54907</v>
      </c>
      <c r="JN56">
        <v>2.41577</v>
      </c>
      <c r="JO56">
        <v>39.9437</v>
      </c>
      <c r="JP56">
        <v>24.035</v>
      </c>
      <c r="JQ56">
        <v>18</v>
      </c>
      <c r="JR56">
        <v>488.033</v>
      </c>
      <c r="JS56">
        <v>508.726</v>
      </c>
      <c r="JT56">
        <v>26.9479</v>
      </c>
      <c r="JU56">
        <v>27.6135</v>
      </c>
      <c r="JV56">
        <v>30.0002</v>
      </c>
      <c r="JW56">
        <v>27.6915</v>
      </c>
      <c r="JX56">
        <v>27.6372</v>
      </c>
      <c r="JY56">
        <v>23.1926</v>
      </c>
      <c r="JZ56">
        <v>6.4213</v>
      </c>
      <c r="KA56">
        <v>100</v>
      </c>
      <c r="KB56">
        <v>26.9458</v>
      </c>
      <c r="KC56">
        <v>419.8</v>
      </c>
      <c r="KD56">
        <v>24.3933</v>
      </c>
      <c r="KE56">
        <v>100.373</v>
      </c>
      <c r="KF56">
        <v>100.827</v>
      </c>
    </row>
    <row r="57" spans="1:292">
      <c r="A57">
        <v>39</v>
      </c>
      <c r="B57">
        <v>1680815263.6</v>
      </c>
      <c r="C57">
        <v>2374.099999904633</v>
      </c>
      <c r="D57" t="s">
        <v>515</v>
      </c>
      <c r="E57" t="s">
        <v>516</v>
      </c>
      <c r="F57">
        <v>5</v>
      </c>
      <c r="G57" t="s">
        <v>486</v>
      </c>
      <c r="H57">
        <v>1680815260.8</v>
      </c>
      <c r="I57">
        <f>(J57)/1000</f>
        <v>0</v>
      </c>
      <c r="J57">
        <f>IF(DO57, AM57, AG57)</f>
        <v>0</v>
      </c>
      <c r="K57">
        <f>IF(DO57, AH57, AF57)</f>
        <v>0</v>
      </c>
      <c r="L57">
        <f>DQ57 - IF(AT57&gt;1, K57*DK57*100.0/(AV57*EE57), 0)</f>
        <v>0</v>
      </c>
      <c r="M57">
        <f>((S57-I57/2)*L57-K57)/(S57+I57/2)</f>
        <v>0</v>
      </c>
      <c r="N57">
        <f>M57*(DX57+DY57)/1000.0</f>
        <v>0</v>
      </c>
      <c r="O57">
        <f>(DQ57 - IF(AT57&gt;1, K57*DK57*100.0/(AV57*EE57), 0))*(DX57+DY57)/1000.0</f>
        <v>0</v>
      </c>
      <c r="P57">
        <f>2.0/((1/R57-1/Q57)+SIGN(R57)*SQRT((1/R57-1/Q57)*(1/R57-1/Q57) + 4*DL57/((DL57+1)*(DL57+1))*(2*1/R57*1/Q57-1/Q57*1/Q57)))</f>
        <v>0</v>
      </c>
      <c r="Q57">
        <f>IF(LEFT(DM57,1)&lt;&gt;"0",IF(LEFT(DM57,1)="1",3.0,DN57),$D$5+$E$5*(EE57*DX57/($K$5*1000))+$F$5*(EE57*DX57/($K$5*1000))*MAX(MIN(DK57,$J$5),$I$5)*MAX(MIN(DK57,$J$5),$I$5)+$G$5*MAX(MIN(DK57,$J$5),$I$5)*(EE57*DX57/($K$5*1000))+$H$5*(EE57*DX57/($K$5*1000))*(EE57*DX57/($K$5*1000)))</f>
        <v>0</v>
      </c>
      <c r="R57">
        <f>I57*(1000-(1000*0.61365*exp(17.502*V57/(240.97+V57))/(DX57+DY57)+DS57)/2)/(1000*0.61365*exp(17.502*V57/(240.97+V57))/(DX57+DY57)-DS57)</f>
        <v>0</v>
      </c>
      <c r="S57">
        <f>1/((DL57+1)/(P57/1.6)+1/(Q57/1.37)) + DL57/((DL57+1)/(P57/1.6) + DL57/(Q57/1.37))</f>
        <v>0</v>
      </c>
      <c r="T57">
        <f>(DG57*DJ57)</f>
        <v>0</v>
      </c>
      <c r="U57">
        <f>(DZ57+(T57+2*0.95*5.67E-8*(((DZ57+$B$9)+273)^4-(DZ57+273)^4)-44100*I57)/(1.84*29.3*Q57+8*0.95*5.67E-8*(DZ57+273)^3))</f>
        <v>0</v>
      </c>
      <c r="V57">
        <f>($C$9*EA57+$D$9*EB57+$E$9*U57)</f>
        <v>0</v>
      </c>
      <c r="W57">
        <f>0.61365*exp(17.502*V57/(240.97+V57))</f>
        <v>0</v>
      </c>
      <c r="X57">
        <f>(Y57/Z57*100)</f>
        <v>0</v>
      </c>
      <c r="Y57">
        <f>DS57*(DX57+DY57)/1000</f>
        <v>0</v>
      </c>
      <c r="Z57">
        <f>0.61365*exp(17.502*DZ57/(240.97+DZ57))</f>
        <v>0</v>
      </c>
      <c r="AA57">
        <f>(W57-DS57*(DX57+DY57)/1000)</f>
        <v>0</v>
      </c>
      <c r="AB57">
        <f>(-I57*44100)</f>
        <v>0</v>
      </c>
      <c r="AC57">
        <f>2*29.3*Q57*0.92*(DZ57-V57)</f>
        <v>0</v>
      </c>
      <c r="AD57">
        <f>2*0.95*5.67E-8*(((DZ57+$B$9)+273)^4-(V57+273)^4)</f>
        <v>0</v>
      </c>
      <c r="AE57">
        <f>T57+AD57+AB57+AC57</f>
        <v>0</v>
      </c>
      <c r="AF57">
        <f>DW57*AT57*(DR57-DQ57*(1000-AT57*DT57)/(1000-AT57*DS57))/(100*DK57)</f>
        <v>0</v>
      </c>
      <c r="AG57">
        <f>1000*DW57*AT57*(DS57-DT57)/(100*DK57*(1000-AT57*DS57))</f>
        <v>0</v>
      </c>
      <c r="AH57">
        <f>(AI57 - AJ57 - DX57*1E3/(8.314*(DZ57+273.15)) * AL57/DW57 * AK57) * DW57/(100*DK57) * (1000 - DT57)/1000</f>
        <v>0</v>
      </c>
      <c r="AI57">
        <v>430.3474471512883</v>
      </c>
      <c r="AJ57">
        <v>431.0994666666666</v>
      </c>
      <c r="AK57">
        <v>-0.0002020165064744042</v>
      </c>
      <c r="AL57">
        <v>66.66145284145006</v>
      </c>
      <c r="AM57">
        <f>(AO57 - AN57 + DX57*1E3/(8.314*(DZ57+273.15)) * AQ57/DW57 * AP57) * DW57/(100*DK57) * 1000/(1000 - AO57)</f>
        <v>0</v>
      </c>
      <c r="AN57">
        <v>24.32680399432986</v>
      </c>
      <c r="AO57">
        <v>24.52385878787879</v>
      </c>
      <c r="AP57">
        <v>-3.707214456694775E-06</v>
      </c>
      <c r="AQ57">
        <v>94.3508229359211</v>
      </c>
      <c r="AR57">
        <v>0</v>
      </c>
      <c r="AS57">
        <v>0</v>
      </c>
      <c r="AT57">
        <f>IF(AR57*$H$15&gt;=AV57,1.0,(AV57/(AV57-AR57*$H$15)))</f>
        <v>0</v>
      </c>
      <c r="AU57">
        <f>(AT57-1)*100</f>
        <v>0</v>
      </c>
      <c r="AV57">
        <f>MAX(0,($B$15+$C$15*EE57)/(1+$D$15*EE57)*DX57/(DZ57+273)*$E$15)</f>
        <v>0</v>
      </c>
      <c r="AW57" t="s">
        <v>429</v>
      </c>
      <c r="AX57" t="s">
        <v>429</v>
      </c>
      <c r="AY57">
        <v>0</v>
      </c>
      <c r="AZ57">
        <v>0</v>
      </c>
      <c r="BA57">
        <f>1-AY57/AZ57</f>
        <v>0</v>
      </c>
      <c r="BB57">
        <v>0</v>
      </c>
      <c r="BC57" t="s">
        <v>429</v>
      </c>
      <c r="BD57" t="s">
        <v>429</v>
      </c>
      <c r="BE57">
        <v>0</v>
      </c>
      <c r="BF57">
        <v>0</v>
      </c>
      <c r="BG57">
        <f>1-BE57/BF57</f>
        <v>0</v>
      </c>
      <c r="BH57">
        <v>0.5</v>
      </c>
      <c r="BI57">
        <f>DH57</f>
        <v>0</v>
      </c>
      <c r="BJ57">
        <f>K57</f>
        <v>0</v>
      </c>
      <c r="BK57">
        <f>BG57*BH57*BI57</f>
        <v>0</v>
      </c>
      <c r="BL57">
        <f>(BJ57-BB57)/BI57</f>
        <v>0</v>
      </c>
      <c r="BM57">
        <f>(AZ57-BF57)/BF57</f>
        <v>0</v>
      </c>
      <c r="BN57">
        <f>AY57/(BA57+AY57/BF57)</f>
        <v>0</v>
      </c>
      <c r="BO57" t="s">
        <v>429</v>
      </c>
      <c r="BP57">
        <v>0</v>
      </c>
      <c r="BQ57">
        <f>IF(BP57&lt;&gt;0, BP57, BN57)</f>
        <v>0</v>
      </c>
      <c r="BR57">
        <f>1-BQ57/BF57</f>
        <v>0</v>
      </c>
      <c r="BS57">
        <f>(BF57-BE57)/(BF57-BQ57)</f>
        <v>0</v>
      </c>
      <c r="BT57">
        <f>(AZ57-BF57)/(AZ57-BQ57)</f>
        <v>0</v>
      </c>
      <c r="BU57">
        <f>(BF57-BE57)/(BF57-AY57)</f>
        <v>0</v>
      </c>
      <c r="BV57">
        <f>(AZ57-BF57)/(AZ57-AY57)</f>
        <v>0</v>
      </c>
      <c r="BW57">
        <f>(BS57*BQ57/BE57)</f>
        <v>0</v>
      </c>
      <c r="BX57">
        <f>(1-BW57)</f>
        <v>0</v>
      </c>
      <c r="DG57">
        <f>$B$13*EF57+$C$13*EG57+$F$13*ER57*(1-EU57)</f>
        <v>0</v>
      </c>
      <c r="DH57">
        <f>DG57*DI57</f>
        <v>0</v>
      </c>
      <c r="DI57">
        <f>($B$13*$D$11+$C$13*$D$11+$F$13*((FE57+EW57)/MAX(FE57+EW57+FF57, 0.1)*$I$11+FF57/MAX(FE57+EW57+FF57, 0.1)*$J$11))/($B$13+$C$13+$F$13)</f>
        <v>0</v>
      </c>
      <c r="DJ57">
        <f>($B$13*$K$11+$C$13*$K$11+$F$13*((FE57+EW57)/MAX(FE57+EW57+FF57, 0.1)*$P$11+FF57/MAX(FE57+EW57+FF57, 0.1)*$Q$11))/($B$13+$C$13+$F$13)</f>
        <v>0</v>
      </c>
      <c r="DK57">
        <v>2.96</v>
      </c>
      <c r="DL57">
        <v>0.5</v>
      </c>
      <c r="DM57" t="s">
        <v>430</v>
      </c>
      <c r="DN57">
        <v>2</v>
      </c>
      <c r="DO57" t="b">
        <v>1</v>
      </c>
      <c r="DP57">
        <v>1680815260.8</v>
      </c>
      <c r="DQ57">
        <v>420.5407999999999</v>
      </c>
      <c r="DR57">
        <v>419.8411</v>
      </c>
      <c r="DS57">
        <v>24.52468</v>
      </c>
      <c r="DT57">
        <v>24.32719</v>
      </c>
      <c r="DU57">
        <v>421.1716</v>
      </c>
      <c r="DV57">
        <v>24.22546</v>
      </c>
      <c r="DW57">
        <v>500.0045</v>
      </c>
      <c r="DX57">
        <v>88.99284999999999</v>
      </c>
      <c r="DY57">
        <v>0.09995695</v>
      </c>
      <c r="DZ57">
        <v>27.37447</v>
      </c>
      <c r="EA57">
        <v>27.5125</v>
      </c>
      <c r="EB57">
        <v>999.9</v>
      </c>
      <c r="EC57">
        <v>0</v>
      </c>
      <c r="ED57">
        <v>0</v>
      </c>
      <c r="EE57">
        <v>10003.37</v>
      </c>
      <c r="EF57">
        <v>0</v>
      </c>
      <c r="EG57">
        <v>0.242856</v>
      </c>
      <c r="EH57">
        <v>0.6997072</v>
      </c>
      <c r="EI57">
        <v>431.1136</v>
      </c>
      <c r="EJ57">
        <v>430.3093</v>
      </c>
      <c r="EK57">
        <v>0.1974894</v>
      </c>
      <c r="EL57">
        <v>419.8411</v>
      </c>
      <c r="EM57">
        <v>24.32719</v>
      </c>
      <c r="EN57">
        <v>2.182521</v>
      </c>
      <c r="EO57">
        <v>2.164947</v>
      </c>
      <c r="EP57">
        <v>18.8346</v>
      </c>
      <c r="EQ57">
        <v>18.70526</v>
      </c>
      <c r="ER57">
        <v>0</v>
      </c>
      <c r="ES57">
        <v>0</v>
      </c>
      <c r="ET57">
        <v>0</v>
      </c>
      <c r="EU57">
        <v>0</v>
      </c>
      <c r="EV57">
        <v>2.08281</v>
      </c>
      <c r="EW57">
        <v>0</v>
      </c>
      <c r="EX57">
        <v>-6.325779999999999</v>
      </c>
      <c r="EY57">
        <v>-0.27966</v>
      </c>
      <c r="EZ57">
        <v>35.33110000000001</v>
      </c>
      <c r="FA57">
        <v>41.8748</v>
      </c>
      <c r="FB57">
        <v>38.46230000000001</v>
      </c>
      <c r="FC57">
        <v>41.8497</v>
      </c>
      <c r="FD57">
        <v>37.0998</v>
      </c>
      <c r="FE57">
        <v>0</v>
      </c>
      <c r="FF57">
        <v>0</v>
      </c>
      <c r="FG57">
        <v>0</v>
      </c>
      <c r="FH57">
        <v>1680815236.1</v>
      </c>
      <c r="FI57">
        <v>0</v>
      </c>
      <c r="FJ57">
        <v>2.082736</v>
      </c>
      <c r="FK57">
        <v>-0.6482307655830569</v>
      </c>
      <c r="FL57">
        <v>16.90649234500815</v>
      </c>
      <c r="FM57">
        <v>-8.034447999999999</v>
      </c>
      <c r="FN57">
        <v>15</v>
      </c>
      <c r="FO57">
        <v>1680814995.6</v>
      </c>
      <c r="FP57" t="s">
        <v>512</v>
      </c>
      <c r="FQ57">
        <v>1680814995.6</v>
      </c>
      <c r="FR57">
        <v>1680814994.1</v>
      </c>
      <c r="FS57">
        <v>4</v>
      </c>
      <c r="FT57">
        <v>-0.266</v>
      </c>
      <c r="FU57">
        <v>-0.019</v>
      </c>
      <c r="FV57">
        <v>-0.63</v>
      </c>
      <c r="FW57">
        <v>0.277</v>
      </c>
      <c r="FX57">
        <v>420</v>
      </c>
      <c r="FY57">
        <v>25</v>
      </c>
      <c r="FZ57">
        <v>0.35</v>
      </c>
      <c r="GA57">
        <v>0.14</v>
      </c>
      <c r="GB57">
        <v>0.7162691463414634</v>
      </c>
      <c r="GC57">
        <v>0.06997455052264721</v>
      </c>
      <c r="GD57">
        <v>0.03871448760937736</v>
      </c>
      <c r="GE57">
        <v>1</v>
      </c>
      <c r="GF57">
        <v>0.1981129512195122</v>
      </c>
      <c r="GG57">
        <v>-0.008119735191637339</v>
      </c>
      <c r="GH57">
        <v>0.00113336470678951</v>
      </c>
      <c r="GI57">
        <v>1</v>
      </c>
      <c r="GJ57">
        <v>2</v>
      </c>
      <c r="GK57">
        <v>2</v>
      </c>
      <c r="GL57" t="s">
        <v>452</v>
      </c>
      <c r="GM57">
        <v>3.10368</v>
      </c>
      <c r="GN57">
        <v>2.75809</v>
      </c>
      <c r="GO57">
        <v>0.08707959999999999</v>
      </c>
      <c r="GP57">
        <v>0.0869191</v>
      </c>
      <c r="GQ57">
        <v>0.108143</v>
      </c>
      <c r="GR57">
        <v>0.108882</v>
      </c>
      <c r="GS57">
        <v>23476.6</v>
      </c>
      <c r="GT57">
        <v>23188.9</v>
      </c>
      <c r="GU57">
        <v>26258.5</v>
      </c>
      <c r="GV57">
        <v>25731</v>
      </c>
      <c r="GW57">
        <v>37583.9</v>
      </c>
      <c r="GX57">
        <v>34993.1</v>
      </c>
      <c r="GY57">
        <v>45939</v>
      </c>
      <c r="GZ57">
        <v>42503.5</v>
      </c>
      <c r="HA57">
        <v>1.89755</v>
      </c>
      <c r="HB57">
        <v>1.90513</v>
      </c>
      <c r="HC57">
        <v>0.0654161</v>
      </c>
      <c r="HD57">
        <v>0</v>
      </c>
      <c r="HE57">
        <v>26.4451</v>
      </c>
      <c r="HF57">
        <v>999.9</v>
      </c>
      <c r="HG57">
        <v>42.7</v>
      </c>
      <c r="HH57">
        <v>33.8</v>
      </c>
      <c r="HI57">
        <v>25.3524</v>
      </c>
      <c r="HJ57">
        <v>60.9789</v>
      </c>
      <c r="HK57">
        <v>27.5321</v>
      </c>
      <c r="HL57">
        <v>1</v>
      </c>
      <c r="HM57">
        <v>0.0369334</v>
      </c>
      <c r="HN57">
        <v>0.0454766</v>
      </c>
      <c r="HO57">
        <v>20.2915</v>
      </c>
      <c r="HP57">
        <v>5.22133</v>
      </c>
      <c r="HQ57">
        <v>11.98</v>
      </c>
      <c r="HR57">
        <v>4.96575</v>
      </c>
      <c r="HS57">
        <v>3.275</v>
      </c>
      <c r="HT57">
        <v>9999</v>
      </c>
      <c r="HU57">
        <v>9999</v>
      </c>
      <c r="HV57">
        <v>9999</v>
      </c>
      <c r="HW57">
        <v>991.8</v>
      </c>
      <c r="HX57">
        <v>1.86447</v>
      </c>
      <c r="HY57">
        <v>1.86056</v>
      </c>
      <c r="HZ57">
        <v>1.85883</v>
      </c>
      <c r="IA57">
        <v>1.86024</v>
      </c>
      <c r="IB57">
        <v>1.86027</v>
      </c>
      <c r="IC57">
        <v>1.85873</v>
      </c>
      <c r="ID57">
        <v>1.85779</v>
      </c>
      <c r="IE57">
        <v>1.85273</v>
      </c>
      <c r="IF57">
        <v>0</v>
      </c>
      <c r="IG57">
        <v>0</v>
      </c>
      <c r="IH57">
        <v>0</v>
      </c>
      <c r="II57">
        <v>0</v>
      </c>
      <c r="IJ57" t="s">
        <v>433</v>
      </c>
      <c r="IK57" t="s">
        <v>434</v>
      </c>
      <c r="IL57" t="s">
        <v>435</v>
      </c>
      <c r="IM57" t="s">
        <v>435</v>
      </c>
      <c r="IN57" t="s">
        <v>435</v>
      </c>
      <c r="IO57" t="s">
        <v>435</v>
      </c>
      <c r="IP57">
        <v>0</v>
      </c>
      <c r="IQ57">
        <v>100</v>
      </c>
      <c r="IR57">
        <v>100</v>
      </c>
      <c r="IS57">
        <v>-0.63</v>
      </c>
      <c r="IT57">
        <v>0.2992</v>
      </c>
      <c r="IU57">
        <v>-0.4980374036771144</v>
      </c>
      <c r="IV57">
        <v>-0.0003017253073519933</v>
      </c>
      <c r="IW57">
        <v>-3.611861002991582E-08</v>
      </c>
      <c r="IX57">
        <v>1.092818259192488E-11</v>
      </c>
      <c r="IY57">
        <v>0.01774869701960249</v>
      </c>
      <c r="IZ57">
        <v>-0.00474105797520424</v>
      </c>
      <c r="JA57">
        <v>0.001052688271871255</v>
      </c>
      <c r="JB57">
        <v>-1.557678818490628E-05</v>
      </c>
      <c r="JC57">
        <v>8</v>
      </c>
      <c r="JD57">
        <v>1961</v>
      </c>
      <c r="JE57">
        <v>1</v>
      </c>
      <c r="JF57">
        <v>23</v>
      </c>
      <c r="JG57">
        <v>4.5</v>
      </c>
      <c r="JH57">
        <v>4.5</v>
      </c>
      <c r="JI57">
        <v>1.15356</v>
      </c>
      <c r="JJ57">
        <v>2.63184</v>
      </c>
      <c r="JK57">
        <v>1.49658</v>
      </c>
      <c r="JL57">
        <v>2.39624</v>
      </c>
      <c r="JM57">
        <v>1.54907</v>
      </c>
      <c r="JN57">
        <v>2.41089</v>
      </c>
      <c r="JO57">
        <v>39.9437</v>
      </c>
      <c r="JP57">
        <v>24.035</v>
      </c>
      <c r="JQ57">
        <v>18</v>
      </c>
      <c r="JR57">
        <v>487.974</v>
      </c>
      <c r="JS57">
        <v>508.475</v>
      </c>
      <c r="JT57">
        <v>26.9258</v>
      </c>
      <c r="JU57">
        <v>27.6129</v>
      </c>
      <c r="JV57">
        <v>30</v>
      </c>
      <c r="JW57">
        <v>27.6915</v>
      </c>
      <c r="JX57">
        <v>27.6372</v>
      </c>
      <c r="JY57">
        <v>23.1928</v>
      </c>
      <c r="JZ57">
        <v>6.4213</v>
      </c>
      <c r="KA57">
        <v>100</v>
      </c>
      <c r="KB57">
        <v>26.9254</v>
      </c>
      <c r="KC57">
        <v>419.8</v>
      </c>
      <c r="KD57">
        <v>24.3933</v>
      </c>
      <c r="KE57">
        <v>100.374</v>
      </c>
      <c r="KF57">
        <v>100.827</v>
      </c>
    </row>
    <row r="58" spans="1:292">
      <c r="A58">
        <v>40</v>
      </c>
      <c r="B58">
        <v>1680815268.6</v>
      </c>
      <c r="C58">
        <v>2379.099999904633</v>
      </c>
      <c r="D58" t="s">
        <v>517</v>
      </c>
      <c r="E58" t="s">
        <v>518</v>
      </c>
      <c r="F58">
        <v>5</v>
      </c>
      <c r="G58" t="s">
        <v>486</v>
      </c>
      <c r="H58">
        <v>1680815266.1</v>
      </c>
      <c r="I58">
        <f>(J58)/1000</f>
        <v>0</v>
      </c>
      <c r="J58">
        <f>IF(DO58, AM58, AG58)</f>
        <v>0</v>
      </c>
      <c r="K58">
        <f>IF(DO58, AH58, AF58)</f>
        <v>0</v>
      </c>
      <c r="L58">
        <f>DQ58 - IF(AT58&gt;1, K58*DK58*100.0/(AV58*EE58), 0)</f>
        <v>0</v>
      </c>
      <c r="M58">
        <f>((S58-I58/2)*L58-K58)/(S58+I58/2)</f>
        <v>0</v>
      </c>
      <c r="N58">
        <f>M58*(DX58+DY58)/1000.0</f>
        <v>0</v>
      </c>
      <c r="O58">
        <f>(DQ58 - IF(AT58&gt;1, K58*DK58*100.0/(AV58*EE58), 0))*(DX58+DY58)/1000.0</f>
        <v>0</v>
      </c>
      <c r="P58">
        <f>2.0/((1/R58-1/Q58)+SIGN(R58)*SQRT((1/R58-1/Q58)*(1/R58-1/Q58) + 4*DL58/((DL58+1)*(DL58+1))*(2*1/R58*1/Q58-1/Q58*1/Q58)))</f>
        <v>0</v>
      </c>
      <c r="Q58">
        <f>IF(LEFT(DM58,1)&lt;&gt;"0",IF(LEFT(DM58,1)="1",3.0,DN58),$D$5+$E$5*(EE58*DX58/($K$5*1000))+$F$5*(EE58*DX58/($K$5*1000))*MAX(MIN(DK58,$J$5),$I$5)*MAX(MIN(DK58,$J$5),$I$5)+$G$5*MAX(MIN(DK58,$J$5),$I$5)*(EE58*DX58/($K$5*1000))+$H$5*(EE58*DX58/($K$5*1000))*(EE58*DX58/($K$5*1000)))</f>
        <v>0</v>
      </c>
      <c r="R58">
        <f>I58*(1000-(1000*0.61365*exp(17.502*V58/(240.97+V58))/(DX58+DY58)+DS58)/2)/(1000*0.61365*exp(17.502*V58/(240.97+V58))/(DX58+DY58)-DS58)</f>
        <v>0</v>
      </c>
      <c r="S58">
        <f>1/((DL58+1)/(P58/1.6)+1/(Q58/1.37)) + DL58/((DL58+1)/(P58/1.6) + DL58/(Q58/1.37))</f>
        <v>0</v>
      </c>
      <c r="T58">
        <f>(DG58*DJ58)</f>
        <v>0</v>
      </c>
      <c r="U58">
        <f>(DZ58+(T58+2*0.95*5.67E-8*(((DZ58+$B$9)+273)^4-(DZ58+273)^4)-44100*I58)/(1.84*29.3*Q58+8*0.95*5.67E-8*(DZ58+273)^3))</f>
        <v>0</v>
      </c>
      <c r="V58">
        <f>($C$9*EA58+$D$9*EB58+$E$9*U58)</f>
        <v>0</v>
      </c>
      <c r="W58">
        <f>0.61365*exp(17.502*V58/(240.97+V58))</f>
        <v>0</v>
      </c>
      <c r="X58">
        <f>(Y58/Z58*100)</f>
        <v>0</v>
      </c>
      <c r="Y58">
        <f>DS58*(DX58+DY58)/1000</f>
        <v>0</v>
      </c>
      <c r="Z58">
        <f>0.61365*exp(17.502*DZ58/(240.97+DZ58))</f>
        <v>0</v>
      </c>
      <c r="AA58">
        <f>(W58-DS58*(DX58+DY58)/1000)</f>
        <v>0</v>
      </c>
      <c r="AB58">
        <f>(-I58*44100)</f>
        <v>0</v>
      </c>
      <c r="AC58">
        <f>2*29.3*Q58*0.92*(DZ58-V58)</f>
        <v>0</v>
      </c>
      <c r="AD58">
        <f>2*0.95*5.67E-8*(((DZ58+$B$9)+273)^4-(V58+273)^4)</f>
        <v>0</v>
      </c>
      <c r="AE58">
        <f>T58+AD58+AB58+AC58</f>
        <v>0</v>
      </c>
      <c r="AF58">
        <f>DW58*AT58*(DR58-DQ58*(1000-AT58*DT58)/(1000-AT58*DS58))/(100*DK58)</f>
        <v>0</v>
      </c>
      <c r="AG58">
        <f>1000*DW58*AT58*(DS58-DT58)/(100*DK58*(1000-AT58*DS58))</f>
        <v>0</v>
      </c>
      <c r="AH58">
        <f>(AI58 - AJ58 - DX58*1E3/(8.314*(DZ58+273.15)) * AL58/DW58 * AK58) * DW58/(100*DK58) * (1000 - DT58)/1000</f>
        <v>0</v>
      </c>
      <c r="AI58">
        <v>430.2456545291777</v>
      </c>
      <c r="AJ58">
        <v>431.0818000000001</v>
      </c>
      <c r="AK58">
        <v>-8.256348451706319E-05</v>
      </c>
      <c r="AL58">
        <v>66.66145284145006</v>
      </c>
      <c r="AM58">
        <f>(AO58 - AN58 + DX58*1E3/(8.314*(DZ58+273.15)) * AQ58/DW58 * AP58) * DW58/(100*DK58) * 1000/(1000 - AO58)</f>
        <v>0</v>
      </c>
      <c r="AN58">
        <v>24.324439408504</v>
      </c>
      <c r="AO58">
        <v>24.51995272727273</v>
      </c>
      <c r="AP58">
        <v>-1.152072954716494E-05</v>
      </c>
      <c r="AQ58">
        <v>94.3508229359211</v>
      </c>
      <c r="AR58">
        <v>0</v>
      </c>
      <c r="AS58">
        <v>0</v>
      </c>
      <c r="AT58">
        <f>IF(AR58*$H$15&gt;=AV58,1.0,(AV58/(AV58-AR58*$H$15)))</f>
        <v>0</v>
      </c>
      <c r="AU58">
        <f>(AT58-1)*100</f>
        <v>0</v>
      </c>
      <c r="AV58">
        <f>MAX(0,($B$15+$C$15*EE58)/(1+$D$15*EE58)*DX58/(DZ58+273)*$E$15)</f>
        <v>0</v>
      </c>
      <c r="AW58" t="s">
        <v>429</v>
      </c>
      <c r="AX58" t="s">
        <v>429</v>
      </c>
      <c r="AY58">
        <v>0</v>
      </c>
      <c r="AZ58">
        <v>0</v>
      </c>
      <c r="BA58">
        <f>1-AY58/AZ58</f>
        <v>0</v>
      </c>
      <c r="BB58">
        <v>0</v>
      </c>
      <c r="BC58" t="s">
        <v>429</v>
      </c>
      <c r="BD58" t="s">
        <v>429</v>
      </c>
      <c r="BE58">
        <v>0</v>
      </c>
      <c r="BF58">
        <v>0</v>
      </c>
      <c r="BG58">
        <f>1-BE58/BF58</f>
        <v>0</v>
      </c>
      <c r="BH58">
        <v>0.5</v>
      </c>
      <c r="BI58">
        <f>DH58</f>
        <v>0</v>
      </c>
      <c r="BJ58">
        <f>K58</f>
        <v>0</v>
      </c>
      <c r="BK58">
        <f>BG58*BH58*BI58</f>
        <v>0</v>
      </c>
      <c r="BL58">
        <f>(BJ58-BB58)/BI58</f>
        <v>0</v>
      </c>
      <c r="BM58">
        <f>(AZ58-BF58)/BF58</f>
        <v>0</v>
      </c>
      <c r="BN58">
        <f>AY58/(BA58+AY58/BF58)</f>
        <v>0</v>
      </c>
      <c r="BO58" t="s">
        <v>429</v>
      </c>
      <c r="BP58">
        <v>0</v>
      </c>
      <c r="BQ58">
        <f>IF(BP58&lt;&gt;0, BP58, BN58)</f>
        <v>0</v>
      </c>
      <c r="BR58">
        <f>1-BQ58/BF58</f>
        <v>0</v>
      </c>
      <c r="BS58">
        <f>(BF58-BE58)/(BF58-BQ58)</f>
        <v>0</v>
      </c>
      <c r="BT58">
        <f>(AZ58-BF58)/(AZ58-BQ58)</f>
        <v>0</v>
      </c>
      <c r="BU58">
        <f>(BF58-BE58)/(BF58-AY58)</f>
        <v>0</v>
      </c>
      <c r="BV58">
        <f>(AZ58-BF58)/(AZ58-AY58)</f>
        <v>0</v>
      </c>
      <c r="BW58">
        <f>(BS58*BQ58/BE58)</f>
        <v>0</v>
      </c>
      <c r="BX58">
        <f>(1-BW58)</f>
        <v>0</v>
      </c>
      <c r="DG58">
        <f>$B$13*EF58+$C$13*EG58+$F$13*ER58*(1-EU58)</f>
        <v>0</v>
      </c>
      <c r="DH58">
        <f>DG58*DI58</f>
        <v>0</v>
      </c>
      <c r="DI58">
        <f>($B$13*$D$11+$C$13*$D$11+$F$13*((FE58+EW58)/MAX(FE58+EW58+FF58, 0.1)*$I$11+FF58/MAX(FE58+EW58+FF58, 0.1)*$J$11))/($B$13+$C$13+$F$13)</f>
        <v>0</v>
      </c>
      <c r="DJ58">
        <f>($B$13*$K$11+$C$13*$K$11+$F$13*((FE58+EW58)/MAX(FE58+EW58+FF58, 0.1)*$P$11+FF58/MAX(FE58+EW58+FF58, 0.1)*$Q$11))/($B$13+$C$13+$F$13)</f>
        <v>0</v>
      </c>
      <c r="DK58">
        <v>2.96</v>
      </c>
      <c r="DL58">
        <v>0.5</v>
      </c>
      <c r="DM58" t="s">
        <v>430</v>
      </c>
      <c r="DN58">
        <v>2</v>
      </c>
      <c r="DO58" t="b">
        <v>1</v>
      </c>
      <c r="DP58">
        <v>1680815266.1</v>
      </c>
      <c r="DQ58">
        <v>420.5238888888889</v>
      </c>
      <c r="DR58">
        <v>419.7981111111112</v>
      </c>
      <c r="DS58">
        <v>24.52202222222222</v>
      </c>
      <c r="DT58">
        <v>24.32531111111111</v>
      </c>
      <c r="DU58">
        <v>421.1546666666666</v>
      </c>
      <c r="DV58">
        <v>24.22281111111111</v>
      </c>
      <c r="DW58">
        <v>499.9692222222222</v>
      </c>
      <c r="DX58">
        <v>88.99667777777778</v>
      </c>
      <c r="DY58">
        <v>0.09996132222222223</v>
      </c>
      <c r="DZ58">
        <v>27.37156666666667</v>
      </c>
      <c r="EA58">
        <v>27.51494444444444</v>
      </c>
      <c r="EB58">
        <v>999.9000000000001</v>
      </c>
      <c r="EC58">
        <v>0</v>
      </c>
      <c r="ED58">
        <v>0</v>
      </c>
      <c r="EE58">
        <v>9999.28888888889</v>
      </c>
      <c r="EF58">
        <v>0</v>
      </c>
      <c r="EG58">
        <v>0.242856</v>
      </c>
      <c r="EH58">
        <v>0.725809888888889</v>
      </c>
      <c r="EI58">
        <v>431.0952222222223</v>
      </c>
      <c r="EJ58">
        <v>430.2645555555555</v>
      </c>
      <c r="EK58">
        <v>0.1966998888888889</v>
      </c>
      <c r="EL58">
        <v>419.7981111111112</v>
      </c>
      <c r="EM58">
        <v>24.32531111111111</v>
      </c>
      <c r="EN58">
        <v>2.182377777777778</v>
      </c>
      <c r="EO58">
        <v>2.164872222222222</v>
      </c>
      <c r="EP58">
        <v>18.83354444444445</v>
      </c>
      <c r="EQ58">
        <v>18.70471111111111</v>
      </c>
      <c r="ER58">
        <v>0</v>
      </c>
      <c r="ES58">
        <v>0</v>
      </c>
      <c r="ET58">
        <v>0</v>
      </c>
      <c r="EU58">
        <v>0</v>
      </c>
      <c r="EV58">
        <v>2.094366666666667</v>
      </c>
      <c r="EW58">
        <v>0</v>
      </c>
      <c r="EX58">
        <v>-7.407066666666667</v>
      </c>
      <c r="EY58">
        <v>-0.4160222222222222</v>
      </c>
      <c r="EZ58">
        <v>35.347</v>
      </c>
      <c r="FA58">
        <v>41.63866666666667</v>
      </c>
      <c r="FB58">
        <v>38.611</v>
      </c>
      <c r="FC58">
        <v>41.57633333333334</v>
      </c>
      <c r="FD58">
        <v>37.18711111111111</v>
      </c>
      <c r="FE58">
        <v>0</v>
      </c>
      <c r="FF58">
        <v>0</v>
      </c>
      <c r="FG58">
        <v>0</v>
      </c>
      <c r="FH58">
        <v>1680815240.9</v>
      </c>
      <c r="FI58">
        <v>0</v>
      </c>
      <c r="FJ58">
        <v>2.090968</v>
      </c>
      <c r="FK58">
        <v>0.1177692474268405</v>
      </c>
      <c r="FL58">
        <v>6.955776907356644</v>
      </c>
      <c r="FM58">
        <v>-7.500616</v>
      </c>
      <c r="FN58">
        <v>15</v>
      </c>
      <c r="FO58">
        <v>1680814995.6</v>
      </c>
      <c r="FP58" t="s">
        <v>512</v>
      </c>
      <c r="FQ58">
        <v>1680814995.6</v>
      </c>
      <c r="FR58">
        <v>1680814994.1</v>
      </c>
      <c r="FS58">
        <v>4</v>
      </c>
      <c r="FT58">
        <v>-0.266</v>
      </c>
      <c r="FU58">
        <v>-0.019</v>
      </c>
      <c r="FV58">
        <v>-0.63</v>
      </c>
      <c r="FW58">
        <v>0.277</v>
      </c>
      <c r="FX58">
        <v>420</v>
      </c>
      <c r="FY58">
        <v>25</v>
      </c>
      <c r="FZ58">
        <v>0.35</v>
      </c>
      <c r="GA58">
        <v>0.14</v>
      </c>
      <c r="GB58">
        <v>0.7303184146341463</v>
      </c>
      <c r="GC58">
        <v>-0.06979967247386697</v>
      </c>
      <c r="GD58">
        <v>0.03348827402566938</v>
      </c>
      <c r="GE58">
        <v>1</v>
      </c>
      <c r="GF58">
        <v>0.1977124634146341</v>
      </c>
      <c r="GG58">
        <v>-0.003990982578396878</v>
      </c>
      <c r="GH58">
        <v>0.001054747966602333</v>
      </c>
      <c r="GI58">
        <v>1</v>
      </c>
      <c r="GJ58">
        <v>2</v>
      </c>
      <c r="GK58">
        <v>2</v>
      </c>
      <c r="GL58" t="s">
        <v>452</v>
      </c>
      <c r="GM58">
        <v>3.10375</v>
      </c>
      <c r="GN58">
        <v>2.75816</v>
      </c>
      <c r="GO58">
        <v>0.087071</v>
      </c>
      <c r="GP58">
        <v>0.08692759999999999</v>
      </c>
      <c r="GQ58">
        <v>0.10813</v>
      </c>
      <c r="GR58">
        <v>0.108899</v>
      </c>
      <c r="GS58">
        <v>23476.7</v>
      </c>
      <c r="GT58">
        <v>23188.8</v>
      </c>
      <c r="GU58">
        <v>26258.4</v>
      </c>
      <c r="GV58">
        <v>25731.2</v>
      </c>
      <c r="GW58">
        <v>37584.4</v>
      </c>
      <c r="GX58">
        <v>34992.5</v>
      </c>
      <c r="GY58">
        <v>45938.8</v>
      </c>
      <c r="GZ58">
        <v>42503.6</v>
      </c>
      <c r="HA58">
        <v>1.8979</v>
      </c>
      <c r="HB58">
        <v>1.90523</v>
      </c>
      <c r="HC58">
        <v>0.0644103</v>
      </c>
      <c r="HD58">
        <v>0</v>
      </c>
      <c r="HE58">
        <v>26.4518</v>
      </c>
      <c r="HF58">
        <v>999.9</v>
      </c>
      <c r="HG58">
        <v>42.7</v>
      </c>
      <c r="HH58">
        <v>33.8</v>
      </c>
      <c r="HI58">
        <v>25.3517</v>
      </c>
      <c r="HJ58">
        <v>60.8989</v>
      </c>
      <c r="HK58">
        <v>27.6082</v>
      </c>
      <c r="HL58">
        <v>1</v>
      </c>
      <c r="HM58">
        <v>0.0372358</v>
      </c>
      <c r="HN58">
        <v>0.0281236</v>
      </c>
      <c r="HO58">
        <v>20.2917</v>
      </c>
      <c r="HP58">
        <v>5.22148</v>
      </c>
      <c r="HQ58">
        <v>11.98</v>
      </c>
      <c r="HR58">
        <v>4.96575</v>
      </c>
      <c r="HS58">
        <v>3.275</v>
      </c>
      <c r="HT58">
        <v>9999</v>
      </c>
      <c r="HU58">
        <v>9999</v>
      </c>
      <c r="HV58">
        <v>9999</v>
      </c>
      <c r="HW58">
        <v>991.8</v>
      </c>
      <c r="HX58">
        <v>1.86447</v>
      </c>
      <c r="HY58">
        <v>1.86055</v>
      </c>
      <c r="HZ58">
        <v>1.85883</v>
      </c>
      <c r="IA58">
        <v>1.86028</v>
      </c>
      <c r="IB58">
        <v>1.86026</v>
      </c>
      <c r="IC58">
        <v>1.85872</v>
      </c>
      <c r="ID58">
        <v>1.85781</v>
      </c>
      <c r="IE58">
        <v>1.85273</v>
      </c>
      <c r="IF58">
        <v>0</v>
      </c>
      <c r="IG58">
        <v>0</v>
      </c>
      <c r="IH58">
        <v>0</v>
      </c>
      <c r="II58">
        <v>0</v>
      </c>
      <c r="IJ58" t="s">
        <v>433</v>
      </c>
      <c r="IK58" t="s">
        <v>434</v>
      </c>
      <c r="IL58" t="s">
        <v>435</v>
      </c>
      <c r="IM58" t="s">
        <v>435</v>
      </c>
      <c r="IN58" t="s">
        <v>435</v>
      </c>
      <c r="IO58" t="s">
        <v>435</v>
      </c>
      <c r="IP58">
        <v>0</v>
      </c>
      <c r="IQ58">
        <v>100</v>
      </c>
      <c r="IR58">
        <v>100</v>
      </c>
      <c r="IS58">
        <v>-0.631</v>
      </c>
      <c r="IT58">
        <v>0.2992</v>
      </c>
      <c r="IU58">
        <v>-0.4980374036771144</v>
      </c>
      <c r="IV58">
        <v>-0.0003017253073519933</v>
      </c>
      <c r="IW58">
        <v>-3.611861002991582E-08</v>
      </c>
      <c r="IX58">
        <v>1.092818259192488E-11</v>
      </c>
      <c r="IY58">
        <v>0.01774869701960249</v>
      </c>
      <c r="IZ58">
        <v>-0.00474105797520424</v>
      </c>
      <c r="JA58">
        <v>0.001052688271871255</v>
      </c>
      <c r="JB58">
        <v>-1.557678818490628E-05</v>
      </c>
      <c r="JC58">
        <v>8</v>
      </c>
      <c r="JD58">
        <v>1961</v>
      </c>
      <c r="JE58">
        <v>1</v>
      </c>
      <c r="JF58">
        <v>23</v>
      </c>
      <c r="JG58">
        <v>4.5</v>
      </c>
      <c r="JH58">
        <v>4.6</v>
      </c>
      <c r="JI58">
        <v>1.15356</v>
      </c>
      <c r="JJ58">
        <v>2.63062</v>
      </c>
      <c r="JK58">
        <v>1.49658</v>
      </c>
      <c r="JL58">
        <v>2.39746</v>
      </c>
      <c r="JM58">
        <v>1.54907</v>
      </c>
      <c r="JN58">
        <v>2.44019</v>
      </c>
      <c r="JO58">
        <v>39.9689</v>
      </c>
      <c r="JP58">
        <v>24.0437</v>
      </c>
      <c r="JQ58">
        <v>18</v>
      </c>
      <c r="JR58">
        <v>488.178</v>
      </c>
      <c r="JS58">
        <v>508.542</v>
      </c>
      <c r="JT58">
        <v>26.9108</v>
      </c>
      <c r="JU58">
        <v>27.6111</v>
      </c>
      <c r="JV58">
        <v>30.0001</v>
      </c>
      <c r="JW58">
        <v>27.6915</v>
      </c>
      <c r="JX58">
        <v>27.6372</v>
      </c>
      <c r="JY58">
        <v>23.1922</v>
      </c>
      <c r="JZ58">
        <v>6.1487</v>
      </c>
      <c r="KA58">
        <v>100</v>
      </c>
      <c r="KB58">
        <v>26.9129</v>
      </c>
      <c r="KC58">
        <v>419.8</v>
      </c>
      <c r="KD58">
        <v>24.3933</v>
      </c>
      <c r="KE58">
        <v>100.373</v>
      </c>
      <c r="KF58">
        <v>100.827</v>
      </c>
    </row>
    <row r="59" spans="1:292">
      <c r="A59">
        <v>41</v>
      </c>
      <c r="B59">
        <v>1680815273.6</v>
      </c>
      <c r="C59">
        <v>2384.099999904633</v>
      </c>
      <c r="D59" t="s">
        <v>519</v>
      </c>
      <c r="E59" t="s">
        <v>520</v>
      </c>
      <c r="F59">
        <v>5</v>
      </c>
      <c r="G59" t="s">
        <v>486</v>
      </c>
      <c r="H59">
        <v>1680815270.8</v>
      </c>
      <c r="I59">
        <f>(J59)/1000</f>
        <v>0</v>
      </c>
      <c r="J59">
        <f>IF(DO59, AM59, AG59)</f>
        <v>0</v>
      </c>
      <c r="K59">
        <f>IF(DO59, AH59, AF59)</f>
        <v>0</v>
      </c>
      <c r="L59">
        <f>DQ59 - IF(AT59&gt;1, K59*DK59*100.0/(AV59*EE59), 0)</f>
        <v>0</v>
      </c>
      <c r="M59">
        <f>((S59-I59/2)*L59-K59)/(S59+I59/2)</f>
        <v>0</v>
      </c>
      <c r="N59">
        <f>M59*(DX59+DY59)/1000.0</f>
        <v>0</v>
      </c>
      <c r="O59">
        <f>(DQ59 - IF(AT59&gt;1, K59*DK59*100.0/(AV59*EE59), 0))*(DX59+DY59)/1000.0</f>
        <v>0</v>
      </c>
      <c r="P59">
        <f>2.0/((1/R59-1/Q59)+SIGN(R59)*SQRT((1/R59-1/Q59)*(1/R59-1/Q59) + 4*DL59/((DL59+1)*(DL59+1))*(2*1/R59*1/Q59-1/Q59*1/Q59)))</f>
        <v>0</v>
      </c>
      <c r="Q59">
        <f>IF(LEFT(DM59,1)&lt;&gt;"0",IF(LEFT(DM59,1)="1",3.0,DN59),$D$5+$E$5*(EE59*DX59/($K$5*1000))+$F$5*(EE59*DX59/($K$5*1000))*MAX(MIN(DK59,$J$5),$I$5)*MAX(MIN(DK59,$J$5),$I$5)+$G$5*MAX(MIN(DK59,$J$5),$I$5)*(EE59*DX59/($K$5*1000))+$H$5*(EE59*DX59/($K$5*1000))*(EE59*DX59/($K$5*1000)))</f>
        <v>0</v>
      </c>
      <c r="R59">
        <f>I59*(1000-(1000*0.61365*exp(17.502*V59/(240.97+V59))/(DX59+DY59)+DS59)/2)/(1000*0.61365*exp(17.502*V59/(240.97+V59))/(DX59+DY59)-DS59)</f>
        <v>0</v>
      </c>
      <c r="S59">
        <f>1/((DL59+1)/(P59/1.6)+1/(Q59/1.37)) + DL59/((DL59+1)/(P59/1.6) + DL59/(Q59/1.37))</f>
        <v>0</v>
      </c>
      <c r="T59">
        <f>(DG59*DJ59)</f>
        <v>0</v>
      </c>
      <c r="U59">
        <f>(DZ59+(T59+2*0.95*5.67E-8*(((DZ59+$B$9)+273)^4-(DZ59+273)^4)-44100*I59)/(1.84*29.3*Q59+8*0.95*5.67E-8*(DZ59+273)^3))</f>
        <v>0</v>
      </c>
      <c r="V59">
        <f>($C$9*EA59+$D$9*EB59+$E$9*U59)</f>
        <v>0</v>
      </c>
      <c r="W59">
        <f>0.61365*exp(17.502*V59/(240.97+V59))</f>
        <v>0</v>
      </c>
      <c r="X59">
        <f>(Y59/Z59*100)</f>
        <v>0</v>
      </c>
      <c r="Y59">
        <f>DS59*(DX59+DY59)/1000</f>
        <v>0</v>
      </c>
      <c r="Z59">
        <f>0.61365*exp(17.502*DZ59/(240.97+DZ59))</f>
        <v>0</v>
      </c>
      <c r="AA59">
        <f>(W59-DS59*(DX59+DY59)/1000)</f>
        <v>0</v>
      </c>
      <c r="AB59">
        <f>(-I59*44100)</f>
        <v>0</v>
      </c>
      <c r="AC59">
        <f>2*29.3*Q59*0.92*(DZ59-V59)</f>
        <v>0</v>
      </c>
      <c r="AD59">
        <f>2*0.95*5.67E-8*(((DZ59+$B$9)+273)^4-(V59+273)^4)</f>
        <v>0</v>
      </c>
      <c r="AE59">
        <f>T59+AD59+AB59+AC59</f>
        <v>0</v>
      </c>
      <c r="AF59">
        <f>DW59*AT59*(DR59-DQ59*(1000-AT59*DT59)/(1000-AT59*DS59))/(100*DK59)</f>
        <v>0</v>
      </c>
      <c r="AG59">
        <f>1000*DW59*AT59*(DS59-DT59)/(100*DK59*(1000-AT59*DS59))</f>
        <v>0</v>
      </c>
      <c r="AH59">
        <f>(AI59 - AJ59 - DX59*1E3/(8.314*(DZ59+273.15)) * AL59/DW59 * AK59) * DW59/(100*DK59) * (1000 - DT59)/1000</f>
        <v>0</v>
      </c>
      <c r="AI59">
        <v>430.3066209092414</v>
      </c>
      <c r="AJ59">
        <v>431.0583696969696</v>
      </c>
      <c r="AK59">
        <v>9.981362191731776E-05</v>
      </c>
      <c r="AL59">
        <v>66.66145284145006</v>
      </c>
      <c r="AM59">
        <f>(AO59 - AN59 + DX59*1E3/(8.314*(DZ59+273.15)) * AQ59/DW59 * AP59) * DW59/(100*DK59) * 1000/(1000 - AO59)</f>
        <v>0</v>
      </c>
      <c r="AN59">
        <v>24.34487447286662</v>
      </c>
      <c r="AO59">
        <v>24.52625575757575</v>
      </c>
      <c r="AP59">
        <v>1.769665617344123E-05</v>
      </c>
      <c r="AQ59">
        <v>94.3508229359211</v>
      </c>
      <c r="AR59">
        <v>0</v>
      </c>
      <c r="AS59">
        <v>0</v>
      </c>
      <c r="AT59">
        <f>IF(AR59*$H$15&gt;=AV59,1.0,(AV59/(AV59-AR59*$H$15)))</f>
        <v>0</v>
      </c>
      <c r="AU59">
        <f>(AT59-1)*100</f>
        <v>0</v>
      </c>
      <c r="AV59">
        <f>MAX(0,($B$15+$C$15*EE59)/(1+$D$15*EE59)*DX59/(DZ59+273)*$E$15)</f>
        <v>0</v>
      </c>
      <c r="AW59" t="s">
        <v>429</v>
      </c>
      <c r="AX59" t="s">
        <v>429</v>
      </c>
      <c r="AY59">
        <v>0</v>
      </c>
      <c r="AZ59">
        <v>0</v>
      </c>
      <c r="BA59">
        <f>1-AY59/AZ59</f>
        <v>0</v>
      </c>
      <c r="BB59">
        <v>0</v>
      </c>
      <c r="BC59" t="s">
        <v>429</v>
      </c>
      <c r="BD59" t="s">
        <v>429</v>
      </c>
      <c r="BE59">
        <v>0</v>
      </c>
      <c r="BF59">
        <v>0</v>
      </c>
      <c r="BG59">
        <f>1-BE59/BF59</f>
        <v>0</v>
      </c>
      <c r="BH59">
        <v>0.5</v>
      </c>
      <c r="BI59">
        <f>DH59</f>
        <v>0</v>
      </c>
      <c r="BJ59">
        <f>K59</f>
        <v>0</v>
      </c>
      <c r="BK59">
        <f>BG59*BH59*BI59</f>
        <v>0</v>
      </c>
      <c r="BL59">
        <f>(BJ59-BB59)/BI59</f>
        <v>0</v>
      </c>
      <c r="BM59">
        <f>(AZ59-BF59)/BF59</f>
        <v>0</v>
      </c>
      <c r="BN59">
        <f>AY59/(BA59+AY59/BF59)</f>
        <v>0</v>
      </c>
      <c r="BO59" t="s">
        <v>429</v>
      </c>
      <c r="BP59">
        <v>0</v>
      </c>
      <c r="BQ59">
        <f>IF(BP59&lt;&gt;0, BP59, BN59)</f>
        <v>0</v>
      </c>
      <c r="BR59">
        <f>1-BQ59/BF59</f>
        <v>0</v>
      </c>
      <c r="BS59">
        <f>(BF59-BE59)/(BF59-BQ59)</f>
        <v>0</v>
      </c>
      <c r="BT59">
        <f>(AZ59-BF59)/(AZ59-BQ59)</f>
        <v>0</v>
      </c>
      <c r="BU59">
        <f>(BF59-BE59)/(BF59-AY59)</f>
        <v>0</v>
      </c>
      <c r="BV59">
        <f>(AZ59-BF59)/(AZ59-AY59)</f>
        <v>0</v>
      </c>
      <c r="BW59">
        <f>(BS59*BQ59/BE59)</f>
        <v>0</v>
      </c>
      <c r="BX59">
        <f>(1-BW59)</f>
        <v>0</v>
      </c>
      <c r="DG59">
        <f>$B$13*EF59+$C$13*EG59+$F$13*ER59*(1-EU59)</f>
        <v>0</v>
      </c>
      <c r="DH59">
        <f>DG59*DI59</f>
        <v>0</v>
      </c>
      <c r="DI59">
        <f>($B$13*$D$11+$C$13*$D$11+$F$13*((FE59+EW59)/MAX(FE59+EW59+FF59, 0.1)*$I$11+FF59/MAX(FE59+EW59+FF59, 0.1)*$J$11))/($B$13+$C$13+$F$13)</f>
        <v>0</v>
      </c>
      <c r="DJ59">
        <f>($B$13*$K$11+$C$13*$K$11+$F$13*((FE59+EW59)/MAX(FE59+EW59+FF59, 0.1)*$P$11+FF59/MAX(FE59+EW59+FF59, 0.1)*$Q$11))/($B$13+$C$13+$F$13)</f>
        <v>0</v>
      </c>
      <c r="DK59">
        <v>2.96</v>
      </c>
      <c r="DL59">
        <v>0.5</v>
      </c>
      <c r="DM59" t="s">
        <v>430</v>
      </c>
      <c r="DN59">
        <v>2</v>
      </c>
      <c r="DO59" t="b">
        <v>1</v>
      </c>
      <c r="DP59">
        <v>1680815270.8</v>
      </c>
      <c r="DQ59">
        <v>420.4786</v>
      </c>
      <c r="DR59">
        <v>419.8234</v>
      </c>
      <c r="DS59">
        <v>24.52258</v>
      </c>
      <c r="DT59">
        <v>24.34095</v>
      </c>
      <c r="DU59">
        <v>421.1094</v>
      </c>
      <c r="DV59">
        <v>24.22338</v>
      </c>
      <c r="DW59">
        <v>500.0175</v>
      </c>
      <c r="DX59">
        <v>88.99521</v>
      </c>
      <c r="DY59">
        <v>0.09996052999999999</v>
      </c>
      <c r="DZ59">
        <v>27.36815</v>
      </c>
      <c r="EA59">
        <v>27.50316</v>
      </c>
      <c r="EB59">
        <v>999.9</v>
      </c>
      <c r="EC59">
        <v>0</v>
      </c>
      <c r="ED59">
        <v>0</v>
      </c>
      <c r="EE59">
        <v>10008.42</v>
      </c>
      <c r="EF59">
        <v>0</v>
      </c>
      <c r="EG59">
        <v>0.242856</v>
      </c>
      <c r="EH59">
        <v>0.6552492</v>
      </c>
      <c r="EI59">
        <v>431.0492</v>
      </c>
      <c r="EJ59">
        <v>430.2972000000001</v>
      </c>
      <c r="EK59">
        <v>0.1816267</v>
      </c>
      <c r="EL59">
        <v>419.8234</v>
      </c>
      <c r="EM59">
        <v>24.34095</v>
      </c>
      <c r="EN59">
        <v>2.182391</v>
      </c>
      <c r="EO59">
        <v>2.166227999999999</v>
      </c>
      <c r="EP59">
        <v>18.83364</v>
      </c>
      <c r="EQ59">
        <v>18.7147</v>
      </c>
      <c r="ER59">
        <v>0</v>
      </c>
      <c r="ES59">
        <v>0</v>
      </c>
      <c r="ET59">
        <v>0</v>
      </c>
      <c r="EU59">
        <v>0</v>
      </c>
      <c r="EV59">
        <v>2.00464</v>
      </c>
      <c r="EW59">
        <v>0</v>
      </c>
      <c r="EX59">
        <v>-8.600380000000001</v>
      </c>
      <c r="EY59">
        <v>-0.57922</v>
      </c>
      <c r="EZ59">
        <v>35.3246</v>
      </c>
      <c r="FA59">
        <v>41.4622</v>
      </c>
      <c r="FB59">
        <v>38.7187</v>
      </c>
      <c r="FC59">
        <v>41.3309</v>
      </c>
      <c r="FD59">
        <v>37.05589999999999</v>
      </c>
      <c r="FE59">
        <v>0</v>
      </c>
      <c r="FF59">
        <v>0</v>
      </c>
      <c r="FG59">
        <v>0</v>
      </c>
      <c r="FH59">
        <v>1680815245.7</v>
      </c>
      <c r="FI59">
        <v>0</v>
      </c>
      <c r="FJ59">
        <v>2.05516</v>
      </c>
      <c r="FK59">
        <v>-0.5493230773424458</v>
      </c>
      <c r="FL59">
        <v>-14.98549229243168</v>
      </c>
      <c r="FM59">
        <v>-7.419223999999999</v>
      </c>
      <c r="FN59">
        <v>15</v>
      </c>
      <c r="FO59">
        <v>1680814995.6</v>
      </c>
      <c r="FP59" t="s">
        <v>512</v>
      </c>
      <c r="FQ59">
        <v>1680814995.6</v>
      </c>
      <c r="FR59">
        <v>1680814994.1</v>
      </c>
      <c r="FS59">
        <v>4</v>
      </c>
      <c r="FT59">
        <v>-0.266</v>
      </c>
      <c r="FU59">
        <v>-0.019</v>
      </c>
      <c r="FV59">
        <v>-0.63</v>
      </c>
      <c r="FW59">
        <v>0.277</v>
      </c>
      <c r="FX59">
        <v>420</v>
      </c>
      <c r="FY59">
        <v>25</v>
      </c>
      <c r="FZ59">
        <v>0.35</v>
      </c>
      <c r="GA59">
        <v>0.14</v>
      </c>
      <c r="GB59">
        <v>0.7103614390243903</v>
      </c>
      <c r="GC59">
        <v>-0.3212708989547026</v>
      </c>
      <c r="GD59">
        <v>0.04815145739305874</v>
      </c>
      <c r="GE59">
        <v>0</v>
      </c>
      <c r="GF59">
        <v>0.1937501463414634</v>
      </c>
      <c r="GG59">
        <v>-0.05142698257839731</v>
      </c>
      <c r="GH59">
        <v>0.006872355422397398</v>
      </c>
      <c r="GI59">
        <v>1</v>
      </c>
      <c r="GJ59">
        <v>1</v>
      </c>
      <c r="GK59">
        <v>2</v>
      </c>
      <c r="GL59" t="s">
        <v>432</v>
      </c>
      <c r="GM59">
        <v>3.10371</v>
      </c>
      <c r="GN59">
        <v>2.75829</v>
      </c>
      <c r="GO59">
        <v>0.08707280000000001</v>
      </c>
      <c r="GP59">
        <v>0.08692030000000001</v>
      </c>
      <c r="GQ59">
        <v>0.108152</v>
      </c>
      <c r="GR59">
        <v>0.108943</v>
      </c>
      <c r="GS59">
        <v>23476.9</v>
      </c>
      <c r="GT59">
        <v>23188.9</v>
      </c>
      <c r="GU59">
        <v>26258.6</v>
      </c>
      <c r="GV59">
        <v>25731</v>
      </c>
      <c r="GW59">
        <v>37583.8</v>
      </c>
      <c r="GX59">
        <v>34990.7</v>
      </c>
      <c r="GY59">
        <v>45939.3</v>
      </c>
      <c r="GZ59">
        <v>42503.5</v>
      </c>
      <c r="HA59">
        <v>1.8978</v>
      </c>
      <c r="HB59">
        <v>1.90548</v>
      </c>
      <c r="HC59">
        <v>0.06385150000000001</v>
      </c>
      <c r="HD59">
        <v>0</v>
      </c>
      <c r="HE59">
        <v>26.4563</v>
      </c>
      <c r="HF59">
        <v>999.9</v>
      </c>
      <c r="HG59">
        <v>42.7</v>
      </c>
      <c r="HH59">
        <v>33.8</v>
      </c>
      <c r="HI59">
        <v>25.3525</v>
      </c>
      <c r="HJ59">
        <v>60.8489</v>
      </c>
      <c r="HK59">
        <v>27.5441</v>
      </c>
      <c r="HL59">
        <v>1</v>
      </c>
      <c r="HM59">
        <v>0.036659</v>
      </c>
      <c r="HN59">
        <v>0.0211166</v>
      </c>
      <c r="HO59">
        <v>20.2918</v>
      </c>
      <c r="HP59">
        <v>5.22163</v>
      </c>
      <c r="HQ59">
        <v>11.98</v>
      </c>
      <c r="HR59">
        <v>4.96575</v>
      </c>
      <c r="HS59">
        <v>3.275</v>
      </c>
      <c r="HT59">
        <v>9999</v>
      </c>
      <c r="HU59">
        <v>9999</v>
      </c>
      <c r="HV59">
        <v>9999</v>
      </c>
      <c r="HW59">
        <v>991.8</v>
      </c>
      <c r="HX59">
        <v>1.86447</v>
      </c>
      <c r="HY59">
        <v>1.86056</v>
      </c>
      <c r="HZ59">
        <v>1.85883</v>
      </c>
      <c r="IA59">
        <v>1.86029</v>
      </c>
      <c r="IB59">
        <v>1.86025</v>
      </c>
      <c r="IC59">
        <v>1.85873</v>
      </c>
      <c r="ID59">
        <v>1.85777</v>
      </c>
      <c r="IE59">
        <v>1.85275</v>
      </c>
      <c r="IF59">
        <v>0</v>
      </c>
      <c r="IG59">
        <v>0</v>
      </c>
      <c r="IH59">
        <v>0</v>
      </c>
      <c r="II59">
        <v>0</v>
      </c>
      <c r="IJ59" t="s">
        <v>433</v>
      </c>
      <c r="IK59" t="s">
        <v>434</v>
      </c>
      <c r="IL59" t="s">
        <v>435</v>
      </c>
      <c r="IM59" t="s">
        <v>435</v>
      </c>
      <c r="IN59" t="s">
        <v>435</v>
      </c>
      <c r="IO59" t="s">
        <v>435</v>
      </c>
      <c r="IP59">
        <v>0</v>
      </c>
      <c r="IQ59">
        <v>100</v>
      </c>
      <c r="IR59">
        <v>100</v>
      </c>
      <c r="IS59">
        <v>-0.631</v>
      </c>
      <c r="IT59">
        <v>0.2993</v>
      </c>
      <c r="IU59">
        <v>-0.4980374036771144</v>
      </c>
      <c r="IV59">
        <v>-0.0003017253073519933</v>
      </c>
      <c r="IW59">
        <v>-3.611861002991582E-08</v>
      </c>
      <c r="IX59">
        <v>1.092818259192488E-11</v>
      </c>
      <c r="IY59">
        <v>0.01774869701960249</v>
      </c>
      <c r="IZ59">
        <v>-0.00474105797520424</v>
      </c>
      <c r="JA59">
        <v>0.001052688271871255</v>
      </c>
      <c r="JB59">
        <v>-1.557678818490628E-05</v>
      </c>
      <c r="JC59">
        <v>8</v>
      </c>
      <c r="JD59">
        <v>1961</v>
      </c>
      <c r="JE59">
        <v>1</v>
      </c>
      <c r="JF59">
        <v>23</v>
      </c>
      <c r="JG59">
        <v>4.6</v>
      </c>
      <c r="JH59">
        <v>4.7</v>
      </c>
      <c r="JI59">
        <v>1.15356</v>
      </c>
      <c r="JJ59">
        <v>2.62939</v>
      </c>
      <c r="JK59">
        <v>1.49658</v>
      </c>
      <c r="JL59">
        <v>2.39624</v>
      </c>
      <c r="JM59">
        <v>1.54907</v>
      </c>
      <c r="JN59">
        <v>2.4231</v>
      </c>
      <c r="JO59">
        <v>39.9689</v>
      </c>
      <c r="JP59">
        <v>24.0437</v>
      </c>
      <c r="JQ59">
        <v>18</v>
      </c>
      <c r="JR59">
        <v>488.12</v>
      </c>
      <c r="JS59">
        <v>508.71</v>
      </c>
      <c r="JT59">
        <v>26.8985</v>
      </c>
      <c r="JU59">
        <v>27.61</v>
      </c>
      <c r="JV59">
        <v>30</v>
      </c>
      <c r="JW59">
        <v>27.6915</v>
      </c>
      <c r="JX59">
        <v>27.6372</v>
      </c>
      <c r="JY59">
        <v>23.1931</v>
      </c>
      <c r="JZ59">
        <v>6.1487</v>
      </c>
      <c r="KA59">
        <v>100</v>
      </c>
      <c r="KB59">
        <v>26.9002</v>
      </c>
      <c r="KC59">
        <v>419.8</v>
      </c>
      <c r="KD59">
        <v>24.3933</v>
      </c>
      <c r="KE59">
        <v>100.374</v>
      </c>
      <c r="KF59">
        <v>100.827</v>
      </c>
    </row>
    <row r="60" spans="1:292">
      <c r="A60">
        <v>42</v>
      </c>
      <c r="B60">
        <v>1680815278.6</v>
      </c>
      <c r="C60">
        <v>2389.099999904633</v>
      </c>
      <c r="D60" t="s">
        <v>521</v>
      </c>
      <c r="E60" t="s">
        <v>522</v>
      </c>
      <c r="F60">
        <v>5</v>
      </c>
      <c r="G60" t="s">
        <v>486</v>
      </c>
      <c r="H60">
        <v>1680815276.1</v>
      </c>
      <c r="I60">
        <f>(J60)/1000</f>
        <v>0</v>
      </c>
      <c r="J60">
        <f>IF(DO60, AM60, AG60)</f>
        <v>0</v>
      </c>
      <c r="K60">
        <f>IF(DO60, AH60, AF60)</f>
        <v>0</v>
      </c>
      <c r="L60">
        <f>DQ60 - IF(AT60&gt;1, K60*DK60*100.0/(AV60*EE60), 0)</f>
        <v>0</v>
      </c>
      <c r="M60">
        <f>((S60-I60/2)*L60-K60)/(S60+I60/2)</f>
        <v>0</v>
      </c>
      <c r="N60">
        <f>M60*(DX60+DY60)/1000.0</f>
        <v>0</v>
      </c>
      <c r="O60">
        <f>(DQ60 - IF(AT60&gt;1, K60*DK60*100.0/(AV60*EE60), 0))*(DX60+DY60)/1000.0</f>
        <v>0</v>
      </c>
      <c r="P60">
        <f>2.0/((1/R60-1/Q60)+SIGN(R60)*SQRT((1/R60-1/Q60)*(1/R60-1/Q60) + 4*DL60/((DL60+1)*(DL60+1))*(2*1/R60*1/Q60-1/Q60*1/Q60)))</f>
        <v>0</v>
      </c>
      <c r="Q60">
        <f>IF(LEFT(DM60,1)&lt;&gt;"0",IF(LEFT(DM60,1)="1",3.0,DN60),$D$5+$E$5*(EE60*DX60/($K$5*1000))+$F$5*(EE60*DX60/($K$5*1000))*MAX(MIN(DK60,$J$5),$I$5)*MAX(MIN(DK60,$J$5),$I$5)+$G$5*MAX(MIN(DK60,$J$5),$I$5)*(EE60*DX60/($K$5*1000))+$H$5*(EE60*DX60/($K$5*1000))*(EE60*DX60/($K$5*1000)))</f>
        <v>0</v>
      </c>
      <c r="R60">
        <f>I60*(1000-(1000*0.61365*exp(17.502*V60/(240.97+V60))/(DX60+DY60)+DS60)/2)/(1000*0.61365*exp(17.502*V60/(240.97+V60))/(DX60+DY60)-DS60)</f>
        <v>0</v>
      </c>
      <c r="S60">
        <f>1/((DL60+1)/(P60/1.6)+1/(Q60/1.37)) + DL60/((DL60+1)/(P60/1.6) + DL60/(Q60/1.37))</f>
        <v>0</v>
      </c>
      <c r="T60">
        <f>(DG60*DJ60)</f>
        <v>0</v>
      </c>
      <c r="U60">
        <f>(DZ60+(T60+2*0.95*5.67E-8*(((DZ60+$B$9)+273)^4-(DZ60+273)^4)-44100*I60)/(1.84*29.3*Q60+8*0.95*5.67E-8*(DZ60+273)^3))</f>
        <v>0</v>
      </c>
      <c r="V60">
        <f>($C$9*EA60+$D$9*EB60+$E$9*U60)</f>
        <v>0</v>
      </c>
      <c r="W60">
        <f>0.61365*exp(17.502*V60/(240.97+V60))</f>
        <v>0</v>
      </c>
      <c r="X60">
        <f>(Y60/Z60*100)</f>
        <v>0</v>
      </c>
      <c r="Y60">
        <f>DS60*(DX60+DY60)/1000</f>
        <v>0</v>
      </c>
      <c r="Z60">
        <f>0.61365*exp(17.502*DZ60/(240.97+DZ60))</f>
        <v>0</v>
      </c>
      <c r="AA60">
        <f>(W60-DS60*(DX60+DY60)/1000)</f>
        <v>0</v>
      </c>
      <c r="AB60">
        <f>(-I60*44100)</f>
        <v>0</v>
      </c>
      <c r="AC60">
        <f>2*29.3*Q60*0.92*(DZ60-V60)</f>
        <v>0</v>
      </c>
      <c r="AD60">
        <f>2*0.95*5.67E-8*(((DZ60+$B$9)+273)^4-(V60+273)^4)</f>
        <v>0</v>
      </c>
      <c r="AE60">
        <f>T60+AD60+AB60+AC60</f>
        <v>0</v>
      </c>
      <c r="AF60">
        <f>DW60*AT60*(DR60-DQ60*(1000-AT60*DT60)/(1000-AT60*DS60))/(100*DK60)</f>
        <v>0</v>
      </c>
      <c r="AG60">
        <f>1000*DW60*AT60*(DS60-DT60)/(100*DK60*(1000-AT60*DS60))</f>
        <v>0</v>
      </c>
      <c r="AH60">
        <f>(AI60 - AJ60 - DX60*1E3/(8.314*(DZ60+273.15)) * AL60/DW60 * AK60) * DW60/(100*DK60) * (1000 - DT60)/1000</f>
        <v>0</v>
      </c>
      <c r="AI60">
        <v>430.2102507877141</v>
      </c>
      <c r="AJ60">
        <v>431.0736060606062</v>
      </c>
      <c r="AK60">
        <v>7.279761263916756E-05</v>
      </c>
      <c r="AL60">
        <v>66.66145284145006</v>
      </c>
      <c r="AM60">
        <f>(AO60 - AN60 + DX60*1E3/(8.314*(DZ60+273.15)) * AQ60/DW60 * AP60) * DW60/(100*DK60) * 1000/(1000 - AO60)</f>
        <v>0</v>
      </c>
      <c r="AN60">
        <v>24.34643907030355</v>
      </c>
      <c r="AO60">
        <v>24.5315709090909</v>
      </c>
      <c r="AP60">
        <v>9.941154274068243E-06</v>
      </c>
      <c r="AQ60">
        <v>94.3508229359211</v>
      </c>
      <c r="AR60">
        <v>0</v>
      </c>
      <c r="AS60">
        <v>0</v>
      </c>
      <c r="AT60">
        <f>IF(AR60*$H$15&gt;=AV60,1.0,(AV60/(AV60-AR60*$H$15)))</f>
        <v>0</v>
      </c>
      <c r="AU60">
        <f>(AT60-1)*100</f>
        <v>0</v>
      </c>
      <c r="AV60">
        <f>MAX(0,($B$15+$C$15*EE60)/(1+$D$15*EE60)*DX60/(DZ60+273)*$E$15)</f>
        <v>0</v>
      </c>
      <c r="AW60" t="s">
        <v>429</v>
      </c>
      <c r="AX60" t="s">
        <v>429</v>
      </c>
      <c r="AY60">
        <v>0</v>
      </c>
      <c r="AZ60">
        <v>0</v>
      </c>
      <c r="BA60">
        <f>1-AY60/AZ60</f>
        <v>0</v>
      </c>
      <c r="BB60">
        <v>0</v>
      </c>
      <c r="BC60" t="s">
        <v>429</v>
      </c>
      <c r="BD60" t="s">
        <v>429</v>
      </c>
      <c r="BE60">
        <v>0</v>
      </c>
      <c r="BF60">
        <v>0</v>
      </c>
      <c r="BG60">
        <f>1-BE60/BF60</f>
        <v>0</v>
      </c>
      <c r="BH60">
        <v>0.5</v>
      </c>
      <c r="BI60">
        <f>DH60</f>
        <v>0</v>
      </c>
      <c r="BJ60">
        <f>K60</f>
        <v>0</v>
      </c>
      <c r="BK60">
        <f>BG60*BH60*BI60</f>
        <v>0</v>
      </c>
      <c r="BL60">
        <f>(BJ60-BB60)/BI60</f>
        <v>0</v>
      </c>
      <c r="BM60">
        <f>(AZ60-BF60)/BF60</f>
        <v>0</v>
      </c>
      <c r="BN60">
        <f>AY60/(BA60+AY60/BF60)</f>
        <v>0</v>
      </c>
      <c r="BO60" t="s">
        <v>429</v>
      </c>
      <c r="BP60">
        <v>0</v>
      </c>
      <c r="BQ60">
        <f>IF(BP60&lt;&gt;0, BP60, BN60)</f>
        <v>0</v>
      </c>
      <c r="BR60">
        <f>1-BQ60/BF60</f>
        <v>0</v>
      </c>
      <c r="BS60">
        <f>(BF60-BE60)/(BF60-BQ60)</f>
        <v>0</v>
      </c>
      <c r="BT60">
        <f>(AZ60-BF60)/(AZ60-BQ60)</f>
        <v>0</v>
      </c>
      <c r="BU60">
        <f>(BF60-BE60)/(BF60-AY60)</f>
        <v>0</v>
      </c>
      <c r="BV60">
        <f>(AZ60-BF60)/(AZ60-AY60)</f>
        <v>0</v>
      </c>
      <c r="BW60">
        <f>(BS60*BQ60/BE60)</f>
        <v>0</v>
      </c>
      <c r="BX60">
        <f>(1-BW60)</f>
        <v>0</v>
      </c>
      <c r="DG60">
        <f>$B$13*EF60+$C$13*EG60+$F$13*ER60*(1-EU60)</f>
        <v>0</v>
      </c>
      <c r="DH60">
        <f>DG60*DI60</f>
        <v>0</v>
      </c>
      <c r="DI60">
        <f>($B$13*$D$11+$C$13*$D$11+$F$13*((FE60+EW60)/MAX(FE60+EW60+FF60, 0.1)*$I$11+FF60/MAX(FE60+EW60+FF60, 0.1)*$J$11))/($B$13+$C$13+$F$13)</f>
        <v>0</v>
      </c>
      <c r="DJ60">
        <f>($B$13*$K$11+$C$13*$K$11+$F$13*((FE60+EW60)/MAX(FE60+EW60+FF60, 0.1)*$P$11+FF60/MAX(FE60+EW60+FF60, 0.1)*$Q$11))/($B$13+$C$13+$F$13)</f>
        <v>0</v>
      </c>
      <c r="DK60">
        <v>2.96</v>
      </c>
      <c r="DL60">
        <v>0.5</v>
      </c>
      <c r="DM60" t="s">
        <v>430</v>
      </c>
      <c r="DN60">
        <v>2</v>
      </c>
      <c r="DO60" t="b">
        <v>1</v>
      </c>
      <c r="DP60">
        <v>1680815276.1</v>
      </c>
      <c r="DQ60">
        <v>420.4922222222222</v>
      </c>
      <c r="DR60">
        <v>419.7551111111111</v>
      </c>
      <c r="DS60">
        <v>24.52971111111111</v>
      </c>
      <c r="DT60">
        <v>24.34597777777778</v>
      </c>
      <c r="DU60">
        <v>421.1228888888889</v>
      </c>
      <c r="DV60">
        <v>24.23035555555556</v>
      </c>
      <c r="DW60">
        <v>500.0411111111111</v>
      </c>
      <c r="DX60">
        <v>88.996</v>
      </c>
      <c r="DY60">
        <v>0.1000711111111111</v>
      </c>
      <c r="DZ60">
        <v>27.36437777777778</v>
      </c>
      <c r="EA60">
        <v>27.50373333333333</v>
      </c>
      <c r="EB60">
        <v>999.9000000000001</v>
      </c>
      <c r="EC60">
        <v>0</v>
      </c>
      <c r="ED60">
        <v>0</v>
      </c>
      <c r="EE60">
        <v>9994.30111111111</v>
      </c>
      <c r="EF60">
        <v>0</v>
      </c>
      <c r="EG60">
        <v>0.242856</v>
      </c>
      <c r="EH60">
        <v>0.7371862222222222</v>
      </c>
      <c r="EI60">
        <v>431.0661111111111</v>
      </c>
      <c r="EJ60">
        <v>430.2293333333333</v>
      </c>
      <c r="EK60">
        <v>0.1837153333333333</v>
      </c>
      <c r="EL60">
        <v>419.7551111111111</v>
      </c>
      <c r="EM60">
        <v>24.34597777777778</v>
      </c>
      <c r="EN60">
        <v>2.183044444444444</v>
      </c>
      <c r="EO60">
        <v>2.166693333333333</v>
      </c>
      <c r="EP60">
        <v>18.83842222222222</v>
      </c>
      <c r="EQ60">
        <v>18.71816666666667</v>
      </c>
      <c r="ER60">
        <v>0</v>
      </c>
      <c r="ES60">
        <v>0</v>
      </c>
      <c r="ET60">
        <v>0</v>
      </c>
      <c r="EU60">
        <v>0</v>
      </c>
      <c r="EV60">
        <v>2.105466666666667</v>
      </c>
      <c r="EW60">
        <v>0</v>
      </c>
      <c r="EX60">
        <v>-9.610000000000001</v>
      </c>
      <c r="EY60">
        <v>-0.6700444444444443</v>
      </c>
      <c r="EZ60">
        <v>35.28444444444445</v>
      </c>
      <c r="FA60">
        <v>41.25666666666667</v>
      </c>
      <c r="FB60">
        <v>38.49266666666666</v>
      </c>
      <c r="FC60">
        <v>41.09011111111111</v>
      </c>
      <c r="FD60">
        <v>36.98588888888889</v>
      </c>
      <c r="FE60">
        <v>0</v>
      </c>
      <c r="FF60">
        <v>0</v>
      </c>
      <c r="FG60">
        <v>0</v>
      </c>
      <c r="FH60">
        <v>1680815251.1</v>
      </c>
      <c r="FI60">
        <v>0</v>
      </c>
      <c r="FJ60">
        <v>2.073788461538461</v>
      </c>
      <c r="FK60">
        <v>-0.4571452954198459</v>
      </c>
      <c r="FL60">
        <v>-12.249422216629</v>
      </c>
      <c r="FM60">
        <v>-8.594053846153848</v>
      </c>
      <c r="FN60">
        <v>15</v>
      </c>
      <c r="FO60">
        <v>1680814995.6</v>
      </c>
      <c r="FP60" t="s">
        <v>512</v>
      </c>
      <c r="FQ60">
        <v>1680814995.6</v>
      </c>
      <c r="FR60">
        <v>1680814994.1</v>
      </c>
      <c r="FS60">
        <v>4</v>
      </c>
      <c r="FT60">
        <v>-0.266</v>
      </c>
      <c r="FU60">
        <v>-0.019</v>
      </c>
      <c r="FV60">
        <v>-0.63</v>
      </c>
      <c r="FW60">
        <v>0.277</v>
      </c>
      <c r="FX60">
        <v>420</v>
      </c>
      <c r="FY60">
        <v>25</v>
      </c>
      <c r="FZ60">
        <v>0.35</v>
      </c>
      <c r="GA60">
        <v>0.14</v>
      </c>
      <c r="GB60">
        <v>0.702048625</v>
      </c>
      <c r="GC60">
        <v>0.05845716697936258</v>
      </c>
      <c r="GD60">
        <v>0.04386310887903838</v>
      </c>
      <c r="GE60">
        <v>1</v>
      </c>
      <c r="GF60">
        <v>0.189806025</v>
      </c>
      <c r="GG60">
        <v>-0.0661837260787997</v>
      </c>
      <c r="GH60">
        <v>0.007719271401782361</v>
      </c>
      <c r="GI60">
        <v>1</v>
      </c>
      <c r="GJ60">
        <v>2</v>
      </c>
      <c r="GK60">
        <v>2</v>
      </c>
      <c r="GL60" t="s">
        <v>452</v>
      </c>
      <c r="GM60">
        <v>3.10362</v>
      </c>
      <c r="GN60">
        <v>2.75796</v>
      </c>
      <c r="GO60">
        <v>0.0870717</v>
      </c>
      <c r="GP60">
        <v>0.0869234</v>
      </c>
      <c r="GQ60">
        <v>0.108169</v>
      </c>
      <c r="GR60">
        <v>0.10894</v>
      </c>
      <c r="GS60">
        <v>23477</v>
      </c>
      <c r="GT60">
        <v>23188.7</v>
      </c>
      <c r="GU60">
        <v>26258.7</v>
      </c>
      <c r="GV60">
        <v>25731</v>
      </c>
      <c r="GW60">
        <v>37583.1</v>
      </c>
      <c r="GX60">
        <v>34990.7</v>
      </c>
      <c r="GY60">
        <v>45939.4</v>
      </c>
      <c r="GZ60">
        <v>42503.3</v>
      </c>
      <c r="HA60">
        <v>1.8976</v>
      </c>
      <c r="HB60">
        <v>1.90565</v>
      </c>
      <c r="HC60">
        <v>0.0640377</v>
      </c>
      <c r="HD60">
        <v>0</v>
      </c>
      <c r="HE60">
        <v>26.4603</v>
      </c>
      <c r="HF60">
        <v>999.9</v>
      </c>
      <c r="HG60">
        <v>42.7</v>
      </c>
      <c r="HH60">
        <v>33.8</v>
      </c>
      <c r="HI60">
        <v>25.3487</v>
      </c>
      <c r="HJ60">
        <v>60.8289</v>
      </c>
      <c r="HK60">
        <v>27.5801</v>
      </c>
      <c r="HL60">
        <v>1</v>
      </c>
      <c r="HM60">
        <v>0.0367251</v>
      </c>
      <c r="HN60">
        <v>-0.0161329</v>
      </c>
      <c r="HO60">
        <v>20.2918</v>
      </c>
      <c r="HP60">
        <v>5.22163</v>
      </c>
      <c r="HQ60">
        <v>11.98</v>
      </c>
      <c r="HR60">
        <v>4.96575</v>
      </c>
      <c r="HS60">
        <v>3.275</v>
      </c>
      <c r="HT60">
        <v>9999</v>
      </c>
      <c r="HU60">
        <v>9999</v>
      </c>
      <c r="HV60">
        <v>9999</v>
      </c>
      <c r="HW60">
        <v>991.8</v>
      </c>
      <c r="HX60">
        <v>1.86447</v>
      </c>
      <c r="HY60">
        <v>1.86056</v>
      </c>
      <c r="HZ60">
        <v>1.85883</v>
      </c>
      <c r="IA60">
        <v>1.86029</v>
      </c>
      <c r="IB60">
        <v>1.86021</v>
      </c>
      <c r="IC60">
        <v>1.85871</v>
      </c>
      <c r="ID60">
        <v>1.8578</v>
      </c>
      <c r="IE60">
        <v>1.85272</v>
      </c>
      <c r="IF60">
        <v>0</v>
      </c>
      <c r="IG60">
        <v>0</v>
      </c>
      <c r="IH60">
        <v>0</v>
      </c>
      <c r="II60">
        <v>0</v>
      </c>
      <c r="IJ60" t="s">
        <v>433</v>
      </c>
      <c r="IK60" t="s">
        <v>434</v>
      </c>
      <c r="IL60" t="s">
        <v>435</v>
      </c>
      <c r="IM60" t="s">
        <v>435</v>
      </c>
      <c r="IN60" t="s">
        <v>435</v>
      </c>
      <c r="IO60" t="s">
        <v>435</v>
      </c>
      <c r="IP60">
        <v>0</v>
      </c>
      <c r="IQ60">
        <v>100</v>
      </c>
      <c r="IR60">
        <v>100</v>
      </c>
      <c r="IS60">
        <v>-0.631</v>
      </c>
      <c r="IT60">
        <v>0.2994</v>
      </c>
      <c r="IU60">
        <v>-0.4980374036771144</v>
      </c>
      <c r="IV60">
        <v>-0.0003017253073519933</v>
      </c>
      <c r="IW60">
        <v>-3.611861002991582E-08</v>
      </c>
      <c r="IX60">
        <v>1.092818259192488E-11</v>
      </c>
      <c r="IY60">
        <v>0.01774869701960249</v>
      </c>
      <c r="IZ60">
        <v>-0.00474105797520424</v>
      </c>
      <c r="JA60">
        <v>0.001052688271871255</v>
      </c>
      <c r="JB60">
        <v>-1.557678818490628E-05</v>
      </c>
      <c r="JC60">
        <v>8</v>
      </c>
      <c r="JD60">
        <v>1961</v>
      </c>
      <c r="JE60">
        <v>1</v>
      </c>
      <c r="JF60">
        <v>23</v>
      </c>
      <c r="JG60">
        <v>4.7</v>
      </c>
      <c r="JH60">
        <v>4.7</v>
      </c>
      <c r="JI60">
        <v>1.15356</v>
      </c>
      <c r="JJ60">
        <v>2.63062</v>
      </c>
      <c r="JK60">
        <v>1.49658</v>
      </c>
      <c r="JL60">
        <v>2.39624</v>
      </c>
      <c r="JM60">
        <v>1.54907</v>
      </c>
      <c r="JN60">
        <v>2.44141</v>
      </c>
      <c r="JO60">
        <v>39.9689</v>
      </c>
      <c r="JP60">
        <v>24.0437</v>
      </c>
      <c r="JQ60">
        <v>18</v>
      </c>
      <c r="JR60">
        <v>487.99</v>
      </c>
      <c r="JS60">
        <v>508.827</v>
      </c>
      <c r="JT60">
        <v>26.893</v>
      </c>
      <c r="JU60">
        <v>27.6088</v>
      </c>
      <c r="JV60">
        <v>30</v>
      </c>
      <c r="JW60">
        <v>27.6898</v>
      </c>
      <c r="JX60">
        <v>27.6372</v>
      </c>
      <c r="JY60">
        <v>23.1918</v>
      </c>
      <c r="JZ60">
        <v>6.1487</v>
      </c>
      <c r="KA60">
        <v>100</v>
      </c>
      <c r="KB60">
        <v>26.8983</v>
      </c>
      <c r="KC60">
        <v>419.8</v>
      </c>
      <c r="KD60">
        <v>24.3933</v>
      </c>
      <c r="KE60">
        <v>100.374</v>
      </c>
      <c r="KF60">
        <v>100.826</v>
      </c>
    </row>
    <row r="61" spans="1:292">
      <c r="A61">
        <v>43</v>
      </c>
      <c r="B61">
        <v>1680815283.6</v>
      </c>
      <c r="C61">
        <v>2394.099999904633</v>
      </c>
      <c r="D61" t="s">
        <v>523</v>
      </c>
      <c r="E61" t="s">
        <v>524</v>
      </c>
      <c r="F61">
        <v>5</v>
      </c>
      <c r="G61" t="s">
        <v>486</v>
      </c>
      <c r="H61">
        <v>1680815280.8</v>
      </c>
      <c r="I61">
        <f>(J61)/1000</f>
        <v>0</v>
      </c>
      <c r="J61">
        <f>IF(DO61, AM61, AG61)</f>
        <v>0</v>
      </c>
      <c r="K61">
        <f>IF(DO61, AH61, AF61)</f>
        <v>0</v>
      </c>
      <c r="L61">
        <f>DQ61 - IF(AT61&gt;1, K61*DK61*100.0/(AV61*EE61), 0)</f>
        <v>0</v>
      </c>
      <c r="M61">
        <f>((S61-I61/2)*L61-K61)/(S61+I61/2)</f>
        <v>0</v>
      </c>
      <c r="N61">
        <f>M61*(DX61+DY61)/1000.0</f>
        <v>0</v>
      </c>
      <c r="O61">
        <f>(DQ61 - IF(AT61&gt;1, K61*DK61*100.0/(AV61*EE61), 0))*(DX61+DY61)/1000.0</f>
        <v>0</v>
      </c>
      <c r="P61">
        <f>2.0/((1/R61-1/Q61)+SIGN(R61)*SQRT((1/R61-1/Q61)*(1/R61-1/Q61) + 4*DL61/((DL61+1)*(DL61+1))*(2*1/R61*1/Q61-1/Q61*1/Q61)))</f>
        <v>0</v>
      </c>
      <c r="Q61">
        <f>IF(LEFT(DM61,1)&lt;&gt;"0",IF(LEFT(DM61,1)="1",3.0,DN61),$D$5+$E$5*(EE61*DX61/($K$5*1000))+$F$5*(EE61*DX61/($K$5*1000))*MAX(MIN(DK61,$J$5),$I$5)*MAX(MIN(DK61,$J$5),$I$5)+$G$5*MAX(MIN(DK61,$J$5),$I$5)*(EE61*DX61/($K$5*1000))+$H$5*(EE61*DX61/($K$5*1000))*(EE61*DX61/($K$5*1000)))</f>
        <v>0</v>
      </c>
      <c r="R61">
        <f>I61*(1000-(1000*0.61365*exp(17.502*V61/(240.97+V61))/(DX61+DY61)+DS61)/2)/(1000*0.61365*exp(17.502*V61/(240.97+V61))/(DX61+DY61)-DS61)</f>
        <v>0</v>
      </c>
      <c r="S61">
        <f>1/((DL61+1)/(P61/1.6)+1/(Q61/1.37)) + DL61/((DL61+1)/(P61/1.6) + DL61/(Q61/1.37))</f>
        <v>0</v>
      </c>
      <c r="T61">
        <f>(DG61*DJ61)</f>
        <v>0</v>
      </c>
      <c r="U61">
        <f>(DZ61+(T61+2*0.95*5.67E-8*(((DZ61+$B$9)+273)^4-(DZ61+273)^4)-44100*I61)/(1.84*29.3*Q61+8*0.95*5.67E-8*(DZ61+273)^3))</f>
        <v>0</v>
      </c>
      <c r="V61">
        <f>($C$9*EA61+$D$9*EB61+$E$9*U61)</f>
        <v>0</v>
      </c>
      <c r="W61">
        <f>0.61365*exp(17.502*V61/(240.97+V61))</f>
        <v>0</v>
      </c>
      <c r="X61">
        <f>(Y61/Z61*100)</f>
        <v>0</v>
      </c>
      <c r="Y61">
        <f>DS61*(DX61+DY61)/1000</f>
        <v>0</v>
      </c>
      <c r="Z61">
        <f>0.61365*exp(17.502*DZ61/(240.97+DZ61))</f>
        <v>0</v>
      </c>
      <c r="AA61">
        <f>(W61-DS61*(DX61+DY61)/1000)</f>
        <v>0</v>
      </c>
      <c r="AB61">
        <f>(-I61*44100)</f>
        <v>0</v>
      </c>
      <c r="AC61">
        <f>2*29.3*Q61*0.92*(DZ61-V61)</f>
        <v>0</v>
      </c>
      <c r="AD61">
        <f>2*0.95*5.67E-8*(((DZ61+$B$9)+273)^4-(V61+273)^4)</f>
        <v>0</v>
      </c>
      <c r="AE61">
        <f>T61+AD61+AB61+AC61</f>
        <v>0</v>
      </c>
      <c r="AF61">
        <f>DW61*AT61*(DR61-DQ61*(1000-AT61*DT61)/(1000-AT61*DS61))/(100*DK61)</f>
        <v>0</v>
      </c>
      <c r="AG61">
        <f>1000*DW61*AT61*(DS61-DT61)/(100*DK61*(1000-AT61*DS61))</f>
        <v>0</v>
      </c>
      <c r="AH61">
        <f>(AI61 - AJ61 - DX61*1E3/(8.314*(DZ61+273.15)) * AL61/DW61 * AK61) * DW61/(100*DK61) * (1000 - DT61)/1000</f>
        <v>0</v>
      </c>
      <c r="AI61">
        <v>430.2654913860192</v>
      </c>
      <c r="AJ61">
        <v>431.0444303030304</v>
      </c>
      <c r="AK61">
        <v>2.489752278261538E-05</v>
      </c>
      <c r="AL61">
        <v>66.66145284145006</v>
      </c>
      <c r="AM61">
        <f>(AO61 - AN61 + DX61*1E3/(8.314*(DZ61+273.15)) * AQ61/DW61 * AP61) * DW61/(100*DK61) * 1000/(1000 - AO61)</f>
        <v>0</v>
      </c>
      <c r="AN61">
        <v>24.34047956872097</v>
      </c>
      <c r="AO61">
        <v>24.53540060606061</v>
      </c>
      <c r="AP61">
        <v>8.681202941440161E-06</v>
      </c>
      <c r="AQ61">
        <v>94.3508229359211</v>
      </c>
      <c r="AR61">
        <v>0</v>
      </c>
      <c r="AS61">
        <v>0</v>
      </c>
      <c r="AT61">
        <f>IF(AR61*$H$15&gt;=AV61,1.0,(AV61/(AV61-AR61*$H$15)))</f>
        <v>0</v>
      </c>
      <c r="AU61">
        <f>(AT61-1)*100</f>
        <v>0</v>
      </c>
      <c r="AV61">
        <f>MAX(0,($B$15+$C$15*EE61)/(1+$D$15*EE61)*DX61/(DZ61+273)*$E$15)</f>
        <v>0</v>
      </c>
      <c r="AW61" t="s">
        <v>429</v>
      </c>
      <c r="AX61" t="s">
        <v>429</v>
      </c>
      <c r="AY61">
        <v>0</v>
      </c>
      <c r="AZ61">
        <v>0</v>
      </c>
      <c r="BA61">
        <f>1-AY61/AZ61</f>
        <v>0</v>
      </c>
      <c r="BB61">
        <v>0</v>
      </c>
      <c r="BC61" t="s">
        <v>429</v>
      </c>
      <c r="BD61" t="s">
        <v>429</v>
      </c>
      <c r="BE61">
        <v>0</v>
      </c>
      <c r="BF61">
        <v>0</v>
      </c>
      <c r="BG61">
        <f>1-BE61/BF61</f>
        <v>0</v>
      </c>
      <c r="BH61">
        <v>0.5</v>
      </c>
      <c r="BI61">
        <f>DH61</f>
        <v>0</v>
      </c>
      <c r="BJ61">
        <f>K61</f>
        <v>0</v>
      </c>
      <c r="BK61">
        <f>BG61*BH61*BI61</f>
        <v>0</v>
      </c>
      <c r="BL61">
        <f>(BJ61-BB61)/BI61</f>
        <v>0</v>
      </c>
      <c r="BM61">
        <f>(AZ61-BF61)/BF61</f>
        <v>0</v>
      </c>
      <c r="BN61">
        <f>AY61/(BA61+AY61/BF61)</f>
        <v>0</v>
      </c>
      <c r="BO61" t="s">
        <v>429</v>
      </c>
      <c r="BP61">
        <v>0</v>
      </c>
      <c r="BQ61">
        <f>IF(BP61&lt;&gt;0, BP61, BN61)</f>
        <v>0</v>
      </c>
      <c r="BR61">
        <f>1-BQ61/BF61</f>
        <v>0</v>
      </c>
      <c r="BS61">
        <f>(BF61-BE61)/(BF61-BQ61)</f>
        <v>0</v>
      </c>
      <c r="BT61">
        <f>(AZ61-BF61)/(AZ61-BQ61)</f>
        <v>0</v>
      </c>
      <c r="BU61">
        <f>(BF61-BE61)/(BF61-AY61)</f>
        <v>0</v>
      </c>
      <c r="BV61">
        <f>(AZ61-BF61)/(AZ61-AY61)</f>
        <v>0</v>
      </c>
      <c r="BW61">
        <f>(BS61*BQ61/BE61)</f>
        <v>0</v>
      </c>
      <c r="BX61">
        <f>(1-BW61)</f>
        <v>0</v>
      </c>
      <c r="DG61">
        <f>$B$13*EF61+$C$13*EG61+$F$13*ER61*(1-EU61)</f>
        <v>0</v>
      </c>
      <c r="DH61">
        <f>DG61*DI61</f>
        <v>0</v>
      </c>
      <c r="DI61">
        <f>($B$13*$D$11+$C$13*$D$11+$F$13*((FE61+EW61)/MAX(FE61+EW61+FF61, 0.1)*$I$11+FF61/MAX(FE61+EW61+FF61, 0.1)*$J$11))/($B$13+$C$13+$F$13)</f>
        <v>0</v>
      </c>
      <c r="DJ61">
        <f>($B$13*$K$11+$C$13*$K$11+$F$13*((FE61+EW61)/MAX(FE61+EW61+FF61, 0.1)*$P$11+FF61/MAX(FE61+EW61+FF61, 0.1)*$Q$11))/($B$13+$C$13+$F$13)</f>
        <v>0</v>
      </c>
      <c r="DK61">
        <v>2.96</v>
      </c>
      <c r="DL61">
        <v>0.5</v>
      </c>
      <c r="DM61" t="s">
        <v>430</v>
      </c>
      <c r="DN61">
        <v>2</v>
      </c>
      <c r="DO61" t="b">
        <v>1</v>
      </c>
      <c r="DP61">
        <v>1680815280.8</v>
      </c>
      <c r="DQ61">
        <v>420.4567</v>
      </c>
      <c r="DR61">
        <v>419.7809</v>
      </c>
      <c r="DS61">
        <v>24.53341</v>
      </c>
      <c r="DT61">
        <v>24.3416</v>
      </c>
      <c r="DU61">
        <v>421.0875</v>
      </c>
      <c r="DV61">
        <v>24.23401</v>
      </c>
      <c r="DW61">
        <v>499.9553</v>
      </c>
      <c r="DX61">
        <v>88.99901999999999</v>
      </c>
      <c r="DY61">
        <v>0.09997846000000002</v>
      </c>
      <c r="DZ61">
        <v>27.36253</v>
      </c>
      <c r="EA61">
        <v>27.50284</v>
      </c>
      <c r="EB61">
        <v>999.9</v>
      </c>
      <c r="EC61">
        <v>0</v>
      </c>
      <c r="ED61">
        <v>0</v>
      </c>
      <c r="EE61">
        <v>10001.375</v>
      </c>
      <c r="EF61">
        <v>0</v>
      </c>
      <c r="EG61">
        <v>0.242856</v>
      </c>
      <c r="EH61">
        <v>0.6757416999999999</v>
      </c>
      <c r="EI61">
        <v>431.0313</v>
      </c>
      <c r="EJ61">
        <v>430.2541</v>
      </c>
      <c r="EK61">
        <v>0.1917861</v>
      </c>
      <c r="EL61">
        <v>419.7809</v>
      </c>
      <c r="EM61">
        <v>24.3416</v>
      </c>
      <c r="EN61">
        <v>2.183448</v>
      </c>
      <c r="EO61">
        <v>2.166379</v>
      </c>
      <c r="EP61">
        <v>18.8414</v>
      </c>
      <c r="EQ61">
        <v>18.71584</v>
      </c>
      <c r="ER61">
        <v>0</v>
      </c>
      <c r="ES61">
        <v>0</v>
      </c>
      <c r="ET61">
        <v>0</v>
      </c>
      <c r="EU61">
        <v>0</v>
      </c>
      <c r="EV61">
        <v>2.19649</v>
      </c>
      <c r="EW61">
        <v>0</v>
      </c>
      <c r="EX61">
        <v>-10.27398</v>
      </c>
      <c r="EY61">
        <v>-0.75973</v>
      </c>
      <c r="EZ61">
        <v>35.2873</v>
      </c>
      <c r="FA61">
        <v>41.0686</v>
      </c>
      <c r="FB61">
        <v>38.1249</v>
      </c>
      <c r="FC61">
        <v>40.8623</v>
      </c>
      <c r="FD61">
        <v>36.9249</v>
      </c>
      <c r="FE61">
        <v>0</v>
      </c>
      <c r="FF61">
        <v>0</v>
      </c>
      <c r="FG61">
        <v>0</v>
      </c>
      <c r="FH61">
        <v>1680815255.9</v>
      </c>
      <c r="FI61">
        <v>0</v>
      </c>
      <c r="FJ61">
        <v>2.104211538461538</v>
      </c>
      <c r="FK61">
        <v>0.5971384677755249</v>
      </c>
      <c r="FL61">
        <v>-9.449100855937447</v>
      </c>
      <c r="FM61">
        <v>-9.542715384615384</v>
      </c>
      <c r="FN61">
        <v>15</v>
      </c>
      <c r="FO61">
        <v>1680814995.6</v>
      </c>
      <c r="FP61" t="s">
        <v>512</v>
      </c>
      <c r="FQ61">
        <v>1680814995.6</v>
      </c>
      <c r="FR61">
        <v>1680814994.1</v>
      </c>
      <c r="FS61">
        <v>4</v>
      </c>
      <c r="FT61">
        <v>-0.266</v>
      </c>
      <c r="FU61">
        <v>-0.019</v>
      </c>
      <c r="FV61">
        <v>-0.63</v>
      </c>
      <c r="FW61">
        <v>0.277</v>
      </c>
      <c r="FX61">
        <v>420</v>
      </c>
      <c r="FY61">
        <v>25</v>
      </c>
      <c r="FZ61">
        <v>0.35</v>
      </c>
      <c r="GA61">
        <v>0.14</v>
      </c>
      <c r="GB61">
        <v>0.699204731707317</v>
      </c>
      <c r="GC61">
        <v>-0.1435683344947737</v>
      </c>
      <c r="GD61">
        <v>0.04612020136398852</v>
      </c>
      <c r="GE61">
        <v>0</v>
      </c>
      <c r="GF61">
        <v>0.1887732926829268</v>
      </c>
      <c r="GG61">
        <v>-0.02439229965156785</v>
      </c>
      <c r="GH61">
        <v>0.006912627530668157</v>
      </c>
      <c r="GI61">
        <v>1</v>
      </c>
      <c r="GJ61">
        <v>1</v>
      </c>
      <c r="GK61">
        <v>2</v>
      </c>
      <c r="GL61" t="s">
        <v>432</v>
      </c>
      <c r="GM61">
        <v>3.10368</v>
      </c>
      <c r="GN61">
        <v>2.75806</v>
      </c>
      <c r="GO61">
        <v>0.0870766</v>
      </c>
      <c r="GP61">
        <v>0.0869201</v>
      </c>
      <c r="GQ61">
        <v>0.108182</v>
      </c>
      <c r="GR61">
        <v>0.108936</v>
      </c>
      <c r="GS61">
        <v>23476.7</v>
      </c>
      <c r="GT61">
        <v>23188.9</v>
      </c>
      <c r="GU61">
        <v>26258.6</v>
      </c>
      <c r="GV61">
        <v>25731.1</v>
      </c>
      <c r="GW61">
        <v>37582.6</v>
      </c>
      <c r="GX61">
        <v>34991.1</v>
      </c>
      <c r="GY61">
        <v>45939.5</v>
      </c>
      <c r="GZ61">
        <v>42503.6</v>
      </c>
      <c r="HA61">
        <v>1.89762</v>
      </c>
      <c r="HB61">
        <v>1.90543</v>
      </c>
      <c r="HC61">
        <v>0.0632182</v>
      </c>
      <c r="HD61">
        <v>0</v>
      </c>
      <c r="HE61">
        <v>26.4642</v>
      </c>
      <c r="HF61">
        <v>999.9</v>
      </c>
      <c r="HG61">
        <v>42.7</v>
      </c>
      <c r="HH61">
        <v>33.8</v>
      </c>
      <c r="HI61">
        <v>25.3483</v>
      </c>
      <c r="HJ61">
        <v>61.0489</v>
      </c>
      <c r="HK61">
        <v>27.5721</v>
      </c>
      <c r="HL61">
        <v>1</v>
      </c>
      <c r="HM61">
        <v>0.0366489</v>
      </c>
      <c r="HN61">
        <v>-0.0189542</v>
      </c>
      <c r="HO61">
        <v>20.2917</v>
      </c>
      <c r="HP61">
        <v>5.22163</v>
      </c>
      <c r="HQ61">
        <v>11.98</v>
      </c>
      <c r="HR61">
        <v>4.96575</v>
      </c>
      <c r="HS61">
        <v>3.275</v>
      </c>
      <c r="HT61">
        <v>9999</v>
      </c>
      <c r="HU61">
        <v>9999</v>
      </c>
      <c r="HV61">
        <v>9999</v>
      </c>
      <c r="HW61">
        <v>991.8</v>
      </c>
      <c r="HX61">
        <v>1.86447</v>
      </c>
      <c r="HY61">
        <v>1.86055</v>
      </c>
      <c r="HZ61">
        <v>1.85883</v>
      </c>
      <c r="IA61">
        <v>1.86029</v>
      </c>
      <c r="IB61">
        <v>1.86026</v>
      </c>
      <c r="IC61">
        <v>1.85872</v>
      </c>
      <c r="ID61">
        <v>1.85779</v>
      </c>
      <c r="IE61">
        <v>1.85273</v>
      </c>
      <c r="IF61">
        <v>0</v>
      </c>
      <c r="IG61">
        <v>0</v>
      </c>
      <c r="IH61">
        <v>0</v>
      </c>
      <c r="II61">
        <v>0</v>
      </c>
      <c r="IJ61" t="s">
        <v>433</v>
      </c>
      <c r="IK61" t="s">
        <v>434</v>
      </c>
      <c r="IL61" t="s">
        <v>435</v>
      </c>
      <c r="IM61" t="s">
        <v>435</v>
      </c>
      <c r="IN61" t="s">
        <v>435</v>
      </c>
      <c r="IO61" t="s">
        <v>435</v>
      </c>
      <c r="IP61">
        <v>0</v>
      </c>
      <c r="IQ61">
        <v>100</v>
      </c>
      <c r="IR61">
        <v>100</v>
      </c>
      <c r="IS61">
        <v>-0.631</v>
      </c>
      <c r="IT61">
        <v>0.2994</v>
      </c>
      <c r="IU61">
        <v>-0.4980374036771144</v>
      </c>
      <c r="IV61">
        <v>-0.0003017253073519933</v>
      </c>
      <c r="IW61">
        <v>-3.611861002991582E-08</v>
      </c>
      <c r="IX61">
        <v>1.092818259192488E-11</v>
      </c>
      <c r="IY61">
        <v>0.01774869701960249</v>
      </c>
      <c r="IZ61">
        <v>-0.00474105797520424</v>
      </c>
      <c r="JA61">
        <v>0.001052688271871255</v>
      </c>
      <c r="JB61">
        <v>-1.557678818490628E-05</v>
      </c>
      <c r="JC61">
        <v>8</v>
      </c>
      <c r="JD61">
        <v>1961</v>
      </c>
      <c r="JE61">
        <v>1</v>
      </c>
      <c r="JF61">
        <v>23</v>
      </c>
      <c r="JG61">
        <v>4.8</v>
      </c>
      <c r="JH61">
        <v>4.8</v>
      </c>
      <c r="JI61">
        <v>1.15356</v>
      </c>
      <c r="JJ61">
        <v>2.63062</v>
      </c>
      <c r="JK61">
        <v>1.49658</v>
      </c>
      <c r="JL61">
        <v>2.39624</v>
      </c>
      <c r="JM61">
        <v>1.54907</v>
      </c>
      <c r="JN61">
        <v>2.4353</v>
      </c>
      <c r="JO61">
        <v>39.9437</v>
      </c>
      <c r="JP61">
        <v>24.0437</v>
      </c>
      <c r="JQ61">
        <v>18</v>
      </c>
      <c r="JR61">
        <v>488</v>
      </c>
      <c r="JS61">
        <v>508.676</v>
      </c>
      <c r="JT61">
        <v>26.891</v>
      </c>
      <c r="JU61">
        <v>27.6082</v>
      </c>
      <c r="JV61">
        <v>30</v>
      </c>
      <c r="JW61">
        <v>27.6892</v>
      </c>
      <c r="JX61">
        <v>27.6372</v>
      </c>
      <c r="JY61">
        <v>23.1942</v>
      </c>
      <c r="JZ61">
        <v>6.1487</v>
      </c>
      <c r="KA61">
        <v>100</v>
      </c>
      <c r="KB61">
        <v>26.8934</v>
      </c>
      <c r="KC61">
        <v>419.8</v>
      </c>
      <c r="KD61">
        <v>24.3933</v>
      </c>
      <c r="KE61">
        <v>100.374</v>
      </c>
      <c r="KF61">
        <v>100.827</v>
      </c>
    </row>
    <row r="62" spans="1:292">
      <c r="A62">
        <v>44</v>
      </c>
      <c r="B62">
        <v>1680815288.6</v>
      </c>
      <c r="C62">
        <v>2399.099999904633</v>
      </c>
      <c r="D62" t="s">
        <v>525</v>
      </c>
      <c r="E62" t="s">
        <v>526</v>
      </c>
      <c r="F62">
        <v>5</v>
      </c>
      <c r="G62" t="s">
        <v>486</v>
      </c>
      <c r="H62">
        <v>1680815286.1</v>
      </c>
      <c r="I62">
        <f>(J62)/1000</f>
        <v>0</v>
      </c>
      <c r="J62">
        <f>IF(DO62, AM62, AG62)</f>
        <v>0</v>
      </c>
      <c r="K62">
        <f>IF(DO62, AH62, AF62)</f>
        <v>0</v>
      </c>
      <c r="L62">
        <f>DQ62 - IF(AT62&gt;1, K62*DK62*100.0/(AV62*EE62), 0)</f>
        <v>0</v>
      </c>
      <c r="M62">
        <f>((S62-I62/2)*L62-K62)/(S62+I62/2)</f>
        <v>0</v>
      </c>
      <c r="N62">
        <f>M62*(DX62+DY62)/1000.0</f>
        <v>0</v>
      </c>
      <c r="O62">
        <f>(DQ62 - IF(AT62&gt;1, K62*DK62*100.0/(AV62*EE62), 0))*(DX62+DY62)/1000.0</f>
        <v>0</v>
      </c>
      <c r="P62">
        <f>2.0/((1/R62-1/Q62)+SIGN(R62)*SQRT((1/R62-1/Q62)*(1/R62-1/Q62) + 4*DL62/((DL62+1)*(DL62+1))*(2*1/R62*1/Q62-1/Q62*1/Q62)))</f>
        <v>0</v>
      </c>
      <c r="Q62">
        <f>IF(LEFT(DM62,1)&lt;&gt;"0",IF(LEFT(DM62,1)="1",3.0,DN62),$D$5+$E$5*(EE62*DX62/($K$5*1000))+$F$5*(EE62*DX62/($K$5*1000))*MAX(MIN(DK62,$J$5),$I$5)*MAX(MIN(DK62,$J$5),$I$5)+$G$5*MAX(MIN(DK62,$J$5),$I$5)*(EE62*DX62/($K$5*1000))+$H$5*(EE62*DX62/($K$5*1000))*(EE62*DX62/($K$5*1000)))</f>
        <v>0</v>
      </c>
      <c r="R62">
        <f>I62*(1000-(1000*0.61365*exp(17.502*V62/(240.97+V62))/(DX62+DY62)+DS62)/2)/(1000*0.61365*exp(17.502*V62/(240.97+V62))/(DX62+DY62)-DS62)</f>
        <v>0</v>
      </c>
      <c r="S62">
        <f>1/((DL62+1)/(P62/1.6)+1/(Q62/1.37)) + DL62/((DL62+1)/(P62/1.6) + DL62/(Q62/1.37))</f>
        <v>0</v>
      </c>
      <c r="T62">
        <f>(DG62*DJ62)</f>
        <v>0</v>
      </c>
      <c r="U62">
        <f>(DZ62+(T62+2*0.95*5.67E-8*(((DZ62+$B$9)+273)^4-(DZ62+273)^4)-44100*I62)/(1.84*29.3*Q62+8*0.95*5.67E-8*(DZ62+273)^3))</f>
        <v>0</v>
      </c>
      <c r="V62">
        <f>($C$9*EA62+$D$9*EB62+$E$9*U62)</f>
        <v>0</v>
      </c>
      <c r="W62">
        <f>0.61365*exp(17.502*V62/(240.97+V62))</f>
        <v>0</v>
      </c>
      <c r="X62">
        <f>(Y62/Z62*100)</f>
        <v>0</v>
      </c>
      <c r="Y62">
        <f>DS62*(DX62+DY62)/1000</f>
        <v>0</v>
      </c>
      <c r="Z62">
        <f>0.61365*exp(17.502*DZ62/(240.97+DZ62))</f>
        <v>0</v>
      </c>
      <c r="AA62">
        <f>(W62-DS62*(DX62+DY62)/1000)</f>
        <v>0</v>
      </c>
      <c r="AB62">
        <f>(-I62*44100)</f>
        <v>0</v>
      </c>
      <c r="AC62">
        <f>2*29.3*Q62*0.92*(DZ62-V62)</f>
        <v>0</v>
      </c>
      <c r="AD62">
        <f>2*0.95*5.67E-8*(((DZ62+$B$9)+273)^4-(V62+273)^4)</f>
        <v>0</v>
      </c>
      <c r="AE62">
        <f>T62+AD62+AB62+AC62</f>
        <v>0</v>
      </c>
      <c r="AF62">
        <f>DW62*AT62*(DR62-DQ62*(1000-AT62*DT62)/(1000-AT62*DS62))/(100*DK62)</f>
        <v>0</v>
      </c>
      <c r="AG62">
        <f>1000*DW62*AT62*(DS62-DT62)/(100*DK62*(1000-AT62*DS62))</f>
        <v>0</v>
      </c>
      <c r="AH62">
        <f>(AI62 - AJ62 - DX62*1E3/(8.314*(DZ62+273.15)) * AL62/DW62 * AK62) * DW62/(100*DK62) * (1000 - DT62)/1000</f>
        <v>0</v>
      </c>
      <c r="AI62">
        <v>430.1917066835145</v>
      </c>
      <c r="AJ62">
        <v>431.1015939393939</v>
      </c>
      <c r="AK62">
        <v>0.0002781388135643811</v>
      </c>
      <c r="AL62">
        <v>66.66145284145006</v>
      </c>
      <c r="AM62">
        <f>(AO62 - AN62 + DX62*1E3/(8.314*(DZ62+273.15)) * AQ62/DW62 * AP62) * DW62/(100*DK62) * 1000/(1000 - AO62)</f>
        <v>0</v>
      </c>
      <c r="AN62">
        <v>24.33989604338212</v>
      </c>
      <c r="AO62">
        <v>24.53483333333334</v>
      </c>
      <c r="AP62">
        <v>-1.172447423367806E-06</v>
      </c>
      <c r="AQ62">
        <v>94.3508229359211</v>
      </c>
      <c r="AR62">
        <v>0</v>
      </c>
      <c r="AS62">
        <v>0</v>
      </c>
      <c r="AT62">
        <f>IF(AR62*$H$15&gt;=AV62,1.0,(AV62/(AV62-AR62*$H$15)))</f>
        <v>0</v>
      </c>
      <c r="AU62">
        <f>(AT62-1)*100</f>
        <v>0</v>
      </c>
      <c r="AV62">
        <f>MAX(0,($B$15+$C$15*EE62)/(1+$D$15*EE62)*DX62/(DZ62+273)*$E$15)</f>
        <v>0</v>
      </c>
      <c r="AW62" t="s">
        <v>429</v>
      </c>
      <c r="AX62" t="s">
        <v>429</v>
      </c>
      <c r="AY62">
        <v>0</v>
      </c>
      <c r="AZ62">
        <v>0</v>
      </c>
      <c r="BA62">
        <f>1-AY62/AZ62</f>
        <v>0</v>
      </c>
      <c r="BB62">
        <v>0</v>
      </c>
      <c r="BC62" t="s">
        <v>429</v>
      </c>
      <c r="BD62" t="s">
        <v>429</v>
      </c>
      <c r="BE62">
        <v>0</v>
      </c>
      <c r="BF62">
        <v>0</v>
      </c>
      <c r="BG62">
        <f>1-BE62/BF62</f>
        <v>0</v>
      </c>
      <c r="BH62">
        <v>0.5</v>
      </c>
      <c r="BI62">
        <f>DH62</f>
        <v>0</v>
      </c>
      <c r="BJ62">
        <f>K62</f>
        <v>0</v>
      </c>
      <c r="BK62">
        <f>BG62*BH62*BI62</f>
        <v>0</v>
      </c>
      <c r="BL62">
        <f>(BJ62-BB62)/BI62</f>
        <v>0</v>
      </c>
      <c r="BM62">
        <f>(AZ62-BF62)/BF62</f>
        <v>0</v>
      </c>
      <c r="BN62">
        <f>AY62/(BA62+AY62/BF62)</f>
        <v>0</v>
      </c>
      <c r="BO62" t="s">
        <v>429</v>
      </c>
      <c r="BP62">
        <v>0</v>
      </c>
      <c r="BQ62">
        <f>IF(BP62&lt;&gt;0, BP62, BN62)</f>
        <v>0</v>
      </c>
      <c r="BR62">
        <f>1-BQ62/BF62</f>
        <v>0</v>
      </c>
      <c r="BS62">
        <f>(BF62-BE62)/(BF62-BQ62)</f>
        <v>0</v>
      </c>
      <c r="BT62">
        <f>(AZ62-BF62)/(AZ62-BQ62)</f>
        <v>0</v>
      </c>
      <c r="BU62">
        <f>(BF62-BE62)/(BF62-AY62)</f>
        <v>0</v>
      </c>
      <c r="BV62">
        <f>(AZ62-BF62)/(AZ62-AY62)</f>
        <v>0</v>
      </c>
      <c r="BW62">
        <f>(BS62*BQ62/BE62)</f>
        <v>0</v>
      </c>
      <c r="BX62">
        <f>(1-BW62)</f>
        <v>0</v>
      </c>
      <c r="DG62">
        <f>$B$13*EF62+$C$13*EG62+$F$13*ER62*(1-EU62)</f>
        <v>0</v>
      </c>
      <c r="DH62">
        <f>DG62*DI62</f>
        <v>0</v>
      </c>
      <c r="DI62">
        <f>($B$13*$D$11+$C$13*$D$11+$F$13*((FE62+EW62)/MAX(FE62+EW62+FF62, 0.1)*$I$11+FF62/MAX(FE62+EW62+FF62, 0.1)*$J$11))/($B$13+$C$13+$F$13)</f>
        <v>0</v>
      </c>
      <c r="DJ62">
        <f>($B$13*$K$11+$C$13*$K$11+$F$13*((FE62+EW62)/MAX(FE62+EW62+FF62, 0.1)*$P$11+FF62/MAX(FE62+EW62+FF62, 0.1)*$Q$11))/($B$13+$C$13+$F$13)</f>
        <v>0</v>
      </c>
      <c r="DK62">
        <v>2.96</v>
      </c>
      <c r="DL62">
        <v>0.5</v>
      </c>
      <c r="DM62" t="s">
        <v>430</v>
      </c>
      <c r="DN62">
        <v>2</v>
      </c>
      <c r="DO62" t="b">
        <v>1</v>
      </c>
      <c r="DP62">
        <v>1680815286.1</v>
      </c>
      <c r="DQ62">
        <v>420.5087777777778</v>
      </c>
      <c r="DR62">
        <v>419.7243333333333</v>
      </c>
      <c r="DS62">
        <v>24.53507777777778</v>
      </c>
      <c r="DT62">
        <v>24.34002222222222</v>
      </c>
      <c r="DU62">
        <v>421.1395555555555</v>
      </c>
      <c r="DV62">
        <v>24.23566666666667</v>
      </c>
      <c r="DW62">
        <v>500.0406666666667</v>
      </c>
      <c r="DX62">
        <v>89.00182222222222</v>
      </c>
      <c r="DY62">
        <v>0.09995095555555555</v>
      </c>
      <c r="DZ62">
        <v>27.3596</v>
      </c>
      <c r="EA62">
        <v>27.49937777777778</v>
      </c>
      <c r="EB62">
        <v>999.9000000000001</v>
      </c>
      <c r="EC62">
        <v>0</v>
      </c>
      <c r="ED62">
        <v>0</v>
      </c>
      <c r="EE62">
        <v>9999.161111111111</v>
      </c>
      <c r="EF62">
        <v>0</v>
      </c>
      <c r="EG62">
        <v>0.242856</v>
      </c>
      <c r="EH62">
        <v>0.7844781111111111</v>
      </c>
      <c r="EI62">
        <v>431.0856666666667</v>
      </c>
      <c r="EJ62">
        <v>430.1954444444444</v>
      </c>
      <c r="EK62">
        <v>0.1950498888888889</v>
      </c>
      <c r="EL62">
        <v>419.7243333333333</v>
      </c>
      <c r="EM62">
        <v>24.34002222222222</v>
      </c>
      <c r="EN62">
        <v>2.183665555555555</v>
      </c>
      <c r="EO62">
        <v>2.166307777777777</v>
      </c>
      <c r="EP62">
        <v>18.84298888888889</v>
      </c>
      <c r="EQ62">
        <v>18.71528888888889</v>
      </c>
      <c r="ER62">
        <v>0</v>
      </c>
      <c r="ES62">
        <v>0</v>
      </c>
      <c r="ET62">
        <v>0</v>
      </c>
      <c r="EU62">
        <v>0</v>
      </c>
      <c r="EV62">
        <v>1.9978</v>
      </c>
      <c r="EW62">
        <v>0</v>
      </c>
      <c r="EX62">
        <v>-10.7366</v>
      </c>
      <c r="EY62">
        <v>-0.8144</v>
      </c>
      <c r="EZ62">
        <v>35.236</v>
      </c>
      <c r="FA62">
        <v>40.85388888888889</v>
      </c>
      <c r="FB62">
        <v>38.30544444444445</v>
      </c>
      <c r="FC62">
        <v>40.62466666666667</v>
      </c>
      <c r="FD62">
        <v>36.84700000000001</v>
      </c>
      <c r="FE62">
        <v>0</v>
      </c>
      <c r="FF62">
        <v>0</v>
      </c>
      <c r="FG62">
        <v>0</v>
      </c>
      <c r="FH62">
        <v>1680815260.7</v>
      </c>
      <c r="FI62">
        <v>0</v>
      </c>
      <c r="FJ62">
        <v>2.0954</v>
      </c>
      <c r="FK62">
        <v>-0.1331623825078182</v>
      </c>
      <c r="FL62">
        <v>-7.641788052795738</v>
      </c>
      <c r="FM62">
        <v>-10.22046538461538</v>
      </c>
      <c r="FN62">
        <v>15</v>
      </c>
      <c r="FO62">
        <v>1680814995.6</v>
      </c>
      <c r="FP62" t="s">
        <v>512</v>
      </c>
      <c r="FQ62">
        <v>1680814995.6</v>
      </c>
      <c r="FR62">
        <v>1680814994.1</v>
      </c>
      <c r="FS62">
        <v>4</v>
      </c>
      <c r="FT62">
        <v>-0.266</v>
      </c>
      <c r="FU62">
        <v>-0.019</v>
      </c>
      <c r="FV62">
        <v>-0.63</v>
      </c>
      <c r="FW62">
        <v>0.277</v>
      </c>
      <c r="FX62">
        <v>420</v>
      </c>
      <c r="FY62">
        <v>25</v>
      </c>
      <c r="FZ62">
        <v>0.35</v>
      </c>
      <c r="GA62">
        <v>0.14</v>
      </c>
      <c r="GB62">
        <v>0.709113425</v>
      </c>
      <c r="GC62">
        <v>0.4059176397748562</v>
      </c>
      <c r="GD62">
        <v>0.05721062185988172</v>
      </c>
      <c r="GE62">
        <v>0</v>
      </c>
      <c r="GF62">
        <v>0.1879397</v>
      </c>
      <c r="GG62">
        <v>0.05615083677298281</v>
      </c>
      <c r="GH62">
        <v>0.00600997318712821</v>
      </c>
      <c r="GI62">
        <v>1</v>
      </c>
      <c r="GJ62">
        <v>1</v>
      </c>
      <c r="GK62">
        <v>2</v>
      </c>
      <c r="GL62" t="s">
        <v>432</v>
      </c>
      <c r="GM62">
        <v>3.1037</v>
      </c>
      <c r="GN62">
        <v>2.75806</v>
      </c>
      <c r="GO62">
        <v>0.0870861</v>
      </c>
      <c r="GP62">
        <v>0.0869245</v>
      </c>
      <c r="GQ62">
        <v>0.108185</v>
      </c>
      <c r="GR62">
        <v>0.108931</v>
      </c>
      <c r="GS62">
        <v>23476.7</v>
      </c>
      <c r="GT62">
        <v>23188.7</v>
      </c>
      <c r="GU62">
        <v>26258.9</v>
      </c>
      <c r="GV62">
        <v>25731</v>
      </c>
      <c r="GW62">
        <v>37582.5</v>
      </c>
      <c r="GX62">
        <v>34991.2</v>
      </c>
      <c r="GY62">
        <v>45939.4</v>
      </c>
      <c r="GZ62">
        <v>42503.6</v>
      </c>
      <c r="HA62">
        <v>1.89775</v>
      </c>
      <c r="HB62">
        <v>1.90552</v>
      </c>
      <c r="HC62">
        <v>0.06329269999999999</v>
      </c>
      <c r="HD62">
        <v>0</v>
      </c>
      <c r="HE62">
        <v>26.4686</v>
      </c>
      <c r="HF62">
        <v>999.9</v>
      </c>
      <c r="HG62">
        <v>42.7</v>
      </c>
      <c r="HH62">
        <v>33.8</v>
      </c>
      <c r="HI62">
        <v>25.3504</v>
      </c>
      <c r="HJ62">
        <v>60.8489</v>
      </c>
      <c r="HK62">
        <v>27.5801</v>
      </c>
      <c r="HL62">
        <v>1</v>
      </c>
      <c r="HM62">
        <v>0.0366057</v>
      </c>
      <c r="HN62">
        <v>-0.0314679</v>
      </c>
      <c r="HO62">
        <v>20.2916</v>
      </c>
      <c r="HP62">
        <v>5.22163</v>
      </c>
      <c r="HQ62">
        <v>11.98</v>
      </c>
      <c r="HR62">
        <v>4.9657</v>
      </c>
      <c r="HS62">
        <v>3.275</v>
      </c>
      <c r="HT62">
        <v>9999</v>
      </c>
      <c r="HU62">
        <v>9999</v>
      </c>
      <c r="HV62">
        <v>9999</v>
      </c>
      <c r="HW62">
        <v>991.8</v>
      </c>
      <c r="HX62">
        <v>1.86447</v>
      </c>
      <c r="HY62">
        <v>1.86059</v>
      </c>
      <c r="HZ62">
        <v>1.85883</v>
      </c>
      <c r="IA62">
        <v>1.86028</v>
      </c>
      <c r="IB62">
        <v>1.86028</v>
      </c>
      <c r="IC62">
        <v>1.85874</v>
      </c>
      <c r="ID62">
        <v>1.85776</v>
      </c>
      <c r="IE62">
        <v>1.85273</v>
      </c>
      <c r="IF62">
        <v>0</v>
      </c>
      <c r="IG62">
        <v>0</v>
      </c>
      <c r="IH62">
        <v>0</v>
      </c>
      <c r="II62">
        <v>0</v>
      </c>
      <c r="IJ62" t="s">
        <v>433</v>
      </c>
      <c r="IK62" t="s">
        <v>434</v>
      </c>
      <c r="IL62" t="s">
        <v>435</v>
      </c>
      <c r="IM62" t="s">
        <v>435</v>
      </c>
      <c r="IN62" t="s">
        <v>435</v>
      </c>
      <c r="IO62" t="s">
        <v>435</v>
      </c>
      <c r="IP62">
        <v>0</v>
      </c>
      <c r="IQ62">
        <v>100</v>
      </c>
      <c r="IR62">
        <v>100</v>
      </c>
      <c r="IS62">
        <v>-0.63</v>
      </c>
      <c r="IT62">
        <v>0.2994</v>
      </c>
      <c r="IU62">
        <v>-0.4980374036771144</v>
      </c>
      <c r="IV62">
        <v>-0.0003017253073519933</v>
      </c>
      <c r="IW62">
        <v>-3.611861002991582E-08</v>
      </c>
      <c r="IX62">
        <v>1.092818259192488E-11</v>
      </c>
      <c r="IY62">
        <v>0.01774869701960249</v>
      </c>
      <c r="IZ62">
        <v>-0.00474105797520424</v>
      </c>
      <c r="JA62">
        <v>0.001052688271871255</v>
      </c>
      <c r="JB62">
        <v>-1.557678818490628E-05</v>
      </c>
      <c r="JC62">
        <v>8</v>
      </c>
      <c r="JD62">
        <v>1961</v>
      </c>
      <c r="JE62">
        <v>1</v>
      </c>
      <c r="JF62">
        <v>23</v>
      </c>
      <c r="JG62">
        <v>4.9</v>
      </c>
      <c r="JH62">
        <v>4.9</v>
      </c>
      <c r="JI62">
        <v>1.15356</v>
      </c>
      <c r="JJ62">
        <v>2.63306</v>
      </c>
      <c r="JK62">
        <v>1.49658</v>
      </c>
      <c r="JL62">
        <v>2.39624</v>
      </c>
      <c r="JM62">
        <v>1.54785</v>
      </c>
      <c r="JN62">
        <v>2.42065</v>
      </c>
      <c r="JO62">
        <v>39.9689</v>
      </c>
      <c r="JP62">
        <v>24.0437</v>
      </c>
      <c r="JQ62">
        <v>18</v>
      </c>
      <c r="JR62">
        <v>488.073</v>
      </c>
      <c r="JS62">
        <v>508.738</v>
      </c>
      <c r="JT62">
        <v>26.89</v>
      </c>
      <c r="JU62">
        <v>27.6065</v>
      </c>
      <c r="JV62">
        <v>29.9999</v>
      </c>
      <c r="JW62">
        <v>27.6892</v>
      </c>
      <c r="JX62">
        <v>27.6366</v>
      </c>
      <c r="JY62">
        <v>23.1955</v>
      </c>
      <c r="JZ62">
        <v>6.1487</v>
      </c>
      <c r="KA62">
        <v>100</v>
      </c>
      <c r="KB62">
        <v>26.8925</v>
      </c>
      <c r="KC62">
        <v>419.8</v>
      </c>
      <c r="KD62">
        <v>24.3933</v>
      </c>
      <c r="KE62">
        <v>100.375</v>
      </c>
      <c r="KF62">
        <v>100.827</v>
      </c>
    </row>
    <row r="63" spans="1:292">
      <c r="A63">
        <v>45</v>
      </c>
      <c r="B63">
        <v>1680815293.6</v>
      </c>
      <c r="C63">
        <v>2404.099999904633</v>
      </c>
      <c r="D63" t="s">
        <v>527</v>
      </c>
      <c r="E63" t="s">
        <v>528</v>
      </c>
      <c r="F63">
        <v>5</v>
      </c>
      <c r="G63" t="s">
        <v>486</v>
      </c>
      <c r="H63">
        <v>1680815290.8</v>
      </c>
      <c r="I63">
        <f>(J63)/1000</f>
        <v>0</v>
      </c>
      <c r="J63">
        <f>IF(DO63, AM63, AG63)</f>
        <v>0</v>
      </c>
      <c r="K63">
        <f>IF(DO63, AH63, AF63)</f>
        <v>0</v>
      </c>
      <c r="L63">
        <f>DQ63 - IF(AT63&gt;1, K63*DK63*100.0/(AV63*EE63), 0)</f>
        <v>0</v>
      </c>
      <c r="M63">
        <f>((S63-I63/2)*L63-K63)/(S63+I63/2)</f>
        <v>0</v>
      </c>
      <c r="N63">
        <f>M63*(DX63+DY63)/1000.0</f>
        <v>0</v>
      </c>
      <c r="O63">
        <f>(DQ63 - IF(AT63&gt;1, K63*DK63*100.0/(AV63*EE63), 0))*(DX63+DY63)/1000.0</f>
        <v>0</v>
      </c>
      <c r="P63">
        <f>2.0/((1/R63-1/Q63)+SIGN(R63)*SQRT((1/R63-1/Q63)*(1/R63-1/Q63) + 4*DL63/((DL63+1)*(DL63+1))*(2*1/R63*1/Q63-1/Q63*1/Q63)))</f>
        <v>0</v>
      </c>
      <c r="Q63">
        <f>IF(LEFT(DM63,1)&lt;&gt;"0",IF(LEFT(DM63,1)="1",3.0,DN63),$D$5+$E$5*(EE63*DX63/($K$5*1000))+$F$5*(EE63*DX63/($K$5*1000))*MAX(MIN(DK63,$J$5),$I$5)*MAX(MIN(DK63,$J$5),$I$5)+$G$5*MAX(MIN(DK63,$J$5),$I$5)*(EE63*DX63/($K$5*1000))+$H$5*(EE63*DX63/($K$5*1000))*(EE63*DX63/($K$5*1000)))</f>
        <v>0</v>
      </c>
      <c r="R63">
        <f>I63*(1000-(1000*0.61365*exp(17.502*V63/(240.97+V63))/(DX63+DY63)+DS63)/2)/(1000*0.61365*exp(17.502*V63/(240.97+V63))/(DX63+DY63)-DS63)</f>
        <v>0</v>
      </c>
      <c r="S63">
        <f>1/((DL63+1)/(P63/1.6)+1/(Q63/1.37)) + DL63/((DL63+1)/(P63/1.6) + DL63/(Q63/1.37))</f>
        <v>0</v>
      </c>
      <c r="T63">
        <f>(DG63*DJ63)</f>
        <v>0</v>
      </c>
      <c r="U63">
        <f>(DZ63+(T63+2*0.95*5.67E-8*(((DZ63+$B$9)+273)^4-(DZ63+273)^4)-44100*I63)/(1.84*29.3*Q63+8*0.95*5.67E-8*(DZ63+273)^3))</f>
        <v>0</v>
      </c>
      <c r="V63">
        <f>($C$9*EA63+$D$9*EB63+$E$9*U63)</f>
        <v>0</v>
      </c>
      <c r="W63">
        <f>0.61365*exp(17.502*V63/(240.97+V63))</f>
        <v>0</v>
      </c>
      <c r="X63">
        <f>(Y63/Z63*100)</f>
        <v>0</v>
      </c>
      <c r="Y63">
        <f>DS63*(DX63+DY63)/1000</f>
        <v>0</v>
      </c>
      <c r="Z63">
        <f>0.61365*exp(17.502*DZ63/(240.97+DZ63))</f>
        <v>0</v>
      </c>
      <c r="AA63">
        <f>(W63-DS63*(DX63+DY63)/1000)</f>
        <v>0</v>
      </c>
      <c r="AB63">
        <f>(-I63*44100)</f>
        <v>0</v>
      </c>
      <c r="AC63">
        <f>2*29.3*Q63*0.92*(DZ63-V63)</f>
        <v>0</v>
      </c>
      <c r="AD63">
        <f>2*0.95*5.67E-8*(((DZ63+$B$9)+273)^4-(V63+273)^4)</f>
        <v>0</v>
      </c>
      <c r="AE63">
        <f>T63+AD63+AB63+AC63</f>
        <v>0</v>
      </c>
      <c r="AF63">
        <f>DW63*AT63*(DR63-DQ63*(1000-AT63*DT63)/(1000-AT63*DS63))/(100*DK63)</f>
        <v>0</v>
      </c>
      <c r="AG63">
        <f>1000*DW63*AT63*(DS63-DT63)/(100*DK63*(1000-AT63*DS63))</f>
        <v>0</v>
      </c>
      <c r="AH63">
        <f>(AI63 - AJ63 - DX63*1E3/(8.314*(DZ63+273.15)) * AL63/DW63 * AK63) * DW63/(100*DK63) * (1000 - DT63)/1000</f>
        <v>0</v>
      </c>
      <c r="AI63">
        <v>430.3580303163455</v>
      </c>
      <c r="AJ63">
        <v>431.0522848484849</v>
      </c>
      <c r="AK63">
        <v>-0.0001921326880299212</v>
      </c>
      <c r="AL63">
        <v>66.66145284145006</v>
      </c>
      <c r="AM63">
        <f>(AO63 - AN63 + DX63*1E3/(8.314*(DZ63+273.15)) * AQ63/DW63 * AP63) * DW63/(100*DK63) * 1000/(1000 - AO63)</f>
        <v>0</v>
      </c>
      <c r="AN63">
        <v>24.33625392832145</v>
      </c>
      <c r="AO63">
        <v>24.53288909090908</v>
      </c>
      <c r="AP63">
        <v>-3.67490630861242E-06</v>
      </c>
      <c r="AQ63">
        <v>94.3508229359211</v>
      </c>
      <c r="AR63">
        <v>0</v>
      </c>
      <c r="AS63">
        <v>0</v>
      </c>
      <c r="AT63">
        <f>IF(AR63*$H$15&gt;=AV63,1.0,(AV63/(AV63-AR63*$H$15)))</f>
        <v>0</v>
      </c>
      <c r="AU63">
        <f>(AT63-1)*100</f>
        <v>0</v>
      </c>
      <c r="AV63">
        <f>MAX(0,($B$15+$C$15*EE63)/(1+$D$15*EE63)*DX63/(DZ63+273)*$E$15)</f>
        <v>0</v>
      </c>
      <c r="AW63" t="s">
        <v>429</v>
      </c>
      <c r="AX63" t="s">
        <v>429</v>
      </c>
      <c r="AY63">
        <v>0</v>
      </c>
      <c r="AZ63">
        <v>0</v>
      </c>
      <c r="BA63">
        <f>1-AY63/AZ63</f>
        <v>0</v>
      </c>
      <c r="BB63">
        <v>0</v>
      </c>
      <c r="BC63" t="s">
        <v>429</v>
      </c>
      <c r="BD63" t="s">
        <v>429</v>
      </c>
      <c r="BE63">
        <v>0</v>
      </c>
      <c r="BF63">
        <v>0</v>
      </c>
      <c r="BG63">
        <f>1-BE63/BF63</f>
        <v>0</v>
      </c>
      <c r="BH63">
        <v>0.5</v>
      </c>
      <c r="BI63">
        <f>DH63</f>
        <v>0</v>
      </c>
      <c r="BJ63">
        <f>K63</f>
        <v>0</v>
      </c>
      <c r="BK63">
        <f>BG63*BH63*BI63</f>
        <v>0</v>
      </c>
      <c r="BL63">
        <f>(BJ63-BB63)/BI63</f>
        <v>0</v>
      </c>
      <c r="BM63">
        <f>(AZ63-BF63)/BF63</f>
        <v>0</v>
      </c>
      <c r="BN63">
        <f>AY63/(BA63+AY63/BF63)</f>
        <v>0</v>
      </c>
      <c r="BO63" t="s">
        <v>429</v>
      </c>
      <c r="BP63">
        <v>0</v>
      </c>
      <c r="BQ63">
        <f>IF(BP63&lt;&gt;0, BP63, BN63)</f>
        <v>0</v>
      </c>
      <c r="BR63">
        <f>1-BQ63/BF63</f>
        <v>0</v>
      </c>
      <c r="BS63">
        <f>(BF63-BE63)/(BF63-BQ63)</f>
        <v>0</v>
      </c>
      <c r="BT63">
        <f>(AZ63-BF63)/(AZ63-BQ63)</f>
        <v>0</v>
      </c>
      <c r="BU63">
        <f>(BF63-BE63)/(BF63-AY63)</f>
        <v>0</v>
      </c>
      <c r="BV63">
        <f>(AZ63-BF63)/(AZ63-AY63)</f>
        <v>0</v>
      </c>
      <c r="BW63">
        <f>(BS63*BQ63/BE63)</f>
        <v>0</v>
      </c>
      <c r="BX63">
        <f>(1-BW63)</f>
        <v>0</v>
      </c>
      <c r="DG63">
        <f>$B$13*EF63+$C$13*EG63+$F$13*ER63*(1-EU63)</f>
        <v>0</v>
      </c>
      <c r="DH63">
        <f>DG63*DI63</f>
        <v>0</v>
      </c>
      <c r="DI63">
        <f>($B$13*$D$11+$C$13*$D$11+$F$13*((FE63+EW63)/MAX(FE63+EW63+FF63, 0.1)*$I$11+FF63/MAX(FE63+EW63+FF63, 0.1)*$J$11))/($B$13+$C$13+$F$13)</f>
        <v>0</v>
      </c>
      <c r="DJ63">
        <f>($B$13*$K$11+$C$13*$K$11+$F$13*((FE63+EW63)/MAX(FE63+EW63+FF63, 0.1)*$P$11+FF63/MAX(FE63+EW63+FF63, 0.1)*$Q$11))/($B$13+$C$13+$F$13)</f>
        <v>0</v>
      </c>
      <c r="DK63">
        <v>2.96</v>
      </c>
      <c r="DL63">
        <v>0.5</v>
      </c>
      <c r="DM63" t="s">
        <v>430</v>
      </c>
      <c r="DN63">
        <v>2</v>
      </c>
      <c r="DO63" t="b">
        <v>1</v>
      </c>
      <c r="DP63">
        <v>1680815290.8</v>
      </c>
      <c r="DQ63">
        <v>420.4893</v>
      </c>
      <c r="DR63">
        <v>419.8580999999999</v>
      </c>
      <c r="DS63">
        <v>24.53376</v>
      </c>
      <c r="DT63">
        <v>24.3369</v>
      </c>
      <c r="DU63">
        <v>421.1198000000001</v>
      </c>
      <c r="DV63">
        <v>24.23436</v>
      </c>
      <c r="DW63">
        <v>499.9546</v>
      </c>
      <c r="DX63">
        <v>89.00149999999999</v>
      </c>
      <c r="DY63">
        <v>0.09986196999999999</v>
      </c>
      <c r="DZ63">
        <v>27.35664</v>
      </c>
      <c r="EA63">
        <v>27.50225</v>
      </c>
      <c r="EB63">
        <v>999.9</v>
      </c>
      <c r="EC63">
        <v>0</v>
      </c>
      <c r="ED63">
        <v>0</v>
      </c>
      <c r="EE63">
        <v>10020.63</v>
      </c>
      <c r="EF63">
        <v>0</v>
      </c>
      <c r="EG63">
        <v>0.242856</v>
      </c>
      <c r="EH63">
        <v>0.6310333</v>
      </c>
      <c r="EI63">
        <v>431.0649</v>
      </c>
      <c r="EJ63">
        <v>430.3311</v>
      </c>
      <c r="EK63">
        <v>0.1968489</v>
      </c>
      <c r="EL63">
        <v>419.8580999999999</v>
      </c>
      <c r="EM63">
        <v>24.3369</v>
      </c>
      <c r="EN63">
        <v>2.183541</v>
      </c>
      <c r="EO63">
        <v>2.16602</v>
      </c>
      <c r="EP63">
        <v>18.84207</v>
      </c>
      <c r="EQ63">
        <v>18.71318</v>
      </c>
      <c r="ER63">
        <v>0</v>
      </c>
      <c r="ES63">
        <v>0</v>
      </c>
      <c r="ET63">
        <v>0</v>
      </c>
      <c r="EU63">
        <v>0</v>
      </c>
      <c r="EV63">
        <v>1.85494</v>
      </c>
      <c r="EW63">
        <v>0</v>
      </c>
      <c r="EX63">
        <v>-11.25051</v>
      </c>
      <c r="EY63">
        <v>-0.9090599999999999</v>
      </c>
      <c r="EZ63">
        <v>35.1874</v>
      </c>
      <c r="FA63">
        <v>40.681</v>
      </c>
      <c r="FB63">
        <v>38.0123</v>
      </c>
      <c r="FC63">
        <v>40.431</v>
      </c>
      <c r="FD63">
        <v>36.8373</v>
      </c>
      <c r="FE63">
        <v>0</v>
      </c>
      <c r="FF63">
        <v>0</v>
      </c>
      <c r="FG63">
        <v>0</v>
      </c>
      <c r="FH63">
        <v>1680815266.1</v>
      </c>
      <c r="FI63">
        <v>0</v>
      </c>
      <c r="FJ63">
        <v>2.023728</v>
      </c>
      <c r="FK63">
        <v>-1.571123068932763</v>
      </c>
      <c r="FL63">
        <v>-5.953653878621744</v>
      </c>
      <c r="FM63">
        <v>-10.893824</v>
      </c>
      <c r="FN63">
        <v>15</v>
      </c>
      <c r="FO63">
        <v>1680814995.6</v>
      </c>
      <c r="FP63" t="s">
        <v>512</v>
      </c>
      <c r="FQ63">
        <v>1680814995.6</v>
      </c>
      <c r="FR63">
        <v>1680814994.1</v>
      </c>
      <c r="FS63">
        <v>4</v>
      </c>
      <c r="FT63">
        <v>-0.266</v>
      </c>
      <c r="FU63">
        <v>-0.019</v>
      </c>
      <c r="FV63">
        <v>-0.63</v>
      </c>
      <c r="FW63">
        <v>0.277</v>
      </c>
      <c r="FX63">
        <v>420</v>
      </c>
      <c r="FY63">
        <v>25</v>
      </c>
      <c r="FZ63">
        <v>0.35</v>
      </c>
      <c r="GA63">
        <v>0.14</v>
      </c>
      <c r="GB63">
        <v>0.7046308780487806</v>
      </c>
      <c r="GC63">
        <v>-0.1581510522648068</v>
      </c>
      <c r="GD63">
        <v>0.06800527075706138</v>
      </c>
      <c r="GE63">
        <v>0</v>
      </c>
      <c r="GF63">
        <v>0.1911178048780488</v>
      </c>
      <c r="GG63">
        <v>0.05425264808362418</v>
      </c>
      <c r="GH63">
        <v>0.005653225991260997</v>
      </c>
      <c r="GI63">
        <v>1</v>
      </c>
      <c r="GJ63">
        <v>1</v>
      </c>
      <c r="GK63">
        <v>2</v>
      </c>
      <c r="GL63" t="s">
        <v>432</v>
      </c>
      <c r="GM63">
        <v>3.10365</v>
      </c>
      <c r="GN63">
        <v>2.75818</v>
      </c>
      <c r="GO63">
        <v>0.0870783</v>
      </c>
      <c r="GP63">
        <v>0.08692800000000001</v>
      </c>
      <c r="GQ63">
        <v>0.108173</v>
      </c>
      <c r="GR63">
        <v>0.108918</v>
      </c>
      <c r="GS63">
        <v>23476.8</v>
      </c>
      <c r="GT63">
        <v>23188.9</v>
      </c>
      <c r="GU63">
        <v>26258.7</v>
      </c>
      <c r="GV63">
        <v>25731.2</v>
      </c>
      <c r="GW63">
        <v>37582.9</v>
      </c>
      <c r="GX63">
        <v>34992</v>
      </c>
      <c r="GY63">
        <v>45939.3</v>
      </c>
      <c r="GZ63">
        <v>42503.8</v>
      </c>
      <c r="HA63">
        <v>1.89765</v>
      </c>
      <c r="HB63">
        <v>1.90555</v>
      </c>
      <c r="HC63">
        <v>0.06288290000000001</v>
      </c>
      <c r="HD63">
        <v>0</v>
      </c>
      <c r="HE63">
        <v>26.4725</v>
      </c>
      <c r="HF63">
        <v>999.9</v>
      </c>
      <c r="HG63">
        <v>42.7</v>
      </c>
      <c r="HH63">
        <v>33.8</v>
      </c>
      <c r="HI63">
        <v>25.3539</v>
      </c>
      <c r="HJ63">
        <v>60.4689</v>
      </c>
      <c r="HK63">
        <v>27.516</v>
      </c>
      <c r="HL63">
        <v>1</v>
      </c>
      <c r="HM63">
        <v>0.0366159</v>
      </c>
      <c r="HN63">
        <v>-0.0365196</v>
      </c>
      <c r="HO63">
        <v>20.2916</v>
      </c>
      <c r="HP63">
        <v>5.22118</v>
      </c>
      <c r="HQ63">
        <v>11.98</v>
      </c>
      <c r="HR63">
        <v>4.9658</v>
      </c>
      <c r="HS63">
        <v>3.275</v>
      </c>
      <c r="HT63">
        <v>9999</v>
      </c>
      <c r="HU63">
        <v>9999</v>
      </c>
      <c r="HV63">
        <v>9999</v>
      </c>
      <c r="HW63">
        <v>991.8</v>
      </c>
      <c r="HX63">
        <v>1.86447</v>
      </c>
      <c r="HY63">
        <v>1.86058</v>
      </c>
      <c r="HZ63">
        <v>1.85883</v>
      </c>
      <c r="IA63">
        <v>1.86027</v>
      </c>
      <c r="IB63">
        <v>1.86029</v>
      </c>
      <c r="IC63">
        <v>1.85873</v>
      </c>
      <c r="ID63">
        <v>1.85779</v>
      </c>
      <c r="IE63">
        <v>1.85273</v>
      </c>
      <c r="IF63">
        <v>0</v>
      </c>
      <c r="IG63">
        <v>0</v>
      </c>
      <c r="IH63">
        <v>0</v>
      </c>
      <c r="II63">
        <v>0</v>
      </c>
      <c r="IJ63" t="s">
        <v>433</v>
      </c>
      <c r="IK63" t="s">
        <v>434</v>
      </c>
      <c r="IL63" t="s">
        <v>435</v>
      </c>
      <c r="IM63" t="s">
        <v>435</v>
      </c>
      <c r="IN63" t="s">
        <v>435</v>
      </c>
      <c r="IO63" t="s">
        <v>435</v>
      </c>
      <c r="IP63">
        <v>0</v>
      </c>
      <c r="IQ63">
        <v>100</v>
      </c>
      <c r="IR63">
        <v>100</v>
      </c>
      <c r="IS63">
        <v>-0.631</v>
      </c>
      <c r="IT63">
        <v>0.2993</v>
      </c>
      <c r="IU63">
        <v>-0.4980374036771144</v>
      </c>
      <c r="IV63">
        <v>-0.0003017253073519933</v>
      </c>
      <c r="IW63">
        <v>-3.611861002991582E-08</v>
      </c>
      <c r="IX63">
        <v>1.092818259192488E-11</v>
      </c>
      <c r="IY63">
        <v>0.01774869701960249</v>
      </c>
      <c r="IZ63">
        <v>-0.00474105797520424</v>
      </c>
      <c r="JA63">
        <v>0.001052688271871255</v>
      </c>
      <c r="JB63">
        <v>-1.557678818490628E-05</v>
      </c>
      <c r="JC63">
        <v>8</v>
      </c>
      <c r="JD63">
        <v>1961</v>
      </c>
      <c r="JE63">
        <v>1</v>
      </c>
      <c r="JF63">
        <v>23</v>
      </c>
      <c r="JG63">
        <v>5</v>
      </c>
      <c r="JH63">
        <v>5</v>
      </c>
      <c r="JI63">
        <v>1.15356</v>
      </c>
      <c r="JJ63">
        <v>2.63306</v>
      </c>
      <c r="JK63">
        <v>1.49658</v>
      </c>
      <c r="JL63">
        <v>2.39624</v>
      </c>
      <c r="JM63">
        <v>1.54907</v>
      </c>
      <c r="JN63">
        <v>2.42065</v>
      </c>
      <c r="JO63">
        <v>39.9689</v>
      </c>
      <c r="JP63">
        <v>24.035</v>
      </c>
      <c r="JQ63">
        <v>18</v>
      </c>
      <c r="JR63">
        <v>488.015</v>
      </c>
      <c r="JS63">
        <v>508.76</v>
      </c>
      <c r="JT63">
        <v>26.8903</v>
      </c>
      <c r="JU63">
        <v>27.6059</v>
      </c>
      <c r="JV63">
        <v>29.9999</v>
      </c>
      <c r="JW63">
        <v>27.6892</v>
      </c>
      <c r="JX63">
        <v>27.6372</v>
      </c>
      <c r="JY63">
        <v>23.1952</v>
      </c>
      <c r="JZ63">
        <v>6.1487</v>
      </c>
      <c r="KA63">
        <v>100</v>
      </c>
      <c r="KB63">
        <v>26.8919</v>
      </c>
      <c r="KC63">
        <v>419.8</v>
      </c>
      <c r="KD63">
        <v>24.3933</v>
      </c>
      <c r="KE63">
        <v>100.374</v>
      </c>
      <c r="KF63">
        <v>100.828</v>
      </c>
    </row>
    <row r="64" spans="1:292">
      <c r="A64">
        <v>46</v>
      </c>
      <c r="B64">
        <v>1680815298.6</v>
      </c>
      <c r="C64">
        <v>2409.099999904633</v>
      </c>
      <c r="D64" t="s">
        <v>529</v>
      </c>
      <c r="E64" t="s">
        <v>530</v>
      </c>
      <c r="F64">
        <v>5</v>
      </c>
      <c r="G64" t="s">
        <v>486</v>
      </c>
      <c r="H64">
        <v>1680815296.1</v>
      </c>
      <c r="I64">
        <f>(J64)/1000</f>
        <v>0</v>
      </c>
      <c r="J64">
        <f>IF(DO64, AM64, AG64)</f>
        <v>0</v>
      </c>
      <c r="K64">
        <f>IF(DO64, AH64, AF64)</f>
        <v>0</v>
      </c>
      <c r="L64">
        <f>DQ64 - IF(AT64&gt;1, K64*DK64*100.0/(AV64*EE64), 0)</f>
        <v>0</v>
      </c>
      <c r="M64">
        <f>((S64-I64/2)*L64-K64)/(S64+I64/2)</f>
        <v>0</v>
      </c>
      <c r="N64">
        <f>M64*(DX64+DY64)/1000.0</f>
        <v>0</v>
      </c>
      <c r="O64">
        <f>(DQ64 - IF(AT64&gt;1, K64*DK64*100.0/(AV64*EE64), 0))*(DX64+DY64)/1000.0</f>
        <v>0</v>
      </c>
      <c r="P64">
        <f>2.0/((1/R64-1/Q64)+SIGN(R64)*SQRT((1/R64-1/Q64)*(1/R64-1/Q64) + 4*DL64/((DL64+1)*(DL64+1))*(2*1/R64*1/Q64-1/Q64*1/Q64)))</f>
        <v>0</v>
      </c>
      <c r="Q64">
        <f>IF(LEFT(DM64,1)&lt;&gt;"0",IF(LEFT(DM64,1)="1",3.0,DN64),$D$5+$E$5*(EE64*DX64/($K$5*1000))+$F$5*(EE64*DX64/($K$5*1000))*MAX(MIN(DK64,$J$5),$I$5)*MAX(MIN(DK64,$J$5),$I$5)+$G$5*MAX(MIN(DK64,$J$5),$I$5)*(EE64*DX64/($K$5*1000))+$H$5*(EE64*DX64/($K$5*1000))*(EE64*DX64/($K$5*1000)))</f>
        <v>0</v>
      </c>
      <c r="R64">
        <f>I64*(1000-(1000*0.61365*exp(17.502*V64/(240.97+V64))/(DX64+DY64)+DS64)/2)/(1000*0.61365*exp(17.502*V64/(240.97+V64))/(DX64+DY64)-DS64)</f>
        <v>0</v>
      </c>
      <c r="S64">
        <f>1/((DL64+1)/(P64/1.6)+1/(Q64/1.37)) + DL64/((DL64+1)/(P64/1.6) + DL64/(Q64/1.37))</f>
        <v>0</v>
      </c>
      <c r="T64">
        <f>(DG64*DJ64)</f>
        <v>0</v>
      </c>
      <c r="U64">
        <f>(DZ64+(T64+2*0.95*5.67E-8*(((DZ64+$B$9)+273)^4-(DZ64+273)^4)-44100*I64)/(1.84*29.3*Q64+8*0.95*5.67E-8*(DZ64+273)^3))</f>
        <v>0</v>
      </c>
      <c r="V64">
        <f>($C$9*EA64+$D$9*EB64+$E$9*U64)</f>
        <v>0</v>
      </c>
      <c r="W64">
        <f>0.61365*exp(17.502*V64/(240.97+V64))</f>
        <v>0</v>
      </c>
      <c r="X64">
        <f>(Y64/Z64*100)</f>
        <v>0</v>
      </c>
      <c r="Y64">
        <f>DS64*(DX64+DY64)/1000</f>
        <v>0</v>
      </c>
      <c r="Z64">
        <f>0.61365*exp(17.502*DZ64/(240.97+DZ64))</f>
        <v>0</v>
      </c>
      <c r="AA64">
        <f>(W64-DS64*(DX64+DY64)/1000)</f>
        <v>0</v>
      </c>
      <c r="AB64">
        <f>(-I64*44100)</f>
        <v>0</v>
      </c>
      <c r="AC64">
        <f>2*29.3*Q64*0.92*(DZ64-V64)</f>
        <v>0</v>
      </c>
      <c r="AD64">
        <f>2*0.95*5.67E-8*(((DZ64+$B$9)+273)^4-(V64+273)^4)</f>
        <v>0</v>
      </c>
      <c r="AE64">
        <f>T64+AD64+AB64+AC64</f>
        <v>0</v>
      </c>
      <c r="AF64">
        <f>DW64*AT64*(DR64-DQ64*(1000-AT64*DT64)/(1000-AT64*DS64))/(100*DK64)</f>
        <v>0</v>
      </c>
      <c r="AG64">
        <f>1000*DW64*AT64*(DS64-DT64)/(100*DK64*(1000-AT64*DS64))</f>
        <v>0</v>
      </c>
      <c r="AH64">
        <f>(AI64 - AJ64 - DX64*1E3/(8.314*(DZ64+273.15)) * AL64/DW64 * AK64) * DW64/(100*DK64) * (1000 - DT64)/1000</f>
        <v>0</v>
      </c>
      <c r="AI64">
        <v>430.2593372217057</v>
      </c>
      <c r="AJ64">
        <v>431.0567212121211</v>
      </c>
      <c r="AK64">
        <v>3.471122177385437E-06</v>
      </c>
      <c r="AL64">
        <v>66.66145284145006</v>
      </c>
      <c r="AM64">
        <f>(AO64 - AN64 + DX64*1E3/(8.314*(DZ64+273.15)) * AQ64/DW64 * AP64) * DW64/(100*DK64) * 1000/(1000 - AO64)</f>
        <v>0</v>
      </c>
      <c r="AN64">
        <v>24.33191305417608</v>
      </c>
      <c r="AO64">
        <v>24.53113636363635</v>
      </c>
      <c r="AP64">
        <v>-6.237546181490998E-06</v>
      </c>
      <c r="AQ64">
        <v>94.3508229359211</v>
      </c>
      <c r="AR64">
        <v>0</v>
      </c>
      <c r="AS64">
        <v>0</v>
      </c>
      <c r="AT64">
        <f>IF(AR64*$H$15&gt;=AV64,1.0,(AV64/(AV64-AR64*$H$15)))</f>
        <v>0</v>
      </c>
      <c r="AU64">
        <f>(AT64-1)*100</f>
        <v>0</v>
      </c>
      <c r="AV64">
        <f>MAX(0,($B$15+$C$15*EE64)/(1+$D$15*EE64)*DX64/(DZ64+273)*$E$15)</f>
        <v>0</v>
      </c>
      <c r="AW64" t="s">
        <v>429</v>
      </c>
      <c r="AX64" t="s">
        <v>429</v>
      </c>
      <c r="AY64">
        <v>0</v>
      </c>
      <c r="AZ64">
        <v>0</v>
      </c>
      <c r="BA64">
        <f>1-AY64/AZ64</f>
        <v>0</v>
      </c>
      <c r="BB64">
        <v>0</v>
      </c>
      <c r="BC64" t="s">
        <v>429</v>
      </c>
      <c r="BD64" t="s">
        <v>429</v>
      </c>
      <c r="BE64">
        <v>0</v>
      </c>
      <c r="BF64">
        <v>0</v>
      </c>
      <c r="BG64">
        <f>1-BE64/BF64</f>
        <v>0</v>
      </c>
      <c r="BH64">
        <v>0.5</v>
      </c>
      <c r="BI64">
        <f>DH64</f>
        <v>0</v>
      </c>
      <c r="BJ64">
        <f>K64</f>
        <v>0</v>
      </c>
      <c r="BK64">
        <f>BG64*BH64*BI64</f>
        <v>0</v>
      </c>
      <c r="BL64">
        <f>(BJ64-BB64)/BI64</f>
        <v>0</v>
      </c>
      <c r="BM64">
        <f>(AZ64-BF64)/BF64</f>
        <v>0</v>
      </c>
      <c r="BN64">
        <f>AY64/(BA64+AY64/BF64)</f>
        <v>0</v>
      </c>
      <c r="BO64" t="s">
        <v>429</v>
      </c>
      <c r="BP64">
        <v>0</v>
      </c>
      <c r="BQ64">
        <f>IF(BP64&lt;&gt;0, BP64, BN64)</f>
        <v>0</v>
      </c>
      <c r="BR64">
        <f>1-BQ64/BF64</f>
        <v>0</v>
      </c>
      <c r="BS64">
        <f>(BF64-BE64)/(BF64-BQ64)</f>
        <v>0</v>
      </c>
      <c r="BT64">
        <f>(AZ64-BF64)/(AZ64-BQ64)</f>
        <v>0</v>
      </c>
      <c r="BU64">
        <f>(BF64-BE64)/(BF64-AY64)</f>
        <v>0</v>
      </c>
      <c r="BV64">
        <f>(AZ64-BF64)/(AZ64-AY64)</f>
        <v>0</v>
      </c>
      <c r="BW64">
        <f>(BS64*BQ64/BE64)</f>
        <v>0</v>
      </c>
      <c r="BX64">
        <f>(1-BW64)</f>
        <v>0</v>
      </c>
      <c r="DG64">
        <f>$B$13*EF64+$C$13*EG64+$F$13*ER64*(1-EU64)</f>
        <v>0</v>
      </c>
      <c r="DH64">
        <f>DG64*DI64</f>
        <v>0</v>
      </c>
      <c r="DI64">
        <f>($B$13*$D$11+$C$13*$D$11+$F$13*((FE64+EW64)/MAX(FE64+EW64+FF64, 0.1)*$I$11+FF64/MAX(FE64+EW64+FF64, 0.1)*$J$11))/($B$13+$C$13+$F$13)</f>
        <v>0</v>
      </c>
      <c r="DJ64">
        <f>($B$13*$K$11+$C$13*$K$11+$F$13*((FE64+EW64)/MAX(FE64+EW64+FF64, 0.1)*$P$11+FF64/MAX(FE64+EW64+FF64, 0.1)*$Q$11))/($B$13+$C$13+$F$13)</f>
        <v>0</v>
      </c>
      <c r="DK64">
        <v>2.96</v>
      </c>
      <c r="DL64">
        <v>0.5</v>
      </c>
      <c r="DM64" t="s">
        <v>430</v>
      </c>
      <c r="DN64">
        <v>2</v>
      </c>
      <c r="DO64" t="b">
        <v>1</v>
      </c>
      <c r="DP64">
        <v>1680815296.1</v>
      </c>
      <c r="DQ64">
        <v>420.4829999999999</v>
      </c>
      <c r="DR64">
        <v>419.7971111111111</v>
      </c>
      <c r="DS64">
        <v>24.53254444444444</v>
      </c>
      <c r="DT64">
        <v>24.33261111111111</v>
      </c>
      <c r="DU64">
        <v>421.1136666666667</v>
      </c>
      <c r="DV64">
        <v>24.23315555555556</v>
      </c>
      <c r="DW64">
        <v>500.0025555555555</v>
      </c>
      <c r="DX64">
        <v>88.99715555555555</v>
      </c>
      <c r="DY64">
        <v>0.1000327555555556</v>
      </c>
      <c r="DZ64">
        <v>27.35545555555555</v>
      </c>
      <c r="EA64">
        <v>27.49847777777778</v>
      </c>
      <c r="EB64">
        <v>999.9000000000001</v>
      </c>
      <c r="EC64">
        <v>0</v>
      </c>
      <c r="ED64">
        <v>0</v>
      </c>
      <c r="EE64">
        <v>9992.363333333335</v>
      </c>
      <c r="EF64">
        <v>0</v>
      </c>
      <c r="EG64">
        <v>0.242856</v>
      </c>
      <c r="EH64">
        <v>0.6858792222222223</v>
      </c>
      <c r="EI64">
        <v>431.0578888888889</v>
      </c>
      <c r="EJ64">
        <v>430.2667777777777</v>
      </c>
      <c r="EK64">
        <v>0.199909</v>
      </c>
      <c r="EL64">
        <v>419.7971111111111</v>
      </c>
      <c r="EM64">
        <v>24.33261111111111</v>
      </c>
      <c r="EN64">
        <v>2.183325555555556</v>
      </c>
      <c r="EO64">
        <v>2.165533333333333</v>
      </c>
      <c r="EP64">
        <v>18.84048888888889</v>
      </c>
      <c r="EQ64">
        <v>18.7096</v>
      </c>
      <c r="ER64">
        <v>0</v>
      </c>
      <c r="ES64">
        <v>0</v>
      </c>
      <c r="ET64">
        <v>0</v>
      </c>
      <c r="EU64">
        <v>0</v>
      </c>
      <c r="EV64">
        <v>2.110966666666667</v>
      </c>
      <c r="EW64">
        <v>0</v>
      </c>
      <c r="EX64">
        <v>-11.86706666666667</v>
      </c>
      <c r="EY64">
        <v>-0.9827888888888889</v>
      </c>
      <c r="EZ64">
        <v>35.15266666666667</v>
      </c>
      <c r="FA64">
        <v>40.49266666666666</v>
      </c>
      <c r="FB64">
        <v>37.79844444444445</v>
      </c>
      <c r="FC64">
        <v>40.20111111111111</v>
      </c>
      <c r="FD64">
        <v>36.63166666666666</v>
      </c>
      <c r="FE64">
        <v>0</v>
      </c>
      <c r="FF64">
        <v>0</v>
      </c>
      <c r="FG64">
        <v>0</v>
      </c>
      <c r="FH64">
        <v>1680815270.9</v>
      </c>
      <c r="FI64">
        <v>0</v>
      </c>
      <c r="FJ64">
        <v>1.988516</v>
      </c>
      <c r="FK64">
        <v>0.7568307667022208</v>
      </c>
      <c r="FL64">
        <v>-6.51923845599365</v>
      </c>
      <c r="FM64">
        <v>-11.358492</v>
      </c>
      <c r="FN64">
        <v>15</v>
      </c>
      <c r="FO64">
        <v>1680814995.6</v>
      </c>
      <c r="FP64" t="s">
        <v>512</v>
      </c>
      <c r="FQ64">
        <v>1680814995.6</v>
      </c>
      <c r="FR64">
        <v>1680814994.1</v>
      </c>
      <c r="FS64">
        <v>4</v>
      </c>
      <c r="FT64">
        <v>-0.266</v>
      </c>
      <c r="FU64">
        <v>-0.019</v>
      </c>
      <c r="FV64">
        <v>-0.63</v>
      </c>
      <c r="FW64">
        <v>0.277</v>
      </c>
      <c r="FX64">
        <v>420</v>
      </c>
      <c r="FY64">
        <v>25</v>
      </c>
      <c r="FZ64">
        <v>0.35</v>
      </c>
      <c r="GA64">
        <v>0.14</v>
      </c>
      <c r="GB64">
        <v>0.691039325</v>
      </c>
      <c r="GC64">
        <v>-0.1257896622889328</v>
      </c>
      <c r="GD64">
        <v>0.06745173177961687</v>
      </c>
      <c r="GE64">
        <v>0</v>
      </c>
      <c r="GF64">
        <v>0.1958173</v>
      </c>
      <c r="GG64">
        <v>0.03069289305816119</v>
      </c>
      <c r="GH64">
        <v>0.00307425758680043</v>
      </c>
      <c r="GI64">
        <v>1</v>
      </c>
      <c r="GJ64">
        <v>1</v>
      </c>
      <c r="GK64">
        <v>2</v>
      </c>
      <c r="GL64" t="s">
        <v>432</v>
      </c>
      <c r="GM64">
        <v>3.10375</v>
      </c>
      <c r="GN64">
        <v>2.75805</v>
      </c>
      <c r="GO64">
        <v>0.087074</v>
      </c>
      <c r="GP64">
        <v>0.0869292</v>
      </c>
      <c r="GQ64">
        <v>0.108163</v>
      </c>
      <c r="GR64">
        <v>0.1089</v>
      </c>
      <c r="GS64">
        <v>23476.8</v>
      </c>
      <c r="GT64">
        <v>23188.9</v>
      </c>
      <c r="GU64">
        <v>26258.6</v>
      </c>
      <c r="GV64">
        <v>25731.3</v>
      </c>
      <c r="GW64">
        <v>37583.1</v>
      </c>
      <c r="GX64">
        <v>34992.7</v>
      </c>
      <c r="GY64">
        <v>45939.1</v>
      </c>
      <c r="GZ64">
        <v>42503.8</v>
      </c>
      <c r="HA64">
        <v>1.89793</v>
      </c>
      <c r="HB64">
        <v>1.90532</v>
      </c>
      <c r="HC64">
        <v>0.0618771</v>
      </c>
      <c r="HD64">
        <v>0</v>
      </c>
      <c r="HE64">
        <v>26.4754</v>
      </c>
      <c r="HF64">
        <v>999.9</v>
      </c>
      <c r="HG64">
        <v>42.7</v>
      </c>
      <c r="HH64">
        <v>33.8</v>
      </c>
      <c r="HI64">
        <v>25.3509</v>
      </c>
      <c r="HJ64">
        <v>60.4189</v>
      </c>
      <c r="HK64">
        <v>27.504</v>
      </c>
      <c r="HL64">
        <v>1</v>
      </c>
      <c r="HM64">
        <v>0.0362119</v>
      </c>
      <c r="HN64">
        <v>-0.034872</v>
      </c>
      <c r="HO64">
        <v>20.2917</v>
      </c>
      <c r="HP64">
        <v>5.22148</v>
      </c>
      <c r="HQ64">
        <v>11.98</v>
      </c>
      <c r="HR64">
        <v>4.9658</v>
      </c>
      <c r="HS64">
        <v>3.275</v>
      </c>
      <c r="HT64">
        <v>9999</v>
      </c>
      <c r="HU64">
        <v>9999</v>
      </c>
      <c r="HV64">
        <v>9999</v>
      </c>
      <c r="HW64">
        <v>991.8</v>
      </c>
      <c r="HX64">
        <v>1.86447</v>
      </c>
      <c r="HY64">
        <v>1.8606</v>
      </c>
      <c r="HZ64">
        <v>1.85883</v>
      </c>
      <c r="IA64">
        <v>1.86029</v>
      </c>
      <c r="IB64">
        <v>1.86028</v>
      </c>
      <c r="IC64">
        <v>1.85871</v>
      </c>
      <c r="ID64">
        <v>1.85779</v>
      </c>
      <c r="IE64">
        <v>1.85274</v>
      </c>
      <c r="IF64">
        <v>0</v>
      </c>
      <c r="IG64">
        <v>0</v>
      </c>
      <c r="IH64">
        <v>0</v>
      </c>
      <c r="II64">
        <v>0</v>
      </c>
      <c r="IJ64" t="s">
        <v>433</v>
      </c>
      <c r="IK64" t="s">
        <v>434</v>
      </c>
      <c r="IL64" t="s">
        <v>435</v>
      </c>
      <c r="IM64" t="s">
        <v>435</v>
      </c>
      <c r="IN64" t="s">
        <v>435</v>
      </c>
      <c r="IO64" t="s">
        <v>435</v>
      </c>
      <c r="IP64">
        <v>0</v>
      </c>
      <c r="IQ64">
        <v>100</v>
      </c>
      <c r="IR64">
        <v>100</v>
      </c>
      <c r="IS64">
        <v>-0.631</v>
      </c>
      <c r="IT64">
        <v>0.2993</v>
      </c>
      <c r="IU64">
        <v>-0.4980374036771144</v>
      </c>
      <c r="IV64">
        <v>-0.0003017253073519933</v>
      </c>
      <c r="IW64">
        <v>-3.611861002991582E-08</v>
      </c>
      <c r="IX64">
        <v>1.092818259192488E-11</v>
      </c>
      <c r="IY64">
        <v>0.01774869701960249</v>
      </c>
      <c r="IZ64">
        <v>-0.00474105797520424</v>
      </c>
      <c r="JA64">
        <v>0.001052688271871255</v>
      </c>
      <c r="JB64">
        <v>-1.557678818490628E-05</v>
      </c>
      <c r="JC64">
        <v>8</v>
      </c>
      <c r="JD64">
        <v>1961</v>
      </c>
      <c r="JE64">
        <v>1</v>
      </c>
      <c r="JF64">
        <v>23</v>
      </c>
      <c r="JG64">
        <v>5</v>
      </c>
      <c r="JH64">
        <v>5.1</v>
      </c>
      <c r="JI64">
        <v>1.15356</v>
      </c>
      <c r="JJ64">
        <v>2.63306</v>
      </c>
      <c r="JK64">
        <v>1.49658</v>
      </c>
      <c r="JL64">
        <v>2.39624</v>
      </c>
      <c r="JM64">
        <v>1.54907</v>
      </c>
      <c r="JN64">
        <v>2.41333</v>
      </c>
      <c r="JO64">
        <v>39.9689</v>
      </c>
      <c r="JP64">
        <v>24.0437</v>
      </c>
      <c r="JQ64">
        <v>18</v>
      </c>
      <c r="JR64">
        <v>488.175</v>
      </c>
      <c r="JS64">
        <v>508.588</v>
      </c>
      <c r="JT64">
        <v>26.8897</v>
      </c>
      <c r="JU64">
        <v>27.6041</v>
      </c>
      <c r="JV64">
        <v>30.0001</v>
      </c>
      <c r="JW64">
        <v>27.6892</v>
      </c>
      <c r="JX64">
        <v>27.6349</v>
      </c>
      <c r="JY64">
        <v>23.1945</v>
      </c>
      <c r="JZ64">
        <v>6.1487</v>
      </c>
      <c r="KA64">
        <v>100</v>
      </c>
      <c r="KB64">
        <v>26.8902</v>
      </c>
      <c r="KC64">
        <v>419.8</v>
      </c>
      <c r="KD64">
        <v>24.3933</v>
      </c>
      <c r="KE64">
        <v>100.374</v>
      </c>
      <c r="KF64">
        <v>100.828</v>
      </c>
    </row>
    <row r="65" spans="1:292">
      <c r="A65">
        <v>47</v>
      </c>
      <c r="B65">
        <v>1680815303.6</v>
      </c>
      <c r="C65">
        <v>2414.099999904633</v>
      </c>
      <c r="D65" t="s">
        <v>531</v>
      </c>
      <c r="E65" t="s">
        <v>532</v>
      </c>
      <c r="F65">
        <v>5</v>
      </c>
      <c r="G65" t="s">
        <v>486</v>
      </c>
      <c r="H65">
        <v>1680815300.8</v>
      </c>
      <c r="I65">
        <f>(J65)/1000</f>
        <v>0</v>
      </c>
      <c r="J65">
        <f>IF(DO65, AM65, AG65)</f>
        <v>0</v>
      </c>
      <c r="K65">
        <f>IF(DO65, AH65, AF65)</f>
        <v>0</v>
      </c>
      <c r="L65">
        <f>DQ65 - IF(AT65&gt;1, K65*DK65*100.0/(AV65*EE65), 0)</f>
        <v>0</v>
      </c>
      <c r="M65">
        <f>((S65-I65/2)*L65-K65)/(S65+I65/2)</f>
        <v>0</v>
      </c>
      <c r="N65">
        <f>M65*(DX65+DY65)/1000.0</f>
        <v>0</v>
      </c>
      <c r="O65">
        <f>(DQ65 - IF(AT65&gt;1, K65*DK65*100.0/(AV65*EE65), 0))*(DX65+DY65)/1000.0</f>
        <v>0</v>
      </c>
      <c r="P65">
        <f>2.0/((1/R65-1/Q65)+SIGN(R65)*SQRT((1/R65-1/Q65)*(1/R65-1/Q65) + 4*DL65/((DL65+1)*(DL65+1))*(2*1/R65*1/Q65-1/Q65*1/Q65)))</f>
        <v>0</v>
      </c>
      <c r="Q65">
        <f>IF(LEFT(DM65,1)&lt;&gt;"0",IF(LEFT(DM65,1)="1",3.0,DN65),$D$5+$E$5*(EE65*DX65/($K$5*1000))+$F$5*(EE65*DX65/($K$5*1000))*MAX(MIN(DK65,$J$5),$I$5)*MAX(MIN(DK65,$J$5),$I$5)+$G$5*MAX(MIN(DK65,$J$5),$I$5)*(EE65*DX65/($K$5*1000))+$H$5*(EE65*DX65/($K$5*1000))*(EE65*DX65/($K$5*1000)))</f>
        <v>0</v>
      </c>
      <c r="R65">
        <f>I65*(1000-(1000*0.61365*exp(17.502*V65/(240.97+V65))/(DX65+DY65)+DS65)/2)/(1000*0.61365*exp(17.502*V65/(240.97+V65))/(DX65+DY65)-DS65)</f>
        <v>0</v>
      </c>
      <c r="S65">
        <f>1/((DL65+1)/(P65/1.6)+1/(Q65/1.37)) + DL65/((DL65+1)/(P65/1.6) + DL65/(Q65/1.37))</f>
        <v>0</v>
      </c>
      <c r="T65">
        <f>(DG65*DJ65)</f>
        <v>0</v>
      </c>
      <c r="U65">
        <f>(DZ65+(T65+2*0.95*5.67E-8*(((DZ65+$B$9)+273)^4-(DZ65+273)^4)-44100*I65)/(1.84*29.3*Q65+8*0.95*5.67E-8*(DZ65+273)^3))</f>
        <v>0</v>
      </c>
      <c r="V65">
        <f>($C$9*EA65+$D$9*EB65+$E$9*U65)</f>
        <v>0</v>
      </c>
      <c r="W65">
        <f>0.61365*exp(17.502*V65/(240.97+V65))</f>
        <v>0</v>
      </c>
      <c r="X65">
        <f>(Y65/Z65*100)</f>
        <v>0</v>
      </c>
      <c r="Y65">
        <f>DS65*(DX65+DY65)/1000</f>
        <v>0</v>
      </c>
      <c r="Z65">
        <f>0.61365*exp(17.502*DZ65/(240.97+DZ65))</f>
        <v>0</v>
      </c>
      <c r="AA65">
        <f>(W65-DS65*(DX65+DY65)/1000)</f>
        <v>0</v>
      </c>
      <c r="AB65">
        <f>(-I65*44100)</f>
        <v>0</v>
      </c>
      <c r="AC65">
        <f>2*29.3*Q65*0.92*(DZ65-V65)</f>
        <v>0</v>
      </c>
      <c r="AD65">
        <f>2*0.95*5.67E-8*(((DZ65+$B$9)+273)^4-(V65+273)^4)</f>
        <v>0</v>
      </c>
      <c r="AE65">
        <f>T65+AD65+AB65+AC65</f>
        <v>0</v>
      </c>
      <c r="AF65">
        <f>DW65*AT65*(DR65-DQ65*(1000-AT65*DT65)/(1000-AT65*DS65))/(100*DK65)</f>
        <v>0</v>
      </c>
      <c r="AG65">
        <f>1000*DW65*AT65*(DS65-DT65)/(100*DK65*(1000-AT65*DS65))</f>
        <v>0</v>
      </c>
      <c r="AH65">
        <f>(AI65 - AJ65 - DX65*1E3/(8.314*(DZ65+273.15)) * AL65/DW65 * AK65) * DW65/(100*DK65) * (1000 - DT65)/1000</f>
        <v>0</v>
      </c>
      <c r="AI65">
        <v>430.2789401101905</v>
      </c>
      <c r="AJ65">
        <v>431.0880363636363</v>
      </c>
      <c r="AK65">
        <v>7.830403223651194E-05</v>
      </c>
      <c r="AL65">
        <v>66.66145284145006</v>
      </c>
      <c r="AM65">
        <f>(AO65 - AN65 + DX65*1E3/(8.314*(DZ65+273.15)) * AQ65/DW65 * AP65) * DW65/(100*DK65) * 1000/(1000 - AO65)</f>
        <v>0</v>
      </c>
      <c r="AN65">
        <v>24.33117275957348</v>
      </c>
      <c r="AO65">
        <v>24.52969878787878</v>
      </c>
      <c r="AP65">
        <v>2.213583735960823E-06</v>
      </c>
      <c r="AQ65">
        <v>94.3508229359211</v>
      </c>
      <c r="AR65">
        <v>0</v>
      </c>
      <c r="AS65">
        <v>0</v>
      </c>
      <c r="AT65">
        <f>IF(AR65*$H$15&gt;=AV65,1.0,(AV65/(AV65-AR65*$H$15)))</f>
        <v>0</v>
      </c>
      <c r="AU65">
        <f>(AT65-1)*100</f>
        <v>0</v>
      </c>
      <c r="AV65">
        <f>MAX(0,($B$15+$C$15*EE65)/(1+$D$15*EE65)*DX65/(DZ65+273)*$E$15)</f>
        <v>0</v>
      </c>
      <c r="AW65" t="s">
        <v>429</v>
      </c>
      <c r="AX65" t="s">
        <v>429</v>
      </c>
      <c r="AY65">
        <v>0</v>
      </c>
      <c r="AZ65">
        <v>0</v>
      </c>
      <c r="BA65">
        <f>1-AY65/AZ65</f>
        <v>0</v>
      </c>
      <c r="BB65">
        <v>0</v>
      </c>
      <c r="BC65" t="s">
        <v>429</v>
      </c>
      <c r="BD65" t="s">
        <v>429</v>
      </c>
      <c r="BE65">
        <v>0</v>
      </c>
      <c r="BF65">
        <v>0</v>
      </c>
      <c r="BG65">
        <f>1-BE65/BF65</f>
        <v>0</v>
      </c>
      <c r="BH65">
        <v>0.5</v>
      </c>
      <c r="BI65">
        <f>DH65</f>
        <v>0</v>
      </c>
      <c r="BJ65">
        <f>K65</f>
        <v>0</v>
      </c>
      <c r="BK65">
        <f>BG65*BH65*BI65</f>
        <v>0</v>
      </c>
      <c r="BL65">
        <f>(BJ65-BB65)/BI65</f>
        <v>0</v>
      </c>
      <c r="BM65">
        <f>(AZ65-BF65)/BF65</f>
        <v>0</v>
      </c>
      <c r="BN65">
        <f>AY65/(BA65+AY65/BF65)</f>
        <v>0</v>
      </c>
      <c r="BO65" t="s">
        <v>429</v>
      </c>
      <c r="BP65">
        <v>0</v>
      </c>
      <c r="BQ65">
        <f>IF(BP65&lt;&gt;0, BP65, BN65)</f>
        <v>0</v>
      </c>
      <c r="BR65">
        <f>1-BQ65/BF65</f>
        <v>0</v>
      </c>
      <c r="BS65">
        <f>(BF65-BE65)/(BF65-BQ65)</f>
        <v>0</v>
      </c>
      <c r="BT65">
        <f>(AZ65-BF65)/(AZ65-BQ65)</f>
        <v>0</v>
      </c>
      <c r="BU65">
        <f>(BF65-BE65)/(BF65-AY65)</f>
        <v>0</v>
      </c>
      <c r="BV65">
        <f>(AZ65-BF65)/(AZ65-AY65)</f>
        <v>0</v>
      </c>
      <c r="BW65">
        <f>(BS65*BQ65/BE65)</f>
        <v>0</v>
      </c>
      <c r="BX65">
        <f>(1-BW65)</f>
        <v>0</v>
      </c>
      <c r="DG65">
        <f>$B$13*EF65+$C$13*EG65+$F$13*ER65*(1-EU65)</f>
        <v>0</v>
      </c>
      <c r="DH65">
        <f>DG65*DI65</f>
        <v>0</v>
      </c>
      <c r="DI65">
        <f>($B$13*$D$11+$C$13*$D$11+$F$13*((FE65+EW65)/MAX(FE65+EW65+FF65, 0.1)*$I$11+FF65/MAX(FE65+EW65+FF65, 0.1)*$J$11))/($B$13+$C$13+$F$13)</f>
        <v>0</v>
      </c>
      <c r="DJ65">
        <f>($B$13*$K$11+$C$13*$K$11+$F$13*((FE65+EW65)/MAX(FE65+EW65+FF65, 0.1)*$P$11+FF65/MAX(FE65+EW65+FF65, 0.1)*$Q$11))/($B$13+$C$13+$F$13)</f>
        <v>0</v>
      </c>
      <c r="DK65">
        <v>2.96</v>
      </c>
      <c r="DL65">
        <v>0.5</v>
      </c>
      <c r="DM65" t="s">
        <v>430</v>
      </c>
      <c r="DN65">
        <v>2</v>
      </c>
      <c r="DO65" t="b">
        <v>1</v>
      </c>
      <c r="DP65">
        <v>1680815300.8</v>
      </c>
      <c r="DQ65">
        <v>420.497</v>
      </c>
      <c r="DR65">
        <v>419.8121</v>
      </c>
      <c r="DS65">
        <v>24.52926</v>
      </c>
      <c r="DT65">
        <v>24.33096</v>
      </c>
      <c r="DU65">
        <v>421.1275000000001</v>
      </c>
      <c r="DV65">
        <v>24.22995</v>
      </c>
      <c r="DW65">
        <v>500.0357</v>
      </c>
      <c r="DX65">
        <v>88.99897000000001</v>
      </c>
      <c r="DY65">
        <v>0.10005243</v>
      </c>
      <c r="DZ65">
        <v>27.3502</v>
      </c>
      <c r="EA65">
        <v>27.49084</v>
      </c>
      <c r="EB65">
        <v>999.9</v>
      </c>
      <c r="EC65">
        <v>0</v>
      </c>
      <c r="ED65">
        <v>0</v>
      </c>
      <c r="EE65">
        <v>9996.751</v>
      </c>
      <c r="EF65">
        <v>0</v>
      </c>
      <c r="EG65">
        <v>0.242856</v>
      </c>
      <c r="EH65">
        <v>0.6848724999999999</v>
      </c>
      <c r="EI65">
        <v>431.0708000000001</v>
      </c>
      <c r="EJ65">
        <v>430.2812</v>
      </c>
      <c r="EK65">
        <v>0.1983083</v>
      </c>
      <c r="EL65">
        <v>419.8121</v>
      </c>
      <c r="EM65">
        <v>24.33096</v>
      </c>
      <c r="EN65">
        <v>2.183079</v>
      </c>
      <c r="EO65">
        <v>2.165431</v>
      </c>
      <c r="EP65">
        <v>18.83868</v>
      </c>
      <c r="EQ65">
        <v>18.70884</v>
      </c>
      <c r="ER65">
        <v>0</v>
      </c>
      <c r="ES65">
        <v>0</v>
      </c>
      <c r="ET65">
        <v>0</v>
      </c>
      <c r="EU65">
        <v>0</v>
      </c>
      <c r="EV65">
        <v>2.07328</v>
      </c>
      <c r="EW65">
        <v>0</v>
      </c>
      <c r="EX65">
        <v>-12.33672</v>
      </c>
      <c r="EY65">
        <v>-1.04295</v>
      </c>
      <c r="EZ65">
        <v>35.1124</v>
      </c>
      <c r="FA65">
        <v>40.3312</v>
      </c>
      <c r="FB65">
        <v>37.8934</v>
      </c>
      <c r="FC65">
        <v>40.0558</v>
      </c>
      <c r="FD65">
        <v>36.6374</v>
      </c>
      <c r="FE65">
        <v>0</v>
      </c>
      <c r="FF65">
        <v>0</v>
      </c>
      <c r="FG65">
        <v>0</v>
      </c>
      <c r="FH65">
        <v>1680815275.7</v>
      </c>
      <c r="FI65">
        <v>0</v>
      </c>
      <c r="FJ65">
        <v>2.00894</v>
      </c>
      <c r="FK65">
        <v>1.501723070257753</v>
      </c>
      <c r="FL65">
        <v>-6.418661540187327</v>
      </c>
      <c r="FM65">
        <v>-11.858648</v>
      </c>
      <c r="FN65">
        <v>15</v>
      </c>
      <c r="FO65">
        <v>1680814995.6</v>
      </c>
      <c r="FP65" t="s">
        <v>512</v>
      </c>
      <c r="FQ65">
        <v>1680814995.6</v>
      </c>
      <c r="FR65">
        <v>1680814994.1</v>
      </c>
      <c r="FS65">
        <v>4</v>
      </c>
      <c r="FT65">
        <v>-0.266</v>
      </c>
      <c r="FU65">
        <v>-0.019</v>
      </c>
      <c r="FV65">
        <v>-0.63</v>
      </c>
      <c r="FW65">
        <v>0.277</v>
      </c>
      <c r="FX65">
        <v>420</v>
      </c>
      <c r="FY65">
        <v>25</v>
      </c>
      <c r="FZ65">
        <v>0.35</v>
      </c>
      <c r="GA65">
        <v>0.14</v>
      </c>
      <c r="GB65">
        <v>0.6946738780487806</v>
      </c>
      <c r="GC65">
        <v>-0.2618169407665508</v>
      </c>
      <c r="GD65">
        <v>0.06509206804706444</v>
      </c>
      <c r="GE65">
        <v>0</v>
      </c>
      <c r="GF65">
        <v>0.1971596829268293</v>
      </c>
      <c r="GG65">
        <v>0.01659037630662012</v>
      </c>
      <c r="GH65">
        <v>0.002055421260472215</v>
      </c>
      <c r="GI65">
        <v>1</v>
      </c>
      <c r="GJ65">
        <v>1</v>
      </c>
      <c r="GK65">
        <v>2</v>
      </c>
      <c r="GL65" t="s">
        <v>432</v>
      </c>
      <c r="GM65">
        <v>3.10366</v>
      </c>
      <c r="GN65">
        <v>2.75797</v>
      </c>
      <c r="GO65">
        <v>0.0870813</v>
      </c>
      <c r="GP65">
        <v>0.0869288</v>
      </c>
      <c r="GQ65">
        <v>0.108168</v>
      </c>
      <c r="GR65">
        <v>0.108899</v>
      </c>
      <c r="GS65">
        <v>23476.8</v>
      </c>
      <c r="GT65">
        <v>23188.7</v>
      </c>
      <c r="GU65">
        <v>26258.8</v>
      </c>
      <c r="GV65">
        <v>25731.1</v>
      </c>
      <c r="GW65">
        <v>37583.1</v>
      </c>
      <c r="GX65">
        <v>34992.7</v>
      </c>
      <c r="GY65">
        <v>45939.4</v>
      </c>
      <c r="GZ65">
        <v>42503.9</v>
      </c>
      <c r="HA65">
        <v>1.8978</v>
      </c>
      <c r="HB65">
        <v>1.90537</v>
      </c>
      <c r="HC65">
        <v>0.0619516</v>
      </c>
      <c r="HD65">
        <v>0</v>
      </c>
      <c r="HE65">
        <v>26.4792</v>
      </c>
      <c r="HF65">
        <v>999.9</v>
      </c>
      <c r="HG65">
        <v>42.7</v>
      </c>
      <c r="HH65">
        <v>33.8</v>
      </c>
      <c r="HI65">
        <v>25.3485</v>
      </c>
      <c r="HJ65">
        <v>60.6089</v>
      </c>
      <c r="HK65">
        <v>27.528</v>
      </c>
      <c r="HL65">
        <v>1</v>
      </c>
      <c r="HM65">
        <v>0.0363415</v>
      </c>
      <c r="HN65">
        <v>-0.508105</v>
      </c>
      <c r="HO65">
        <v>20.2907</v>
      </c>
      <c r="HP65">
        <v>5.22223</v>
      </c>
      <c r="HQ65">
        <v>11.98</v>
      </c>
      <c r="HR65">
        <v>4.9657</v>
      </c>
      <c r="HS65">
        <v>3.275</v>
      </c>
      <c r="HT65">
        <v>9999</v>
      </c>
      <c r="HU65">
        <v>9999</v>
      </c>
      <c r="HV65">
        <v>9999</v>
      </c>
      <c r="HW65">
        <v>991.8</v>
      </c>
      <c r="HX65">
        <v>1.86447</v>
      </c>
      <c r="HY65">
        <v>1.86059</v>
      </c>
      <c r="HZ65">
        <v>1.85883</v>
      </c>
      <c r="IA65">
        <v>1.8603</v>
      </c>
      <c r="IB65">
        <v>1.86029</v>
      </c>
      <c r="IC65">
        <v>1.85873</v>
      </c>
      <c r="ID65">
        <v>1.85779</v>
      </c>
      <c r="IE65">
        <v>1.85277</v>
      </c>
      <c r="IF65">
        <v>0</v>
      </c>
      <c r="IG65">
        <v>0</v>
      </c>
      <c r="IH65">
        <v>0</v>
      </c>
      <c r="II65">
        <v>0</v>
      </c>
      <c r="IJ65" t="s">
        <v>433</v>
      </c>
      <c r="IK65" t="s">
        <v>434</v>
      </c>
      <c r="IL65" t="s">
        <v>435</v>
      </c>
      <c r="IM65" t="s">
        <v>435</v>
      </c>
      <c r="IN65" t="s">
        <v>435</v>
      </c>
      <c r="IO65" t="s">
        <v>435</v>
      </c>
      <c r="IP65">
        <v>0</v>
      </c>
      <c r="IQ65">
        <v>100</v>
      </c>
      <c r="IR65">
        <v>100</v>
      </c>
      <c r="IS65">
        <v>-0.63</v>
      </c>
      <c r="IT65">
        <v>0.2994</v>
      </c>
      <c r="IU65">
        <v>-0.4980374036771144</v>
      </c>
      <c r="IV65">
        <v>-0.0003017253073519933</v>
      </c>
      <c r="IW65">
        <v>-3.611861002991582E-08</v>
      </c>
      <c r="IX65">
        <v>1.092818259192488E-11</v>
      </c>
      <c r="IY65">
        <v>0.01774869701960249</v>
      </c>
      <c r="IZ65">
        <v>-0.00474105797520424</v>
      </c>
      <c r="JA65">
        <v>0.001052688271871255</v>
      </c>
      <c r="JB65">
        <v>-1.557678818490628E-05</v>
      </c>
      <c r="JC65">
        <v>8</v>
      </c>
      <c r="JD65">
        <v>1961</v>
      </c>
      <c r="JE65">
        <v>1</v>
      </c>
      <c r="JF65">
        <v>23</v>
      </c>
      <c r="JG65">
        <v>5.1</v>
      </c>
      <c r="JH65">
        <v>5.2</v>
      </c>
      <c r="JI65">
        <v>1.15356</v>
      </c>
      <c r="JJ65">
        <v>2.63062</v>
      </c>
      <c r="JK65">
        <v>1.49658</v>
      </c>
      <c r="JL65">
        <v>2.39624</v>
      </c>
      <c r="JM65">
        <v>1.54907</v>
      </c>
      <c r="JN65">
        <v>2.42554</v>
      </c>
      <c r="JO65">
        <v>39.9689</v>
      </c>
      <c r="JP65">
        <v>24.0437</v>
      </c>
      <c r="JQ65">
        <v>18</v>
      </c>
      <c r="JR65">
        <v>488.102</v>
      </c>
      <c r="JS65">
        <v>508.622</v>
      </c>
      <c r="JT65">
        <v>26.9613</v>
      </c>
      <c r="JU65">
        <v>27.6041</v>
      </c>
      <c r="JV65">
        <v>30</v>
      </c>
      <c r="JW65">
        <v>27.6892</v>
      </c>
      <c r="JX65">
        <v>27.6349</v>
      </c>
      <c r="JY65">
        <v>23.1932</v>
      </c>
      <c r="JZ65">
        <v>6.1487</v>
      </c>
      <c r="KA65">
        <v>100</v>
      </c>
      <c r="KB65">
        <v>27.0189</v>
      </c>
      <c r="KC65">
        <v>419.8</v>
      </c>
      <c r="KD65">
        <v>24.3933</v>
      </c>
      <c r="KE65">
        <v>100.374</v>
      </c>
      <c r="KF65">
        <v>100.827</v>
      </c>
    </row>
    <row r="66" spans="1:292">
      <c r="A66">
        <v>48</v>
      </c>
      <c r="B66">
        <v>1680815308.6</v>
      </c>
      <c r="C66">
        <v>2419.099999904633</v>
      </c>
      <c r="D66" t="s">
        <v>533</v>
      </c>
      <c r="E66" t="s">
        <v>534</v>
      </c>
      <c r="F66">
        <v>5</v>
      </c>
      <c r="G66" t="s">
        <v>486</v>
      </c>
      <c r="H66">
        <v>1680815306.1</v>
      </c>
      <c r="I66">
        <f>(J66)/1000</f>
        <v>0</v>
      </c>
      <c r="J66">
        <f>IF(DO66, AM66, AG66)</f>
        <v>0</v>
      </c>
      <c r="K66">
        <f>IF(DO66, AH66, AF66)</f>
        <v>0</v>
      </c>
      <c r="L66">
        <f>DQ66 - IF(AT66&gt;1, K66*DK66*100.0/(AV66*EE66), 0)</f>
        <v>0</v>
      </c>
      <c r="M66">
        <f>((S66-I66/2)*L66-K66)/(S66+I66/2)</f>
        <v>0</v>
      </c>
      <c r="N66">
        <f>M66*(DX66+DY66)/1000.0</f>
        <v>0</v>
      </c>
      <c r="O66">
        <f>(DQ66 - IF(AT66&gt;1, K66*DK66*100.0/(AV66*EE66), 0))*(DX66+DY66)/1000.0</f>
        <v>0</v>
      </c>
      <c r="P66">
        <f>2.0/((1/R66-1/Q66)+SIGN(R66)*SQRT((1/R66-1/Q66)*(1/R66-1/Q66) + 4*DL66/((DL66+1)*(DL66+1))*(2*1/R66*1/Q66-1/Q66*1/Q66)))</f>
        <v>0</v>
      </c>
      <c r="Q66">
        <f>IF(LEFT(DM66,1)&lt;&gt;"0",IF(LEFT(DM66,1)="1",3.0,DN66),$D$5+$E$5*(EE66*DX66/($K$5*1000))+$F$5*(EE66*DX66/($K$5*1000))*MAX(MIN(DK66,$J$5),$I$5)*MAX(MIN(DK66,$J$5),$I$5)+$G$5*MAX(MIN(DK66,$J$5),$I$5)*(EE66*DX66/($K$5*1000))+$H$5*(EE66*DX66/($K$5*1000))*(EE66*DX66/($K$5*1000)))</f>
        <v>0</v>
      </c>
      <c r="R66">
        <f>I66*(1000-(1000*0.61365*exp(17.502*V66/(240.97+V66))/(DX66+DY66)+DS66)/2)/(1000*0.61365*exp(17.502*V66/(240.97+V66))/(DX66+DY66)-DS66)</f>
        <v>0</v>
      </c>
      <c r="S66">
        <f>1/((DL66+1)/(P66/1.6)+1/(Q66/1.37)) + DL66/((DL66+1)/(P66/1.6) + DL66/(Q66/1.37))</f>
        <v>0</v>
      </c>
      <c r="T66">
        <f>(DG66*DJ66)</f>
        <v>0</v>
      </c>
      <c r="U66">
        <f>(DZ66+(T66+2*0.95*5.67E-8*(((DZ66+$B$9)+273)^4-(DZ66+273)^4)-44100*I66)/(1.84*29.3*Q66+8*0.95*5.67E-8*(DZ66+273)^3))</f>
        <v>0</v>
      </c>
      <c r="V66">
        <f>($C$9*EA66+$D$9*EB66+$E$9*U66)</f>
        <v>0</v>
      </c>
      <c r="W66">
        <f>0.61365*exp(17.502*V66/(240.97+V66))</f>
        <v>0</v>
      </c>
      <c r="X66">
        <f>(Y66/Z66*100)</f>
        <v>0</v>
      </c>
      <c r="Y66">
        <f>DS66*(DX66+DY66)/1000</f>
        <v>0</v>
      </c>
      <c r="Z66">
        <f>0.61365*exp(17.502*DZ66/(240.97+DZ66))</f>
        <v>0</v>
      </c>
      <c r="AA66">
        <f>(W66-DS66*(DX66+DY66)/1000)</f>
        <v>0</v>
      </c>
      <c r="AB66">
        <f>(-I66*44100)</f>
        <v>0</v>
      </c>
      <c r="AC66">
        <f>2*29.3*Q66*0.92*(DZ66-V66)</f>
        <v>0</v>
      </c>
      <c r="AD66">
        <f>2*0.95*5.67E-8*(((DZ66+$B$9)+273)^4-(V66+273)^4)</f>
        <v>0</v>
      </c>
      <c r="AE66">
        <f>T66+AD66+AB66+AC66</f>
        <v>0</v>
      </c>
      <c r="AF66">
        <f>DW66*AT66*(DR66-DQ66*(1000-AT66*DT66)/(1000-AT66*DS66))/(100*DK66)</f>
        <v>0</v>
      </c>
      <c r="AG66">
        <f>1000*DW66*AT66*(DS66-DT66)/(100*DK66*(1000-AT66*DS66))</f>
        <v>0</v>
      </c>
      <c r="AH66">
        <f>(AI66 - AJ66 - DX66*1E3/(8.314*(DZ66+273.15)) * AL66/DW66 * AK66) * DW66/(100*DK66) * (1000 - DT66)/1000</f>
        <v>0</v>
      </c>
      <c r="AI66">
        <v>430.2371723663538</v>
      </c>
      <c r="AJ66">
        <v>431.1060424242425</v>
      </c>
      <c r="AK66">
        <v>0.0001276691851928973</v>
      </c>
      <c r="AL66">
        <v>66.66145284145006</v>
      </c>
      <c r="AM66">
        <f>(AO66 - AN66 + DX66*1E3/(8.314*(DZ66+273.15)) * AQ66/DW66 * AP66) * DW66/(100*DK66) * 1000/(1000 - AO66)</f>
        <v>0</v>
      </c>
      <c r="AN66">
        <v>24.32755142043885</v>
      </c>
      <c r="AO66">
        <v>24.52981636363636</v>
      </c>
      <c r="AP66">
        <v>9.491179694382238E-07</v>
      </c>
      <c r="AQ66">
        <v>94.3508229359211</v>
      </c>
      <c r="AR66">
        <v>0</v>
      </c>
      <c r="AS66">
        <v>0</v>
      </c>
      <c r="AT66">
        <f>IF(AR66*$H$15&gt;=AV66,1.0,(AV66/(AV66-AR66*$H$15)))</f>
        <v>0</v>
      </c>
      <c r="AU66">
        <f>(AT66-1)*100</f>
        <v>0</v>
      </c>
      <c r="AV66">
        <f>MAX(0,($B$15+$C$15*EE66)/(1+$D$15*EE66)*DX66/(DZ66+273)*$E$15)</f>
        <v>0</v>
      </c>
      <c r="AW66" t="s">
        <v>429</v>
      </c>
      <c r="AX66" t="s">
        <v>429</v>
      </c>
      <c r="AY66">
        <v>0</v>
      </c>
      <c r="AZ66">
        <v>0</v>
      </c>
      <c r="BA66">
        <f>1-AY66/AZ66</f>
        <v>0</v>
      </c>
      <c r="BB66">
        <v>0</v>
      </c>
      <c r="BC66" t="s">
        <v>429</v>
      </c>
      <c r="BD66" t="s">
        <v>429</v>
      </c>
      <c r="BE66">
        <v>0</v>
      </c>
      <c r="BF66">
        <v>0</v>
      </c>
      <c r="BG66">
        <f>1-BE66/BF66</f>
        <v>0</v>
      </c>
      <c r="BH66">
        <v>0.5</v>
      </c>
      <c r="BI66">
        <f>DH66</f>
        <v>0</v>
      </c>
      <c r="BJ66">
        <f>K66</f>
        <v>0</v>
      </c>
      <c r="BK66">
        <f>BG66*BH66*BI66</f>
        <v>0</v>
      </c>
      <c r="BL66">
        <f>(BJ66-BB66)/BI66</f>
        <v>0</v>
      </c>
      <c r="BM66">
        <f>(AZ66-BF66)/BF66</f>
        <v>0</v>
      </c>
      <c r="BN66">
        <f>AY66/(BA66+AY66/BF66)</f>
        <v>0</v>
      </c>
      <c r="BO66" t="s">
        <v>429</v>
      </c>
      <c r="BP66">
        <v>0</v>
      </c>
      <c r="BQ66">
        <f>IF(BP66&lt;&gt;0, BP66, BN66)</f>
        <v>0</v>
      </c>
      <c r="BR66">
        <f>1-BQ66/BF66</f>
        <v>0</v>
      </c>
      <c r="BS66">
        <f>(BF66-BE66)/(BF66-BQ66)</f>
        <v>0</v>
      </c>
      <c r="BT66">
        <f>(AZ66-BF66)/(AZ66-BQ66)</f>
        <v>0</v>
      </c>
      <c r="BU66">
        <f>(BF66-BE66)/(BF66-AY66)</f>
        <v>0</v>
      </c>
      <c r="BV66">
        <f>(AZ66-BF66)/(AZ66-AY66)</f>
        <v>0</v>
      </c>
      <c r="BW66">
        <f>(BS66*BQ66/BE66)</f>
        <v>0</v>
      </c>
      <c r="BX66">
        <f>(1-BW66)</f>
        <v>0</v>
      </c>
      <c r="DG66">
        <f>$B$13*EF66+$C$13*EG66+$F$13*ER66*(1-EU66)</f>
        <v>0</v>
      </c>
      <c r="DH66">
        <f>DG66*DI66</f>
        <v>0</v>
      </c>
      <c r="DI66">
        <f>($B$13*$D$11+$C$13*$D$11+$F$13*((FE66+EW66)/MAX(FE66+EW66+FF66, 0.1)*$I$11+FF66/MAX(FE66+EW66+FF66, 0.1)*$J$11))/($B$13+$C$13+$F$13)</f>
        <v>0</v>
      </c>
      <c r="DJ66">
        <f>($B$13*$K$11+$C$13*$K$11+$F$13*((FE66+EW66)/MAX(FE66+EW66+FF66, 0.1)*$P$11+FF66/MAX(FE66+EW66+FF66, 0.1)*$Q$11))/($B$13+$C$13+$F$13)</f>
        <v>0</v>
      </c>
      <c r="DK66">
        <v>2.96</v>
      </c>
      <c r="DL66">
        <v>0.5</v>
      </c>
      <c r="DM66" t="s">
        <v>430</v>
      </c>
      <c r="DN66">
        <v>2</v>
      </c>
      <c r="DO66" t="b">
        <v>1</v>
      </c>
      <c r="DP66">
        <v>1680815306.1</v>
      </c>
      <c r="DQ66">
        <v>420.5136666666667</v>
      </c>
      <c r="DR66">
        <v>419.766</v>
      </c>
      <c r="DS66">
        <v>24.52961111111111</v>
      </c>
      <c r="DT66">
        <v>24.32771111111111</v>
      </c>
      <c r="DU66">
        <v>421.1443333333333</v>
      </c>
      <c r="DV66">
        <v>24.23031111111111</v>
      </c>
      <c r="DW66">
        <v>499.9431111111111</v>
      </c>
      <c r="DX66">
        <v>89.00212222222223</v>
      </c>
      <c r="DY66">
        <v>0.09987745555555555</v>
      </c>
      <c r="DZ66">
        <v>27.34868888888889</v>
      </c>
      <c r="EA66">
        <v>27.4884</v>
      </c>
      <c r="EB66">
        <v>999.9000000000001</v>
      </c>
      <c r="EC66">
        <v>0</v>
      </c>
      <c r="ED66">
        <v>0</v>
      </c>
      <c r="EE66">
        <v>10008.88333333333</v>
      </c>
      <c r="EF66">
        <v>0</v>
      </c>
      <c r="EG66">
        <v>0.242856</v>
      </c>
      <c r="EH66">
        <v>0.7477788888888889</v>
      </c>
      <c r="EI66">
        <v>431.0881111111111</v>
      </c>
      <c r="EJ66">
        <v>430.2324444444445</v>
      </c>
      <c r="EK66">
        <v>0.2019105555555555</v>
      </c>
      <c r="EL66">
        <v>419.766</v>
      </c>
      <c r="EM66">
        <v>24.32771111111111</v>
      </c>
      <c r="EN66">
        <v>2.183188888888889</v>
      </c>
      <c r="EO66">
        <v>2.165217777777778</v>
      </c>
      <c r="EP66">
        <v>18.83951111111111</v>
      </c>
      <c r="EQ66">
        <v>18.70725555555556</v>
      </c>
      <c r="ER66">
        <v>0</v>
      </c>
      <c r="ES66">
        <v>0</v>
      </c>
      <c r="ET66">
        <v>0</v>
      </c>
      <c r="EU66">
        <v>0</v>
      </c>
      <c r="EV66">
        <v>2.223966666666667</v>
      </c>
      <c r="EW66">
        <v>0</v>
      </c>
      <c r="EX66">
        <v>-12.99354444444445</v>
      </c>
      <c r="EY66">
        <v>-1.089355555555556</v>
      </c>
      <c r="EZ66">
        <v>35.06944444444444</v>
      </c>
      <c r="FA66">
        <v>40.17333333333333</v>
      </c>
      <c r="FB66">
        <v>38.02044444444444</v>
      </c>
      <c r="FC66">
        <v>39.85388888888889</v>
      </c>
      <c r="FD66">
        <v>36.52744444444444</v>
      </c>
      <c r="FE66">
        <v>0</v>
      </c>
      <c r="FF66">
        <v>0</v>
      </c>
      <c r="FG66">
        <v>0</v>
      </c>
      <c r="FH66">
        <v>1680815281.1</v>
      </c>
      <c r="FI66">
        <v>0</v>
      </c>
      <c r="FJ66">
        <v>2.109484615384615</v>
      </c>
      <c r="FK66">
        <v>0.6356239337501044</v>
      </c>
      <c r="FL66">
        <v>-6.684273504790992</v>
      </c>
      <c r="FM66">
        <v>-12.41731538461538</v>
      </c>
      <c r="FN66">
        <v>15</v>
      </c>
      <c r="FO66">
        <v>1680814995.6</v>
      </c>
      <c r="FP66" t="s">
        <v>512</v>
      </c>
      <c r="FQ66">
        <v>1680814995.6</v>
      </c>
      <c r="FR66">
        <v>1680814994.1</v>
      </c>
      <c r="FS66">
        <v>4</v>
      </c>
      <c r="FT66">
        <v>-0.266</v>
      </c>
      <c r="FU66">
        <v>-0.019</v>
      </c>
      <c r="FV66">
        <v>-0.63</v>
      </c>
      <c r="FW66">
        <v>0.277</v>
      </c>
      <c r="FX66">
        <v>420</v>
      </c>
      <c r="FY66">
        <v>25</v>
      </c>
      <c r="FZ66">
        <v>0.35</v>
      </c>
      <c r="GA66">
        <v>0.14</v>
      </c>
      <c r="GB66">
        <v>0.68488235</v>
      </c>
      <c r="GC66">
        <v>0.3766323827392105</v>
      </c>
      <c r="GD66">
        <v>0.05503199070883681</v>
      </c>
      <c r="GE66">
        <v>0</v>
      </c>
      <c r="GF66">
        <v>0.19910905</v>
      </c>
      <c r="GG66">
        <v>0.01684568105065662</v>
      </c>
      <c r="GH66">
        <v>0.002069782198082688</v>
      </c>
      <c r="GI66">
        <v>1</v>
      </c>
      <c r="GJ66">
        <v>1</v>
      </c>
      <c r="GK66">
        <v>2</v>
      </c>
      <c r="GL66" t="s">
        <v>432</v>
      </c>
      <c r="GM66">
        <v>3.10373</v>
      </c>
      <c r="GN66">
        <v>2.75819</v>
      </c>
      <c r="GO66">
        <v>0.0870832</v>
      </c>
      <c r="GP66">
        <v>0.08692270000000001</v>
      </c>
      <c r="GQ66">
        <v>0.108165</v>
      </c>
      <c r="GR66">
        <v>0.10889</v>
      </c>
      <c r="GS66">
        <v>23477</v>
      </c>
      <c r="GT66">
        <v>23188.9</v>
      </c>
      <c r="GU66">
        <v>26259.1</v>
      </c>
      <c r="GV66">
        <v>25731.1</v>
      </c>
      <c r="GW66">
        <v>37583.6</v>
      </c>
      <c r="GX66">
        <v>34993.3</v>
      </c>
      <c r="GY66">
        <v>45939.7</v>
      </c>
      <c r="GZ66">
        <v>42504.1</v>
      </c>
      <c r="HA66">
        <v>1.89795</v>
      </c>
      <c r="HB66">
        <v>1.90527</v>
      </c>
      <c r="HC66">
        <v>0.0610203</v>
      </c>
      <c r="HD66">
        <v>0</v>
      </c>
      <c r="HE66">
        <v>26.4826</v>
      </c>
      <c r="HF66">
        <v>999.9</v>
      </c>
      <c r="HG66">
        <v>42.7</v>
      </c>
      <c r="HH66">
        <v>33.8</v>
      </c>
      <c r="HI66">
        <v>25.3478</v>
      </c>
      <c r="HJ66">
        <v>60.5889</v>
      </c>
      <c r="HK66">
        <v>27.5</v>
      </c>
      <c r="HL66">
        <v>1</v>
      </c>
      <c r="HM66">
        <v>0.0361814</v>
      </c>
      <c r="HN66">
        <v>-0.292974</v>
      </c>
      <c r="HO66">
        <v>20.2913</v>
      </c>
      <c r="HP66">
        <v>5.22328</v>
      </c>
      <c r="HQ66">
        <v>11.98</v>
      </c>
      <c r="HR66">
        <v>4.96585</v>
      </c>
      <c r="HS66">
        <v>3.275</v>
      </c>
      <c r="HT66">
        <v>9999</v>
      </c>
      <c r="HU66">
        <v>9999</v>
      </c>
      <c r="HV66">
        <v>9999</v>
      </c>
      <c r="HW66">
        <v>991.8</v>
      </c>
      <c r="HX66">
        <v>1.86447</v>
      </c>
      <c r="HY66">
        <v>1.86058</v>
      </c>
      <c r="HZ66">
        <v>1.85883</v>
      </c>
      <c r="IA66">
        <v>1.86028</v>
      </c>
      <c r="IB66">
        <v>1.86031</v>
      </c>
      <c r="IC66">
        <v>1.85873</v>
      </c>
      <c r="ID66">
        <v>1.85781</v>
      </c>
      <c r="IE66">
        <v>1.85279</v>
      </c>
      <c r="IF66">
        <v>0</v>
      </c>
      <c r="IG66">
        <v>0</v>
      </c>
      <c r="IH66">
        <v>0</v>
      </c>
      <c r="II66">
        <v>0</v>
      </c>
      <c r="IJ66" t="s">
        <v>433</v>
      </c>
      <c r="IK66" t="s">
        <v>434</v>
      </c>
      <c r="IL66" t="s">
        <v>435</v>
      </c>
      <c r="IM66" t="s">
        <v>435</v>
      </c>
      <c r="IN66" t="s">
        <v>435</v>
      </c>
      <c r="IO66" t="s">
        <v>435</v>
      </c>
      <c r="IP66">
        <v>0</v>
      </c>
      <c r="IQ66">
        <v>100</v>
      </c>
      <c r="IR66">
        <v>100</v>
      </c>
      <c r="IS66">
        <v>-0.631</v>
      </c>
      <c r="IT66">
        <v>0.2993</v>
      </c>
      <c r="IU66">
        <v>-0.4980374036771144</v>
      </c>
      <c r="IV66">
        <v>-0.0003017253073519933</v>
      </c>
      <c r="IW66">
        <v>-3.611861002991582E-08</v>
      </c>
      <c r="IX66">
        <v>1.092818259192488E-11</v>
      </c>
      <c r="IY66">
        <v>0.01774869701960249</v>
      </c>
      <c r="IZ66">
        <v>-0.00474105797520424</v>
      </c>
      <c r="JA66">
        <v>0.001052688271871255</v>
      </c>
      <c r="JB66">
        <v>-1.557678818490628E-05</v>
      </c>
      <c r="JC66">
        <v>8</v>
      </c>
      <c r="JD66">
        <v>1961</v>
      </c>
      <c r="JE66">
        <v>1</v>
      </c>
      <c r="JF66">
        <v>23</v>
      </c>
      <c r="JG66">
        <v>5.2</v>
      </c>
      <c r="JH66">
        <v>5.2</v>
      </c>
      <c r="JI66">
        <v>1.15356</v>
      </c>
      <c r="JJ66">
        <v>2.63672</v>
      </c>
      <c r="JK66">
        <v>1.49658</v>
      </c>
      <c r="JL66">
        <v>2.39624</v>
      </c>
      <c r="JM66">
        <v>1.54907</v>
      </c>
      <c r="JN66">
        <v>2.40845</v>
      </c>
      <c r="JO66">
        <v>39.9437</v>
      </c>
      <c r="JP66">
        <v>24.0437</v>
      </c>
      <c r="JQ66">
        <v>18</v>
      </c>
      <c r="JR66">
        <v>488.181</v>
      </c>
      <c r="JS66">
        <v>508.555</v>
      </c>
      <c r="JT66">
        <v>27.0296</v>
      </c>
      <c r="JU66">
        <v>27.6018</v>
      </c>
      <c r="JV66">
        <v>30.0001</v>
      </c>
      <c r="JW66">
        <v>27.688</v>
      </c>
      <c r="JX66">
        <v>27.6349</v>
      </c>
      <c r="JY66">
        <v>23.1936</v>
      </c>
      <c r="JZ66">
        <v>6.1487</v>
      </c>
      <c r="KA66">
        <v>100</v>
      </c>
      <c r="KB66">
        <v>27.025</v>
      </c>
      <c r="KC66">
        <v>419.8</v>
      </c>
      <c r="KD66">
        <v>24.3933</v>
      </c>
      <c r="KE66">
        <v>100.375</v>
      </c>
      <c r="KF66">
        <v>100.828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2023-04-03T21:08:15Z</dcterms:created>
  <dcterms:modified xsi:type="dcterms:W3CDTF">2023-04-03T21:08:15Z</dcterms:modified>
</cp:coreProperties>
</file>