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<sst xmlns="http://schemas.openxmlformats.org/spreadsheetml/2006/main" count="1831" uniqueCount="463">
  <si>
    <t>File opened</t>
  </si>
  <si>
    <t>2023-04-05 16:32:47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</si>
  <si>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</si>
  <si>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</si>
  <si>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</si>
  <si>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</si>
  <si>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</si>
  <si>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</si>
  <si>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</si>
  <si>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</si>
  <si>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</si>
  <si>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</si>
  <si>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</si>
  <si>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{"co2bspan2b": "0.174103", "co2aspan2b": "0.174099", "co2bspanconc2": "0", "co2bzero": "0.903539", "co2aspanconc1": "992.9", "oxygen": "21", "h2obspanconc2": "0", "flowazero": "0.303", "h2obspan1": "0.999892", "h2oaspan2b": "0.0686183", "flowbzero": "0.29", "h2oazero": "1.09901", "tazero": "0.0691242", "flowmeterzero": "0.985443", "co2aspan2a": "0.175737", "co2bspan2": "0", "h2oaspan1": "1.00735", "h2obspan2a": "0.0685566", "co2aspan2": "0", "co2bspanconc1": "992.9", "tbzero": "0.170916", "chamberpressurezero": "2.60544", "ssb_ref": "48766.6", "h2obspanconc1": "12.34", "h2obspan2b": "0.0685491", "co2azero": "0.902659", "h2oaspanconc1": "12.34", "h2obspan2": "0", "h2oaspan2": "0", "co2bspan1": "0.991094", "co2aspan1": "0.990681", "h2obzero": "1.10795", "ssa_ref": "44196.8", "h2oaspanconc2": "0", "co2bspan2a": "0.175667", "h2oaspan2a": "0.0681178", "co2aspanconc2": "0"}</t>
  </si>
  <si>
    <t>CO2 rangematch</t>
  </si>
  <si>
    <t>Wed Apr  5 13:12</t>
  </si>
  <si>
    <t>H2O rangematch</t>
  </si>
  <si>
    <t>Wed Apr  5 13:21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</si>
  <si>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</si>
  <si>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</si>
  <si>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</si>
  <si>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</si>
  <si>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</si>
  <si>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</si>
  <si>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</si>
  <si>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</si>
  <si>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</si>
  <si>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16:32:47</t>
  </si>
  <si>
    <t>Stability Definition:	ΔH2O (Meas2): Std&lt;0.1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</si>
  <si>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</si>
  <si>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</si>
  <si>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</si>
  <si>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</si>
  <si>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</si>
  <si>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</si>
  <si>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</si>
  <si>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</si>
  <si>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</si>
  <si>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</si>
  <si>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</si>
  <si>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</si>
  <si>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</si>
  <si>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</si>
  <si>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</si>
  <si>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</si>
  <si>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</si>
  <si>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</si>
  <si>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</si>
  <si>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</si>
  <si>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</si>
  <si>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</si>
  <si>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</si>
  <si>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</si>
  <si>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</si>
  <si>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</si>
  <si>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</si>
  <si>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</si>
  <si>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</si>
  <si>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</si>
  <si>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</si>
  <si>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</si>
  <si>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</si>
  <si>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</si>
  <si>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</si>
  <si>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</si>
  <si>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</si>
  <si>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</si>
  <si>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</si>
  <si>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</si>
  <si>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</si>
  <si>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</si>
  <si>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</si>
  <si>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</si>
  <si>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</si>
  <si>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</si>
  <si>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</si>
  <si>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</si>
  <si>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</si>
  <si>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</si>
  <si>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</si>
  <si>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2.90782 85.118 379.162 627.759 875.88 1064.96 1246.57 1420</t>
  </si>
  <si>
    <t>Fs_true</t>
  </si>
  <si>
    <t>0.529113 108.167 401.09 603.536 801.181 1001.6 1201.3 1401.92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</si>
  <si>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</si>
  <si>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</si>
  <si>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</si>
  <si>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</si>
  <si>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</si>
  <si>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</si>
  <si>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</si>
  <si>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</si>
  <si>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</si>
  <si>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</si>
  <si>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</si>
  <si>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</si>
  <si>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</si>
  <si>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</si>
  <si>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</si>
  <si>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</si>
  <si>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</si>
  <si>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</si>
  <si>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</si>
  <si>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</si>
  <si>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</si>
  <si>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</si>
  <si>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</si>
  <si>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</si>
  <si>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</si>
  <si>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</si>
  <si>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</si>
  <si>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</si>
  <si>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</si>
  <si>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</si>
  <si>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</si>
  <si>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</si>
  <si>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</si>
  <si>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</si>
  <si>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</si>
  <si>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</si>
  <si>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</si>
  <si>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</si>
  <si>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</si>
  <si>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</si>
  <si>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</si>
  <si>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</si>
  <si>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</si>
  <si>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</si>
  <si>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</si>
  <si>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</si>
  <si>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</si>
  <si>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</si>
  <si>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</si>
  <si>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</si>
  <si>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</si>
  <si>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</si>
  <si>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</si>
  <si>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</si>
  <si>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</si>
  <si>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</si>
  <si>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</si>
  <si>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</si>
  <si>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</si>
  <si>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</si>
  <si>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</si>
  <si>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</si>
  <si>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</si>
  <si>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</si>
  <si>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</si>
  <si>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</si>
  <si>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</si>
  <si>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</si>
  <si>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</si>
  <si>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</si>
  <si>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</si>
  <si>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</si>
  <si>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</si>
  <si>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</si>
  <si>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</si>
  <si>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</si>
  <si>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</si>
  <si>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</si>
  <si>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</si>
  <si>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</si>
  <si>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</si>
  <si>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</si>
  <si>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</si>
  <si>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</si>
  <si>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</si>
  <si>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</si>
  <si>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</si>
  <si>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</si>
  <si>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</si>
  <si>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</si>
  <si>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</si>
  <si>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</si>
  <si>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</si>
  <si>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</si>
  <si>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</si>
  <si>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</si>
  <si>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</si>
  <si>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</si>
  <si>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</si>
  <si>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</si>
  <si>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</si>
  <si>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</si>
  <si>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</si>
  <si>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</si>
  <si>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</si>
  <si>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</si>
  <si>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</si>
  <si>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</si>
  <si>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</si>
  <si>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</si>
  <si>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</si>
  <si>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</si>
  <si>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</si>
  <si>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</si>
  <si>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</si>
  <si>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</si>
  <si>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</si>
  <si>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</si>
  <si>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</si>
  <si>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</si>
  <si>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</si>
  <si>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</si>
  <si>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</si>
  <si>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</si>
  <si>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</si>
  <si>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</si>
  <si>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</si>
  <si>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</si>
  <si>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</si>
  <si>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</si>
  <si>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</si>
  <si>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</si>
  <si>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</si>
  <si>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</si>
  <si>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</si>
  <si>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</si>
  <si>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</si>
  <si>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</si>
  <si>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</si>
  <si>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</si>
  <si>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</si>
  <si>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</si>
  <si>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</si>
  <si>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</si>
  <si>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</si>
  <si>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</si>
  <si>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</si>
  <si>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</si>
  <si>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</si>
  <si>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</si>
  <si>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</si>
  <si>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</si>
  <si>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</si>
  <si>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</si>
  <si>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</si>
  <si>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</si>
  <si>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</si>
  <si>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</si>
  <si>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</si>
  <si>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</si>
  <si>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</si>
  <si>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</si>
  <si>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</si>
  <si>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</si>
  <si>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</si>
  <si>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</si>
  <si>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</si>
  <si>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</si>
  <si>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</si>
  <si>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</si>
  <si>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</si>
  <si>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</si>
  <si>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</si>
  <si>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</si>
  <si>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</si>
  <si>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</si>
  <si>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</si>
  <si>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</si>
  <si>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</si>
  <si>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</si>
  <si>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</si>
  <si>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</si>
  <si>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</si>
  <si>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</si>
  <si>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</si>
  <si>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</si>
  <si>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</si>
  <si>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</si>
  <si>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</si>
  <si>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</si>
  <si>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</si>
  <si>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</si>
  <si>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</si>
  <si>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</si>
  <si>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</si>
  <si>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</si>
  <si>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</si>
  <si>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</si>
  <si>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</si>
  <si>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</si>
  <si>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</si>
  <si>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</si>
  <si>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</si>
  <si>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</si>
  <si>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</si>
  <si>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</si>
  <si>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</si>
  <si>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</si>
  <si>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</si>
  <si>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</si>
  <si>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</si>
  <si>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</si>
  <si>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</si>
  <si>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</si>
  <si>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</si>
  <si>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</si>
  <si>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</si>
  <si>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</si>
  <si>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</si>
  <si>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</si>
  <si>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</si>
  <si>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</si>
  <si>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</si>
  <si>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</si>
  <si>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</si>
  <si>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</si>
  <si>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</si>
  <si>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</si>
  <si>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</si>
  <si>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</si>
  <si>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</si>
  <si>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</si>
  <si>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</si>
  <si>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</si>
  <si>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</si>
  <si>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</si>
  <si>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</si>
  <si>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</si>
  <si>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</si>
  <si>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</si>
  <si>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</si>
  <si>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</si>
  <si>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</si>
  <si>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</si>
  <si>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</si>
  <si>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</si>
  <si>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</si>
  <si>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</si>
  <si>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</si>
  <si>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</si>
  <si>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</si>
  <si>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</si>
  <si>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</si>
  <si>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</si>
  <si>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</si>
  <si>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</si>
  <si>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</si>
  <si>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</si>
  <si>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</si>
  <si>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</si>
  <si>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</si>
  <si>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</si>
  <si>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</si>
  <si>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</si>
  <si>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</si>
  <si>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</si>
  <si>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</si>
  <si>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</si>
  <si>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</si>
  <si>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</si>
  <si>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</si>
  <si>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</si>
  <si>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</si>
  <si>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</si>
  <si>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</si>
  <si>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</si>
  <si>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</si>
  <si>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</si>
  <si>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</si>
  <si>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</si>
  <si>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</si>
  <si>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</si>
  <si>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</si>
  <si>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</si>
  <si>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</si>
  <si>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</si>
  <si>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</si>
  <si>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</si>
  <si>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</si>
  <si>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</si>
  <si>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</si>
  <si>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</si>
  <si>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</si>
  <si>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</si>
  <si>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</si>
  <si>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</si>
  <si>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</si>
  <si>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</si>
  <si>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</si>
  <si>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</si>
  <si>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</si>
  <si>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</si>
  <si>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</si>
  <si>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</si>
  <si>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</si>
  <si>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</si>
  <si>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mol m⁻² s⁻²</t>
  </si>
  <si>
    <t>J/µmol</t>
  </si>
  <si>
    <t>cm²</t>
  </si>
  <si>
    <t>rpm</t>
  </si>
  <si>
    <t>min⁻¹</t>
  </si>
  <si>
    <t>secs</t>
  </si>
  <si>
    <t>µmol/mol</t>
  </si>
  <si>
    <t>mmol/mol</t>
  </si>
  <si>
    <t>mmol mol⁻¹ min⁻¹</t>
  </si>
  <si>
    <t>V</t>
  </si>
  <si>
    <t>mV</t>
  </si>
  <si>
    <t>mg</t>
  </si>
  <si>
    <t>hrs</t>
  </si>
  <si>
    <t>min</t>
  </si>
  <si>
    <t>20171115 21:34:47</t>
  </si>
  <si>
    <t>21:34:47</t>
  </si>
  <si>
    <t>ely_can8_t4_ch2</t>
  </si>
  <si>
    <t>ozzie</t>
  </si>
  <si>
    <t>RECT-132-20230405-16_33_00</t>
  </si>
  <si>
    <t>-</t>
  </si>
  <si>
    <t>0: Broadleaf</t>
  </si>
  <si>
    <t>21:30:25</t>
  </si>
  <si>
    <t>1/1</t>
  </si>
  <si>
    <t>11111111</t>
  </si>
  <si>
    <t>oooooooo</t>
  </si>
  <si>
    <t>off</t>
  </si>
  <si>
    <t>20171115 21:34:54</t>
  </si>
  <si>
    <t>21:34:54</t>
  </si>
  <si>
    <t>20171115 21:34:57</t>
  </si>
  <si>
    <t>21:34:57</t>
  </si>
  <si>
    <t>20171115 21:35:02</t>
  </si>
  <si>
    <t>21:35:02</t>
  </si>
  <si>
    <t>20171115 21:35:07</t>
  </si>
  <si>
    <t>21:35:07</t>
  </si>
  <si>
    <t>20171115 21:35:12</t>
  </si>
  <si>
    <t>21:35:12</t>
  </si>
  <si>
    <t>20171115 21:35:17</t>
  </si>
  <si>
    <t>21:35:17</t>
  </si>
  <si>
    <t>20171115 21:35:22</t>
  </si>
  <si>
    <t>21:35:22</t>
  </si>
  <si>
    <t>20171115 21:35:27</t>
  </si>
  <si>
    <t>21:35:27</t>
  </si>
  <si>
    <t>20171115 21:35:32</t>
  </si>
  <si>
    <t>21:35:32</t>
  </si>
  <si>
    <t>20171115 21:35:37</t>
  </si>
  <si>
    <t>21:35:37</t>
  </si>
  <si>
    <t>20171115 21:35:42</t>
  </si>
  <si>
    <t>21:35:42</t>
  </si>
  <si>
    <t>20171115 21:53:33</t>
  </si>
  <si>
    <t>21:53:33</t>
  </si>
  <si>
    <t>RECT-133-20230405-16_51_46</t>
  </si>
  <si>
    <t>21:43:44</t>
  </si>
  <si>
    <t>20171115 21:53:38</t>
  </si>
  <si>
    <t>21:53:38</t>
  </si>
  <si>
    <t>20171115 21:53:43</t>
  </si>
  <si>
    <t>21:53:43</t>
  </si>
  <si>
    <t>20171115 21:53:48</t>
  </si>
  <si>
    <t>21:53:48</t>
  </si>
  <si>
    <t>20171115 21:53:53</t>
  </si>
  <si>
    <t>21:53:53</t>
  </si>
  <si>
    <t>20171115 21:53:58</t>
  </si>
  <si>
    <t>21:53:58</t>
  </si>
  <si>
    <t>20171115 21:54:03</t>
  </si>
  <si>
    <t>21:54:03</t>
  </si>
  <si>
    <t>20171115 21:54:08</t>
  </si>
  <si>
    <t>21:54:08</t>
  </si>
  <si>
    <t>20171115 21:54:13</t>
  </si>
  <si>
    <t>21:54:13</t>
  </si>
  <si>
    <t>20171115 21:54:18</t>
  </si>
  <si>
    <t>21:54:18</t>
  </si>
  <si>
    <t>20171115 21:54:23</t>
  </si>
  <si>
    <t>21:54:23</t>
  </si>
  <si>
    <t>20171115 21:54:28</t>
  </si>
  <si>
    <t>21:54:28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</si>
</sst>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M40"/>
  <sheetViews>
    <sheetView tabSelected="1" workbookViewId="0"/>
  </sheetViews>
  <sheetFormatPr defaultRowHeight="15"/>
  <sheetData>
    <row r="2" spans="1:273">
      <c r="A2" t="s">
        <v>29</v>
      </c>
      <c r="B2" t="s">
        <v>30</v>
      </c>
      <c r="C2" t="s">
        <v>31</v>
      </c>
    </row>
    <row r="3" spans="1:273">
      <c r="B3">
        <v>4</v>
      </c>
      <c r="C3">
        <v>21</v>
      </c>
    </row>
    <row r="4" spans="1:273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3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3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3">
      <c r="B7">
        <v>0</v>
      </c>
      <c r="C7">
        <v>0</v>
      </c>
      <c r="D7">
        <v>0</v>
      </c>
      <c r="E7">
        <v>1</v>
      </c>
    </row>
    <row r="8" spans="1:273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3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3">
      <c r="B11">
        <v>0</v>
      </c>
      <c r="C11">
        <v>0</v>
      </c>
      <c r="D11">
        <v>0</v>
      </c>
      <c r="E11">
        <v>0</v>
      </c>
      <c r="F11">
        <v>1</v>
      </c>
    </row>
    <row r="12" spans="1:27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3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73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92</v>
      </c>
      <c r="CS14" t="s">
        <v>92</v>
      </c>
      <c r="CT14" t="s">
        <v>92</v>
      </c>
      <c r="CU14" t="s">
        <v>92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99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102</v>
      </c>
      <c r="HF14" t="s">
        <v>102</v>
      </c>
      <c r="HG14" t="s">
        <v>102</v>
      </c>
      <c r="HH14" t="s">
        <v>102</v>
      </c>
      <c r="HI14" t="s">
        <v>102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104</v>
      </c>
      <c r="IQ14" t="s">
        <v>104</v>
      </c>
      <c r="IR14" t="s">
        <v>104</v>
      </c>
      <c r="IS14" t="s">
        <v>104</v>
      </c>
      <c r="IT14" t="s">
        <v>104</v>
      </c>
      <c r="IU14" t="s">
        <v>104</v>
      </c>
      <c r="IV14" t="s">
        <v>104</v>
      </c>
      <c r="IW14" t="s">
        <v>104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</row>
    <row r="15" spans="1:27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88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182</v>
      </c>
      <c r="CI15" t="s">
        <v>190</v>
      </c>
      <c r="CJ15" t="s">
        <v>156</v>
      </c>
      <c r="CK15" t="s">
        <v>191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114</v>
      </c>
      <c r="DB15" t="s">
        <v>207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107</v>
      </c>
      <c r="FA15" t="s">
        <v>110</v>
      </c>
      <c r="FB15" t="s">
        <v>257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</row>
    <row r="16" spans="1:273">
      <c r="B16" t="s">
        <v>373</v>
      </c>
      <c r="C16" t="s">
        <v>373</v>
      </c>
      <c r="F16" t="s">
        <v>373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377</v>
      </c>
      <c r="O16" t="s">
        <v>214</v>
      </c>
      <c r="P16" t="s">
        <v>214</v>
      </c>
      <c r="Q16" t="s">
        <v>374</v>
      </c>
      <c r="R16" t="s">
        <v>374</v>
      </c>
      <c r="S16" t="s">
        <v>374</v>
      </c>
      <c r="T16" t="s">
        <v>374</v>
      </c>
      <c r="U16" t="s">
        <v>378</v>
      </c>
      <c r="V16" t="s">
        <v>379</v>
      </c>
      <c r="W16" t="s">
        <v>379</v>
      </c>
      <c r="X16" t="s">
        <v>380</v>
      </c>
      <c r="Y16" t="s">
        <v>381</v>
      </c>
      <c r="Z16" t="s">
        <v>380</v>
      </c>
      <c r="AA16" t="s">
        <v>380</v>
      </c>
      <c r="AB16" t="s">
        <v>380</v>
      </c>
      <c r="AC16" t="s">
        <v>378</v>
      </c>
      <c r="AD16" t="s">
        <v>378</v>
      </c>
      <c r="AE16" t="s">
        <v>378</v>
      </c>
      <c r="AF16" t="s">
        <v>378</v>
      </c>
      <c r="AG16" t="s">
        <v>376</v>
      </c>
      <c r="AH16" t="s">
        <v>375</v>
      </c>
      <c r="AI16" t="s">
        <v>376</v>
      </c>
      <c r="AJ16" t="s">
        <v>377</v>
      </c>
      <c r="AK16" t="s">
        <v>377</v>
      </c>
      <c r="AL16" t="s">
        <v>382</v>
      </c>
      <c r="AM16" t="s">
        <v>383</v>
      </c>
      <c r="AN16" t="s">
        <v>375</v>
      </c>
      <c r="AO16" t="s">
        <v>384</v>
      </c>
      <c r="AP16" t="s">
        <v>384</v>
      </c>
      <c r="AQ16" t="s">
        <v>385</v>
      </c>
      <c r="AR16" t="s">
        <v>383</v>
      </c>
      <c r="AS16" t="s">
        <v>386</v>
      </c>
      <c r="AT16" t="s">
        <v>381</v>
      </c>
      <c r="AV16" t="s">
        <v>381</v>
      </c>
      <c r="AW16" t="s">
        <v>386</v>
      </c>
      <c r="BC16" t="s">
        <v>376</v>
      </c>
      <c r="BJ16" t="s">
        <v>376</v>
      </c>
      <c r="BK16" t="s">
        <v>376</v>
      </c>
      <c r="BL16" t="s">
        <v>376</v>
      </c>
      <c r="BM16" t="s">
        <v>387</v>
      </c>
      <c r="CA16" t="s">
        <v>388</v>
      </c>
      <c r="CB16" t="s">
        <v>388</v>
      </c>
      <c r="CC16" t="s">
        <v>388</v>
      </c>
      <c r="CD16" t="s">
        <v>376</v>
      </c>
      <c r="CF16" t="s">
        <v>389</v>
      </c>
      <c r="CI16" t="s">
        <v>388</v>
      </c>
      <c r="CN16" t="s">
        <v>373</v>
      </c>
      <c r="CO16" t="s">
        <v>373</v>
      </c>
      <c r="CP16" t="s">
        <v>373</v>
      </c>
      <c r="CQ16" t="s">
        <v>373</v>
      </c>
      <c r="CR16" t="s">
        <v>376</v>
      </c>
      <c r="CS16" t="s">
        <v>376</v>
      </c>
      <c r="CU16" t="s">
        <v>390</v>
      </c>
      <c r="CV16" t="s">
        <v>391</v>
      </c>
      <c r="CY16" t="s">
        <v>374</v>
      </c>
      <c r="DA16" t="s">
        <v>373</v>
      </c>
      <c r="DB16" t="s">
        <v>377</v>
      </c>
      <c r="DC16" t="s">
        <v>377</v>
      </c>
      <c r="DD16" t="s">
        <v>384</v>
      </c>
      <c r="DE16" t="s">
        <v>384</v>
      </c>
      <c r="DF16" t="s">
        <v>377</v>
      </c>
      <c r="DG16" t="s">
        <v>384</v>
      </c>
      <c r="DH16" t="s">
        <v>386</v>
      </c>
      <c r="DI16" t="s">
        <v>380</v>
      </c>
      <c r="DJ16" t="s">
        <v>380</v>
      </c>
      <c r="DK16" t="s">
        <v>379</v>
      </c>
      <c r="DL16" t="s">
        <v>379</v>
      </c>
      <c r="DM16" t="s">
        <v>379</v>
      </c>
      <c r="DN16" t="s">
        <v>379</v>
      </c>
      <c r="DO16" t="s">
        <v>379</v>
      </c>
      <c r="DP16" t="s">
        <v>392</v>
      </c>
      <c r="DQ16" t="s">
        <v>376</v>
      </c>
      <c r="DR16" t="s">
        <v>376</v>
      </c>
      <c r="DS16" t="s">
        <v>377</v>
      </c>
      <c r="DT16" t="s">
        <v>377</v>
      </c>
      <c r="DU16" t="s">
        <v>377</v>
      </c>
      <c r="DV16" t="s">
        <v>384</v>
      </c>
      <c r="DW16" t="s">
        <v>377</v>
      </c>
      <c r="DX16" t="s">
        <v>384</v>
      </c>
      <c r="DY16" t="s">
        <v>380</v>
      </c>
      <c r="DZ16" t="s">
        <v>380</v>
      </c>
      <c r="EA16" t="s">
        <v>379</v>
      </c>
      <c r="EB16" t="s">
        <v>379</v>
      </c>
      <c r="EC16" t="s">
        <v>376</v>
      </c>
      <c r="EH16" t="s">
        <v>376</v>
      </c>
      <c r="EK16" t="s">
        <v>379</v>
      </c>
      <c r="EL16" t="s">
        <v>379</v>
      </c>
      <c r="EM16" t="s">
        <v>379</v>
      </c>
      <c r="EN16" t="s">
        <v>379</v>
      </c>
      <c r="EO16" t="s">
        <v>379</v>
      </c>
      <c r="EP16" t="s">
        <v>376</v>
      </c>
      <c r="EQ16" t="s">
        <v>376</v>
      </c>
      <c r="ER16" t="s">
        <v>376</v>
      </c>
      <c r="ES16" t="s">
        <v>373</v>
      </c>
      <c r="EV16" t="s">
        <v>393</v>
      </c>
      <c r="EW16" t="s">
        <v>393</v>
      </c>
      <c r="EY16" t="s">
        <v>373</v>
      </c>
      <c r="EZ16" t="s">
        <v>394</v>
      </c>
      <c r="FB16" t="s">
        <v>373</v>
      </c>
      <c r="FC16" t="s">
        <v>373</v>
      </c>
      <c r="FE16" t="s">
        <v>395</v>
      </c>
      <c r="FF16" t="s">
        <v>396</v>
      </c>
      <c r="FG16" t="s">
        <v>395</v>
      </c>
      <c r="FH16" t="s">
        <v>396</v>
      </c>
      <c r="FI16" t="s">
        <v>395</v>
      </c>
      <c r="FJ16" t="s">
        <v>396</v>
      </c>
      <c r="FK16" t="s">
        <v>381</v>
      </c>
      <c r="FL16" t="s">
        <v>381</v>
      </c>
      <c r="FM16" t="s">
        <v>384</v>
      </c>
      <c r="FN16" t="s">
        <v>397</v>
      </c>
      <c r="FO16" t="s">
        <v>384</v>
      </c>
      <c r="FT16" t="s">
        <v>398</v>
      </c>
      <c r="FU16" t="s">
        <v>398</v>
      </c>
      <c r="GH16" t="s">
        <v>398</v>
      </c>
      <c r="GI16" t="s">
        <v>398</v>
      </c>
      <c r="GJ16" t="s">
        <v>399</v>
      </c>
      <c r="GK16" t="s">
        <v>399</v>
      </c>
      <c r="GL16" t="s">
        <v>379</v>
      </c>
      <c r="GM16" t="s">
        <v>379</v>
      </c>
      <c r="GN16" t="s">
        <v>381</v>
      </c>
      <c r="GO16" t="s">
        <v>379</v>
      </c>
      <c r="GP16" t="s">
        <v>384</v>
      </c>
      <c r="GQ16" t="s">
        <v>381</v>
      </c>
      <c r="GR16" t="s">
        <v>381</v>
      </c>
      <c r="GT16" t="s">
        <v>398</v>
      </c>
      <c r="GU16" t="s">
        <v>398</v>
      </c>
      <c r="GV16" t="s">
        <v>398</v>
      </c>
      <c r="GW16" t="s">
        <v>398</v>
      </c>
      <c r="GX16" t="s">
        <v>398</v>
      </c>
      <c r="GY16" t="s">
        <v>398</v>
      </c>
      <c r="GZ16" t="s">
        <v>398</v>
      </c>
      <c r="HA16" t="s">
        <v>400</v>
      </c>
      <c r="HB16" t="s">
        <v>401</v>
      </c>
      <c r="HC16" t="s">
        <v>400</v>
      </c>
      <c r="HD16" t="s">
        <v>400</v>
      </c>
      <c r="HE16" t="s">
        <v>398</v>
      </c>
      <c r="HF16" t="s">
        <v>398</v>
      </c>
      <c r="HG16" t="s">
        <v>398</v>
      </c>
      <c r="HH16" t="s">
        <v>398</v>
      </c>
      <c r="HI16" t="s">
        <v>398</v>
      </c>
      <c r="HJ16" t="s">
        <v>398</v>
      </c>
      <c r="HK16" t="s">
        <v>398</v>
      </c>
      <c r="HL16" t="s">
        <v>398</v>
      </c>
      <c r="HM16" t="s">
        <v>398</v>
      </c>
      <c r="HN16" t="s">
        <v>398</v>
      </c>
      <c r="HO16" t="s">
        <v>398</v>
      </c>
      <c r="HP16" t="s">
        <v>398</v>
      </c>
      <c r="HW16" t="s">
        <v>398</v>
      </c>
      <c r="HX16" t="s">
        <v>381</v>
      </c>
      <c r="HY16" t="s">
        <v>381</v>
      </c>
      <c r="HZ16" t="s">
        <v>395</v>
      </c>
      <c r="IA16" t="s">
        <v>396</v>
      </c>
      <c r="IB16" t="s">
        <v>396</v>
      </c>
      <c r="IF16" t="s">
        <v>396</v>
      </c>
      <c r="IJ16" t="s">
        <v>377</v>
      </c>
      <c r="IK16" t="s">
        <v>377</v>
      </c>
      <c r="IL16" t="s">
        <v>384</v>
      </c>
      <c r="IM16" t="s">
        <v>384</v>
      </c>
      <c r="IN16" t="s">
        <v>402</v>
      </c>
      <c r="IO16" t="s">
        <v>402</v>
      </c>
      <c r="IP16" t="s">
        <v>398</v>
      </c>
      <c r="IQ16" t="s">
        <v>398</v>
      </c>
      <c r="IR16" t="s">
        <v>398</v>
      </c>
      <c r="IS16" t="s">
        <v>398</v>
      </c>
      <c r="IT16" t="s">
        <v>398</v>
      </c>
      <c r="IU16" t="s">
        <v>398</v>
      </c>
      <c r="IV16" t="s">
        <v>379</v>
      </c>
      <c r="IW16" t="s">
        <v>398</v>
      </c>
      <c r="IY16" t="s">
        <v>386</v>
      </c>
      <c r="IZ16" t="s">
        <v>386</v>
      </c>
      <c r="JA16" t="s">
        <v>379</v>
      </c>
      <c r="JB16" t="s">
        <v>379</v>
      </c>
      <c r="JC16" t="s">
        <v>379</v>
      </c>
      <c r="JD16" t="s">
        <v>379</v>
      </c>
      <c r="JE16" t="s">
        <v>379</v>
      </c>
      <c r="JF16" t="s">
        <v>381</v>
      </c>
      <c r="JG16" t="s">
        <v>381</v>
      </c>
      <c r="JH16" t="s">
        <v>381</v>
      </c>
      <c r="JI16" t="s">
        <v>379</v>
      </c>
      <c r="JJ16" t="s">
        <v>377</v>
      </c>
      <c r="JK16" t="s">
        <v>384</v>
      </c>
      <c r="JL16" t="s">
        <v>381</v>
      </c>
      <c r="JM16" t="s">
        <v>381</v>
      </c>
    </row>
    <row r="17" spans="1:273">
      <c r="A17">
        <v>1</v>
      </c>
      <c r="B17">
        <v>1510803287.5</v>
      </c>
      <c r="C17">
        <v>0</v>
      </c>
      <c r="D17" t="s">
        <v>403</v>
      </c>
      <c r="E17" t="s">
        <v>404</v>
      </c>
      <c r="F17">
        <v>5</v>
      </c>
      <c r="G17" t="s">
        <v>405</v>
      </c>
      <c r="H17" t="s">
        <v>406</v>
      </c>
      <c r="I17">
        <v>1510803284.75</v>
      </c>
      <c r="J17">
        <f>(K17)/1000</f>
        <v>0</v>
      </c>
      <c r="K17">
        <f>IF(CZ17, AN17, AH17)</f>
        <v>0</v>
      </c>
      <c r="L17">
        <f>IF(CZ17, AI17, AG17)</f>
        <v>0</v>
      </c>
      <c r="M17">
        <f>DB17 - IF(AU17&gt;1, L17*CV17*100.0/(AW17*DP17), 0)</f>
        <v>0</v>
      </c>
      <c r="N17">
        <f>((T17-J17/2)*M17-L17)/(T17+J17/2)</f>
        <v>0</v>
      </c>
      <c r="O17">
        <f>N17*(DI17+DJ17)/1000.0</f>
        <v>0</v>
      </c>
      <c r="P17">
        <f>(DB17 - IF(AU17&gt;1, L17*CV17*100.0/(AW17*DP17), 0))*(DI17+DJ17)/1000.0</f>
        <v>0</v>
      </c>
      <c r="Q17">
        <f>2.0/((1/S17-1/R17)+SIGN(S17)*SQRT((1/S17-1/R17)*(1/S17-1/R17) + 4*CW17/((CW17+1)*(CW17+1))*(2*1/S17*1/R17-1/R17*1/R17)))</f>
        <v>0</v>
      </c>
      <c r="R17">
        <f>IF(LEFT(CX17,1)&lt;&gt;"0",IF(LEFT(CX17,1)="1",3.0,CY17),$D$5+$E$5*(DP17*DI17/($K$5*1000))+$F$5*(DP17*DI17/($K$5*1000))*MAX(MIN(CV17,$J$5),$I$5)*MAX(MIN(CV17,$J$5),$I$5)+$G$5*MAX(MIN(CV17,$J$5),$I$5)*(DP17*DI17/($K$5*1000))+$H$5*(DP17*DI17/($K$5*1000))*(DP17*DI17/($K$5*1000)))</f>
        <v>0</v>
      </c>
      <c r="S17">
        <f>J17*(1000-(1000*0.61365*exp(17.502*W17/(240.97+W17))/(DI17+DJ17)+DD17)/2)/(1000*0.61365*exp(17.502*W17/(240.97+W17))/(DI17+DJ17)-DD17)</f>
        <v>0</v>
      </c>
      <c r="T17">
        <f>1/((CW17+1)/(Q17/1.6)+1/(R17/1.37)) + CW17/((CW17+1)/(Q17/1.6) + CW17/(R17/1.37))</f>
        <v>0</v>
      </c>
      <c r="U17">
        <f>(CR17*CU17)</f>
        <v>0</v>
      </c>
      <c r="V17">
        <f>(DK17+(U17+2*0.95*5.67E-8*(((DK17+$B$7)+273)^4-(DK17+273)^4)-44100*J17)/(1.84*29.3*R17+8*0.95*5.67E-8*(DK17+273)^3))</f>
        <v>0</v>
      </c>
      <c r="W17">
        <f>($C$7*DL17+$D$7*DM17+$E$7*V17)</f>
        <v>0</v>
      </c>
      <c r="X17">
        <f>0.61365*exp(17.502*W17/(240.97+W17))</f>
        <v>0</v>
      </c>
      <c r="Y17">
        <f>(Z17/AA17*100)</f>
        <v>0</v>
      </c>
      <c r="Z17">
        <f>DD17*(DI17+DJ17)/1000</f>
        <v>0</v>
      </c>
      <c r="AA17">
        <f>0.61365*exp(17.502*DK17/(240.97+DK17))</f>
        <v>0</v>
      </c>
      <c r="AB17">
        <f>(X17-DD17*(DI17+DJ17)/1000)</f>
        <v>0</v>
      </c>
      <c r="AC17">
        <f>(-J17*44100)</f>
        <v>0</v>
      </c>
      <c r="AD17">
        <f>2*29.3*R17*0.92*(DK17-W17)</f>
        <v>0</v>
      </c>
      <c r="AE17">
        <f>2*0.95*5.67E-8*(((DK17+$B$7)+273)^4-(W17+273)^4)</f>
        <v>0</v>
      </c>
      <c r="AF17">
        <f>U17+AE17+AC17+AD17</f>
        <v>0</v>
      </c>
      <c r="AG17">
        <f>DH17*AU17*(DC17-DB17*(1000-AU17*DE17)/(1000-AU17*DD17))/(100*CV17)</f>
        <v>0</v>
      </c>
      <c r="AH17">
        <f>1000*DH17*AU17*(DD17-DE17)/(100*CV17*(1000-AU17*DD17))</f>
        <v>0</v>
      </c>
      <c r="AI17">
        <f>(AJ17 - AK17 - DI17*1E3/(8.314*(DK17+273.15)) * AM17/DH17 * AL17) * DH17/(100*CV17) * (1000 - DE17)/1000</f>
        <v>0</v>
      </c>
      <c r="AJ17">
        <v>424.113823887374</v>
      </c>
      <c r="AK17">
        <v>424.440448484848</v>
      </c>
      <c r="AL17">
        <v>0.0297329684981126</v>
      </c>
      <c r="AM17">
        <v>63.8311328134683</v>
      </c>
      <c r="AN17">
        <f>(AP17 - AO17 + DI17*1E3/(8.314*(DK17+273.15)) * AR17/DH17 * AQ17) * DH17/(100*CV17) * 1000/(1000 - AP17)</f>
        <v>0</v>
      </c>
      <c r="AO17">
        <v>9.52686546233896</v>
      </c>
      <c r="AP17">
        <v>9.68972575757575</v>
      </c>
      <c r="AQ17">
        <v>-0.000283111100801567</v>
      </c>
      <c r="AR17">
        <v>108.415429594622</v>
      </c>
      <c r="AS17">
        <v>0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MAX(0,($B$13+$C$13*DP17)/(1+$D$13*DP17)*DI17/(DK17+273)*$E$13)</f>
        <v>0</v>
      </c>
      <c r="AX17" t="s">
        <v>407</v>
      </c>
      <c r="AY17">
        <v>10354.6</v>
      </c>
      <c r="AZ17">
        <v>2.38872692307692</v>
      </c>
      <c r="BA17">
        <v>0.9</v>
      </c>
      <c r="BB17">
        <f>1-AZ17/BA17</f>
        <v>0</v>
      </c>
      <c r="BC17">
        <v>-0.781448779908905</v>
      </c>
      <c r="BD17" t="s">
        <v>408</v>
      </c>
      <c r="BE17" t="s">
        <v>408</v>
      </c>
      <c r="BF17">
        <v>0</v>
      </c>
      <c r="BG17">
        <v>0</v>
      </c>
      <c r="BH17">
        <f>1-BF17/BG17</f>
        <v>0</v>
      </c>
      <c r="BI17">
        <v>0.5</v>
      </c>
      <c r="BJ17">
        <f>CS17</f>
        <v>0</v>
      </c>
      <c r="BK17">
        <f>L17</f>
        <v>0</v>
      </c>
      <c r="BL17">
        <f>BH17*BI17*BJ17</f>
        <v>0</v>
      </c>
      <c r="BM17">
        <f>(BK17-BC17)/BJ17</f>
        <v>0</v>
      </c>
      <c r="BN17">
        <f>(BA17-BG17)/BG17</f>
        <v>0</v>
      </c>
      <c r="BO17">
        <f>AZ17/(BB17+AZ17/BG17)</f>
        <v>0</v>
      </c>
      <c r="BP17" t="s">
        <v>408</v>
      </c>
      <c r="BQ17">
        <v>0</v>
      </c>
      <c r="BR17">
        <f>IF(BQ17&lt;&gt;0, BQ17, BO17)</f>
        <v>0</v>
      </c>
      <c r="BS17">
        <f>1-BR17/BG17</f>
        <v>0</v>
      </c>
      <c r="BT17">
        <f>(BG17-BF17)/(BG17-BR17)</f>
        <v>0</v>
      </c>
      <c r="BU17">
        <f>(BA17-BG17)/(BA17-BR17)</f>
        <v>0</v>
      </c>
      <c r="BV17">
        <f>(BG17-BF17)/(BG17-AZ17)</f>
        <v>0</v>
      </c>
      <c r="BW17">
        <f>(BA17-BG17)/(BA17-AZ17)</f>
        <v>0</v>
      </c>
      <c r="BX17">
        <f>(BT17*BR17/BF17)</f>
        <v>0</v>
      </c>
      <c r="BY17">
        <f>(1-BX17)</f>
        <v>0</v>
      </c>
      <c r="BZ17" t="s">
        <v>408</v>
      </c>
      <c r="CA17" t="s">
        <v>408</v>
      </c>
      <c r="CB17" t="s">
        <v>408</v>
      </c>
      <c r="CC17" t="s">
        <v>408</v>
      </c>
      <c r="CD17" t="s">
        <v>408</v>
      </c>
      <c r="CE17" t="s">
        <v>408</v>
      </c>
      <c r="CF17" t="s">
        <v>408</v>
      </c>
      <c r="CG17" t="s">
        <v>408</v>
      </c>
      <c r="CH17" t="s">
        <v>408</v>
      </c>
      <c r="CI17" t="s">
        <v>408</v>
      </c>
      <c r="CJ17" t="s">
        <v>408</v>
      </c>
      <c r="CK17" t="s">
        <v>408</v>
      </c>
      <c r="CL17" t="s">
        <v>408</v>
      </c>
      <c r="CM17" t="s">
        <v>408</v>
      </c>
      <c r="CN17" t="s">
        <v>408</v>
      </c>
      <c r="CO17" t="s">
        <v>408</v>
      </c>
      <c r="CP17" t="s">
        <v>408</v>
      </c>
      <c r="CQ17" t="s">
        <v>408</v>
      </c>
      <c r="CR17">
        <f>$B$11*DQ17+$C$11*DR17+$F$11*EC17*(1-EF17)</f>
        <v>0</v>
      </c>
      <c r="CS17">
        <f>CR17*CT17</f>
        <v>0</v>
      </c>
      <c r="CT17">
        <f>($B$11*$D$9+$C$11*$D$9+$F$11*((EP17+EH17)/MAX(EP17+EH17+EQ17, 0.1)*$I$9+EQ17/MAX(EP17+EH17+EQ17, 0.1)*$J$9))/($B$11+$C$11+$F$11)</f>
        <v>0</v>
      </c>
      <c r="CU17">
        <f>($B$11*$K$9+$C$11*$K$9+$F$11*((EP17+EH17)/MAX(EP17+EH17+EQ17, 0.1)*$P$9+EQ17/MAX(EP17+EH17+EQ17, 0.1)*$Q$9))/($B$11+$C$11+$F$11)</f>
        <v>0</v>
      </c>
      <c r="CV17">
        <v>2.96</v>
      </c>
      <c r="CW17">
        <v>0.5</v>
      </c>
      <c r="CX17" t="s">
        <v>409</v>
      </c>
      <c r="CY17">
        <v>2</v>
      </c>
      <c r="CZ17" t="b">
        <v>1</v>
      </c>
      <c r="DA17">
        <v>1510803284.75</v>
      </c>
      <c r="DB17">
        <v>420.2562</v>
      </c>
      <c r="DC17">
        <v>420.0531</v>
      </c>
      <c r="DD17">
        <v>9.695018</v>
      </c>
      <c r="DE17">
        <v>9.528547</v>
      </c>
      <c r="DF17">
        <v>413.2516</v>
      </c>
      <c r="DG17">
        <v>9.695991</v>
      </c>
      <c r="DH17">
        <v>500.0713</v>
      </c>
      <c r="DI17">
        <v>90.23058</v>
      </c>
      <c r="DJ17">
        <v>0.09991908</v>
      </c>
      <c r="DK17">
        <v>20.26801</v>
      </c>
      <c r="DL17">
        <v>19.99173</v>
      </c>
      <c r="DM17">
        <v>999.9</v>
      </c>
      <c r="DN17">
        <v>0</v>
      </c>
      <c r="DO17">
        <v>0</v>
      </c>
      <c r="DP17">
        <v>10017.25</v>
      </c>
      <c r="DQ17">
        <v>0</v>
      </c>
      <c r="DR17">
        <v>0.386148</v>
      </c>
      <c r="DS17">
        <v>0.2031342</v>
      </c>
      <c r="DT17">
        <v>424.3706</v>
      </c>
      <c r="DU17">
        <v>424.0941</v>
      </c>
      <c r="DV17">
        <v>0.1664731</v>
      </c>
      <c r="DW17">
        <v>420.0531</v>
      </c>
      <c r="DX17">
        <v>9.528547</v>
      </c>
      <c r="DY17">
        <v>0.8747871</v>
      </c>
      <c r="DZ17">
        <v>0.8597662</v>
      </c>
      <c r="EA17">
        <v>4.982509</v>
      </c>
      <c r="EB17">
        <v>4.734326</v>
      </c>
      <c r="EC17">
        <v>0</v>
      </c>
      <c r="ED17">
        <v>0</v>
      </c>
      <c r="EE17">
        <v>0</v>
      </c>
      <c r="EF17">
        <v>0</v>
      </c>
      <c r="EG17">
        <v>2.37488</v>
      </c>
      <c r="EH17">
        <v>0</v>
      </c>
      <c r="EI17">
        <v>-12.89242</v>
      </c>
      <c r="EJ17">
        <v>-0.94046</v>
      </c>
      <c r="EK17">
        <v>35</v>
      </c>
      <c r="EL17">
        <v>41.687</v>
      </c>
      <c r="EM17">
        <v>37.8874</v>
      </c>
      <c r="EN17">
        <v>41.437</v>
      </c>
      <c r="EO17">
        <v>35.75</v>
      </c>
      <c r="EP17">
        <v>0</v>
      </c>
      <c r="EQ17">
        <v>0</v>
      </c>
      <c r="ER17">
        <v>0</v>
      </c>
      <c r="ES17">
        <v>1680989584.5</v>
      </c>
      <c r="ET17">
        <v>0</v>
      </c>
      <c r="EU17">
        <v>2.38872692307692</v>
      </c>
      <c r="EV17">
        <v>-0.399203417234052</v>
      </c>
      <c r="EW17">
        <v>-0.0561777645715026</v>
      </c>
      <c r="EX17">
        <v>-12.8415769230769</v>
      </c>
      <c r="EY17">
        <v>15</v>
      </c>
      <c r="EZ17">
        <v>1510803025.5</v>
      </c>
      <c r="FA17" t="s">
        <v>410</v>
      </c>
      <c r="FB17">
        <v>1510803025.5</v>
      </c>
      <c r="FC17">
        <v>1510803022.5</v>
      </c>
      <c r="FD17">
        <v>1</v>
      </c>
      <c r="FE17">
        <v>0.17</v>
      </c>
      <c r="FF17">
        <v>-0.001</v>
      </c>
      <c r="FG17">
        <v>7.004</v>
      </c>
      <c r="FH17">
        <v>-0.005</v>
      </c>
      <c r="FI17">
        <v>420</v>
      </c>
      <c r="FJ17">
        <v>9</v>
      </c>
      <c r="FK17">
        <v>0.49</v>
      </c>
      <c r="FL17">
        <v>0.18</v>
      </c>
      <c r="FM17">
        <v>0.1369438775</v>
      </c>
      <c r="FN17">
        <v>0.174796283302063</v>
      </c>
      <c r="FO17">
        <v>0.0223186649967296</v>
      </c>
      <c r="FP17">
        <v>1</v>
      </c>
      <c r="FQ17">
        <v>1</v>
      </c>
      <c r="FR17">
        <v>1</v>
      </c>
      <c r="FS17" t="s">
        <v>411</v>
      </c>
      <c r="FT17">
        <v>2.97442</v>
      </c>
      <c r="FU17">
        <v>2.75391</v>
      </c>
      <c r="FV17">
        <v>0.09035</v>
      </c>
      <c r="FW17">
        <v>0.0916109</v>
      </c>
      <c r="FX17">
        <v>0.0535765</v>
      </c>
      <c r="FY17">
        <v>0.053381</v>
      </c>
      <c r="FZ17">
        <v>35411.4</v>
      </c>
      <c r="GA17">
        <v>38597.3</v>
      </c>
      <c r="GB17">
        <v>35275.3</v>
      </c>
      <c r="GC17">
        <v>38532.3</v>
      </c>
      <c r="GD17">
        <v>47294.5</v>
      </c>
      <c r="GE17">
        <v>52638.9</v>
      </c>
      <c r="GF17">
        <v>55053.7</v>
      </c>
      <c r="GG17">
        <v>61745.4</v>
      </c>
      <c r="GH17">
        <v>1.99945</v>
      </c>
      <c r="GI17">
        <v>1.83183</v>
      </c>
      <c r="GJ17">
        <v>-0.0123642</v>
      </c>
      <c r="GK17">
        <v>0</v>
      </c>
      <c r="GL17">
        <v>20.1985</v>
      </c>
      <c r="GM17">
        <v>999.9</v>
      </c>
      <c r="GN17">
        <v>48.956</v>
      </c>
      <c r="GO17">
        <v>29.316</v>
      </c>
      <c r="GP17">
        <v>22.2216</v>
      </c>
      <c r="GQ17">
        <v>54.7701</v>
      </c>
      <c r="GR17">
        <v>49.6314</v>
      </c>
      <c r="GS17">
        <v>1</v>
      </c>
      <c r="GT17">
        <v>-0.127523</v>
      </c>
      <c r="GU17">
        <v>2.70686</v>
      </c>
      <c r="GV17">
        <v>20.1184</v>
      </c>
      <c r="GW17">
        <v>5.20306</v>
      </c>
      <c r="GX17">
        <v>12.0044</v>
      </c>
      <c r="GY17">
        <v>4.9756</v>
      </c>
      <c r="GZ17">
        <v>3.293</v>
      </c>
      <c r="HA17">
        <v>9999</v>
      </c>
      <c r="HB17">
        <v>999.9</v>
      </c>
      <c r="HC17">
        <v>9999</v>
      </c>
      <c r="HD17">
        <v>9999</v>
      </c>
      <c r="HE17">
        <v>1.8631</v>
      </c>
      <c r="HF17">
        <v>1.86813</v>
      </c>
      <c r="HG17">
        <v>1.86786</v>
      </c>
      <c r="HH17">
        <v>1.86894</v>
      </c>
      <c r="HI17">
        <v>1.86981</v>
      </c>
      <c r="HJ17">
        <v>1.8659</v>
      </c>
      <c r="HK17">
        <v>1.86706</v>
      </c>
      <c r="HL17">
        <v>1.86835</v>
      </c>
      <c r="HM17">
        <v>5</v>
      </c>
      <c r="HN17">
        <v>0</v>
      </c>
      <c r="HO17">
        <v>0</v>
      </c>
      <c r="HP17">
        <v>0</v>
      </c>
      <c r="HQ17" t="s">
        <v>412</v>
      </c>
      <c r="HR17" t="s">
        <v>413</v>
      </c>
      <c r="HS17" t="s">
        <v>414</v>
      </c>
      <c r="HT17" t="s">
        <v>414</v>
      </c>
      <c r="HU17" t="s">
        <v>414</v>
      </c>
      <c r="HV17" t="s">
        <v>414</v>
      </c>
      <c r="HW17">
        <v>0</v>
      </c>
      <c r="HX17">
        <v>100</v>
      </c>
      <c r="HY17">
        <v>100</v>
      </c>
      <c r="HZ17">
        <v>7.005</v>
      </c>
      <c r="IA17">
        <v>-0.0011</v>
      </c>
      <c r="IB17">
        <v>4.37938707242459</v>
      </c>
      <c r="IC17">
        <v>0.00614860080401583</v>
      </c>
      <c r="ID17">
        <v>7.47005204250058e-07</v>
      </c>
      <c r="IE17">
        <v>-6.13614996760479e-10</v>
      </c>
      <c r="IF17">
        <v>0.00378500545765202</v>
      </c>
      <c r="IG17">
        <v>-0.0226463544028373</v>
      </c>
      <c r="IH17">
        <v>0.00259345603324487</v>
      </c>
      <c r="II17">
        <v>-3.18119573220187e-05</v>
      </c>
      <c r="IJ17">
        <v>-2</v>
      </c>
      <c r="IK17">
        <v>1777</v>
      </c>
      <c r="IL17">
        <v>0</v>
      </c>
      <c r="IM17">
        <v>26</v>
      </c>
      <c r="IN17">
        <v>4.4</v>
      </c>
      <c r="IO17">
        <v>4.4</v>
      </c>
      <c r="IP17">
        <v>1.01929</v>
      </c>
      <c r="IQ17">
        <v>2.64038</v>
      </c>
      <c r="IR17">
        <v>1.54785</v>
      </c>
      <c r="IS17">
        <v>2.30469</v>
      </c>
      <c r="IT17">
        <v>1.34644</v>
      </c>
      <c r="IU17">
        <v>2.29126</v>
      </c>
      <c r="IV17">
        <v>33.2216</v>
      </c>
      <c r="IW17">
        <v>24.2276</v>
      </c>
      <c r="IX17">
        <v>18</v>
      </c>
      <c r="IY17">
        <v>500.371</v>
      </c>
      <c r="IZ17">
        <v>395.614</v>
      </c>
      <c r="JA17">
        <v>16.8941</v>
      </c>
      <c r="JB17">
        <v>25.5362</v>
      </c>
      <c r="JC17">
        <v>29.9998</v>
      </c>
      <c r="JD17">
        <v>25.5959</v>
      </c>
      <c r="JE17">
        <v>25.5526</v>
      </c>
      <c r="JF17">
        <v>20.4096</v>
      </c>
      <c r="JG17">
        <v>53.6943</v>
      </c>
      <c r="JH17">
        <v>45.8515</v>
      </c>
      <c r="JI17">
        <v>16.8963</v>
      </c>
      <c r="JJ17">
        <v>420</v>
      </c>
      <c r="JK17">
        <v>9.59703</v>
      </c>
      <c r="JL17">
        <v>102.19</v>
      </c>
      <c r="JM17">
        <v>102.814</v>
      </c>
    </row>
    <row r="18" spans="1:273">
      <c r="A18">
        <v>2</v>
      </c>
      <c r="B18">
        <v>1510803294</v>
      </c>
      <c r="C18">
        <v>6.5</v>
      </c>
      <c r="D18" t="s">
        <v>415</v>
      </c>
      <c r="E18" t="s">
        <v>416</v>
      </c>
      <c r="F18">
        <v>5</v>
      </c>
      <c r="G18" t="s">
        <v>405</v>
      </c>
      <c r="H18" t="s">
        <v>406</v>
      </c>
      <c r="I18">
        <v>1510803291.75</v>
      </c>
      <c r="J18">
        <f>(K18)/1000</f>
        <v>0</v>
      </c>
      <c r="K18">
        <f>IF(CZ18, AN18, AH18)</f>
        <v>0</v>
      </c>
      <c r="L18">
        <f>IF(CZ18, AI18, AG18)</f>
        <v>0</v>
      </c>
      <c r="M18">
        <f>DB18 - IF(AU18&gt;1, L18*CV18*100.0/(AW18*DP18), 0)</f>
        <v>0</v>
      </c>
      <c r="N18">
        <f>((T18-J18/2)*M18-L18)/(T18+J18/2)</f>
        <v>0</v>
      </c>
      <c r="O18">
        <f>N18*(DI18+DJ18)/1000.0</f>
        <v>0</v>
      </c>
      <c r="P18">
        <f>(DB18 - IF(AU18&gt;1, L18*CV18*100.0/(AW18*DP18), 0))*(DI18+DJ18)/1000.0</f>
        <v>0</v>
      </c>
      <c r="Q18">
        <f>2.0/((1/S18-1/R18)+SIGN(S18)*SQRT((1/S18-1/R18)*(1/S18-1/R18) + 4*CW18/((CW18+1)*(CW18+1))*(2*1/S18*1/R18-1/R18*1/R18)))</f>
        <v>0</v>
      </c>
      <c r="R18">
        <f>IF(LEFT(CX18,1)&lt;&gt;"0",IF(LEFT(CX18,1)="1",3.0,CY18),$D$5+$E$5*(DP18*DI18/($K$5*1000))+$F$5*(DP18*DI18/($K$5*1000))*MAX(MIN(CV18,$J$5),$I$5)*MAX(MIN(CV18,$J$5),$I$5)+$G$5*MAX(MIN(CV18,$J$5),$I$5)*(DP18*DI18/($K$5*1000))+$H$5*(DP18*DI18/($K$5*1000))*(DP18*DI18/($K$5*1000)))</f>
        <v>0</v>
      </c>
      <c r="S18">
        <f>J18*(1000-(1000*0.61365*exp(17.502*W18/(240.97+W18))/(DI18+DJ18)+DD18)/2)/(1000*0.61365*exp(17.502*W18/(240.97+W18))/(DI18+DJ18)-DD18)</f>
        <v>0</v>
      </c>
      <c r="T18">
        <f>1/((CW18+1)/(Q18/1.6)+1/(R18/1.37)) + CW18/((CW18+1)/(Q18/1.6) + CW18/(R18/1.37))</f>
        <v>0</v>
      </c>
      <c r="U18">
        <f>(CR18*CU18)</f>
        <v>0</v>
      </c>
      <c r="V18">
        <f>(DK18+(U18+2*0.95*5.67E-8*(((DK18+$B$7)+273)^4-(DK18+273)^4)-44100*J18)/(1.84*29.3*R18+8*0.95*5.67E-8*(DK18+273)^3))</f>
        <v>0</v>
      </c>
      <c r="W18">
        <f>($C$7*DL18+$D$7*DM18+$E$7*V18)</f>
        <v>0</v>
      </c>
      <c r="X18">
        <f>0.61365*exp(17.502*W18/(240.97+W18))</f>
        <v>0</v>
      </c>
      <c r="Y18">
        <f>(Z18/AA18*100)</f>
        <v>0</v>
      </c>
      <c r="Z18">
        <f>DD18*(DI18+DJ18)/1000</f>
        <v>0</v>
      </c>
      <c r="AA18">
        <f>0.61365*exp(17.502*DK18/(240.97+DK18))</f>
        <v>0</v>
      </c>
      <c r="AB18">
        <f>(X18-DD18*(DI18+DJ18)/1000)</f>
        <v>0</v>
      </c>
      <c r="AC18">
        <f>(-J18*44100)</f>
        <v>0</v>
      </c>
      <c r="AD18">
        <f>2*29.3*R18*0.92*(DK18-W18)</f>
        <v>0</v>
      </c>
      <c r="AE18">
        <f>2*0.95*5.67E-8*(((DK18+$B$7)+273)^4-(W18+273)^4)</f>
        <v>0</v>
      </c>
      <c r="AF18">
        <f>U18+AE18+AC18+AD18</f>
        <v>0</v>
      </c>
      <c r="AG18">
        <f>DH18*AU18*(DC18-DB18*(1000-AU18*DE18)/(1000-AU18*DD18))/(100*CV18)</f>
        <v>0</v>
      </c>
      <c r="AH18">
        <f>1000*DH18*AU18*(DD18-DE18)/(100*CV18*(1000-AU18*DD18))</f>
        <v>0</v>
      </c>
      <c r="AI18">
        <f>(AJ18 - AK18 - DI18*1E3/(8.314*(DK18+273.15)) * AM18/DH18 * AL18) * DH18/(100*CV18) * (1000 - DE18)/1000</f>
        <v>0</v>
      </c>
      <c r="AJ18">
        <v>424.033160629806</v>
      </c>
      <c r="AK18">
        <v>424.367</v>
      </c>
      <c r="AL18">
        <v>-0.0101087928431064</v>
      </c>
      <c r="AM18">
        <v>63.8311328134683</v>
      </c>
      <c r="AN18">
        <f>(AP18 - AO18 + DI18*1E3/(8.314*(DK18+273.15)) * AR18/DH18 * AQ18) * DH18/(100*CV18) * 1000/(1000 - AP18)</f>
        <v>0</v>
      </c>
      <c r="AO18">
        <v>9.50364859006651</v>
      </c>
      <c r="AP18">
        <v>9.68159727272727</v>
      </c>
      <c r="AQ18">
        <v>-0.000105970376479828</v>
      </c>
      <c r="AR18">
        <v>108.415429594622</v>
      </c>
      <c r="AS18">
        <v>0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MAX(0,($B$13+$C$13*DP18)/(1+$D$13*DP18)*DI18/(DK18+273)*$E$13)</f>
        <v>0</v>
      </c>
      <c r="AX18" t="s">
        <v>408</v>
      </c>
      <c r="AY18" t="s">
        <v>408</v>
      </c>
      <c r="AZ18">
        <v>0</v>
      </c>
      <c r="BA18">
        <v>0</v>
      </c>
      <c r="BB18">
        <f>1-AZ18/BA18</f>
        <v>0</v>
      </c>
      <c r="BC18">
        <v>0</v>
      </c>
      <c r="BD18" t="s">
        <v>408</v>
      </c>
      <c r="BE18" t="s">
        <v>408</v>
      </c>
      <c r="BF18">
        <v>0</v>
      </c>
      <c r="BG18">
        <v>0</v>
      </c>
      <c r="BH18">
        <f>1-BF18/BG18</f>
        <v>0</v>
      </c>
      <c r="BI18">
        <v>0.5</v>
      </c>
      <c r="BJ18">
        <f>CS18</f>
        <v>0</v>
      </c>
      <c r="BK18">
        <f>L18</f>
        <v>0</v>
      </c>
      <c r="BL18">
        <f>BH18*BI18*BJ18</f>
        <v>0</v>
      </c>
      <c r="BM18">
        <f>(BK18-BC18)/BJ18</f>
        <v>0</v>
      </c>
      <c r="BN18">
        <f>(BA18-BG18)/BG18</f>
        <v>0</v>
      </c>
      <c r="BO18">
        <f>AZ18/(BB18+AZ18/BG18)</f>
        <v>0</v>
      </c>
      <c r="BP18" t="s">
        <v>408</v>
      </c>
      <c r="BQ18">
        <v>0</v>
      </c>
      <c r="BR18">
        <f>IF(BQ18&lt;&gt;0, BQ18, BO18)</f>
        <v>0</v>
      </c>
      <c r="BS18">
        <f>1-BR18/BG18</f>
        <v>0</v>
      </c>
      <c r="BT18">
        <f>(BG18-BF18)/(BG18-BR18)</f>
        <v>0</v>
      </c>
      <c r="BU18">
        <f>(BA18-BG18)/(BA18-BR18)</f>
        <v>0</v>
      </c>
      <c r="BV18">
        <f>(BG18-BF18)/(BG18-AZ18)</f>
        <v>0</v>
      </c>
      <c r="BW18">
        <f>(BA18-BG18)/(BA18-AZ18)</f>
        <v>0</v>
      </c>
      <c r="BX18">
        <f>(BT18*BR18/BF18)</f>
        <v>0</v>
      </c>
      <c r="BY18">
        <f>(1-BX18)</f>
        <v>0</v>
      </c>
      <c r="BZ18" t="s">
        <v>408</v>
      </c>
      <c r="CA18" t="s">
        <v>408</v>
      </c>
      <c r="CB18" t="s">
        <v>408</v>
      </c>
      <c r="CC18" t="s">
        <v>408</v>
      </c>
      <c r="CD18" t="s">
        <v>408</v>
      </c>
      <c r="CE18" t="s">
        <v>408</v>
      </c>
      <c r="CF18" t="s">
        <v>408</v>
      </c>
      <c r="CG18" t="s">
        <v>408</v>
      </c>
      <c r="CH18" t="s">
        <v>408</v>
      </c>
      <c r="CI18" t="s">
        <v>408</v>
      </c>
      <c r="CJ18" t="s">
        <v>408</v>
      </c>
      <c r="CK18" t="s">
        <v>408</v>
      </c>
      <c r="CL18" t="s">
        <v>408</v>
      </c>
      <c r="CM18" t="s">
        <v>408</v>
      </c>
      <c r="CN18" t="s">
        <v>408</v>
      </c>
      <c r="CO18" t="s">
        <v>408</v>
      </c>
      <c r="CP18" t="s">
        <v>408</v>
      </c>
      <c r="CQ18" t="s">
        <v>408</v>
      </c>
      <c r="CR18">
        <f>$B$11*DQ18+$C$11*DR18+$F$11*EC18*(1-EF18)</f>
        <v>0</v>
      </c>
      <c r="CS18">
        <f>CR18*CT18</f>
        <v>0</v>
      </c>
      <c r="CT18">
        <f>($B$11*$D$9+$C$11*$D$9+$F$11*((EP18+EH18)/MAX(EP18+EH18+EQ18, 0.1)*$I$9+EQ18/MAX(EP18+EH18+EQ18, 0.1)*$J$9))/($B$11+$C$11+$F$11)</f>
        <v>0</v>
      </c>
      <c r="CU18">
        <f>($B$11*$K$9+$C$11*$K$9+$F$11*((EP18+EH18)/MAX(EP18+EH18+EQ18, 0.1)*$P$9+EQ18/MAX(EP18+EH18+EQ18, 0.1)*$Q$9))/($B$11+$C$11+$F$11)</f>
        <v>0</v>
      </c>
      <c r="CV18">
        <v>2.96</v>
      </c>
      <c r="CW18">
        <v>0.5</v>
      </c>
      <c r="CX18" t="s">
        <v>409</v>
      </c>
      <c r="CY18">
        <v>2</v>
      </c>
      <c r="CZ18" t="b">
        <v>1</v>
      </c>
      <c r="DA18">
        <v>1510803291.75</v>
      </c>
      <c r="DB18">
        <v>420.28825</v>
      </c>
      <c r="DC18">
        <v>419.99175</v>
      </c>
      <c r="DD18">
        <v>9.68044125</v>
      </c>
      <c r="DE18">
        <v>9.50590875</v>
      </c>
      <c r="DF18">
        <v>413.2835</v>
      </c>
      <c r="DG18">
        <v>9.681685</v>
      </c>
      <c r="DH18">
        <v>500.102875</v>
      </c>
      <c r="DI18">
        <v>90.23345</v>
      </c>
      <c r="DJ18">
        <v>0.0999855375</v>
      </c>
      <c r="DK18">
        <v>20.3980375</v>
      </c>
      <c r="DL18">
        <v>20.9696625</v>
      </c>
      <c r="DM18">
        <v>999.9</v>
      </c>
      <c r="DN18">
        <v>0</v>
      </c>
      <c r="DO18">
        <v>0</v>
      </c>
      <c r="DP18">
        <v>10005.62625</v>
      </c>
      <c r="DQ18">
        <v>0</v>
      </c>
      <c r="DR18">
        <v>0.409937625</v>
      </c>
      <c r="DS18">
        <v>0.296527875</v>
      </c>
      <c r="DT18">
        <v>424.396625</v>
      </c>
      <c r="DU18">
        <v>424.0225</v>
      </c>
      <c r="DV18">
        <v>0.174533125</v>
      </c>
      <c r="DW18">
        <v>419.99175</v>
      </c>
      <c r="DX18">
        <v>9.50590875</v>
      </c>
      <c r="DY18">
        <v>0.8734995</v>
      </c>
      <c r="DZ18">
        <v>0.85775075</v>
      </c>
      <c r="EA18">
        <v>4.961385</v>
      </c>
      <c r="EB18">
        <v>4.7007425</v>
      </c>
      <c r="EC18">
        <v>0</v>
      </c>
      <c r="ED18">
        <v>0</v>
      </c>
      <c r="EE18">
        <v>0</v>
      </c>
      <c r="EF18">
        <v>0</v>
      </c>
      <c r="EG18">
        <v>2.1461875</v>
      </c>
      <c r="EH18">
        <v>0</v>
      </c>
      <c r="EI18">
        <v>-11.1652625</v>
      </c>
      <c r="EJ18">
        <v>-0.955075</v>
      </c>
      <c r="EK18">
        <v>35.12475</v>
      </c>
      <c r="EL18">
        <v>41.73425</v>
      </c>
      <c r="EM18">
        <v>37.9215</v>
      </c>
      <c r="EN18">
        <v>41.437</v>
      </c>
      <c r="EO18">
        <v>35.7655</v>
      </c>
      <c r="EP18">
        <v>0</v>
      </c>
      <c r="EQ18">
        <v>0</v>
      </c>
      <c r="ER18">
        <v>0</v>
      </c>
      <c r="ES18">
        <v>5.70000004768372</v>
      </c>
      <c r="ET18">
        <v>0</v>
      </c>
      <c r="EU18">
        <v>2.16080384615385</v>
      </c>
      <c r="EV18">
        <v>-1.86910203780461</v>
      </c>
      <c r="EW18">
        <v>81029.8212776583</v>
      </c>
      <c r="EX18">
        <v>11355.5870230769</v>
      </c>
      <c r="EY18">
        <v>15</v>
      </c>
      <c r="EZ18">
        <v>1510803025.5</v>
      </c>
      <c r="FA18" t="s">
        <v>410</v>
      </c>
      <c r="FB18">
        <v>1510803025.5</v>
      </c>
      <c r="FC18">
        <v>1510803022.5</v>
      </c>
      <c r="FD18">
        <v>1</v>
      </c>
      <c r="FE18">
        <v>0.17</v>
      </c>
      <c r="FF18">
        <v>-0.001</v>
      </c>
      <c r="FG18">
        <v>7.004</v>
      </c>
      <c r="FH18">
        <v>-0.005</v>
      </c>
      <c r="FI18">
        <v>420</v>
      </c>
      <c r="FJ18">
        <v>9</v>
      </c>
      <c r="FK18">
        <v>0.49</v>
      </c>
      <c r="FL18">
        <v>0.18</v>
      </c>
      <c r="FM18">
        <v>0.151024146341463</v>
      </c>
      <c r="FN18">
        <v>0.238980689895471</v>
      </c>
      <c r="FO18">
        <v>0.0242835308012181</v>
      </c>
      <c r="FP18">
        <v>1</v>
      </c>
      <c r="FQ18">
        <v>1</v>
      </c>
      <c r="FR18">
        <v>1</v>
      </c>
      <c r="FS18" t="s">
        <v>411</v>
      </c>
      <c r="FT18">
        <v>2.97449</v>
      </c>
      <c r="FU18">
        <v>2.7541</v>
      </c>
      <c r="FV18">
        <v>0.0903374</v>
      </c>
      <c r="FW18">
        <v>0.0915974</v>
      </c>
      <c r="FX18">
        <v>0.0535497</v>
      </c>
      <c r="FY18">
        <v>0.053383</v>
      </c>
      <c r="FZ18">
        <v>35411.4</v>
      </c>
      <c r="GA18">
        <v>38598.2</v>
      </c>
      <c r="GB18">
        <v>35274.8</v>
      </c>
      <c r="GC18">
        <v>38532.6</v>
      </c>
      <c r="GD18">
        <v>47295.4</v>
      </c>
      <c r="GE18">
        <v>52639.1</v>
      </c>
      <c r="GF18">
        <v>55053.2</v>
      </c>
      <c r="GG18">
        <v>61745.8</v>
      </c>
      <c r="GH18">
        <v>1.99925</v>
      </c>
      <c r="GI18">
        <v>1.832</v>
      </c>
      <c r="GJ18">
        <v>0.0629276</v>
      </c>
      <c r="GK18">
        <v>0</v>
      </c>
      <c r="GL18">
        <v>20.2059</v>
      </c>
      <c r="GM18">
        <v>999.9</v>
      </c>
      <c r="GN18">
        <v>48.834</v>
      </c>
      <c r="GO18">
        <v>29.336</v>
      </c>
      <c r="GP18">
        <v>22.1936</v>
      </c>
      <c r="GQ18">
        <v>55.0601</v>
      </c>
      <c r="GR18">
        <v>49.8357</v>
      </c>
      <c r="GS18">
        <v>1</v>
      </c>
      <c r="GT18">
        <v>-0.128082</v>
      </c>
      <c r="GU18">
        <v>2.71999</v>
      </c>
      <c r="GV18">
        <v>20.1181</v>
      </c>
      <c r="GW18">
        <v>5.20381</v>
      </c>
      <c r="GX18">
        <v>12.0049</v>
      </c>
      <c r="GY18">
        <v>4.97575</v>
      </c>
      <c r="GZ18">
        <v>3.293</v>
      </c>
      <c r="HA18">
        <v>9999</v>
      </c>
      <c r="HB18">
        <v>999.9</v>
      </c>
      <c r="HC18">
        <v>9999</v>
      </c>
      <c r="HD18">
        <v>9999</v>
      </c>
      <c r="HE18">
        <v>1.8631</v>
      </c>
      <c r="HF18">
        <v>1.86813</v>
      </c>
      <c r="HG18">
        <v>1.86788</v>
      </c>
      <c r="HH18">
        <v>1.86893</v>
      </c>
      <c r="HI18">
        <v>1.86983</v>
      </c>
      <c r="HJ18">
        <v>1.86593</v>
      </c>
      <c r="HK18">
        <v>1.86707</v>
      </c>
      <c r="HL18">
        <v>1.86837</v>
      </c>
      <c r="HM18">
        <v>5</v>
      </c>
      <c r="HN18">
        <v>0</v>
      </c>
      <c r="HO18">
        <v>0</v>
      </c>
      <c r="HP18">
        <v>0</v>
      </c>
      <c r="HQ18" t="s">
        <v>412</v>
      </c>
      <c r="HR18" t="s">
        <v>413</v>
      </c>
      <c r="HS18" t="s">
        <v>414</v>
      </c>
      <c r="HT18" t="s">
        <v>414</v>
      </c>
      <c r="HU18" t="s">
        <v>414</v>
      </c>
      <c r="HV18" t="s">
        <v>414</v>
      </c>
      <c r="HW18">
        <v>0</v>
      </c>
      <c r="HX18">
        <v>100</v>
      </c>
      <c r="HY18">
        <v>100</v>
      </c>
      <c r="HZ18">
        <v>7.005</v>
      </c>
      <c r="IA18">
        <v>-0.0012</v>
      </c>
      <c r="IB18">
        <v>4.37938707242459</v>
      </c>
      <c r="IC18">
        <v>0.00614860080401583</v>
      </c>
      <c r="ID18">
        <v>7.47005204250058e-07</v>
      </c>
      <c r="IE18">
        <v>-6.13614996760479e-10</v>
      </c>
      <c r="IF18">
        <v>0.00378500545765202</v>
      </c>
      <c r="IG18">
        <v>-0.0226463544028373</v>
      </c>
      <c r="IH18">
        <v>0.00259345603324487</v>
      </c>
      <c r="II18">
        <v>-3.18119573220187e-05</v>
      </c>
      <c r="IJ18">
        <v>-2</v>
      </c>
      <c r="IK18">
        <v>1777</v>
      </c>
      <c r="IL18">
        <v>0</v>
      </c>
      <c r="IM18">
        <v>26</v>
      </c>
      <c r="IN18">
        <v>4.5</v>
      </c>
      <c r="IO18">
        <v>4.5</v>
      </c>
      <c r="IP18">
        <v>1.01929</v>
      </c>
      <c r="IQ18">
        <v>2.63794</v>
      </c>
      <c r="IR18">
        <v>1.54785</v>
      </c>
      <c r="IS18">
        <v>2.30469</v>
      </c>
      <c r="IT18">
        <v>1.34644</v>
      </c>
      <c r="IU18">
        <v>2.37793</v>
      </c>
      <c r="IV18">
        <v>33.2216</v>
      </c>
      <c r="IW18">
        <v>24.2276</v>
      </c>
      <c r="IX18">
        <v>18</v>
      </c>
      <c r="IY18">
        <v>500.219</v>
      </c>
      <c r="IZ18">
        <v>395.689</v>
      </c>
      <c r="JA18">
        <v>16.9014</v>
      </c>
      <c r="JB18">
        <v>25.5333</v>
      </c>
      <c r="JC18">
        <v>29.9999</v>
      </c>
      <c r="JD18">
        <v>25.5937</v>
      </c>
      <c r="JE18">
        <v>25.5499</v>
      </c>
      <c r="JF18">
        <v>20.4093</v>
      </c>
      <c r="JG18">
        <v>53.4137</v>
      </c>
      <c r="JH18">
        <v>45.0726</v>
      </c>
      <c r="JI18">
        <v>16.9</v>
      </c>
      <c r="JJ18">
        <v>420</v>
      </c>
      <c r="JK18">
        <v>9.59703</v>
      </c>
      <c r="JL18">
        <v>102.188</v>
      </c>
      <c r="JM18">
        <v>102.815</v>
      </c>
    </row>
    <row r="19" spans="1:273">
      <c r="A19">
        <v>3</v>
      </c>
      <c r="B19">
        <v>1510803297.5</v>
      </c>
      <c r="C19">
        <v>10</v>
      </c>
      <c r="D19" t="s">
        <v>417</v>
      </c>
      <c r="E19" t="s">
        <v>418</v>
      </c>
      <c r="F19">
        <v>5</v>
      </c>
      <c r="G19" t="s">
        <v>405</v>
      </c>
      <c r="H19" t="s">
        <v>406</v>
      </c>
      <c r="I19">
        <v>1510803294.55</v>
      </c>
      <c r="J19">
        <f>(K19)/1000</f>
        <v>0</v>
      </c>
      <c r="K19">
        <f>IF(CZ19, AN19, AH19)</f>
        <v>0</v>
      </c>
      <c r="L19">
        <f>IF(CZ19, AI19, AG19)</f>
        <v>0</v>
      </c>
      <c r="M19">
        <f>DB19 - IF(AU19&gt;1, L19*CV19*100.0/(AW19*DP19), 0)</f>
        <v>0</v>
      </c>
      <c r="N19">
        <f>((T19-J19/2)*M19-L19)/(T19+J19/2)</f>
        <v>0</v>
      </c>
      <c r="O19">
        <f>N19*(DI19+DJ19)/1000.0</f>
        <v>0</v>
      </c>
      <c r="P19">
        <f>(DB19 - IF(AU19&gt;1, L19*CV19*100.0/(AW19*DP19), 0))*(DI19+DJ19)/1000.0</f>
        <v>0</v>
      </c>
      <c r="Q19">
        <f>2.0/((1/S19-1/R19)+SIGN(S19)*SQRT((1/S19-1/R19)*(1/S19-1/R19) + 4*CW19/((CW19+1)*(CW19+1))*(2*1/S19*1/R19-1/R19*1/R19)))</f>
        <v>0</v>
      </c>
      <c r="R19">
        <f>IF(LEFT(CX19,1)&lt;&gt;"0",IF(LEFT(CX19,1)="1",3.0,CY19),$D$5+$E$5*(DP19*DI19/($K$5*1000))+$F$5*(DP19*DI19/($K$5*1000))*MAX(MIN(CV19,$J$5),$I$5)*MAX(MIN(CV19,$J$5),$I$5)+$G$5*MAX(MIN(CV19,$J$5),$I$5)*(DP19*DI19/($K$5*1000))+$H$5*(DP19*DI19/($K$5*1000))*(DP19*DI19/($K$5*1000)))</f>
        <v>0</v>
      </c>
      <c r="S19">
        <f>J19*(1000-(1000*0.61365*exp(17.502*W19/(240.97+W19))/(DI19+DJ19)+DD19)/2)/(1000*0.61365*exp(17.502*W19/(240.97+W19))/(DI19+DJ19)-DD19)</f>
        <v>0</v>
      </c>
      <c r="T19">
        <f>1/((CW19+1)/(Q19/1.6)+1/(R19/1.37)) + CW19/((CW19+1)/(Q19/1.6) + CW19/(R19/1.37))</f>
        <v>0</v>
      </c>
      <c r="U19">
        <f>(CR19*CU19)</f>
        <v>0</v>
      </c>
      <c r="V19">
        <f>(DK19+(U19+2*0.95*5.67E-8*(((DK19+$B$7)+273)^4-(DK19+273)^4)-44100*J19)/(1.84*29.3*R19+8*0.95*5.67E-8*(DK19+273)^3))</f>
        <v>0</v>
      </c>
      <c r="W19">
        <f>($C$7*DL19+$D$7*DM19+$E$7*V19)</f>
        <v>0</v>
      </c>
      <c r="X19">
        <f>0.61365*exp(17.502*W19/(240.97+W19))</f>
        <v>0</v>
      </c>
      <c r="Y19">
        <f>(Z19/AA19*100)</f>
        <v>0</v>
      </c>
      <c r="Z19">
        <f>DD19*(DI19+DJ19)/1000</f>
        <v>0</v>
      </c>
      <c r="AA19">
        <f>0.61365*exp(17.502*DK19/(240.97+DK19))</f>
        <v>0</v>
      </c>
      <c r="AB19">
        <f>(X19-DD19*(DI19+DJ19)/1000)</f>
        <v>0</v>
      </c>
      <c r="AC19">
        <f>(-J19*44100)</f>
        <v>0</v>
      </c>
      <c r="AD19">
        <f>2*29.3*R19*0.92*(DK19-W19)</f>
        <v>0</v>
      </c>
      <c r="AE19">
        <f>2*0.95*5.67E-8*(((DK19+$B$7)+273)^4-(W19+273)^4)</f>
        <v>0</v>
      </c>
      <c r="AF19">
        <f>U19+AE19+AC19+AD19</f>
        <v>0</v>
      </c>
      <c r="AG19">
        <f>DH19*AU19*(DC19-DB19*(1000-AU19*DE19)/(1000-AU19*DD19))/(100*CV19)</f>
        <v>0</v>
      </c>
      <c r="AH19">
        <f>1000*DH19*AU19*(DD19-DE19)/(100*CV19*(1000-AU19*DD19))</f>
        <v>0</v>
      </c>
      <c r="AI19">
        <f>(AJ19 - AK19 - DI19*1E3/(8.314*(DK19+273.15)) * AM19/DH19 * AL19) * DH19/(100*CV19) * (1000 - DE19)/1000</f>
        <v>0</v>
      </c>
      <c r="AJ19">
        <v>424.03854843018</v>
      </c>
      <c r="AK19">
        <v>424.365884848485</v>
      </c>
      <c r="AL19">
        <v>-6.39303610432808e-05</v>
      </c>
      <c r="AM19">
        <v>63.8311328134683</v>
      </c>
      <c r="AN19">
        <f>(AP19 - AO19 + DI19*1E3/(8.314*(DK19+273.15)) * AR19/DH19 * AQ19) * DH19/(100*CV19) * 1000/(1000 - AP19)</f>
        <v>0</v>
      </c>
      <c r="AO19">
        <v>9.51560593555314</v>
      </c>
      <c r="AP19">
        <v>9.68025654545454</v>
      </c>
      <c r="AQ19">
        <v>1.80154457354168e-05</v>
      </c>
      <c r="AR19">
        <v>108.415429594622</v>
      </c>
      <c r="AS19">
        <v>0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MAX(0,($B$13+$C$13*DP19)/(1+$D$13*DP19)*DI19/(DK19+273)*$E$13)</f>
        <v>0</v>
      </c>
      <c r="AX19" t="s">
        <v>408</v>
      </c>
      <c r="AY19" t="s">
        <v>408</v>
      </c>
      <c r="AZ19">
        <v>0</v>
      </c>
      <c r="BA19">
        <v>0</v>
      </c>
      <c r="BB19">
        <f>1-AZ19/BA19</f>
        <v>0</v>
      </c>
      <c r="BC19">
        <v>0</v>
      </c>
      <c r="BD19" t="s">
        <v>408</v>
      </c>
      <c r="BE19" t="s">
        <v>408</v>
      </c>
      <c r="BF19">
        <v>0</v>
      </c>
      <c r="BG19">
        <v>0</v>
      </c>
      <c r="BH19">
        <f>1-BF19/BG19</f>
        <v>0</v>
      </c>
      <c r="BI19">
        <v>0.5</v>
      </c>
      <c r="BJ19">
        <f>CS19</f>
        <v>0</v>
      </c>
      <c r="BK19">
        <f>L19</f>
        <v>0</v>
      </c>
      <c r="BL19">
        <f>BH19*BI19*BJ19</f>
        <v>0</v>
      </c>
      <c r="BM19">
        <f>(BK19-BC19)/BJ19</f>
        <v>0</v>
      </c>
      <c r="BN19">
        <f>(BA19-BG19)/BG19</f>
        <v>0</v>
      </c>
      <c r="BO19">
        <f>AZ19/(BB19+AZ19/BG19)</f>
        <v>0</v>
      </c>
      <c r="BP19" t="s">
        <v>408</v>
      </c>
      <c r="BQ19">
        <v>0</v>
      </c>
      <c r="BR19">
        <f>IF(BQ19&lt;&gt;0, BQ19, BO19)</f>
        <v>0</v>
      </c>
      <c r="BS19">
        <f>1-BR19/BG19</f>
        <v>0</v>
      </c>
      <c r="BT19">
        <f>(BG19-BF19)/(BG19-BR19)</f>
        <v>0</v>
      </c>
      <c r="BU19">
        <f>(BA19-BG19)/(BA19-BR19)</f>
        <v>0</v>
      </c>
      <c r="BV19">
        <f>(BG19-BF19)/(BG19-AZ19)</f>
        <v>0</v>
      </c>
      <c r="BW19">
        <f>(BA19-BG19)/(BA19-AZ19)</f>
        <v>0</v>
      </c>
      <c r="BX19">
        <f>(BT19*BR19/BF19)</f>
        <v>0</v>
      </c>
      <c r="BY19">
        <f>(1-BX19)</f>
        <v>0</v>
      </c>
      <c r="BZ19" t="s">
        <v>408</v>
      </c>
      <c r="CA19" t="s">
        <v>408</v>
      </c>
      <c r="CB19" t="s">
        <v>408</v>
      </c>
      <c r="CC19" t="s">
        <v>408</v>
      </c>
      <c r="CD19" t="s">
        <v>408</v>
      </c>
      <c r="CE19" t="s">
        <v>408</v>
      </c>
      <c r="CF19" t="s">
        <v>408</v>
      </c>
      <c r="CG19" t="s">
        <v>408</v>
      </c>
      <c r="CH19" t="s">
        <v>408</v>
      </c>
      <c r="CI19" t="s">
        <v>408</v>
      </c>
      <c r="CJ19" t="s">
        <v>408</v>
      </c>
      <c r="CK19" t="s">
        <v>408</v>
      </c>
      <c r="CL19" t="s">
        <v>408</v>
      </c>
      <c r="CM19" t="s">
        <v>408</v>
      </c>
      <c r="CN19" t="s">
        <v>408</v>
      </c>
      <c r="CO19" t="s">
        <v>408</v>
      </c>
      <c r="CP19" t="s">
        <v>408</v>
      </c>
      <c r="CQ19" t="s">
        <v>408</v>
      </c>
      <c r="CR19">
        <f>$B$11*DQ19+$C$11*DR19+$F$11*EC19*(1-EF19)</f>
        <v>0</v>
      </c>
      <c r="CS19">
        <f>CR19*CT19</f>
        <v>0</v>
      </c>
      <c r="CT19">
        <f>($B$11*$D$9+$C$11*$D$9+$F$11*((EP19+EH19)/MAX(EP19+EH19+EQ19, 0.1)*$I$9+EQ19/MAX(EP19+EH19+EQ19, 0.1)*$J$9))/($B$11+$C$11+$F$11)</f>
        <v>0</v>
      </c>
      <c r="CU19">
        <f>($B$11*$K$9+$C$11*$K$9+$F$11*((EP19+EH19)/MAX(EP19+EH19+EQ19, 0.1)*$P$9+EQ19/MAX(EP19+EH19+EQ19, 0.1)*$Q$9))/($B$11+$C$11+$F$11)</f>
        <v>0</v>
      </c>
      <c r="CV19">
        <v>2.96</v>
      </c>
      <c r="CW19">
        <v>0.5</v>
      </c>
      <c r="CX19" t="s">
        <v>409</v>
      </c>
      <c r="CY19">
        <v>2</v>
      </c>
      <c r="CZ19" t="b">
        <v>1</v>
      </c>
      <c r="DA19">
        <v>1510803294.55</v>
      </c>
      <c r="DB19">
        <v>420.261</v>
      </c>
      <c r="DC19">
        <v>420.0052</v>
      </c>
      <c r="DD19">
        <v>9.680972</v>
      </c>
      <c r="DE19">
        <v>9.512264</v>
      </c>
      <c r="DF19">
        <v>413.2564</v>
      </c>
      <c r="DG19">
        <v>9.682204</v>
      </c>
      <c r="DH19">
        <v>500.0891</v>
      </c>
      <c r="DI19">
        <v>90.23462</v>
      </c>
      <c r="DJ19">
        <v>0.10000119</v>
      </c>
      <c r="DK19">
        <v>20.40645</v>
      </c>
      <c r="DL19">
        <v>21.0283</v>
      </c>
      <c r="DM19">
        <v>999.9</v>
      </c>
      <c r="DN19">
        <v>0</v>
      </c>
      <c r="DO19">
        <v>0</v>
      </c>
      <c r="DP19">
        <v>10006.756</v>
      </c>
      <c r="DQ19">
        <v>0</v>
      </c>
      <c r="DR19">
        <v>0.3946985</v>
      </c>
      <c r="DS19">
        <v>0.2557251</v>
      </c>
      <c r="DT19">
        <v>424.3694</v>
      </c>
      <c r="DU19">
        <v>424.0388</v>
      </c>
      <c r="DV19">
        <v>0.1687081</v>
      </c>
      <c r="DW19">
        <v>420.0052</v>
      </c>
      <c r="DX19">
        <v>9.512264</v>
      </c>
      <c r="DY19">
        <v>0.8735589</v>
      </c>
      <c r="DZ19">
        <v>0.8583354</v>
      </c>
      <c r="EA19">
        <v>4.962357</v>
      </c>
      <c r="EB19">
        <v>4.710495</v>
      </c>
      <c r="EC19">
        <v>0</v>
      </c>
      <c r="ED19">
        <v>0</v>
      </c>
      <c r="EE19">
        <v>0</v>
      </c>
      <c r="EF19">
        <v>0</v>
      </c>
      <c r="EG19">
        <v>2.18327</v>
      </c>
      <c r="EH19">
        <v>0</v>
      </c>
      <c r="EI19">
        <v>-11.66995</v>
      </c>
      <c r="EJ19">
        <v>-0.9549</v>
      </c>
      <c r="EK19">
        <v>35.2374</v>
      </c>
      <c r="EL19">
        <v>41.75</v>
      </c>
      <c r="EM19">
        <v>37.937</v>
      </c>
      <c r="EN19">
        <v>41.437</v>
      </c>
      <c r="EO19">
        <v>35.7996</v>
      </c>
      <c r="EP19">
        <v>0</v>
      </c>
      <c r="EQ19">
        <v>0</v>
      </c>
      <c r="ER19">
        <v>0</v>
      </c>
      <c r="ES19">
        <v>9.29999995231628</v>
      </c>
      <c r="ET19">
        <v>0</v>
      </c>
      <c r="EU19">
        <v>2.14946538461538</v>
      </c>
      <c r="EV19">
        <v>-0.0834949552904548</v>
      </c>
      <c r="EW19">
        <v>-43107.4506911451</v>
      </c>
      <c r="EX19">
        <v>11355.7844038462</v>
      </c>
      <c r="EY19">
        <v>15</v>
      </c>
      <c r="EZ19">
        <v>1510803025.5</v>
      </c>
      <c r="FA19" t="s">
        <v>410</v>
      </c>
      <c r="FB19">
        <v>1510803025.5</v>
      </c>
      <c r="FC19">
        <v>1510803022.5</v>
      </c>
      <c r="FD19">
        <v>1</v>
      </c>
      <c r="FE19">
        <v>0.17</v>
      </c>
      <c r="FF19">
        <v>-0.001</v>
      </c>
      <c r="FG19">
        <v>7.004</v>
      </c>
      <c r="FH19">
        <v>-0.005</v>
      </c>
      <c r="FI19">
        <v>420</v>
      </c>
      <c r="FJ19">
        <v>9</v>
      </c>
      <c r="FK19">
        <v>0.49</v>
      </c>
      <c r="FL19">
        <v>0.18</v>
      </c>
      <c r="FM19">
        <v>0.163650725</v>
      </c>
      <c r="FN19">
        <v>0.104532056285178</v>
      </c>
      <c r="FO19">
        <v>0.0131442681785398</v>
      </c>
      <c r="FP19">
        <v>1</v>
      </c>
      <c r="FQ19">
        <v>1</v>
      </c>
      <c r="FR19">
        <v>1</v>
      </c>
      <c r="FS19" t="s">
        <v>411</v>
      </c>
      <c r="FT19">
        <v>2.97451</v>
      </c>
      <c r="FU19">
        <v>2.75378</v>
      </c>
      <c r="FV19">
        <v>0.0903443</v>
      </c>
      <c r="FW19">
        <v>0.0916071</v>
      </c>
      <c r="FX19">
        <v>0.0535404</v>
      </c>
      <c r="FY19">
        <v>0.0533496</v>
      </c>
      <c r="FZ19">
        <v>35411.4</v>
      </c>
      <c r="GA19">
        <v>38598.1</v>
      </c>
      <c r="GB19">
        <v>35275</v>
      </c>
      <c r="GC19">
        <v>38532.9</v>
      </c>
      <c r="GD19">
        <v>47296.1</v>
      </c>
      <c r="GE19">
        <v>52641.5</v>
      </c>
      <c r="GF19">
        <v>55053.4</v>
      </c>
      <c r="GG19">
        <v>61746.5</v>
      </c>
      <c r="GH19">
        <v>1.9993</v>
      </c>
      <c r="GI19">
        <v>1.83237</v>
      </c>
      <c r="GJ19">
        <v>0.0202917</v>
      </c>
      <c r="GK19">
        <v>0</v>
      </c>
      <c r="GL19">
        <v>20.2217</v>
      </c>
      <c r="GM19">
        <v>999.9</v>
      </c>
      <c r="GN19">
        <v>48.785</v>
      </c>
      <c r="GO19">
        <v>29.336</v>
      </c>
      <c r="GP19">
        <v>22.17</v>
      </c>
      <c r="GQ19">
        <v>54.6101</v>
      </c>
      <c r="GR19">
        <v>49.2468</v>
      </c>
      <c r="GS19">
        <v>1</v>
      </c>
      <c r="GT19">
        <v>-0.128026</v>
      </c>
      <c r="GU19">
        <v>2.72881</v>
      </c>
      <c r="GV19">
        <v>20.1178</v>
      </c>
      <c r="GW19">
        <v>5.20366</v>
      </c>
      <c r="GX19">
        <v>12.0049</v>
      </c>
      <c r="GY19">
        <v>4.97575</v>
      </c>
      <c r="GZ19">
        <v>3.293</v>
      </c>
      <c r="HA19">
        <v>9999</v>
      </c>
      <c r="HB19">
        <v>999.9</v>
      </c>
      <c r="HC19">
        <v>9999</v>
      </c>
      <c r="HD19">
        <v>9999</v>
      </c>
      <c r="HE19">
        <v>1.8631</v>
      </c>
      <c r="HF19">
        <v>1.86815</v>
      </c>
      <c r="HG19">
        <v>1.8679</v>
      </c>
      <c r="HH19">
        <v>1.86893</v>
      </c>
      <c r="HI19">
        <v>1.86983</v>
      </c>
      <c r="HJ19">
        <v>1.86591</v>
      </c>
      <c r="HK19">
        <v>1.86707</v>
      </c>
      <c r="HL19">
        <v>1.86838</v>
      </c>
      <c r="HM19">
        <v>5</v>
      </c>
      <c r="HN19">
        <v>0</v>
      </c>
      <c r="HO19">
        <v>0</v>
      </c>
      <c r="HP19">
        <v>0</v>
      </c>
      <c r="HQ19" t="s">
        <v>412</v>
      </c>
      <c r="HR19" t="s">
        <v>413</v>
      </c>
      <c r="HS19" t="s">
        <v>414</v>
      </c>
      <c r="HT19" t="s">
        <v>414</v>
      </c>
      <c r="HU19" t="s">
        <v>414</v>
      </c>
      <c r="HV19" t="s">
        <v>414</v>
      </c>
      <c r="HW19">
        <v>0</v>
      </c>
      <c r="HX19">
        <v>100</v>
      </c>
      <c r="HY19">
        <v>100</v>
      </c>
      <c r="HZ19">
        <v>7.005</v>
      </c>
      <c r="IA19">
        <v>-0.0013</v>
      </c>
      <c r="IB19">
        <v>4.37938707242459</v>
      </c>
      <c r="IC19">
        <v>0.00614860080401583</v>
      </c>
      <c r="ID19">
        <v>7.47005204250058e-07</v>
      </c>
      <c r="IE19">
        <v>-6.13614996760479e-10</v>
      </c>
      <c r="IF19">
        <v>0.00378500545765202</v>
      </c>
      <c r="IG19">
        <v>-0.0226463544028373</v>
      </c>
      <c r="IH19">
        <v>0.00259345603324487</v>
      </c>
      <c r="II19">
        <v>-3.18119573220187e-05</v>
      </c>
      <c r="IJ19">
        <v>-2</v>
      </c>
      <c r="IK19">
        <v>1777</v>
      </c>
      <c r="IL19">
        <v>0</v>
      </c>
      <c r="IM19">
        <v>26</v>
      </c>
      <c r="IN19">
        <v>4.5</v>
      </c>
      <c r="IO19">
        <v>4.6</v>
      </c>
      <c r="IP19">
        <v>1.01807</v>
      </c>
      <c r="IQ19">
        <v>2.63306</v>
      </c>
      <c r="IR19">
        <v>1.54785</v>
      </c>
      <c r="IS19">
        <v>2.30469</v>
      </c>
      <c r="IT19">
        <v>1.34644</v>
      </c>
      <c r="IU19">
        <v>2.35229</v>
      </c>
      <c r="IV19">
        <v>33.2216</v>
      </c>
      <c r="IW19">
        <v>24.2364</v>
      </c>
      <c r="IX19">
        <v>18</v>
      </c>
      <c r="IY19">
        <v>500.237</v>
      </c>
      <c r="IZ19">
        <v>395.886</v>
      </c>
      <c r="JA19">
        <v>16.9019</v>
      </c>
      <c r="JB19">
        <v>25.5319</v>
      </c>
      <c r="JC19">
        <v>29.9999</v>
      </c>
      <c r="JD19">
        <v>25.5921</v>
      </c>
      <c r="JE19">
        <v>25.5488</v>
      </c>
      <c r="JF19">
        <v>20.4109</v>
      </c>
      <c r="JG19">
        <v>53.1409</v>
      </c>
      <c r="JH19">
        <v>45.0726</v>
      </c>
      <c r="JI19">
        <v>16.9</v>
      </c>
      <c r="JJ19">
        <v>420</v>
      </c>
      <c r="JK19">
        <v>9.59703</v>
      </c>
      <c r="JL19">
        <v>102.189</v>
      </c>
      <c r="JM19">
        <v>102.816</v>
      </c>
    </row>
    <row r="20" spans="1:273">
      <c r="A20">
        <v>4</v>
      </c>
      <c r="B20">
        <v>1510803302.5</v>
      </c>
      <c r="C20">
        <v>15</v>
      </c>
      <c r="D20" t="s">
        <v>419</v>
      </c>
      <c r="E20" t="s">
        <v>420</v>
      </c>
      <c r="F20">
        <v>5</v>
      </c>
      <c r="G20" t="s">
        <v>405</v>
      </c>
      <c r="H20" t="s">
        <v>406</v>
      </c>
      <c r="I20">
        <v>1510803300</v>
      </c>
      <c r="J20">
        <f>(K20)/1000</f>
        <v>0</v>
      </c>
      <c r="K20">
        <f>IF(CZ20, AN20, AH20)</f>
        <v>0</v>
      </c>
      <c r="L20">
        <f>IF(CZ20, AI20, AG20)</f>
        <v>0</v>
      </c>
      <c r="M20">
        <f>DB20 - IF(AU20&gt;1, L20*CV20*100.0/(AW20*DP20), 0)</f>
        <v>0</v>
      </c>
      <c r="N20">
        <f>((T20-J20/2)*M20-L20)/(T20+J20/2)</f>
        <v>0</v>
      </c>
      <c r="O20">
        <f>N20*(DI20+DJ20)/1000.0</f>
        <v>0</v>
      </c>
      <c r="P20">
        <f>(DB20 - IF(AU20&gt;1, L20*CV20*100.0/(AW20*DP20), 0))*(DI20+DJ20)/1000.0</f>
        <v>0</v>
      </c>
      <c r="Q20">
        <f>2.0/((1/S20-1/R20)+SIGN(S20)*SQRT((1/S20-1/R20)*(1/S20-1/R20) + 4*CW20/((CW20+1)*(CW20+1))*(2*1/S20*1/R20-1/R20*1/R20)))</f>
        <v>0</v>
      </c>
      <c r="R20">
        <f>IF(LEFT(CX20,1)&lt;&gt;"0",IF(LEFT(CX20,1)="1",3.0,CY20),$D$5+$E$5*(DP20*DI20/($K$5*1000))+$F$5*(DP20*DI20/($K$5*1000))*MAX(MIN(CV20,$J$5),$I$5)*MAX(MIN(CV20,$J$5),$I$5)+$G$5*MAX(MIN(CV20,$J$5),$I$5)*(DP20*DI20/($K$5*1000))+$H$5*(DP20*DI20/($K$5*1000))*(DP20*DI20/($K$5*1000)))</f>
        <v>0</v>
      </c>
      <c r="S20">
        <f>J20*(1000-(1000*0.61365*exp(17.502*W20/(240.97+W20))/(DI20+DJ20)+DD20)/2)/(1000*0.61365*exp(17.502*W20/(240.97+W20))/(DI20+DJ20)-DD20)</f>
        <v>0</v>
      </c>
      <c r="T20">
        <f>1/((CW20+1)/(Q20/1.6)+1/(R20/1.37)) + CW20/((CW20+1)/(Q20/1.6) + CW20/(R20/1.37))</f>
        <v>0</v>
      </c>
      <c r="U20">
        <f>(CR20*CU20)</f>
        <v>0</v>
      </c>
      <c r="V20">
        <f>(DK20+(U20+2*0.95*5.67E-8*(((DK20+$B$7)+273)^4-(DK20+273)^4)-44100*J20)/(1.84*29.3*R20+8*0.95*5.67E-8*(DK20+273)^3))</f>
        <v>0</v>
      </c>
      <c r="W20">
        <f>($C$7*DL20+$D$7*DM20+$E$7*V20)</f>
        <v>0</v>
      </c>
      <c r="X20">
        <f>0.61365*exp(17.502*W20/(240.97+W20))</f>
        <v>0</v>
      </c>
      <c r="Y20">
        <f>(Z20/AA20*100)</f>
        <v>0</v>
      </c>
      <c r="Z20">
        <f>DD20*(DI20+DJ20)/1000</f>
        <v>0</v>
      </c>
      <c r="AA20">
        <f>0.61365*exp(17.502*DK20/(240.97+DK20))</f>
        <v>0</v>
      </c>
      <c r="AB20">
        <f>(X20-DD20*(DI20+DJ20)/1000)</f>
        <v>0</v>
      </c>
      <c r="AC20">
        <f>(-J20*44100)</f>
        <v>0</v>
      </c>
      <c r="AD20">
        <f>2*29.3*R20*0.92*(DK20-W20)</f>
        <v>0</v>
      </c>
      <c r="AE20">
        <f>2*0.95*5.67E-8*(((DK20+$B$7)+273)^4-(W20+273)^4)</f>
        <v>0</v>
      </c>
      <c r="AF20">
        <f>U20+AE20+AC20+AD20</f>
        <v>0</v>
      </c>
      <c r="AG20">
        <f>DH20*AU20*(DC20-DB20*(1000-AU20*DE20)/(1000-AU20*DD20))/(100*CV20)</f>
        <v>0</v>
      </c>
      <c r="AH20">
        <f>1000*DH20*AU20*(DD20-DE20)/(100*CV20*(1000-AU20*DD20))</f>
        <v>0</v>
      </c>
      <c r="AI20">
        <f>(AJ20 - AK20 - DI20*1E3/(8.314*(DK20+273.15)) * AM20/DH20 * AL20) * DH20/(100*CV20) * (1000 - DE20)/1000</f>
        <v>0</v>
      </c>
      <c r="AJ20">
        <v>423.947527332951</v>
      </c>
      <c r="AK20">
        <v>424.313418181818</v>
      </c>
      <c r="AL20">
        <v>-0.0131432585391925</v>
      </c>
      <c r="AM20">
        <v>63.8311328134683</v>
      </c>
      <c r="AN20">
        <f>(AP20 - AO20 + DI20*1E3/(8.314*(DK20+273.15)) * AR20/DH20 * AQ20) * DH20/(100*CV20) * 1000/(1000 - AP20)</f>
        <v>0</v>
      </c>
      <c r="AO20">
        <v>9.51139569886503</v>
      </c>
      <c r="AP20">
        <v>9.67112818181818</v>
      </c>
      <c r="AQ20">
        <v>-0.000160849661054667</v>
      </c>
      <c r="AR20">
        <v>108.415429594622</v>
      </c>
      <c r="AS20">
        <v>0</v>
      </c>
      <c r="AT20">
        <v>0</v>
      </c>
      <c r="AU20">
        <f>IF(AS20*$H$13&gt;=AW20,1.0,(AW20/(AW20-AS20*$H$13)))</f>
        <v>0</v>
      </c>
      <c r="AV20">
        <f>(AU20-1)*100</f>
        <v>0</v>
      </c>
      <c r="AW20">
        <f>MAX(0,($B$13+$C$13*DP20)/(1+$D$13*DP20)*DI20/(DK20+273)*$E$13)</f>
        <v>0</v>
      </c>
      <c r="AX20" t="s">
        <v>408</v>
      </c>
      <c r="AY20" t="s">
        <v>408</v>
      </c>
      <c r="AZ20">
        <v>0</v>
      </c>
      <c r="BA20">
        <v>0</v>
      </c>
      <c r="BB20">
        <f>1-AZ20/BA20</f>
        <v>0</v>
      </c>
      <c r="BC20">
        <v>0</v>
      </c>
      <c r="BD20" t="s">
        <v>408</v>
      </c>
      <c r="BE20" t="s">
        <v>408</v>
      </c>
      <c r="BF20">
        <v>0</v>
      </c>
      <c r="BG20">
        <v>0</v>
      </c>
      <c r="BH20">
        <f>1-BF20/BG20</f>
        <v>0</v>
      </c>
      <c r="BI20">
        <v>0.5</v>
      </c>
      <c r="BJ20">
        <f>CS20</f>
        <v>0</v>
      </c>
      <c r="BK20">
        <f>L20</f>
        <v>0</v>
      </c>
      <c r="BL20">
        <f>BH20*BI20*BJ20</f>
        <v>0</v>
      </c>
      <c r="BM20">
        <f>(BK20-BC20)/BJ20</f>
        <v>0</v>
      </c>
      <c r="BN20">
        <f>(BA20-BG20)/BG20</f>
        <v>0</v>
      </c>
      <c r="BO20">
        <f>AZ20/(BB20+AZ20/BG20)</f>
        <v>0</v>
      </c>
      <c r="BP20" t="s">
        <v>408</v>
      </c>
      <c r="BQ20">
        <v>0</v>
      </c>
      <c r="BR20">
        <f>IF(BQ20&lt;&gt;0, BQ20, BO20)</f>
        <v>0</v>
      </c>
      <c r="BS20">
        <f>1-BR20/BG20</f>
        <v>0</v>
      </c>
      <c r="BT20">
        <f>(BG20-BF20)/(BG20-BR20)</f>
        <v>0</v>
      </c>
      <c r="BU20">
        <f>(BA20-BG20)/(BA20-BR20)</f>
        <v>0</v>
      </c>
      <c r="BV20">
        <f>(BG20-BF20)/(BG20-AZ20)</f>
        <v>0</v>
      </c>
      <c r="BW20">
        <f>(BA20-BG20)/(BA20-AZ20)</f>
        <v>0</v>
      </c>
      <c r="BX20">
        <f>(BT20*BR20/BF20)</f>
        <v>0</v>
      </c>
      <c r="BY20">
        <f>(1-BX20)</f>
        <v>0</v>
      </c>
      <c r="BZ20" t="s">
        <v>408</v>
      </c>
      <c r="CA20" t="s">
        <v>408</v>
      </c>
      <c r="CB20" t="s">
        <v>408</v>
      </c>
      <c r="CC20" t="s">
        <v>408</v>
      </c>
      <c r="CD20" t="s">
        <v>408</v>
      </c>
      <c r="CE20" t="s">
        <v>408</v>
      </c>
      <c r="CF20" t="s">
        <v>408</v>
      </c>
      <c r="CG20" t="s">
        <v>408</v>
      </c>
      <c r="CH20" t="s">
        <v>408</v>
      </c>
      <c r="CI20" t="s">
        <v>408</v>
      </c>
      <c r="CJ20" t="s">
        <v>408</v>
      </c>
      <c r="CK20" t="s">
        <v>408</v>
      </c>
      <c r="CL20" t="s">
        <v>408</v>
      </c>
      <c r="CM20" t="s">
        <v>408</v>
      </c>
      <c r="CN20" t="s">
        <v>408</v>
      </c>
      <c r="CO20" t="s">
        <v>408</v>
      </c>
      <c r="CP20" t="s">
        <v>408</v>
      </c>
      <c r="CQ20" t="s">
        <v>408</v>
      </c>
      <c r="CR20">
        <f>$B$11*DQ20+$C$11*DR20+$F$11*EC20*(1-EF20)</f>
        <v>0</v>
      </c>
      <c r="CS20">
        <f>CR20*CT20</f>
        <v>0</v>
      </c>
      <c r="CT20">
        <f>($B$11*$D$9+$C$11*$D$9+$F$11*((EP20+EH20)/MAX(EP20+EH20+EQ20, 0.1)*$I$9+EQ20/MAX(EP20+EH20+EQ20, 0.1)*$J$9))/($B$11+$C$11+$F$11)</f>
        <v>0</v>
      </c>
      <c r="CU20">
        <f>($B$11*$K$9+$C$11*$K$9+$F$11*((EP20+EH20)/MAX(EP20+EH20+EQ20, 0.1)*$P$9+EQ20/MAX(EP20+EH20+EQ20, 0.1)*$Q$9))/($B$11+$C$11+$F$11)</f>
        <v>0</v>
      </c>
      <c r="CV20">
        <v>2.96</v>
      </c>
      <c r="CW20">
        <v>0.5</v>
      </c>
      <c r="CX20" t="s">
        <v>409</v>
      </c>
      <c r="CY20">
        <v>2</v>
      </c>
      <c r="CZ20" t="b">
        <v>1</v>
      </c>
      <c r="DA20">
        <v>1510803300</v>
      </c>
      <c r="DB20">
        <v>420.238444444444</v>
      </c>
      <c r="DC20">
        <v>419.941555555556</v>
      </c>
      <c r="DD20">
        <v>9.67411</v>
      </c>
      <c r="DE20">
        <v>9.51771666666667</v>
      </c>
      <c r="DF20">
        <v>413.233888888889</v>
      </c>
      <c r="DG20">
        <v>9.67546777777778</v>
      </c>
      <c r="DH20">
        <v>500.058888888889</v>
      </c>
      <c r="DI20">
        <v>90.2360333333333</v>
      </c>
      <c r="DJ20">
        <v>0.1000074</v>
      </c>
      <c r="DK20">
        <v>20.3315777777778</v>
      </c>
      <c r="DL20">
        <v>20.3209777777778</v>
      </c>
      <c r="DM20">
        <v>999.9</v>
      </c>
      <c r="DN20">
        <v>0</v>
      </c>
      <c r="DO20">
        <v>0</v>
      </c>
      <c r="DP20">
        <v>10012.4244444444</v>
      </c>
      <c r="DQ20">
        <v>0</v>
      </c>
      <c r="DR20">
        <v>0.386148</v>
      </c>
      <c r="DS20">
        <v>0.296695333333333</v>
      </c>
      <c r="DT20">
        <v>424.343777777778</v>
      </c>
      <c r="DU20">
        <v>423.977</v>
      </c>
      <c r="DV20">
        <v>0.156393888888889</v>
      </c>
      <c r="DW20">
        <v>419.941555555556</v>
      </c>
      <c r="DX20">
        <v>9.51771666666667</v>
      </c>
      <c r="DY20">
        <v>0.872953333333333</v>
      </c>
      <c r="DZ20">
        <v>0.858840888888889</v>
      </c>
      <c r="EA20">
        <v>4.95241111111111</v>
      </c>
      <c r="EB20">
        <v>4.71890222222222</v>
      </c>
      <c r="EC20">
        <v>0</v>
      </c>
      <c r="ED20">
        <v>0</v>
      </c>
      <c r="EE20">
        <v>0</v>
      </c>
      <c r="EF20">
        <v>0</v>
      </c>
      <c r="EG20">
        <v>2.30784444444444</v>
      </c>
      <c r="EH20">
        <v>0</v>
      </c>
      <c r="EI20">
        <v>-12.4949111111111</v>
      </c>
      <c r="EJ20">
        <v>-0.971855555555556</v>
      </c>
      <c r="EK20">
        <v>35.215</v>
      </c>
      <c r="EL20">
        <v>41.75</v>
      </c>
      <c r="EM20">
        <v>37.937</v>
      </c>
      <c r="EN20">
        <v>41.486</v>
      </c>
      <c r="EO20">
        <v>35.812</v>
      </c>
      <c r="EP20">
        <v>0</v>
      </c>
      <c r="EQ20">
        <v>0</v>
      </c>
      <c r="ER20">
        <v>0</v>
      </c>
      <c r="ES20">
        <v>14.0999999046326</v>
      </c>
      <c r="ET20">
        <v>0</v>
      </c>
      <c r="EU20">
        <v>2.11561538461538</v>
      </c>
      <c r="EV20">
        <v>2.91319353170026</v>
      </c>
      <c r="EW20">
        <v>-203830.152838672</v>
      </c>
      <c r="EX20">
        <v>11355.8884807692</v>
      </c>
      <c r="EY20">
        <v>15</v>
      </c>
      <c r="EZ20">
        <v>1510803025.5</v>
      </c>
      <c r="FA20" t="s">
        <v>410</v>
      </c>
      <c r="FB20">
        <v>1510803025.5</v>
      </c>
      <c r="FC20">
        <v>1510803022.5</v>
      </c>
      <c r="FD20">
        <v>1</v>
      </c>
      <c r="FE20">
        <v>0.17</v>
      </c>
      <c r="FF20">
        <v>-0.001</v>
      </c>
      <c r="FG20">
        <v>7.004</v>
      </c>
      <c r="FH20">
        <v>-0.005</v>
      </c>
      <c r="FI20">
        <v>420</v>
      </c>
      <c r="FJ20">
        <v>9</v>
      </c>
      <c r="FK20">
        <v>0.49</v>
      </c>
      <c r="FL20">
        <v>0.18</v>
      </c>
      <c r="FM20">
        <v>0.168313125</v>
      </c>
      <c r="FN20">
        <v>-0.0221824953095688</v>
      </c>
      <c r="FO20">
        <v>0.00925795814201895</v>
      </c>
      <c r="FP20">
        <v>1</v>
      </c>
      <c r="FQ20">
        <v>1</v>
      </c>
      <c r="FR20">
        <v>1</v>
      </c>
      <c r="FS20" t="s">
        <v>411</v>
      </c>
      <c r="FT20">
        <v>2.97464</v>
      </c>
      <c r="FU20">
        <v>2.75409</v>
      </c>
      <c r="FV20">
        <v>0.0903313</v>
      </c>
      <c r="FW20">
        <v>0.091599</v>
      </c>
      <c r="FX20">
        <v>0.0535093</v>
      </c>
      <c r="FY20">
        <v>0.0535552</v>
      </c>
      <c r="FZ20">
        <v>35411.8</v>
      </c>
      <c r="GA20">
        <v>38598.5</v>
      </c>
      <c r="GB20">
        <v>35275</v>
      </c>
      <c r="GC20">
        <v>38532.9</v>
      </c>
      <c r="GD20">
        <v>47297.9</v>
      </c>
      <c r="GE20">
        <v>52630</v>
      </c>
      <c r="GF20">
        <v>55053.7</v>
      </c>
      <c r="GG20">
        <v>61746.5</v>
      </c>
      <c r="GH20">
        <v>1.99955</v>
      </c>
      <c r="GI20">
        <v>1.83232</v>
      </c>
      <c r="GJ20">
        <v>-0.00308082</v>
      </c>
      <c r="GK20">
        <v>0</v>
      </c>
      <c r="GL20">
        <v>20.2339</v>
      </c>
      <c r="GM20">
        <v>999.9</v>
      </c>
      <c r="GN20">
        <v>48.688</v>
      </c>
      <c r="GO20">
        <v>29.336</v>
      </c>
      <c r="GP20">
        <v>22.128</v>
      </c>
      <c r="GQ20">
        <v>55.2501</v>
      </c>
      <c r="GR20">
        <v>49.2308</v>
      </c>
      <c r="GS20">
        <v>1</v>
      </c>
      <c r="GT20">
        <v>-0.128117</v>
      </c>
      <c r="GU20">
        <v>2.7347</v>
      </c>
      <c r="GV20">
        <v>20.1177</v>
      </c>
      <c r="GW20">
        <v>5.20336</v>
      </c>
      <c r="GX20">
        <v>12.0043</v>
      </c>
      <c r="GY20">
        <v>4.9757</v>
      </c>
      <c r="GZ20">
        <v>3.293</v>
      </c>
      <c r="HA20">
        <v>9999</v>
      </c>
      <c r="HB20">
        <v>999.9</v>
      </c>
      <c r="HC20">
        <v>9999</v>
      </c>
      <c r="HD20">
        <v>9999</v>
      </c>
      <c r="HE20">
        <v>1.8631</v>
      </c>
      <c r="HF20">
        <v>1.86813</v>
      </c>
      <c r="HG20">
        <v>1.86789</v>
      </c>
      <c r="HH20">
        <v>1.86895</v>
      </c>
      <c r="HI20">
        <v>1.86984</v>
      </c>
      <c r="HJ20">
        <v>1.86588</v>
      </c>
      <c r="HK20">
        <v>1.86707</v>
      </c>
      <c r="HL20">
        <v>1.86838</v>
      </c>
      <c r="HM20">
        <v>5</v>
      </c>
      <c r="HN20">
        <v>0</v>
      </c>
      <c r="HO20">
        <v>0</v>
      </c>
      <c r="HP20">
        <v>0</v>
      </c>
      <c r="HQ20" t="s">
        <v>412</v>
      </c>
      <c r="HR20" t="s">
        <v>413</v>
      </c>
      <c r="HS20" t="s">
        <v>414</v>
      </c>
      <c r="HT20" t="s">
        <v>414</v>
      </c>
      <c r="HU20" t="s">
        <v>414</v>
      </c>
      <c r="HV20" t="s">
        <v>414</v>
      </c>
      <c r="HW20">
        <v>0</v>
      </c>
      <c r="HX20">
        <v>100</v>
      </c>
      <c r="HY20">
        <v>100</v>
      </c>
      <c r="HZ20">
        <v>7.004</v>
      </c>
      <c r="IA20">
        <v>-0.0014</v>
      </c>
      <c r="IB20">
        <v>4.37938707242459</v>
      </c>
      <c r="IC20">
        <v>0.00614860080401583</v>
      </c>
      <c r="ID20">
        <v>7.47005204250058e-07</v>
      </c>
      <c r="IE20">
        <v>-6.13614996760479e-10</v>
      </c>
      <c r="IF20">
        <v>0.00378500545765202</v>
      </c>
      <c r="IG20">
        <v>-0.0226463544028373</v>
      </c>
      <c r="IH20">
        <v>0.00259345603324487</v>
      </c>
      <c r="II20">
        <v>-3.18119573220187e-05</v>
      </c>
      <c r="IJ20">
        <v>-2</v>
      </c>
      <c r="IK20">
        <v>1777</v>
      </c>
      <c r="IL20">
        <v>0</v>
      </c>
      <c r="IM20">
        <v>26</v>
      </c>
      <c r="IN20">
        <v>4.6</v>
      </c>
      <c r="IO20">
        <v>4.7</v>
      </c>
      <c r="IP20">
        <v>1.01807</v>
      </c>
      <c r="IQ20">
        <v>2.63062</v>
      </c>
      <c r="IR20">
        <v>1.54785</v>
      </c>
      <c r="IS20">
        <v>2.30469</v>
      </c>
      <c r="IT20">
        <v>1.34644</v>
      </c>
      <c r="IU20">
        <v>2.42188</v>
      </c>
      <c r="IV20">
        <v>33.2216</v>
      </c>
      <c r="IW20">
        <v>24.2364</v>
      </c>
      <c r="IX20">
        <v>18</v>
      </c>
      <c r="IY20">
        <v>500.381</v>
      </c>
      <c r="IZ20">
        <v>395.85</v>
      </c>
      <c r="JA20">
        <v>16.9014</v>
      </c>
      <c r="JB20">
        <v>25.5298</v>
      </c>
      <c r="JC20">
        <v>29.9999</v>
      </c>
      <c r="JD20">
        <v>25.5899</v>
      </c>
      <c r="JE20">
        <v>25.5477</v>
      </c>
      <c r="JF20">
        <v>20.4106</v>
      </c>
      <c r="JG20">
        <v>53.1409</v>
      </c>
      <c r="JH20">
        <v>44.6746</v>
      </c>
      <c r="JI20">
        <v>16.9</v>
      </c>
      <c r="JJ20">
        <v>420</v>
      </c>
      <c r="JK20">
        <v>9.59703</v>
      </c>
      <c r="JL20">
        <v>102.189</v>
      </c>
      <c r="JM20">
        <v>102.816</v>
      </c>
    </row>
    <row r="21" spans="1:273">
      <c r="A21">
        <v>5</v>
      </c>
      <c r="B21">
        <v>1510803307.5</v>
      </c>
      <c r="C21">
        <v>20</v>
      </c>
      <c r="D21" t="s">
        <v>421</v>
      </c>
      <c r="E21" t="s">
        <v>422</v>
      </c>
      <c r="F21">
        <v>5</v>
      </c>
      <c r="G21" t="s">
        <v>405</v>
      </c>
      <c r="H21" t="s">
        <v>406</v>
      </c>
      <c r="I21">
        <v>1510803304.7</v>
      </c>
      <c r="J21">
        <f>(K21)/1000</f>
        <v>0</v>
      </c>
      <c r="K21">
        <f>IF(CZ21, AN21, AH21)</f>
        <v>0</v>
      </c>
      <c r="L21">
        <f>IF(CZ21, AI21, AG21)</f>
        <v>0</v>
      </c>
      <c r="M21">
        <f>DB21 - IF(AU21&gt;1, L21*CV21*100.0/(AW21*DP21), 0)</f>
        <v>0</v>
      </c>
      <c r="N21">
        <f>((T21-J21/2)*M21-L21)/(T21+J21/2)</f>
        <v>0</v>
      </c>
      <c r="O21">
        <f>N21*(DI21+DJ21)/1000.0</f>
        <v>0</v>
      </c>
      <c r="P21">
        <f>(DB21 - IF(AU21&gt;1, L21*CV21*100.0/(AW21*DP21), 0))*(DI21+DJ21)/1000.0</f>
        <v>0</v>
      </c>
      <c r="Q21">
        <f>2.0/((1/S21-1/R21)+SIGN(S21)*SQRT((1/S21-1/R21)*(1/S21-1/R21) + 4*CW21/((CW21+1)*(CW21+1))*(2*1/S21*1/R21-1/R21*1/R21)))</f>
        <v>0</v>
      </c>
      <c r="R21">
        <f>IF(LEFT(CX21,1)&lt;&gt;"0",IF(LEFT(CX21,1)="1",3.0,CY21),$D$5+$E$5*(DP21*DI21/($K$5*1000))+$F$5*(DP21*DI21/($K$5*1000))*MAX(MIN(CV21,$J$5),$I$5)*MAX(MIN(CV21,$J$5),$I$5)+$G$5*MAX(MIN(CV21,$J$5),$I$5)*(DP21*DI21/($K$5*1000))+$H$5*(DP21*DI21/($K$5*1000))*(DP21*DI21/($K$5*1000)))</f>
        <v>0</v>
      </c>
      <c r="S21">
        <f>J21*(1000-(1000*0.61365*exp(17.502*W21/(240.97+W21))/(DI21+DJ21)+DD21)/2)/(1000*0.61365*exp(17.502*W21/(240.97+W21))/(DI21+DJ21)-DD21)</f>
        <v>0</v>
      </c>
      <c r="T21">
        <f>1/((CW21+1)/(Q21/1.6)+1/(R21/1.37)) + CW21/((CW21+1)/(Q21/1.6) + CW21/(R21/1.37))</f>
        <v>0</v>
      </c>
      <c r="U21">
        <f>(CR21*CU21)</f>
        <v>0</v>
      </c>
      <c r="V21">
        <f>(DK21+(U21+2*0.95*5.67E-8*(((DK21+$B$7)+273)^4-(DK21+273)^4)-44100*J21)/(1.84*29.3*R21+8*0.95*5.67E-8*(DK21+273)^3))</f>
        <v>0</v>
      </c>
      <c r="W21">
        <f>($C$7*DL21+$D$7*DM21+$E$7*V21)</f>
        <v>0</v>
      </c>
      <c r="X21">
        <f>0.61365*exp(17.502*W21/(240.97+W21))</f>
        <v>0</v>
      </c>
      <c r="Y21">
        <f>(Z21/AA21*100)</f>
        <v>0</v>
      </c>
      <c r="Z21">
        <f>DD21*(DI21+DJ21)/1000</f>
        <v>0</v>
      </c>
      <c r="AA21">
        <f>0.61365*exp(17.502*DK21/(240.97+DK21))</f>
        <v>0</v>
      </c>
      <c r="AB21">
        <f>(X21-DD21*(DI21+DJ21)/1000)</f>
        <v>0</v>
      </c>
      <c r="AC21">
        <f>(-J21*44100)</f>
        <v>0</v>
      </c>
      <c r="AD21">
        <f>2*29.3*R21*0.92*(DK21-W21)</f>
        <v>0</v>
      </c>
      <c r="AE21">
        <f>2*0.95*5.67E-8*(((DK21+$B$7)+273)^4-(W21+273)^4)</f>
        <v>0</v>
      </c>
      <c r="AF21">
        <f>U21+AE21+AC21+AD21</f>
        <v>0</v>
      </c>
      <c r="AG21">
        <f>DH21*AU21*(DC21-DB21*(1000-AU21*DE21)/(1000-AU21*DD21))/(100*CV21)</f>
        <v>0</v>
      </c>
      <c r="AH21">
        <f>1000*DH21*AU21*(DD21-DE21)/(100*CV21*(1000-AU21*DD21))</f>
        <v>0</v>
      </c>
      <c r="AI21">
        <f>(AJ21 - AK21 - DI21*1E3/(8.314*(DK21+273.15)) * AM21/DH21 * AL21) * DH21/(100*CV21) * (1000 - DE21)/1000</f>
        <v>0</v>
      </c>
      <c r="AJ21">
        <v>424.130480610244</v>
      </c>
      <c r="AK21">
        <v>424.397878787879</v>
      </c>
      <c r="AL21">
        <v>0.00470296087894679</v>
      </c>
      <c r="AM21">
        <v>63.8311328134683</v>
      </c>
      <c r="AN21">
        <f>(AP21 - AO21 + DI21*1E3/(8.314*(DK21+273.15)) * AR21/DH21 * AQ21) * DH21/(100*CV21) * 1000/(1000 - AP21)</f>
        <v>0</v>
      </c>
      <c r="AO21">
        <v>9.56098976874115</v>
      </c>
      <c r="AP21">
        <v>9.68880939393939</v>
      </c>
      <c r="AQ21">
        <v>0.000237662181005726</v>
      </c>
      <c r="AR21">
        <v>108.415429594622</v>
      </c>
      <c r="AS21">
        <v>0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MAX(0,($B$13+$C$13*DP21)/(1+$D$13*DP21)*DI21/(DK21+273)*$E$13)</f>
        <v>0</v>
      </c>
      <c r="AX21" t="s">
        <v>408</v>
      </c>
      <c r="AY21" t="s">
        <v>408</v>
      </c>
      <c r="AZ21">
        <v>0</v>
      </c>
      <c r="BA21">
        <v>0</v>
      </c>
      <c r="BB21">
        <f>1-AZ21/BA21</f>
        <v>0</v>
      </c>
      <c r="BC21">
        <v>0</v>
      </c>
      <c r="BD21" t="s">
        <v>408</v>
      </c>
      <c r="BE21" t="s">
        <v>408</v>
      </c>
      <c r="BF21">
        <v>0</v>
      </c>
      <c r="BG21">
        <v>0</v>
      </c>
      <c r="BH21">
        <f>1-BF21/BG21</f>
        <v>0</v>
      </c>
      <c r="BI21">
        <v>0.5</v>
      </c>
      <c r="BJ21">
        <f>CS21</f>
        <v>0</v>
      </c>
      <c r="BK21">
        <f>L21</f>
        <v>0</v>
      </c>
      <c r="BL21">
        <f>BH21*BI21*BJ21</f>
        <v>0</v>
      </c>
      <c r="BM21">
        <f>(BK21-BC21)/BJ21</f>
        <v>0</v>
      </c>
      <c r="BN21">
        <f>(BA21-BG21)/BG21</f>
        <v>0</v>
      </c>
      <c r="BO21">
        <f>AZ21/(BB21+AZ21/BG21)</f>
        <v>0</v>
      </c>
      <c r="BP21" t="s">
        <v>408</v>
      </c>
      <c r="BQ21">
        <v>0</v>
      </c>
      <c r="BR21">
        <f>IF(BQ21&lt;&gt;0, BQ21, BO21)</f>
        <v>0</v>
      </c>
      <c r="BS21">
        <f>1-BR21/BG21</f>
        <v>0</v>
      </c>
      <c r="BT21">
        <f>(BG21-BF21)/(BG21-BR21)</f>
        <v>0</v>
      </c>
      <c r="BU21">
        <f>(BA21-BG21)/(BA21-BR21)</f>
        <v>0</v>
      </c>
      <c r="BV21">
        <f>(BG21-BF21)/(BG21-AZ21)</f>
        <v>0</v>
      </c>
      <c r="BW21">
        <f>(BA21-BG21)/(BA21-AZ21)</f>
        <v>0</v>
      </c>
      <c r="BX21">
        <f>(BT21*BR21/BF21)</f>
        <v>0</v>
      </c>
      <c r="BY21">
        <f>(1-BX21)</f>
        <v>0</v>
      </c>
      <c r="BZ21" t="s">
        <v>408</v>
      </c>
      <c r="CA21" t="s">
        <v>408</v>
      </c>
      <c r="CB21" t="s">
        <v>408</v>
      </c>
      <c r="CC21" t="s">
        <v>408</v>
      </c>
      <c r="CD21" t="s">
        <v>408</v>
      </c>
      <c r="CE21" t="s">
        <v>408</v>
      </c>
      <c r="CF21" t="s">
        <v>408</v>
      </c>
      <c r="CG21" t="s">
        <v>408</v>
      </c>
      <c r="CH21" t="s">
        <v>408</v>
      </c>
      <c r="CI21" t="s">
        <v>408</v>
      </c>
      <c r="CJ21" t="s">
        <v>408</v>
      </c>
      <c r="CK21" t="s">
        <v>408</v>
      </c>
      <c r="CL21" t="s">
        <v>408</v>
      </c>
      <c r="CM21" t="s">
        <v>408</v>
      </c>
      <c r="CN21" t="s">
        <v>408</v>
      </c>
      <c r="CO21" t="s">
        <v>408</v>
      </c>
      <c r="CP21" t="s">
        <v>408</v>
      </c>
      <c r="CQ21" t="s">
        <v>408</v>
      </c>
      <c r="CR21">
        <f>$B$11*DQ21+$C$11*DR21+$F$11*EC21*(1-EF21)</f>
        <v>0</v>
      </c>
      <c r="CS21">
        <f>CR21*CT21</f>
        <v>0</v>
      </c>
      <c r="CT21">
        <f>($B$11*$D$9+$C$11*$D$9+$F$11*((EP21+EH21)/MAX(EP21+EH21+EQ21, 0.1)*$I$9+EQ21/MAX(EP21+EH21+EQ21, 0.1)*$J$9))/($B$11+$C$11+$F$11)</f>
        <v>0</v>
      </c>
      <c r="CU21">
        <f>($B$11*$K$9+$C$11*$K$9+$F$11*((EP21+EH21)/MAX(EP21+EH21+EQ21, 0.1)*$P$9+EQ21/MAX(EP21+EH21+EQ21, 0.1)*$Q$9))/($B$11+$C$11+$F$11)</f>
        <v>0</v>
      </c>
      <c r="CV21">
        <v>2.96</v>
      </c>
      <c r="CW21">
        <v>0.5</v>
      </c>
      <c r="CX21" t="s">
        <v>409</v>
      </c>
      <c r="CY21">
        <v>2</v>
      </c>
      <c r="CZ21" t="b">
        <v>1</v>
      </c>
      <c r="DA21">
        <v>1510803304.7</v>
      </c>
      <c r="DB21">
        <v>420.2507</v>
      </c>
      <c r="DC21">
        <v>420.0553</v>
      </c>
      <c r="DD21">
        <v>9.68025</v>
      </c>
      <c r="DE21">
        <v>9.558423</v>
      </c>
      <c r="DF21">
        <v>413.2463</v>
      </c>
      <c r="DG21">
        <v>9.681495</v>
      </c>
      <c r="DH21">
        <v>500.1275</v>
      </c>
      <c r="DI21">
        <v>90.23216</v>
      </c>
      <c r="DJ21">
        <v>0.10002863</v>
      </c>
      <c r="DK21">
        <v>20.30168</v>
      </c>
      <c r="DL21">
        <v>20.14033</v>
      </c>
      <c r="DM21">
        <v>999.9</v>
      </c>
      <c r="DN21">
        <v>0</v>
      </c>
      <c r="DO21">
        <v>0</v>
      </c>
      <c r="DP21">
        <v>9991.867</v>
      </c>
      <c r="DQ21">
        <v>0</v>
      </c>
      <c r="DR21">
        <v>0.3882167</v>
      </c>
      <c r="DS21">
        <v>0.1954716</v>
      </c>
      <c r="DT21">
        <v>424.3587</v>
      </c>
      <c r="DU21">
        <v>424.1091</v>
      </c>
      <c r="DV21">
        <v>0.121827</v>
      </c>
      <c r="DW21">
        <v>420.0553</v>
      </c>
      <c r="DX21">
        <v>9.558423</v>
      </c>
      <c r="DY21">
        <v>0.8734698</v>
      </c>
      <c r="DZ21">
        <v>0.8624771</v>
      </c>
      <c r="EA21">
        <v>4.960893</v>
      </c>
      <c r="EB21">
        <v>4.779402</v>
      </c>
      <c r="EC21">
        <v>0</v>
      </c>
      <c r="ED21">
        <v>0</v>
      </c>
      <c r="EE21">
        <v>0</v>
      </c>
      <c r="EF21">
        <v>0</v>
      </c>
      <c r="EG21">
        <v>2.23685</v>
      </c>
      <c r="EH21">
        <v>0</v>
      </c>
      <c r="EI21">
        <v>-12.48882</v>
      </c>
      <c r="EJ21">
        <v>-0.94544</v>
      </c>
      <c r="EK21">
        <v>35.187</v>
      </c>
      <c r="EL21">
        <v>41.75</v>
      </c>
      <c r="EM21">
        <v>37.937</v>
      </c>
      <c r="EN21">
        <v>41.5</v>
      </c>
      <c r="EO21">
        <v>35.8561</v>
      </c>
      <c r="EP21">
        <v>0</v>
      </c>
      <c r="EQ21">
        <v>0</v>
      </c>
      <c r="ER21">
        <v>0</v>
      </c>
      <c r="ES21">
        <v>18.8999998569489</v>
      </c>
      <c r="ET21">
        <v>0</v>
      </c>
      <c r="EU21">
        <v>2.25328076923077</v>
      </c>
      <c r="EV21">
        <v>-0.0396547053032231</v>
      </c>
      <c r="EW21">
        <v>-4.76696753025075</v>
      </c>
      <c r="EX21">
        <v>-12.2350692307692</v>
      </c>
      <c r="EY21">
        <v>15</v>
      </c>
      <c r="EZ21">
        <v>1510803025.5</v>
      </c>
      <c r="FA21" t="s">
        <v>410</v>
      </c>
      <c r="FB21">
        <v>1510803025.5</v>
      </c>
      <c r="FC21">
        <v>1510803022.5</v>
      </c>
      <c r="FD21">
        <v>1</v>
      </c>
      <c r="FE21">
        <v>0.17</v>
      </c>
      <c r="FF21">
        <v>-0.001</v>
      </c>
      <c r="FG21">
        <v>7.004</v>
      </c>
      <c r="FH21">
        <v>-0.005</v>
      </c>
      <c r="FI21">
        <v>420</v>
      </c>
      <c r="FJ21">
        <v>9</v>
      </c>
      <c r="FK21">
        <v>0.49</v>
      </c>
      <c r="FL21">
        <v>0.18</v>
      </c>
      <c r="FM21">
        <v>0.15908555</v>
      </c>
      <c r="FN21">
        <v>-0.189965808630395</v>
      </c>
      <c r="FO21">
        <v>0.0226338825910956</v>
      </c>
      <c r="FP21">
        <v>1</v>
      </c>
      <c r="FQ21">
        <v>1</v>
      </c>
      <c r="FR21">
        <v>1</v>
      </c>
      <c r="FS21" t="s">
        <v>411</v>
      </c>
      <c r="FT21">
        <v>2.97443</v>
      </c>
      <c r="FU21">
        <v>2.75351</v>
      </c>
      <c r="FV21">
        <v>0.0903414</v>
      </c>
      <c r="FW21">
        <v>0.0916005</v>
      </c>
      <c r="FX21">
        <v>0.0535801</v>
      </c>
      <c r="FY21">
        <v>0.0535466</v>
      </c>
      <c r="FZ21">
        <v>35412.1</v>
      </c>
      <c r="GA21">
        <v>38598.8</v>
      </c>
      <c r="GB21">
        <v>35275.6</v>
      </c>
      <c r="GC21">
        <v>38533.2</v>
      </c>
      <c r="GD21">
        <v>47295.1</v>
      </c>
      <c r="GE21">
        <v>52630.8</v>
      </c>
      <c r="GF21">
        <v>55054.5</v>
      </c>
      <c r="GG21">
        <v>61746.8</v>
      </c>
      <c r="GH21">
        <v>1.9993</v>
      </c>
      <c r="GI21">
        <v>1.8324</v>
      </c>
      <c r="GJ21">
        <v>-0.00849739</v>
      </c>
      <c r="GK21">
        <v>0</v>
      </c>
      <c r="GL21">
        <v>20.2356</v>
      </c>
      <c r="GM21">
        <v>999.9</v>
      </c>
      <c r="GN21">
        <v>48.59</v>
      </c>
      <c r="GO21">
        <v>29.336</v>
      </c>
      <c r="GP21">
        <v>22.0846</v>
      </c>
      <c r="GQ21">
        <v>54.9301</v>
      </c>
      <c r="GR21">
        <v>49.6114</v>
      </c>
      <c r="GS21">
        <v>1</v>
      </c>
      <c r="GT21">
        <v>-0.12862</v>
      </c>
      <c r="GU21">
        <v>2.7339</v>
      </c>
      <c r="GV21">
        <v>20.1175</v>
      </c>
      <c r="GW21">
        <v>5.20097</v>
      </c>
      <c r="GX21">
        <v>12.004</v>
      </c>
      <c r="GY21">
        <v>4.97515</v>
      </c>
      <c r="GZ21">
        <v>3.2927</v>
      </c>
      <c r="HA21">
        <v>9999</v>
      </c>
      <c r="HB21">
        <v>999.9</v>
      </c>
      <c r="HC21">
        <v>9999</v>
      </c>
      <c r="HD21">
        <v>9999</v>
      </c>
      <c r="HE21">
        <v>1.8631</v>
      </c>
      <c r="HF21">
        <v>1.86813</v>
      </c>
      <c r="HG21">
        <v>1.86791</v>
      </c>
      <c r="HH21">
        <v>1.86893</v>
      </c>
      <c r="HI21">
        <v>1.86982</v>
      </c>
      <c r="HJ21">
        <v>1.86589</v>
      </c>
      <c r="HK21">
        <v>1.86705</v>
      </c>
      <c r="HL21">
        <v>1.86838</v>
      </c>
      <c r="HM21">
        <v>5</v>
      </c>
      <c r="HN21">
        <v>0</v>
      </c>
      <c r="HO21">
        <v>0</v>
      </c>
      <c r="HP21">
        <v>0</v>
      </c>
      <c r="HQ21" t="s">
        <v>412</v>
      </c>
      <c r="HR21" t="s">
        <v>413</v>
      </c>
      <c r="HS21" t="s">
        <v>414</v>
      </c>
      <c r="HT21" t="s">
        <v>414</v>
      </c>
      <c r="HU21" t="s">
        <v>414</v>
      </c>
      <c r="HV21" t="s">
        <v>414</v>
      </c>
      <c r="HW21">
        <v>0</v>
      </c>
      <c r="HX21">
        <v>100</v>
      </c>
      <c r="HY21">
        <v>100</v>
      </c>
      <c r="HZ21">
        <v>7.005</v>
      </c>
      <c r="IA21">
        <v>-0.0011</v>
      </c>
      <c r="IB21">
        <v>4.37938707242459</v>
      </c>
      <c r="IC21">
        <v>0.00614860080401583</v>
      </c>
      <c r="ID21">
        <v>7.47005204250058e-07</v>
      </c>
      <c r="IE21">
        <v>-6.13614996760479e-10</v>
      </c>
      <c r="IF21">
        <v>0.00378500545765202</v>
      </c>
      <c r="IG21">
        <v>-0.0226463544028373</v>
      </c>
      <c r="IH21">
        <v>0.00259345603324487</v>
      </c>
      <c r="II21">
        <v>-3.18119573220187e-05</v>
      </c>
      <c r="IJ21">
        <v>-2</v>
      </c>
      <c r="IK21">
        <v>1777</v>
      </c>
      <c r="IL21">
        <v>0</v>
      </c>
      <c r="IM21">
        <v>26</v>
      </c>
      <c r="IN21">
        <v>4.7</v>
      </c>
      <c r="IO21">
        <v>4.8</v>
      </c>
      <c r="IP21">
        <v>1.01807</v>
      </c>
      <c r="IQ21">
        <v>2.63428</v>
      </c>
      <c r="IR21">
        <v>1.54785</v>
      </c>
      <c r="IS21">
        <v>2.30469</v>
      </c>
      <c r="IT21">
        <v>1.34644</v>
      </c>
      <c r="IU21">
        <v>2.42676</v>
      </c>
      <c r="IV21">
        <v>33.2216</v>
      </c>
      <c r="IW21">
        <v>24.2364</v>
      </c>
      <c r="IX21">
        <v>18</v>
      </c>
      <c r="IY21">
        <v>500.205</v>
      </c>
      <c r="IZ21">
        <v>395.876</v>
      </c>
      <c r="JA21">
        <v>16.9004</v>
      </c>
      <c r="JB21">
        <v>25.5279</v>
      </c>
      <c r="JC21">
        <v>29.9999</v>
      </c>
      <c r="JD21">
        <v>25.5886</v>
      </c>
      <c r="JE21">
        <v>25.5456</v>
      </c>
      <c r="JF21">
        <v>20.4094</v>
      </c>
      <c r="JG21">
        <v>53.1409</v>
      </c>
      <c r="JH21">
        <v>44.2702</v>
      </c>
      <c r="JI21">
        <v>16.9</v>
      </c>
      <c r="JJ21">
        <v>420</v>
      </c>
      <c r="JK21">
        <v>9.64004</v>
      </c>
      <c r="JL21">
        <v>102.191</v>
      </c>
      <c r="JM21">
        <v>102.816</v>
      </c>
    </row>
    <row r="22" spans="1:273">
      <c r="A22">
        <v>6</v>
      </c>
      <c r="B22">
        <v>1510803312.5</v>
      </c>
      <c r="C22">
        <v>25</v>
      </c>
      <c r="D22" t="s">
        <v>423</v>
      </c>
      <c r="E22" t="s">
        <v>424</v>
      </c>
      <c r="F22">
        <v>5</v>
      </c>
      <c r="G22" t="s">
        <v>405</v>
      </c>
      <c r="H22" t="s">
        <v>406</v>
      </c>
      <c r="I22">
        <v>1510803310</v>
      </c>
      <c r="J22">
        <f>(K22)/1000</f>
        <v>0</v>
      </c>
      <c r="K22">
        <f>IF(CZ22, AN22, AH22)</f>
        <v>0</v>
      </c>
      <c r="L22">
        <f>IF(CZ22, AI22, AG22)</f>
        <v>0</v>
      </c>
      <c r="M22">
        <f>DB22 - IF(AU22&gt;1, L22*CV22*100.0/(AW22*DP22), 0)</f>
        <v>0</v>
      </c>
      <c r="N22">
        <f>((T22-J22/2)*M22-L22)/(T22+J22/2)</f>
        <v>0</v>
      </c>
      <c r="O22">
        <f>N22*(DI22+DJ22)/1000.0</f>
        <v>0</v>
      </c>
      <c r="P22">
        <f>(DB22 - IF(AU22&gt;1, L22*CV22*100.0/(AW22*DP22), 0))*(DI22+DJ22)/1000.0</f>
        <v>0</v>
      </c>
      <c r="Q22">
        <f>2.0/((1/S22-1/R22)+SIGN(S22)*SQRT((1/S22-1/R22)*(1/S22-1/R22) + 4*CW22/((CW22+1)*(CW22+1))*(2*1/S22*1/R22-1/R22*1/R22)))</f>
        <v>0</v>
      </c>
      <c r="R22">
        <f>IF(LEFT(CX22,1)&lt;&gt;"0",IF(LEFT(CX22,1)="1",3.0,CY22),$D$5+$E$5*(DP22*DI22/($K$5*1000))+$F$5*(DP22*DI22/($K$5*1000))*MAX(MIN(CV22,$J$5),$I$5)*MAX(MIN(CV22,$J$5),$I$5)+$G$5*MAX(MIN(CV22,$J$5),$I$5)*(DP22*DI22/($K$5*1000))+$H$5*(DP22*DI22/($K$5*1000))*(DP22*DI22/($K$5*1000)))</f>
        <v>0</v>
      </c>
      <c r="S22">
        <f>J22*(1000-(1000*0.61365*exp(17.502*W22/(240.97+W22))/(DI22+DJ22)+DD22)/2)/(1000*0.61365*exp(17.502*W22/(240.97+W22))/(DI22+DJ22)-DD22)</f>
        <v>0</v>
      </c>
      <c r="T22">
        <f>1/((CW22+1)/(Q22/1.6)+1/(R22/1.37)) + CW22/((CW22+1)/(Q22/1.6) + CW22/(R22/1.37))</f>
        <v>0</v>
      </c>
      <c r="U22">
        <f>(CR22*CU22)</f>
        <v>0</v>
      </c>
      <c r="V22">
        <f>(DK22+(U22+2*0.95*5.67E-8*(((DK22+$B$7)+273)^4-(DK22+273)^4)-44100*J22)/(1.84*29.3*R22+8*0.95*5.67E-8*(DK22+273)^3))</f>
        <v>0</v>
      </c>
      <c r="W22">
        <f>($C$7*DL22+$D$7*DM22+$E$7*V22)</f>
        <v>0</v>
      </c>
      <c r="X22">
        <f>0.61365*exp(17.502*W22/(240.97+W22))</f>
        <v>0</v>
      </c>
      <c r="Y22">
        <f>(Z22/AA22*100)</f>
        <v>0</v>
      </c>
      <c r="Z22">
        <f>DD22*(DI22+DJ22)/1000</f>
        <v>0</v>
      </c>
      <c r="AA22">
        <f>0.61365*exp(17.502*DK22/(240.97+DK22))</f>
        <v>0</v>
      </c>
      <c r="AB22">
        <f>(X22-DD22*(DI22+DJ22)/1000)</f>
        <v>0</v>
      </c>
      <c r="AC22">
        <f>(-J22*44100)</f>
        <v>0</v>
      </c>
      <c r="AD22">
        <f>2*29.3*R22*0.92*(DK22-W22)</f>
        <v>0</v>
      </c>
      <c r="AE22">
        <f>2*0.95*5.67E-8*(((DK22+$B$7)+273)^4-(W22+273)^4)</f>
        <v>0</v>
      </c>
      <c r="AF22">
        <f>U22+AE22+AC22+AD22</f>
        <v>0</v>
      </c>
      <c r="AG22">
        <f>DH22*AU22*(DC22-DB22*(1000-AU22*DE22)/(1000-AU22*DD22))/(100*CV22)</f>
        <v>0</v>
      </c>
      <c r="AH22">
        <f>1000*DH22*AU22*(DD22-DE22)/(100*CV22*(1000-AU22*DD22))</f>
        <v>0</v>
      </c>
      <c r="AI22">
        <f>(AJ22 - AK22 - DI22*1E3/(8.314*(DK22+273.15)) * AM22/DH22 * AL22) * DH22/(100*CV22) * (1000 - DE22)/1000</f>
        <v>0</v>
      </c>
      <c r="AJ22">
        <v>424.002979014763</v>
      </c>
      <c r="AK22">
        <v>424.384048484849</v>
      </c>
      <c r="AL22">
        <v>-0.00112516425317294</v>
      </c>
      <c r="AM22">
        <v>63.8311328134683</v>
      </c>
      <c r="AN22">
        <f>(AP22 - AO22 + DI22*1E3/(8.314*(DK22+273.15)) * AR22/DH22 * AQ22) * DH22/(100*CV22) * 1000/(1000 - AP22)</f>
        <v>0</v>
      </c>
      <c r="AO22">
        <v>9.54120028826565</v>
      </c>
      <c r="AP22">
        <v>9.68909872727272</v>
      </c>
      <c r="AQ22">
        <v>5.8099368643399e-06</v>
      </c>
      <c r="AR22">
        <v>108.415429594622</v>
      </c>
      <c r="AS22">
        <v>0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MAX(0,($B$13+$C$13*DP22)/(1+$D$13*DP22)*DI22/(DK22+273)*$E$13)</f>
        <v>0</v>
      </c>
      <c r="AX22" t="s">
        <v>408</v>
      </c>
      <c r="AY22" t="s">
        <v>408</v>
      </c>
      <c r="AZ22">
        <v>0</v>
      </c>
      <c r="BA22">
        <v>0</v>
      </c>
      <c r="BB22">
        <f>1-AZ22/BA22</f>
        <v>0</v>
      </c>
      <c r="BC22">
        <v>0</v>
      </c>
      <c r="BD22" t="s">
        <v>408</v>
      </c>
      <c r="BE22" t="s">
        <v>408</v>
      </c>
      <c r="BF22">
        <v>0</v>
      </c>
      <c r="BG22">
        <v>0</v>
      </c>
      <c r="BH22">
        <f>1-BF22/BG22</f>
        <v>0</v>
      </c>
      <c r="BI22">
        <v>0.5</v>
      </c>
      <c r="BJ22">
        <f>CS22</f>
        <v>0</v>
      </c>
      <c r="BK22">
        <f>L22</f>
        <v>0</v>
      </c>
      <c r="BL22">
        <f>BH22*BI22*BJ22</f>
        <v>0</v>
      </c>
      <c r="BM22">
        <f>(BK22-BC22)/BJ22</f>
        <v>0</v>
      </c>
      <c r="BN22">
        <f>(BA22-BG22)/BG22</f>
        <v>0</v>
      </c>
      <c r="BO22">
        <f>AZ22/(BB22+AZ22/BG22)</f>
        <v>0</v>
      </c>
      <c r="BP22" t="s">
        <v>408</v>
      </c>
      <c r="BQ22">
        <v>0</v>
      </c>
      <c r="BR22">
        <f>IF(BQ22&lt;&gt;0, BQ22, BO22)</f>
        <v>0</v>
      </c>
      <c r="BS22">
        <f>1-BR22/BG22</f>
        <v>0</v>
      </c>
      <c r="BT22">
        <f>(BG22-BF22)/(BG22-BR22)</f>
        <v>0</v>
      </c>
      <c r="BU22">
        <f>(BA22-BG22)/(BA22-BR22)</f>
        <v>0</v>
      </c>
      <c r="BV22">
        <f>(BG22-BF22)/(BG22-AZ22)</f>
        <v>0</v>
      </c>
      <c r="BW22">
        <f>(BA22-BG22)/(BA22-AZ22)</f>
        <v>0</v>
      </c>
      <c r="BX22">
        <f>(BT22*BR22/BF22)</f>
        <v>0</v>
      </c>
      <c r="BY22">
        <f>(1-BX22)</f>
        <v>0</v>
      </c>
      <c r="BZ22" t="s">
        <v>408</v>
      </c>
      <c r="CA22" t="s">
        <v>408</v>
      </c>
      <c r="CB22" t="s">
        <v>408</v>
      </c>
      <c r="CC22" t="s">
        <v>408</v>
      </c>
      <c r="CD22" t="s">
        <v>408</v>
      </c>
      <c r="CE22" t="s">
        <v>408</v>
      </c>
      <c r="CF22" t="s">
        <v>408</v>
      </c>
      <c r="CG22" t="s">
        <v>408</v>
      </c>
      <c r="CH22" t="s">
        <v>408</v>
      </c>
      <c r="CI22" t="s">
        <v>408</v>
      </c>
      <c r="CJ22" t="s">
        <v>408</v>
      </c>
      <c r="CK22" t="s">
        <v>408</v>
      </c>
      <c r="CL22" t="s">
        <v>408</v>
      </c>
      <c r="CM22" t="s">
        <v>408</v>
      </c>
      <c r="CN22" t="s">
        <v>408</v>
      </c>
      <c r="CO22" t="s">
        <v>408</v>
      </c>
      <c r="CP22" t="s">
        <v>408</v>
      </c>
      <c r="CQ22" t="s">
        <v>408</v>
      </c>
      <c r="CR22">
        <f>$B$11*DQ22+$C$11*DR22+$F$11*EC22*(1-EF22)</f>
        <v>0</v>
      </c>
      <c r="CS22">
        <f>CR22*CT22</f>
        <v>0</v>
      </c>
      <c r="CT22">
        <f>($B$11*$D$9+$C$11*$D$9+$F$11*((EP22+EH22)/MAX(EP22+EH22+EQ22, 0.1)*$I$9+EQ22/MAX(EP22+EH22+EQ22, 0.1)*$J$9))/($B$11+$C$11+$F$11)</f>
        <v>0</v>
      </c>
      <c r="CU22">
        <f>($B$11*$K$9+$C$11*$K$9+$F$11*((EP22+EH22)/MAX(EP22+EH22+EQ22, 0.1)*$P$9+EQ22/MAX(EP22+EH22+EQ22, 0.1)*$Q$9))/($B$11+$C$11+$F$11)</f>
        <v>0</v>
      </c>
      <c r="CV22">
        <v>2.96</v>
      </c>
      <c r="CW22">
        <v>0.5</v>
      </c>
      <c r="CX22" t="s">
        <v>409</v>
      </c>
      <c r="CY22">
        <v>2</v>
      </c>
      <c r="CZ22" t="b">
        <v>1</v>
      </c>
      <c r="DA22">
        <v>1510803310</v>
      </c>
      <c r="DB22">
        <v>420.287888888889</v>
      </c>
      <c r="DC22">
        <v>419.964</v>
      </c>
      <c r="DD22">
        <v>9.69062555555556</v>
      </c>
      <c r="DE22">
        <v>9.54171222222222</v>
      </c>
      <c r="DF22">
        <v>413.283111111111</v>
      </c>
      <c r="DG22">
        <v>9.69168</v>
      </c>
      <c r="DH22">
        <v>500.088222222222</v>
      </c>
      <c r="DI22">
        <v>90.2281888888889</v>
      </c>
      <c r="DJ22">
        <v>0.0999539333333333</v>
      </c>
      <c r="DK22">
        <v>20.3015</v>
      </c>
      <c r="DL22">
        <v>20.0685555555556</v>
      </c>
      <c r="DM22">
        <v>999.9</v>
      </c>
      <c r="DN22">
        <v>0</v>
      </c>
      <c r="DO22">
        <v>0</v>
      </c>
      <c r="DP22">
        <v>10001.1755555556</v>
      </c>
      <c r="DQ22">
        <v>0</v>
      </c>
      <c r="DR22">
        <v>0.393350111111111</v>
      </c>
      <c r="DS22">
        <v>0.324157777777778</v>
      </c>
      <c r="DT22">
        <v>424.400666666667</v>
      </c>
      <c r="DU22">
        <v>424.009666666667</v>
      </c>
      <c r="DV22">
        <v>0.148913444444444</v>
      </c>
      <c r="DW22">
        <v>419.964</v>
      </c>
      <c r="DX22">
        <v>9.54171222222222</v>
      </c>
      <c r="DY22">
        <v>0.874367666666667</v>
      </c>
      <c r="DZ22">
        <v>0.860931666666667</v>
      </c>
      <c r="EA22">
        <v>4.97563222222222</v>
      </c>
      <c r="EB22">
        <v>4.75371888888889</v>
      </c>
      <c r="EC22">
        <v>0</v>
      </c>
      <c r="ED22">
        <v>0</v>
      </c>
      <c r="EE22">
        <v>0</v>
      </c>
      <c r="EF22">
        <v>0</v>
      </c>
      <c r="EG22">
        <v>2.29106666666667</v>
      </c>
      <c r="EH22">
        <v>0</v>
      </c>
      <c r="EI22">
        <v>-12.3037444444444</v>
      </c>
      <c r="EJ22">
        <v>-0.932866666666667</v>
      </c>
      <c r="EK22">
        <v>35.187</v>
      </c>
      <c r="EL22">
        <v>41.75</v>
      </c>
      <c r="EM22">
        <v>38</v>
      </c>
      <c r="EN22">
        <v>41.5</v>
      </c>
      <c r="EO22">
        <v>35.875</v>
      </c>
      <c r="EP22">
        <v>0</v>
      </c>
      <c r="EQ22">
        <v>0</v>
      </c>
      <c r="ER22">
        <v>0</v>
      </c>
      <c r="ES22">
        <v>24.2999999523163</v>
      </c>
      <c r="ET22">
        <v>0</v>
      </c>
      <c r="EU22">
        <v>2.268732</v>
      </c>
      <c r="EV22">
        <v>0.202561520242797</v>
      </c>
      <c r="EW22">
        <v>1.27584615314061</v>
      </c>
      <c r="EX22">
        <v>-12.4424</v>
      </c>
      <c r="EY22">
        <v>15</v>
      </c>
      <c r="EZ22">
        <v>1510803025.5</v>
      </c>
      <c r="FA22" t="s">
        <v>410</v>
      </c>
      <c r="FB22">
        <v>1510803025.5</v>
      </c>
      <c r="FC22">
        <v>1510803022.5</v>
      </c>
      <c r="FD22">
        <v>1</v>
      </c>
      <c r="FE22">
        <v>0.17</v>
      </c>
      <c r="FF22">
        <v>-0.001</v>
      </c>
      <c r="FG22">
        <v>7.004</v>
      </c>
      <c r="FH22">
        <v>-0.005</v>
      </c>
      <c r="FI22">
        <v>420</v>
      </c>
      <c r="FJ22">
        <v>9</v>
      </c>
      <c r="FK22">
        <v>0.49</v>
      </c>
      <c r="FL22">
        <v>0.18</v>
      </c>
      <c r="FM22">
        <v>0.150257951219512</v>
      </c>
      <c r="FN22">
        <v>-0.142972160278745</v>
      </c>
      <c r="FO22">
        <v>0.021197093669803</v>
      </c>
      <c r="FP22">
        <v>1</v>
      </c>
      <c r="FQ22">
        <v>1</v>
      </c>
      <c r="FR22">
        <v>1</v>
      </c>
      <c r="FS22" t="s">
        <v>411</v>
      </c>
      <c r="FT22">
        <v>2.97435</v>
      </c>
      <c r="FU22">
        <v>2.75414</v>
      </c>
      <c r="FV22">
        <v>0.0903387</v>
      </c>
      <c r="FW22">
        <v>0.0915872</v>
      </c>
      <c r="FX22">
        <v>0.0535748</v>
      </c>
      <c r="FY22">
        <v>0.0534686</v>
      </c>
      <c r="FZ22">
        <v>35412.1</v>
      </c>
      <c r="GA22">
        <v>38599.8</v>
      </c>
      <c r="GB22">
        <v>35275.5</v>
      </c>
      <c r="GC22">
        <v>38533.7</v>
      </c>
      <c r="GD22">
        <v>47295.1</v>
      </c>
      <c r="GE22">
        <v>52635.7</v>
      </c>
      <c r="GF22">
        <v>55054.2</v>
      </c>
      <c r="GG22">
        <v>61747.4</v>
      </c>
      <c r="GH22">
        <v>1.99942</v>
      </c>
      <c r="GI22">
        <v>1.83267</v>
      </c>
      <c r="GJ22">
        <v>-0.0110343</v>
      </c>
      <c r="GK22">
        <v>0</v>
      </c>
      <c r="GL22">
        <v>20.2348</v>
      </c>
      <c r="GM22">
        <v>999.9</v>
      </c>
      <c r="GN22">
        <v>48.492</v>
      </c>
      <c r="GO22">
        <v>29.336</v>
      </c>
      <c r="GP22">
        <v>22.0383</v>
      </c>
      <c r="GQ22">
        <v>54.9101</v>
      </c>
      <c r="GR22">
        <v>49.7476</v>
      </c>
      <c r="GS22">
        <v>1</v>
      </c>
      <c r="GT22">
        <v>-0.12826</v>
      </c>
      <c r="GU22">
        <v>3.02415</v>
      </c>
      <c r="GV22">
        <v>20.113</v>
      </c>
      <c r="GW22">
        <v>5.20276</v>
      </c>
      <c r="GX22">
        <v>12.0041</v>
      </c>
      <c r="GY22">
        <v>4.9757</v>
      </c>
      <c r="GZ22">
        <v>3.293</v>
      </c>
      <c r="HA22">
        <v>9999</v>
      </c>
      <c r="HB22">
        <v>999.9</v>
      </c>
      <c r="HC22">
        <v>9999</v>
      </c>
      <c r="HD22">
        <v>9999</v>
      </c>
      <c r="HE22">
        <v>1.8631</v>
      </c>
      <c r="HF22">
        <v>1.86813</v>
      </c>
      <c r="HG22">
        <v>1.86787</v>
      </c>
      <c r="HH22">
        <v>1.86891</v>
      </c>
      <c r="HI22">
        <v>1.86982</v>
      </c>
      <c r="HJ22">
        <v>1.86586</v>
      </c>
      <c r="HK22">
        <v>1.86705</v>
      </c>
      <c r="HL22">
        <v>1.86832</v>
      </c>
      <c r="HM22">
        <v>5</v>
      </c>
      <c r="HN22">
        <v>0</v>
      </c>
      <c r="HO22">
        <v>0</v>
      </c>
      <c r="HP22">
        <v>0</v>
      </c>
      <c r="HQ22" t="s">
        <v>412</v>
      </c>
      <c r="HR22" t="s">
        <v>413</v>
      </c>
      <c r="HS22" t="s">
        <v>414</v>
      </c>
      <c r="HT22" t="s">
        <v>414</v>
      </c>
      <c r="HU22" t="s">
        <v>414</v>
      </c>
      <c r="HV22" t="s">
        <v>414</v>
      </c>
      <c r="HW22">
        <v>0</v>
      </c>
      <c r="HX22">
        <v>100</v>
      </c>
      <c r="HY22">
        <v>100</v>
      </c>
      <c r="HZ22">
        <v>7.004</v>
      </c>
      <c r="IA22">
        <v>-0.0011</v>
      </c>
      <c r="IB22">
        <v>4.37938707242459</v>
      </c>
      <c r="IC22">
        <v>0.00614860080401583</v>
      </c>
      <c r="ID22">
        <v>7.47005204250058e-07</v>
      </c>
      <c r="IE22">
        <v>-6.13614996760479e-10</v>
      </c>
      <c r="IF22">
        <v>0.00378500545765202</v>
      </c>
      <c r="IG22">
        <v>-0.0226463544028373</v>
      </c>
      <c r="IH22">
        <v>0.00259345603324487</v>
      </c>
      <c r="II22">
        <v>-3.18119573220187e-05</v>
      </c>
      <c r="IJ22">
        <v>-2</v>
      </c>
      <c r="IK22">
        <v>1777</v>
      </c>
      <c r="IL22">
        <v>0</v>
      </c>
      <c r="IM22">
        <v>26</v>
      </c>
      <c r="IN22">
        <v>4.8</v>
      </c>
      <c r="IO22">
        <v>4.8</v>
      </c>
      <c r="IP22">
        <v>1.01929</v>
      </c>
      <c r="IQ22">
        <v>2.63428</v>
      </c>
      <c r="IR22">
        <v>1.54785</v>
      </c>
      <c r="IS22">
        <v>2.30469</v>
      </c>
      <c r="IT22">
        <v>1.34644</v>
      </c>
      <c r="IU22">
        <v>2.41577</v>
      </c>
      <c r="IV22">
        <v>33.2216</v>
      </c>
      <c r="IW22">
        <v>24.2364</v>
      </c>
      <c r="IX22">
        <v>18</v>
      </c>
      <c r="IY22">
        <v>500.266</v>
      </c>
      <c r="IZ22">
        <v>396.01</v>
      </c>
      <c r="JA22">
        <v>16.8897</v>
      </c>
      <c r="JB22">
        <v>25.5257</v>
      </c>
      <c r="JC22">
        <v>30.0002</v>
      </c>
      <c r="JD22">
        <v>25.5864</v>
      </c>
      <c r="JE22">
        <v>25.5434</v>
      </c>
      <c r="JF22">
        <v>20.413</v>
      </c>
      <c r="JG22">
        <v>52.8558</v>
      </c>
      <c r="JH22">
        <v>43.8822</v>
      </c>
      <c r="JI22">
        <v>16.8062</v>
      </c>
      <c r="JJ22">
        <v>420</v>
      </c>
      <c r="JK22">
        <v>9.66455</v>
      </c>
      <c r="JL22">
        <v>102.19</v>
      </c>
      <c r="JM22">
        <v>102.817</v>
      </c>
    </row>
    <row r="23" spans="1:273">
      <c r="A23">
        <v>7</v>
      </c>
      <c r="B23">
        <v>1510803317.5</v>
      </c>
      <c r="C23">
        <v>30</v>
      </c>
      <c r="D23" t="s">
        <v>425</v>
      </c>
      <c r="E23" t="s">
        <v>426</v>
      </c>
      <c r="F23">
        <v>5</v>
      </c>
      <c r="G23" t="s">
        <v>405</v>
      </c>
      <c r="H23" t="s">
        <v>406</v>
      </c>
      <c r="I23">
        <v>1510803314.7</v>
      </c>
      <c r="J23">
        <f>(K23)/1000</f>
        <v>0</v>
      </c>
      <c r="K23">
        <f>IF(CZ23, AN23, AH23)</f>
        <v>0</v>
      </c>
      <c r="L23">
        <f>IF(CZ23, AI23, AG23)</f>
        <v>0</v>
      </c>
      <c r="M23">
        <f>DB23 - IF(AU23&gt;1, L23*CV23*100.0/(AW23*DP23), 0)</f>
        <v>0</v>
      </c>
      <c r="N23">
        <f>((T23-J23/2)*M23-L23)/(T23+J23/2)</f>
        <v>0</v>
      </c>
      <c r="O23">
        <f>N23*(DI23+DJ23)/1000.0</f>
        <v>0</v>
      </c>
      <c r="P23">
        <f>(DB23 - IF(AU23&gt;1, L23*CV23*100.0/(AW23*DP23), 0))*(DI23+DJ23)/1000.0</f>
        <v>0</v>
      </c>
      <c r="Q23">
        <f>2.0/((1/S23-1/R23)+SIGN(S23)*SQRT((1/S23-1/R23)*(1/S23-1/R23) + 4*CW23/((CW23+1)*(CW23+1))*(2*1/S23*1/R23-1/R23*1/R23)))</f>
        <v>0</v>
      </c>
      <c r="R23">
        <f>IF(LEFT(CX23,1)&lt;&gt;"0",IF(LEFT(CX23,1)="1",3.0,CY23),$D$5+$E$5*(DP23*DI23/($K$5*1000))+$F$5*(DP23*DI23/($K$5*1000))*MAX(MIN(CV23,$J$5),$I$5)*MAX(MIN(CV23,$J$5),$I$5)+$G$5*MAX(MIN(CV23,$J$5),$I$5)*(DP23*DI23/($K$5*1000))+$H$5*(DP23*DI23/($K$5*1000))*(DP23*DI23/($K$5*1000)))</f>
        <v>0</v>
      </c>
      <c r="S23">
        <f>J23*(1000-(1000*0.61365*exp(17.502*W23/(240.97+W23))/(DI23+DJ23)+DD23)/2)/(1000*0.61365*exp(17.502*W23/(240.97+W23))/(DI23+DJ23)-DD23)</f>
        <v>0</v>
      </c>
      <c r="T23">
        <f>1/((CW23+1)/(Q23/1.6)+1/(R23/1.37)) + CW23/((CW23+1)/(Q23/1.6) + CW23/(R23/1.37))</f>
        <v>0</v>
      </c>
      <c r="U23">
        <f>(CR23*CU23)</f>
        <v>0</v>
      </c>
      <c r="V23">
        <f>(DK23+(U23+2*0.95*5.67E-8*(((DK23+$B$7)+273)^4-(DK23+273)^4)-44100*J23)/(1.84*29.3*R23+8*0.95*5.67E-8*(DK23+273)^3))</f>
        <v>0</v>
      </c>
      <c r="W23">
        <f>($C$7*DL23+$D$7*DM23+$E$7*V23)</f>
        <v>0</v>
      </c>
      <c r="X23">
        <f>0.61365*exp(17.502*W23/(240.97+W23))</f>
        <v>0</v>
      </c>
      <c r="Y23">
        <f>(Z23/AA23*100)</f>
        <v>0</v>
      </c>
      <c r="Z23">
        <f>DD23*(DI23+DJ23)/1000</f>
        <v>0</v>
      </c>
      <c r="AA23">
        <f>0.61365*exp(17.502*DK23/(240.97+DK23))</f>
        <v>0</v>
      </c>
      <c r="AB23">
        <f>(X23-DD23*(DI23+DJ23)/1000)</f>
        <v>0</v>
      </c>
      <c r="AC23">
        <f>(-J23*44100)</f>
        <v>0</v>
      </c>
      <c r="AD23">
        <f>2*29.3*R23*0.92*(DK23-W23)</f>
        <v>0</v>
      </c>
      <c r="AE23">
        <f>2*0.95*5.67E-8*(((DK23+$B$7)+273)^4-(W23+273)^4)</f>
        <v>0</v>
      </c>
      <c r="AF23">
        <f>U23+AE23+AC23+AD23</f>
        <v>0</v>
      </c>
      <c r="AG23">
        <f>DH23*AU23*(DC23-DB23*(1000-AU23*DE23)/(1000-AU23*DD23))/(100*CV23)</f>
        <v>0</v>
      </c>
      <c r="AH23">
        <f>1000*DH23*AU23*(DD23-DE23)/(100*CV23*(1000-AU23*DD23))</f>
        <v>0</v>
      </c>
      <c r="AI23">
        <f>(AJ23 - AK23 - DI23*1E3/(8.314*(DK23+273.15)) * AM23/DH23 * AL23) * DH23/(100*CV23) * (1000 - DE23)/1000</f>
        <v>0</v>
      </c>
      <c r="AJ23">
        <v>424.05583715108</v>
      </c>
      <c r="AK23">
        <v>424.397672727273</v>
      </c>
      <c r="AL23">
        <v>0.000506579486577649</v>
      </c>
      <c r="AM23">
        <v>63.8311328134683</v>
      </c>
      <c r="AN23">
        <f>(AP23 - AO23 + DI23*1E3/(8.314*(DK23+273.15)) * AR23/DH23 * AQ23) * DH23/(100*CV23) * 1000/(1000 - AP23)</f>
        <v>0</v>
      </c>
      <c r="AO23">
        <v>9.55154082731036</v>
      </c>
      <c r="AP23">
        <v>9.68785539393939</v>
      </c>
      <c r="AQ23">
        <v>-1.5265608425511e-05</v>
      </c>
      <c r="AR23">
        <v>108.415429594622</v>
      </c>
      <c r="AS23">
        <v>0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MAX(0,($B$13+$C$13*DP23)/(1+$D$13*DP23)*DI23/(DK23+273)*$E$13)</f>
        <v>0</v>
      </c>
      <c r="AX23" t="s">
        <v>408</v>
      </c>
      <c r="AY23" t="s">
        <v>408</v>
      </c>
      <c r="AZ23">
        <v>0</v>
      </c>
      <c r="BA23">
        <v>0</v>
      </c>
      <c r="BB23">
        <f>1-AZ23/BA23</f>
        <v>0</v>
      </c>
      <c r="BC23">
        <v>0</v>
      </c>
      <c r="BD23" t="s">
        <v>408</v>
      </c>
      <c r="BE23" t="s">
        <v>408</v>
      </c>
      <c r="BF23">
        <v>0</v>
      </c>
      <c r="BG23">
        <v>0</v>
      </c>
      <c r="BH23">
        <f>1-BF23/BG23</f>
        <v>0</v>
      </c>
      <c r="BI23">
        <v>0.5</v>
      </c>
      <c r="BJ23">
        <f>CS23</f>
        <v>0</v>
      </c>
      <c r="BK23">
        <f>L23</f>
        <v>0</v>
      </c>
      <c r="BL23">
        <f>BH23*BI23*BJ23</f>
        <v>0</v>
      </c>
      <c r="BM23">
        <f>(BK23-BC23)/BJ23</f>
        <v>0</v>
      </c>
      <c r="BN23">
        <f>(BA23-BG23)/BG23</f>
        <v>0</v>
      </c>
      <c r="BO23">
        <f>AZ23/(BB23+AZ23/BG23)</f>
        <v>0</v>
      </c>
      <c r="BP23" t="s">
        <v>408</v>
      </c>
      <c r="BQ23">
        <v>0</v>
      </c>
      <c r="BR23">
        <f>IF(BQ23&lt;&gt;0, BQ23, BO23)</f>
        <v>0</v>
      </c>
      <c r="BS23">
        <f>1-BR23/BG23</f>
        <v>0</v>
      </c>
      <c r="BT23">
        <f>(BG23-BF23)/(BG23-BR23)</f>
        <v>0</v>
      </c>
      <c r="BU23">
        <f>(BA23-BG23)/(BA23-BR23)</f>
        <v>0</v>
      </c>
      <c r="BV23">
        <f>(BG23-BF23)/(BG23-AZ23)</f>
        <v>0</v>
      </c>
      <c r="BW23">
        <f>(BA23-BG23)/(BA23-AZ23)</f>
        <v>0</v>
      </c>
      <c r="BX23">
        <f>(BT23*BR23/BF23)</f>
        <v>0</v>
      </c>
      <c r="BY23">
        <f>(1-BX23)</f>
        <v>0</v>
      </c>
      <c r="BZ23" t="s">
        <v>408</v>
      </c>
      <c r="CA23" t="s">
        <v>408</v>
      </c>
      <c r="CB23" t="s">
        <v>408</v>
      </c>
      <c r="CC23" t="s">
        <v>408</v>
      </c>
      <c r="CD23" t="s">
        <v>408</v>
      </c>
      <c r="CE23" t="s">
        <v>408</v>
      </c>
      <c r="CF23" t="s">
        <v>408</v>
      </c>
      <c r="CG23" t="s">
        <v>408</v>
      </c>
      <c r="CH23" t="s">
        <v>408</v>
      </c>
      <c r="CI23" t="s">
        <v>408</v>
      </c>
      <c r="CJ23" t="s">
        <v>408</v>
      </c>
      <c r="CK23" t="s">
        <v>408</v>
      </c>
      <c r="CL23" t="s">
        <v>408</v>
      </c>
      <c r="CM23" t="s">
        <v>408</v>
      </c>
      <c r="CN23" t="s">
        <v>408</v>
      </c>
      <c r="CO23" t="s">
        <v>408</v>
      </c>
      <c r="CP23" t="s">
        <v>408</v>
      </c>
      <c r="CQ23" t="s">
        <v>408</v>
      </c>
      <c r="CR23">
        <f>$B$11*DQ23+$C$11*DR23+$F$11*EC23*(1-EF23)</f>
        <v>0</v>
      </c>
      <c r="CS23">
        <f>CR23*CT23</f>
        <v>0</v>
      </c>
      <c r="CT23">
        <f>($B$11*$D$9+$C$11*$D$9+$F$11*((EP23+EH23)/MAX(EP23+EH23+EQ23, 0.1)*$I$9+EQ23/MAX(EP23+EH23+EQ23, 0.1)*$J$9))/($B$11+$C$11+$F$11)</f>
        <v>0</v>
      </c>
      <c r="CU23">
        <f>($B$11*$K$9+$C$11*$K$9+$F$11*((EP23+EH23)/MAX(EP23+EH23+EQ23, 0.1)*$P$9+EQ23/MAX(EP23+EH23+EQ23, 0.1)*$Q$9))/($B$11+$C$11+$F$11)</f>
        <v>0</v>
      </c>
      <c r="CV23">
        <v>2.96</v>
      </c>
      <c r="CW23">
        <v>0.5</v>
      </c>
      <c r="CX23" t="s">
        <v>409</v>
      </c>
      <c r="CY23">
        <v>2</v>
      </c>
      <c r="CZ23" t="b">
        <v>1</v>
      </c>
      <c r="DA23">
        <v>1510803314.7</v>
      </c>
      <c r="DB23">
        <v>420.2785</v>
      </c>
      <c r="DC23">
        <v>419.9923</v>
      </c>
      <c r="DD23">
        <v>9.686898</v>
      </c>
      <c r="DE23">
        <v>9.548916</v>
      </c>
      <c r="DF23">
        <v>413.274</v>
      </c>
      <c r="DG23">
        <v>9.688021</v>
      </c>
      <c r="DH23">
        <v>500.109</v>
      </c>
      <c r="DI23">
        <v>90.22965</v>
      </c>
      <c r="DJ23">
        <v>0.10005543</v>
      </c>
      <c r="DK23">
        <v>20.29275</v>
      </c>
      <c r="DL23">
        <v>20.04856</v>
      </c>
      <c r="DM23">
        <v>999.9</v>
      </c>
      <c r="DN23">
        <v>0</v>
      </c>
      <c r="DO23">
        <v>0</v>
      </c>
      <c r="DP23">
        <v>10019.698</v>
      </c>
      <c r="DQ23">
        <v>0</v>
      </c>
      <c r="DR23">
        <v>0.3915266</v>
      </c>
      <c r="DS23">
        <v>0.2863465</v>
      </c>
      <c r="DT23">
        <v>424.3896</v>
      </c>
      <c r="DU23">
        <v>424.0414</v>
      </c>
      <c r="DV23">
        <v>0.1379826</v>
      </c>
      <c r="DW23">
        <v>419.9923</v>
      </c>
      <c r="DX23">
        <v>9.548916</v>
      </c>
      <c r="DY23">
        <v>0.8740454</v>
      </c>
      <c r="DZ23">
        <v>0.8615955</v>
      </c>
      <c r="EA23">
        <v>4.970344</v>
      </c>
      <c r="EB23">
        <v>4.764751</v>
      </c>
      <c r="EC23">
        <v>0</v>
      </c>
      <c r="ED23">
        <v>0</v>
      </c>
      <c r="EE23">
        <v>0</v>
      </c>
      <c r="EF23">
        <v>0</v>
      </c>
      <c r="EG23">
        <v>2.30392</v>
      </c>
      <c r="EH23">
        <v>0</v>
      </c>
      <c r="EI23">
        <v>-12.4184</v>
      </c>
      <c r="EJ23">
        <v>-0.93575</v>
      </c>
      <c r="EK23">
        <v>35.187</v>
      </c>
      <c r="EL23">
        <v>41.7872</v>
      </c>
      <c r="EM23">
        <v>38</v>
      </c>
      <c r="EN23">
        <v>41.5062</v>
      </c>
      <c r="EO23">
        <v>35.875</v>
      </c>
      <c r="EP23">
        <v>0</v>
      </c>
      <c r="EQ23">
        <v>0</v>
      </c>
      <c r="ER23">
        <v>0</v>
      </c>
      <c r="ES23">
        <v>29.0999999046326</v>
      </c>
      <c r="ET23">
        <v>0</v>
      </c>
      <c r="EU23">
        <v>2.276544</v>
      </c>
      <c r="EV23">
        <v>0.384769218705765</v>
      </c>
      <c r="EW23">
        <v>0.689515389327904</v>
      </c>
      <c r="EX23">
        <v>-12.4102</v>
      </c>
      <c r="EY23">
        <v>15</v>
      </c>
      <c r="EZ23">
        <v>1510803025.5</v>
      </c>
      <c r="FA23" t="s">
        <v>410</v>
      </c>
      <c r="FB23">
        <v>1510803025.5</v>
      </c>
      <c r="FC23">
        <v>1510803022.5</v>
      </c>
      <c r="FD23">
        <v>1</v>
      </c>
      <c r="FE23">
        <v>0.17</v>
      </c>
      <c r="FF23">
        <v>-0.001</v>
      </c>
      <c r="FG23">
        <v>7.004</v>
      </c>
      <c r="FH23">
        <v>-0.005</v>
      </c>
      <c r="FI23">
        <v>420</v>
      </c>
      <c r="FJ23">
        <v>9</v>
      </c>
      <c r="FK23">
        <v>0.49</v>
      </c>
      <c r="FL23">
        <v>0.18</v>
      </c>
      <c r="FM23">
        <v>0.143687756097561</v>
      </c>
      <c r="FN23">
        <v>-0.0648538118466899</v>
      </c>
      <c r="FO23">
        <v>0.0184784132881541</v>
      </c>
      <c r="FP23">
        <v>1</v>
      </c>
      <c r="FQ23">
        <v>1</v>
      </c>
      <c r="FR23">
        <v>1</v>
      </c>
      <c r="FS23" t="s">
        <v>411</v>
      </c>
      <c r="FT23">
        <v>2.97439</v>
      </c>
      <c r="FU23">
        <v>2.7539</v>
      </c>
      <c r="FV23">
        <v>0.0903405</v>
      </c>
      <c r="FW23">
        <v>0.0915962</v>
      </c>
      <c r="FX23">
        <v>0.0535747</v>
      </c>
      <c r="FY23">
        <v>0.0535949</v>
      </c>
      <c r="FZ23">
        <v>35412.2</v>
      </c>
      <c r="GA23">
        <v>38599.5</v>
      </c>
      <c r="GB23">
        <v>35275.6</v>
      </c>
      <c r="GC23">
        <v>38533.8</v>
      </c>
      <c r="GD23">
        <v>47295.3</v>
      </c>
      <c r="GE23">
        <v>52628.8</v>
      </c>
      <c r="GF23">
        <v>55054.4</v>
      </c>
      <c r="GG23">
        <v>61747.6</v>
      </c>
      <c r="GH23">
        <v>1.99947</v>
      </c>
      <c r="GI23">
        <v>1.8325</v>
      </c>
      <c r="GJ23">
        <v>-0.0112839</v>
      </c>
      <c r="GK23">
        <v>0</v>
      </c>
      <c r="GL23">
        <v>20.2319</v>
      </c>
      <c r="GM23">
        <v>999.9</v>
      </c>
      <c r="GN23">
        <v>48.419</v>
      </c>
      <c r="GO23">
        <v>29.336</v>
      </c>
      <c r="GP23">
        <v>22.0041</v>
      </c>
      <c r="GQ23">
        <v>54.7701</v>
      </c>
      <c r="GR23">
        <v>49.7957</v>
      </c>
      <c r="GS23">
        <v>1</v>
      </c>
      <c r="GT23">
        <v>-0.127447</v>
      </c>
      <c r="GU23">
        <v>3.15219</v>
      </c>
      <c r="GV23">
        <v>20.1107</v>
      </c>
      <c r="GW23">
        <v>5.20291</v>
      </c>
      <c r="GX23">
        <v>12.0046</v>
      </c>
      <c r="GY23">
        <v>4.9758</v>
      </c>
      <c r="GZ23">
        <v>3.293</v>
      </c>
      <c r="HA23">
        <v>9999</v>
      </c>
      <c r="HB23">
        <v>999.9</v>
      </c>
      <c r="HC23">
        <v>9999</v>
      </c>
      <c r="HD23">
        <v>9999</v>
      </c>
      <c r="HE23">
        <v>1.8631</v>
      </c>
      <c r="HF23">
        <v>1.86813</v>
      </c>
      <c r="HG23">
        <v>1.86787</v>
      </c>
      <c r="HH23">
        <v>1.86893</v>
      </c>
      <c r="HI23">
        <v>1.86981</v>
      </c>
      <c r="HJ23">
        <v>1.86587</v>
      </c>
      <c r="HK23">
        <v>1.86704</v>
      </c>
      <c r="HL23">
        <v>1.86834</v>
      </c>
      <c r="HM23">
        <v>5</v>
      </c>
      <c r="HN23">
        <v>0</v>
      </c>
      <c r="HO23">
        <v>0</v>
      </c>
      <c r="HP23">
        <v>0</v>
      </c>
      <c r="HQ23" t="s">
        <v>412</v>
      </c>
      <c r="HR23" t="s">
        <v>413</v>
      </c>
      <c r="HS23" t="s">
        <v>414</v>
      </c>
      <c r="HT23" t="s">
        <v>414</v>
      </c>
      <c r="HU23" t="s">
        <v>414</v>
      </c>
      <c r="HV23" t="s">
        <v>414</v>
      </c>
      <c r="HW23">
        <v>0</v>
      </c>
      <c r="HX23">
        <v>100</v>
      </c>
      <c r="HY23">
        <v>100</v>
      </c>
      <c r="HZ23">
        <v>7.004</v>
      </c>
      <c r="IA23">
        <v>-0.0011</v>
      </c>
      <c r="IB23">
        <v>4.37938707242459</v>
      </c>
      <c r="IC23">
        <v>0.00614860080401583</v>
      </c>
      <c r="ID23">
        <v>7.47005204250058e-07</v>
      </c>
      <c r="IE23">
        <v>-6.13614996760479e-10</v>
      </c>
      <c r="IF23">
        <v>0.00378500545765202</v>
      </c>
      <c r="IG23">
        <v>-0.0226463544028373</v>
      </c>
      <c r="IH23">
        <v>0.00259345603324487</v>
      </c>
      <c r="II23">
        <v>-3.18119573220187e-05</v>
      </c>
      <c r="IJ23">
        <v>-2</v>
      </c>
      <c r="IK23">
        <v>1777</v>
      </c>
      <c r="IL23">
        <v>0</v>
      </c>
      <c r="IM23">
        <v>26</v>
      </c>
      <c r="IN23">
        <v>4.9</v>
      </c>
      <c r="IO23">
        <v>4.9</v>
      </c>
      <c r="IP23">
        <v>1.01929</v>
      </c>
      <c r="IQ23">
        <v>2.6355</v>
      </c>
      <c r="IR23">
        <v>1.54785</v>
      </c>
      <c r="IS23">
        <v>2.30469</v>
      </c>
      <c r="IT23">
        <v>1.34644</v>
      </c>
      <c r="IU23">
        <v>2.3645</v>
      </c>
      <c r="IV23">
        <v>33.2216</v>
      </c>
      <c r="IW23">
        <v>24.2276</v>
      </c>
      <c r="IX23">
        <v>18</v>
      </c>
      <c r="IY23">
        <v>500.284</v>
      </c>
      <c r="IZ23">
        <v>395.899</v>
      </c>
      <c r="JA23">
        <v>16.8045</v>
      </c>
      <c r="JB23">
        <v>25.523</v>
      </c>
      <c r="JC23">
        <v>30.0004</v>
      </c>
      <c r="JD23">
        <v>25.5847</v>
      </c>
      <c r="JE23">
        <v>25.5413</v>
      </c>
      <c r="JF23">
        <v>20.4134</v>
      </c>
      <c r="JG23">
        <v>52.548</v>
      </c>
      <c r="JH23">
        <v>43.493</v>
      </c>
      <c r="JI23">
        <v>16.7531</v>
      </c>
      <c r="JJ23">
        <v>420</v>
      </c>
      <c r="JK23">
        <v>9.68245</v>
      </c>
      <c r="JL23">
        <v>102.191</v>
      </c>
      <c r="JM23">
        <v>102.818</v>
      </c>
    </row>
    <row r="24" spans="1:273">
      <c r="A24">
        <v>8</v>
      </c>
      <c r="B24">
        <v>1510803322.5</v>
      </c>
      <c r="C24">
        <v>35</v>
      </c>
      <c r="D24" t="s">
        <v>427</v>
      </c>
      <c r="E24" t="s">
        <v>428</v>
      </c>
      <c r="F24">
        <v>5</v>
      </c>
      <c r="G24" t="s">
        <v>405</v>
      </c>
      <c r="H24" t="s">
        <v>406</v>
      </c>
      <c r="I24">
        <v>1510803320</v>
      </c>
      <c r="J24">
        <f>(K24)/1000</f>
        <v>0</v>
      </c>
      <c r="K24">
        <f>IF(CZ24, AN24, AH24)</f>
        <v>0</v>
      </c>
      <c r="L24">
        <f>IF(CZ24, AI24, AG24)</f>
        <v>0</v>
      </c>
      <c r="M24">
        <f>DB24 - IF(AU24&gt;1, L24*CV24*100.0/(AW24*DP24), 0)</f>
        <v>0</v>
      </c>
      <c r="N24">
        <f>((T24-J24/2)*M24-L24)/(T24+J24/2)</f>
        <v>0</v>
      </c>
      <c r="O24">
        <f>N24*(DI24+DJ24)/1000.0</f>
        <v>0</v>
      </c>
      <c r="P24">
        <f>(DB24 - IF(AU24&gt;1, L24*CV24*100.0/(AW24*DP24), 0))*(DI24+DJ24)/1000.0</f>
        <v>0</v>
      </c>
      <c r="Q24">
        <f>2.0/((1/S24-1/R24)+SIGN(S24)*SQRT((1/S24-1/R24)*(1/S24-1/R24) + 4*CW24/((CW24+1)*(CW24+1))*(2*1/S24*1/R24-1/R24*1/R24)))</f>
        <v>0</v>
      </c>
      <c r="R24">
        <f>IF(LEFT(CX24,1)&lt;&gt;"0",IF(LEFT(CX24,1)="1",3.0,CY24),$D$5+$E$5*(DP24*DI24/($K$5*1000))+$F$5*(DP24*DI24/($K$5*1000))*MAX(MIN(CV24,$J$5),$I$5)*MAX(MIN(CV24,$J$5),$I$5)+$G$5*MAX(MIN(CV24,$J$5),$I$5)*(DP24*DI24/($K$5*1000))+$H$5*(DP24*DI24/($K$5*1000))*(DP24*DI24/($K$5*1000)))</f>
        <v>0</v>
      </c>
      <c r="S24">
        <f>J24*(1000-(1000*0.61365*exp(17.502*W24/(240.97+W24))/(DI24+DJ24)+DD24)/2)/(1000*0.61365*exp(17.502*W24/(240.97+W24))/(DI24+DJ24)-DD24)</f>
        <v>0</v>
      </c>
      <c r="T24">
        <f>1/((CW24+1)/(Q24/1.6)+1/(R24/1.37)) + CW24/((CW24+1)/(Q24/1.6) + CW24/(R24/1.37))</f>
        <v>0</v>
      </c>
      <c r="U24">
        <f>(CR24*CU24)</f>
        <v>0</v>
      </c>
      <c r="V24">
        <f>(DK24+(U24+2*0.95*5.67E-8*(((DK24+$B$7)+273)^4-(DK24+273)^4)-44100*J24)/(1.84*29.3*R24+8*0.95*5.67E-8*(DK24+273)^3))</f>
        <v>0</v>
      </c>
      <c r="W24">
        <f>($C$7*DL24+$D$7*DM24+$E$7*V24)</f>
        <v>0</v>
      </c>
      <c r="X24">
        <f>0.61365*exp(17.502*W24/(240.97+W24))</f>
        <v>0</v>
      </c>
      <c r="Y24">
        <f>(Z24/AA24*100)</f>
        <v>0</v>
      </c>
      <c r="Z24">
        <f>DD24*(DI24+DJ24)/1000</f>
        <v>0</v>
      </c>
      <c r="AA24">
        <f>0.61365*exp(17.502*DK24/(240.97+DK24))</f>
        <v>0</v>
      </c>
      <c r="AB24">
        <f>(X24-DD24*(DI24+DJ24)/1000)</f>
        <v>0</v>
      </c>
      <c r="AC24">
        <f>(-J24*44100)</f>
        <v>0</v>
      </c>
      <c r="AD24">
        <f>2*29.3*R24*0.92*(DK24-W24)</f>
        <v>0</v>
      </c>
      <c r="AE24">
        <f>2*0.95*5.67E-8*(((DK24+$B$7)+273)^4-(W24+273)^4)</f>
        <v>0</v>
      </c>
      <c r="AF24">
        <f>U24+AE24+AC24+AD24</f>
        <v>0</v>
      </c>
      <c r="AG24">
        <f>DH24*AU24*(DC24-DB24*(1000-AU24*DE24)/(1000-AU24*DD24))/(100*CV24)</f>
        <v>0</v>
      </c>
      <c r="AH24">
        <f>1000*DH24*AU24*(DD24-DE24)/(100*CV24*(1000-AU24*DD24))</f>
        <v>0</v>
      </c>
      <c r="AI24">
        <f>(AJ24 - AK24 - DI24*1E3/(8.314*(DK24+273.15)) * AM24/DH24 * AL24) * DH24/(100*CV24) * (1000 - DE24)/1000</f>
        <v>0</v>
      </c>
      <c r="AJ24">
        <v>423.99682990637</v>
      </c>
      <c r="AK24">
        <v>424.36383030303</v>
      </c>
      <c r="AL24">
        <v>-0.000309813328469665</v>
      </c>
      <c r="AM24">
        <v>63.8311328134683</v>
      </c>
      <c r="AN24">
        <f>(AP24 - AO24 + DI24*1E3/(8.314*(DK24+273.15)) * AR24/DH24 * AQ24) * DH24/(100*CV24) * 1000/(1000 - AP24)</f>
        <v>0</v>
      </c>
      <c r="AO24">
        <v>9.60592520201796</v>
      </c>
      <c r="AP24">
        <v>9.70524490909091</v>
      </c>
      <c r="AQ24">
        <v>0.000134945579106255</v>
      </c>
      <c r="AR24">
        <v>108.415429594622</v>
      </c>
      <c r="AS24">
        <v>0</v>
      </c>
      <c r="AT24">
        <v>0</v>
      </c>
      <c r="AU24">
        <f>IF(AS24*$H$13&gt;=AW24,1.0,(AW24/(AW24-AS24*$H$13)))</f>
        <v>0</v>
      </c>
      <c r="AV24">
        <f>(AU24-1)*100</f>
        <v>0</v>
      </c>
      <c r="AW24">
        <f>MAX(0,($B$13+$C$13*DP24)/(1+$D$13*DP24)*DI24/(DK24+273)*$E$13)</f>
        <v>0</v>
      </c>
      <c r="AX24" t="s">
        <v>408</v>
      </c>
      <c r="AY24" t="s">
        <v>408</v>
      </c>
      <c r="AZ24">
        <v>0</v>
      </c>
      <c r="BA24">
        <v>0</v>
      </c>
      <c r="BB24">
        <f>1-AZ24/BA24</f>
        <v>0</v>
      </c>
      <c r="BC24">
        <v>0</v>
      </c>
      <c r="BD24" t="s">
        <v>408</v>
      </c>
      <c r="BE24" t="s">
        <v>408</v>
      </c>
      <c r="BF24">
        <v>0</v>
      </c>
      <c r="BG24">
        <v>0</v>
      </c>
      <c r="BH24">
        <f>1-BF24/BG24</f>
        <v>0</v>
      </c>
      <c r="BI24">
        <v>0.5</v>
      </c>
      <c r="BJ24">
        <f>CS24</f>
        <v>0</v>
      </c>
      <c r="BK24">
        <f>L24</f>
        <v>0</v>
      </c>
      <c r="BL24">
        <f>BH24*BI24*BJ24</f>
        <v>0</v>
      </c>
      <c r="BM24">
        <f>(BK24-BC24)/BJ24</f>
        <v>0</v>
      </c>
      <c r="BN24">
        <f>(BA24-BG24)/BG24</f>
        <v>0</v>
      </c>
      <c r="BO24">
        <f>AZ24/(BB24+AZ24/BG24)</f>
        <v>0</v>
      </c>
      <c r="BP24" t="s">
        <v>408</v>
      </c>
      <c r="BQ24">
        <v>0</v>
      </c>
      <c r="BR24">
        <f>IF(BQ24&lt;&gt;0, BQ24, BO24)</f>
        <v>0</v>
      </c>
      <c r="BS24">
        <f>1-BR24/BG24</f>
        <v>0</v>
      </c>
      <c r="BT24">
        <f>(BG24-BF24)/(BG24-BR24)</f>
        <v>0</v>
      </c>
      <c r="BU24">
        <f>(BA24-BG24)/(BA24-BR24)</f>
        <v>0</v>
      </c>
      <c r="BV24">
        <f>(BG24-BF24)/(BG24-AZ24)</f>
        <v>0</v>
      </c>
      <c r="BW24">
        <f>(BA24-BG24)/(BA24-AZ24)</f>
        <v>0</v>
      </c>
      <c r="BX24">
        <f>(BT24*BR24/BF24)</f>
        <v>0</v>
      </c>
      <c r="BY24">
        <f>(1-BX24)</f>
        <v>0</v>
      </c>
      <c r="BZ24" t="s">
        <v>408</v>
      </c>
      <c r="CA24" t="s">
        <v>408</v>
      </c>
      <c r="CB24" t="s">
        <v>408</v>
      </c>
      <c r="CC24" t="s">
        <v>408</v>
      </c>
      <c r="CD24" t="s">
        <v>408</v>
      </c>
      <c r="CE24" t="s">
        <v>408</v>
      </c>
      <c r="CF24" t="s">
        <v>408</v>
      </c>
      <c r="CG24" t="s">
        <v>408</v>
      </c>
      <c r="CH24" t="s">
        <v>408</v>
      </c>
      <c r="CI24" t="s">
        <v>408</v>
      </c>
      <c r="CJ24" t="s">
        <v>408</v>
      </c>
      <c r="CK24" t="s">
        <v>408</v>
      </c>
      <c r="CL24" t="s">
        <v>408</v>
      </c>
      <c r="CM24" t="s">
        <v>408</v>
      </c>
      <c r="CN24" t="s">
        <v>408</v>
      </c>
      <c r="CO24" t="s">
        <v>408</v>
      </c>
      <c r="CP24" t="s">
        <v>408</v>
      </c>
      <c r="CQ24" t="s">
        <v>408</v>
      </c>
      <c r="CR24">
        <f>$B$11*DQ24+$C$11*DR24+$F$11*EC24*(1-EF24)</f>
        <v>0</v>
      </c>
      <c r="CS24">
        <f>CR24*CT24</f>
        <v>0</v>
      </c>
      <c r="CT24">
        <f>($B$11*$D$9+$C$11*$D$9+$F$11*((EP24+EH24)/MAX(EP24+EH24+EQ24, 0.1)*$I$9+EQ24/MAX(EP24+EH24+EQ24, 0.1)*$J$9))/($B$11+$C$11+$F$11)</f>
        <v>0</v>
      </c>
      <c r="CU24">
        <f>($B$11*$K$9+$C$11*$K$9+$F$11*((EP24+EH24)/MAX(EP24+EH24+EQ24, 0.1)*$P$9+EQ24/MAX(EP24+EH24+EQ24, 0.1)*$Q$9))/($B$11+$C$11+$F$11)</f>
        <v>0</v>
      </c>
      <c r="CV24">
        <v>2.96</v>
      </c>
      <c r="CW24">
        <v>0.5</v>
      </c>
      <c r="CX24" t="s">
        <v>409</v>
      </c>
      <c r="CY24">
        <v>2</v>
      </c>
      <c r="CZ24" t="b">
        <v>1</v>
      </c>
      <c r="DA24">
        <v>1510803320</v>
      </c>
      <c r="DB24">
        <v>420.250888888889</v>
      </c>
      <c r="DC24">
        <v>419.956666666667</v>
      </c>
      <c r="DD24">
        <v>9.69535888888889</v>
      </c>
      <c r="DE24">
        <v>9.60176</v>
      </c>
      <c r="DF24">
        <v>413.246333333333</v>
      </c>
      <c r="DG24">
        <v>9.69632777777778</v>
      </c>
      <c r="DH24">
        <v>500.088111111111</v>
      </c>
      <c r="DI24">
        <v>90.2303</v>
      </c>
      <c r="DJ24">
        <v>0.100059577777778</v>
      </c>
      <c r="DK24">
        <v>20.2997</v>
      </c>
      <c r="DL24">
        <v>20.0357666666667</v>
      </c>
      <c r="DM24">
        <v>999.9</v>
      </c>
      <c r="DN24">
        <v>0</v>
      </c>
      <c r="DO24">
        <v>0</v>
      </c>
      <c r="DP24">
        <v>9979.16666666667</v>
      </c>
      <c r="DQ24">
        <v>0</v>
      </c>
      <c r="DR24">
        <v>0.390898333333333</v>
      </c>
      <c r="DS24">
        <v>0.294186111111111</v>
      </c>
      <c r="DT24">
        <v>424.365333333333</v>
      </c>
      <c r="DU24">
        <v>424.028111111111</v>
      </c>
      <c r="DV24">
        <v>0.0935997111111111</v>
      </c>
      <c r="DW24">
        <v>419.956666666667</v>
      </c>
      <c r="DX24">
        <v>9.60176</v>
      </c>
      <c r="DY24">
        <v>0.874815222222222</v>
      </c>
      <c r="DZ24">
        <v>0.866369777777778</v>
      </c>
      <c r="EA24">
        <v>4.98296888888889</v>
      </c>
      <c r="EB24">
        <v>4.84388666666667</v>
      </c>
      <c r="EC24">
        <v>0</v>
      </c>
      <c r="ED24">
        <v>0</v>
      </c>
      <c r="EE24">
        <v>0</v>
      </c>
      <c r="EF24">
        <v>0</v>
      </c>
      <c r="EG24">
        <v>2.22656666666667</v>
      </c>
      <c r="EH24">
        <v>0</v>
      </c>
      <c r="EI24">
        <v>-12.4093444444444</v>
      </c>
      <c r="EJ24">
        <v>-0.941611111111111</v>
      </c>
      <c r="EK24">
        <v>35.187</v>
      </c>
      <c r="EL24">
        <v>41.7982222222222</v>
      </c>
      <c r="EM24">
        <v>38</v>
      </c>
      <c r="EN24">
        <v>41.5068888888889</v>
      </c>
      <c r="EO24">
        <v>35.9094444444444</v>
      </c>
      <c r="EP24">
        <v>0</v>
      </c>
      <c r="EQ24">
        <v>0</v>
      </c>
      <c r="ER24">
        <v>0</v>
      </c>
      <c r="ES24">
        <v>33.8999998569489</v>
      </c>
      <c r="ET24">
        <v>0</v>
      </c>
      <c r="EU24">
        <v>2.286956</v>
      </c>
      <c r="EV24">
        <v>-0.325761542818972</v>
      </c>
      <c r="EW24">
        <v>-0.571969229616185</v>
      </c>
      <c r="EX24">
        <v>-12.371952</v>
      </c>
      <c r="EY24">
        <v>15</v>
      </c>
      <c r="EZ24">
        <v>1510803025.5</v>
      </c>
      <c r="FA24" t="s">
        <v>410</v>
      </c>
      <c r="FB24">
        <v>1510803025.5</v>
      </c>
      <c r="FC24">
        <v>1510803022.5</v>
      </c>
      <c r="FD24">
        <v>1</v>
      </c>
      <c r="FE24">
        <v>0.17</v>
      </c>
      <c r="FF24">
        <v>-0.001</v>
      </c>
      <c r="FG24">
        <v>7.004</v>
      </c>
      <c r="FH24">
        <v>-0.005</v>
      </c>
      <c r="FI24">
        <v>420</v>
      </c>
      <c r="FJ24">
        <v>9</v>
      </c>
      <c r="FK24">
        <v>0.49</v>
      </c>
      <c r="FL24">
        <v>0.18</v>
      </c>
      <c r="FM24">
        <v>0.12564127804878</v>
      </c>
      <c r="FN24">
        <v>-0.0898789170731707</v>
      </c>
      <c r="FO24">
        <v>0.0212450866358928</v>
      </c>
      <c r="FP24">
        <v>1</v>
      </c>
      <c r="FQ24">
        <v>1</v>
      </c>
      <c r="FR24">
        <v>1</v>
      </c>
      <c r="FS24" t="s">
        <v>411</v>
      </c>
      <c r="FT24">
        <v>2.97451</v>
      </c>
      <c r="FU24">
        <v>2.7537</v>
      </c>
      <c r="FV24">
        <v>0.0903388</v>
      </c>
      <c r="FW24">
        <v>0.0916065</v>
      </c>
      <c r="FX24">
        <v>0.0536591</v>
      </c>
      <c r="FY24">
        <v>0.0538152</v>
      </c>
      <c r="FZ24">
        <v>35412.5</v>
      </c>
      <c r="GA24">
        <v>38599.1</v>
      </c>
      <c r="GB24">
        <v>35275.9</v>
      </c>
      <c r="GC24">
        <v>38533.7</v>
      </c>
      <c r="GD24">
        <v>47291.4</v>
      </c>
      <c r="GE24">
        <v>52616.4</v>
      </c>
      <c r="GF24">
        <v>55054.8</v>
      </c>
      <c r="GG24">
        <v>61747.6</v>
      </c>
      <c r="GH24">
        <v>1.99955</v>
      </c>
      <c r="GI24">
        <v>1.83225</v>
      </c>
      <c r="GJ24">
        <v>-0.0123717</v>
      </c>
      <c r="GK24">
        <v>0</v>
      </c>
      <c r="GL24">
        <v>20.2289</v>
      </c>
      <c r="GM24">
        <v>999.9</v>
      </c>
      <c r="GN24">
        <v>48.297</v>
      </c>
      <c r="GO24">
        <v>29.336</v>
      </c>
      <c r="GP24">
        <v>21.9506</v>
      </c>
      <c r="GQ24">
        <v>55.2001</v>
      </c>
      <c r="GR24">
        <v>49.4671</v>
      </c>
      <c r="GS24">
        <v>1</v>
      </c>
      <c r="GT24">
        <v>-0.12737</v>
      </c>
      <c r="GU24">
        <v>3.1535</v>
      </c>
      <c r="GV24">
        <v>20.1107</v>
      </c>
      <c r="GW24">
        <v>5.20321</v>
      </c>
      <c r="GX24">
        <v>12.0044</v>
      </c>
      <c r="GY24">
        <v>4.9757</v>
      </c>
      <c r="GZ24">
        <v>3.293</v>
      </c>
      <c r="HA24">
        <v>9999</v>
      </c>
      <c r="HB24">
        <v>999.9</v>
      </c>
      <c r="HC24">
        <v>9999</v>
      </c>
      <c r="HD24">
        <v>9999</v>
      </c>
      <c r="HE24">
        <v>1.8631</v>
      </c>
      <c r="HF24">
        <v>1.86813</v>
      </c>
      <c r="HG24">
        <v>1.86786</v>
      </c>
      <c r="HH24">
        <v>1.86891</v>
      </c>
      <c r="HI24">
        <v>1.86982</v>
      </c>
      <c r="HJ24">
        <v>1.86587</v>
      </c>
      <c r="HK24">
        <v>1.86703</v>
      </c>
      <c r="HL24">
        <v>1.86832</v>
      </c>
      <c r="HM24">
        <v>5</v>
      </c>
      <c r="HN24">
        <v>0</v>
      </c>
      <c r="HO24">
        <v>0</v>
      </c>
      <c r="HP24">
        <v>0</v>
      </c>
      <c r="HQ24" t="s">
        <v>412</v>
      </c>
      <c r="HR24" t="s">
        <v>413</v>
      </c>
      <c r="HS24" t="s">
        <v>414</v>
      </c>
      <c r="HT24" t="s">
        <v>414</v>
      </c>
      <c r="HU24" t="s">
        <v>414</v>
      </c>
      <c r="HV24" t="s">
        <v>414</v>
      </c>
      <c r="HW24">
        <v>0</v>
      </c>
      <c r="HX24">
        <v>100</v>
      </c>
      <c r="HY24">
        <v>100</v>
      </c>
      <c r="HZ24">
        <v>7.005</v>
      </c>
      <c r="IA24">
        <v>-0.0007</v>
      </c>
      <c r="IB24">
        <v>4.37938707242459</v>
      </c>
      <c r="IC24">
        <v>0.00614860080401583</v>
      </c>
      <c r="ID24">
        <v>7.47005204250058e-07</v>
      </c>
      <c r="IE24">
        <v>-6.13614996760479e-10</v>
      </c>
      <c r="IF24">
        <v>0.00378500545765202</v>
      </c>
      <c r="IG24">
        <v>-0.0226463544028373</v>
      </c>
      <c r="IH24">
        <v>0.00259345603324487</v>
      </c>
      <c r="II24">
        <v>-3.18119573220187e-05</v>
      </c>
      <c r="IJ24">
        <v>-2</v>
      </c>
      <c r="IK24">
        <v>1777</v>
      </c>
      <c r="IL24">
        <v>0</v>
      </c>
      <c r="IM24">
        <v>26</v>
      </c>
      <c r="IN24">
        <v>5</v>
      </c>
      <c r="IO24">
        <v>5</v>
      </c>
      <c r="IP24">
        <v>1.01807</v>
      </c>
      <c r="IQ24">
        <v>2.63794</v>
      </c>
      <c r="IR24">
        <v>1.54785</v>
      </c>
      <c r="IS24">
        <v>2.30347</v>
      </c>
      <c r="IT24">
        <v>1.34644</v>
      </c>
      <c r="IU24">
        <v>2.28638</v>
      </c>
      <c r="IV24">
        <v>33.2216</v>
      </c>
      <c r="IW24">
        <v>24.2276</v>
      </c>
      <c r="IX24">
        <v>18</v>
      </c>
      <c r="IY24">
        <v>500.313</v>
      </c>
      <c r="IZ24">
        <v>395.754</v>
      </c>
      <c r="JA24">
        <v>16.7384</v>
      </c>
      <c r="JB24">
        <v>25.5209</v>
      </c>
      <c r="JC24">
        <v>30.0002</v>
      </c>
      <c r="JD24">
        <v>25.5826</v>
      </c>
      <c r="JE24">
        <v>25.54</v>
      </c>
      <c r="JF24">
        <v>20.4131</v>
      </c>
      <c r="JG24">
        <v>52.548</v>
      </c>
      <c r="JH24">
        <v>43.1066</v>
      </c>
      <c r="JI24">
        <v>16.7101</v>
      </c>
      <c r="JJ24">
        <v>420</v>
      </c>
      <c r="JK24">
        <v>9.67733</v>
      </c>
      <c r="JL24">
        <v>102.191</v>
      </c>
      <c r="JM24">
        <v>102.818</v>
      </c>
    </row>
    <row r="25" spans="1:273">
      <c r="A25">
        <v>9</v>
      </c>
      <c r="B25">
        <v>1510803327.5</v>
      </c>
      <c r="C25">
        <v>40</v>
      </c>
      <c r="D25" t="s">
        <v>429</v>
      </c>
      <c r="E25" t="s">
        <v>430</v>
      </c>
      <c r="F25">
        <v>5</v>
      </c>
      <c r="G25" t="s">
        <v>405</v>
      </c>
      <c r="H25" t="s">
        <v>406</v>
      </c>
      <c r="I25">
        <v>1510803324.7</v>
      </c>
      <c r="J25">
        <f>(K25)/1000</f>
        <v>0</v>
      </c>
      <c r="K25">
        <f>IF(CZ25, AN25, AH25)</f>
        <v>0</v>
      </c>
      <c r="L25">
        <f>IF(CZ25, AI25, AG25)</f>
        <v>0</v>
      </c>
      <c r="M25">
        <f>DB25 - IF(AU25&gt;1, L25*CV25*100.0/(AW25*DP25), 0)</f>
        <v>0</v>
      </c>
      <c r="N25">
        <f>((T25-J25/2)*M25-L25)/(T25+J25/2)</f>
        <v>0</v>
      </c>
      <c r="O25">
        <f>N25*(DI25+DJ25)/1000.0</f>
        <v>0</v>
      </c>
      <c r="P25">
        <f>(DB25 - IF(AU25&gt;1, L25*CV25*100.0/(AW25*DP25), 0))*(DI25+DJ25)/1000.0</f>
        <v>0</v>
      </c>
      <c r="Q25">
        <f>2.0/((1/S25-1/R25)+SIGN(S25)*SQRT((1/S25-1/R25)*(1/S25-1/R25) + 4*CW25/((CW25+1)*(CW25+1))*(2*1/S25*1/R25-1/R25*1/R25)))</f>
        <v>0</v>
      </c>
      <c r="R25">
        <f>IF(LEFT(CX25,1)&lt;&gt;"0",IF(LEFT(CX25,1)="1",3.0,CY25),$D$5+$E$5*(DP25*DI25/($K$5*1000))+$F$5*(DP25*DI25/($K$5*1000))*MAX(MIN(CV25,$J$5),$I$5)*MAX(MIN(CV25,$J$5),$I$5)+$G$5*MAX(MIN(CV25,$J$5),$I$5)*(DP25*DI25/($K$5*1000))+$H$5*(DP25*DI25/($K$5*1000))*(DP25*DI25/($K$5*1000)))</f>
        <v>0</v>
      </c>
      <c r="S25">
        <f>J25*(1000-(1000*0.61365*exp(17.502*W25/(240.97+W25))/(DI25+DJ25)+DD25)/2)/(1000*0.61365*exp(17.502*W25/(240.97+W25))/(DI25+DJ25)-DD25)</f>
        <v>0</v>
      </c>
      <c r="T25">
        <f>1/((CW25+1)/(Q25/1.6)+1/(R25/1.37)) + CW25/((CW25+1)/(Q25/1.6) + CW25/(R25/1.37))</f>
        <v>0</v>
      </c>
      <c r="U25">
        <f>(CR25*CU25)</f>
        <v>0</v>
      </c>
      <c r="V25">
        <f>(DK25+(U25+2*0.95*5.67E-8*(((DK25+$B$7)+273)^4-(DK25+273)^4)-44100*J25)/(1.84*29.3*R25+8*0.95*5.67E-8*(DK25+273)^3))</f>
        <v>0</v>
      </c>
      <c r="W25">
        <f>($C$7*DL25+$D$7*DM25+$E$7*V25)</f>
        <v>0</v>
      </c>
      <c r="X25">
        <f>0.61365*exp(17.502*W25/(240.97+W25))</f>
        <v>0</v>
      </c>
      <c r="Y25">
        <f>(Z25/AA25*100)</f>
        <v>0</v>
      </c>
      <c r="Z25">
        <f>DD25*(DI25+DJ25)/1000</f>
        <v>0</v>
      </c>
      <c r="AA25">
        <f>0.61365*exp(17.502*DK25/(240.97+DK25))</f>
        <v>0</v>
      </c>
      <c r="AB25">
        <f>(X25-DD25*(DI25+DJ25)/1000)</f>
        <v>0</v>
      </c>
      <c r="AC25">
        <f>(-J25*44100)</f>
        <v>0</v>
      </c>
      <c r="AD25">
        <f>2*29.3*R25*0.92*(DK25-W25)</f>
        <v>0</v>
      </c>
      <c r="AE25">
        <f>2*0.95*5.67E-8*(((DK25+$B$7)+273)^4-(W25+273)^4)</f>
        <v>0</v>
      </c>
      <c r="AF25">
        <f>U25+AE25+AC25+AD25</f>
        <v>0</v>
      </c>
      <c r="AG25">
        <f>DH25*AU25*(DC25-DB25*(1000-AU25*DE25)/(1000-AU25*DD25))/(100*CV25)</f>
        <v>0</v>
      </c>
      <c r="AH25">
        <f>1000*DH25*AU25*(DD25-DE25)/(100*CV25*(1000-AU25*DD25))</f>
        <v>0</v>
      </c>
      <c r="AI25">
        <f>(AJ25 - AK25 - DI25*1E3/(8.314*(DK25+273.15)) * AM25/DH25 * AL25) * DH25/(100*CV25) * (1000 - DE25)/1000</f>
        <v>0</v>
      </c>
      <c r="AJ25">
        <v>424.109270288705</v>
      </c>
      <c r="AK25">
        <v>424.392436363636</v>
      </c>
      <c r="AL25">
        <v>-6.52376223539293e-05</v>
      </c>
      <c r="AM25">
        <v>63.8311328134683</v>
      </c>
      <c r="AN25">
        <f>(AP25 - AO25 + DI25*1E3/(8.314*(DK25+273.15)) * AR25/DH25 * AQ25) * DH25/(100*CV25) * 1000/(1000 - AP25)</f>
        <v>0</v>
      </c>
      <c r="AO25">
        <v>9.61330460624351</v>
      </c>
      <c r="AP25">
        <v>9.72231054545454</v>
      </c>
      <c r="AQ25">
        <v>0.0018241291012273</v>
      </c>
      <c r="AR25">
        <v>108.415429594622</v>
      </c>
      <c r="AS25">
        <v>0</v>
      </c>
      <c r="AT25">
        <v>0</v>
      </c>
      <c r="AU25">
        <f>IF(AS25*$H$13&gt;=AW25,1.0,(AW25/(AW25-AS25*$H$13)))</f>
        <v>0</v>
      </c>
      <c r="AV25">
        <f>(AU25-1)*100</f>
        <v>0</v>
      </c>
      <c r="AW25">
        <f>MAX(0,($B$13+$C$13*DP25)/(1+$D$13*DP25)*DI25/(DK25+273)*$E$13)</f>
        <v>0</v>
      </c>
      <c r="AX25" t="s">
        <v>408</v>
      </c>
      <c r="AY25" t="s">
        <v>408</v>
      </c>
      <c r="AZ25">
        <v>0</v>
      </c>
      <c r="BA25">
        <v>0</v>
      </c>
      <c r="BB25">
        <f>1-AZ25/BA25</f>
        <v>0</v>
      </c>
      <c r="BC25">
        <v>0</v>
      </c>
      <c r="BD25" t="s">
        <v>408</v>
      </c>
      <c r="BE25" t="s">
        <v>408</v>
      </c>
      <c r="BF25">
        <v>0</v>
      </c>
      <c r="BG25">
        <v>0</v>
      </c>
      <c r="BH25">
        <f>1-BF25/BG25</f>
        <v>0</v>
      </c>
      <c r="BI25">
        <v>0.5</v>
      </c>
      <c r="BJ25">
        <f>CS25</f>
        <v>0</v>
      </c>
      <c r="BK25">
        <f>L25</f>
        <v>0</v>
      </c>
      <c r="BL25">
        <f>BH25*BI25*BJ25</f>
        <v>0</v>
      </c>
      <c r="BM25">
        <f>(BK25-BC25)/BJ25</f>
        <v>0</v>
      </c>
      <c r="BN25">
        <f>(BA25-BG25)/BG25</f>
        <v>0</v>
      </c>
      <c r="BO25">
        <f>AZ25/(BB25+AZ25/BG25)</f>
        <v>0</v>
      </c>
      <c r="BP25" t="s">
        <v>408</v>
      </c>
      <c r="BQ25">
        <v>0</v>
      </c>
      <c r="BR25">
        <f>IF(BQ25&lt;&gt;0, BQ25, BO25)</f>
        <v>0</v>
      </c>
      <c r="BS25">
        <f>1-BR25/BG25</f>
        <v>0</v>
      </c>
      <c r="BT25">
        <f>(BG25-BF25)/(BG25-BR25)</f>
        <v>0</v>
      </c>
      <c r="BU25">
        <f>(BA25-BG25)/(BA25-BR25)</f>
        <v>0</v>
      </c>
      <c r="BV25">
        <f>(BG25-BF25)/(BG25-AZ25)</f>
        <v>0</v>
      </c>
      <c r="BW25">
        <f>(BA25-BG25)/(BA25-AZ25)</f>
        <v>0</v>
      </c>
      <c r="BX25">
        <f>(BT25*BR25/BF25)</f>
        <v>0</v>
      </c>
      <c r="BY25">
        <f>(1-BX25)</f>
        <v>0</v>
      </c>
      <c r="BZ25" t="s">
        <v>408</v>
      </c>
      <c r="CA25" t="s">
        <v>408</v>
      </c>
      <c r="CB25" t="s">
        <v>408</v>
      </c>
      <c r="CC25" t="s">
        <v>408</v>
      </c>
      <c r="CD25" t="s">
        <v>408</v>
      </c>
      <c r="CE25" t="s">
        <v>408</v>
      </c>
      <c r="CF25" t="s">
        <v>408</v>
      </c>
      <c r="CG25" t="s">
        <v>408</v>
      </c>
      <c r="CH25" t="s">
        <v>408</v>
      </c>
      <c r="CI25" t="s">
        <v>408</v>
      </c>
      <c r="CJ25" t="s">
        <v>408</v>
      </c>
      <c r="CK25" t="s">
        <v>408</v>
      </c>
      <c r="CL25" t="s">
        <v>408</v>
      </c>
      <c r="CM25" t="s">
        <v>408</v>
      </c>
      <c r="CN25" t="s">
        <v>408</v>
      </c>
      <c r="CO25" t="s">
        <v>408</v>
      </c>
      <c r="CP25" t="s">
        <v>408</v>
      </c>
      <c r="CQ25" t="s">
        <v>408</v>
      </c>
      <c r="CR25">
        <f>$B$11*DQ25+$C$11*DR25+$F$11*EC25*(1-EF25)</f>
        <v>0</v>
      </c>
      <c r="CS25">
        <f>CR25*CT25</f>
        <v>0</v>
      </c>
      <c r="CT25">
        <f>($B$11*$D$9+$C$11*$D$9+$F$11*((EP25+EH25)/MAX(EP25+EH25+EQ25, 0.1)*$I$9+EQ25/MAX(EP25+EH25+EQ25, 0.1)*$J$9))/($B$11+$C$11+$F$11)</f>
        <v>0</v>
      </c>
      <c r="CU25">
        <f>($B$11*$K$9+$C$11*$K$9+$F$11*((EP25+EH25)/MAX(EP25+EH25+EQ25, 0.1)*$P$9+EQ25/MAX(EP25+EH25+EQ25, 0.1)*$Q$9))/($B$11+$C$11+$F$11)</f>
        <v>0</v>
      </c>
      <c r="CV25">
        <v>2.96</v>
      </c>
      <c r="CW25">
        <v>0.5</v>
      </c>
      <c r="CX25" t="s">
        <v>409</v>
      </c>
      <c r="CY25">
        <v>2</v>
      </c>
      <c r="CZ25" t="b">
        <v>1</v>
      </c>
      <c r="DA25">
        <v>1510803324.7</v>
      </c>
      <c r="DB25">
        <v>420.2763</v>
      </c>
      <c r="DC25">
        <v>420.036</v>
      </c>
      <c r="DD25">
        <v>9.71602</v>
      </c>
      <c r="DE25">
        <v>9.611807</v>
      </c>
      <c r="DF25">
        <v>413.2713</v>
      </c>
      <c r="DG25">
        <v>9.71661</v>
      </c>
      <c r="DH25">
        <v>500.0613</v>
      </c>
      <c r="DI25">
        <v>90.23102</v>
      </c>
      <c r="DJ25">
        <v>0.09988036</v>
      </c>
      <c r="DK25">
        <v>20.29302</v>
      </c>
      <c r="DL25">
        <v>20.01529</v>
      </c>
      <c r="DM25">
        <v>999.9</v>
      </c>
      <c r="DN25">
        <v>0</v>
      </c>
      <c r="DO25">
        <v>0</v>
      </c>
      <c r="DP25">
        <v>10001.38</v>
      </c>
      <c r="DQ25">
        <v>0</v>
      </c>
      <c r="DR25">
        <v>0.3942848</v>
      </c>
      <c r="DS25">
        <v>0.2401306</v>
      </c>
      <c r="DT25">
        <v>424.3996</v>
      </c>
      <c r="DU25">
        <v>424.1125</v>
      </c>
      <c r="DV25">
        <v>0.10421352</v>
      </c>
      <c r="DW25">
        <v>420.036</v>
      </c>
      <c r="DX25">
        <v>9.611807</v>
      </c>
      <c r="DY25">
        <v>0.8766862</v>
      </c>
      <c r="DZ25">
        <v>0.8672832</v>
      </c>
      <c r="EA25">
        <v>5.013618</v>
      </c>
      <c r="EB25">
        <v>4.858998</v>
      </c>
      <c r="EC25">
        <v>0</v>
      </c>
      <c r="ED25">
        <v>0</v>
      </c>
      <c r="EE25">
        <v>0</v>
      </c>
      <c r="EF25">
        <v>0</v>
      </c>
      <c r="EG25">
        <v>2.23858</v>
      </c>
      <c r="EH25">
        <v>0</v>
      </c>
      <c r="EI25">
        <v>-12.43021</v>
      </c>
      <c r="EJ25">
        <v>-0.94467</v>
      </c>
      <c r="EK25">
        <v>35.187</v>
      </c>
      <c r="EL25">
        <v>41.812</v>
      </c>
      <c r="EM25">
        <v>38.0062</v>
      </c>
      <c r="EN25">
        <v>41.562</v>
      </c>
      <c r="EO25">
        <v>35.937</v>
      </c>
      <c r="EP25">
        <v>0</v>
      </c>
      <c r="EQ25">
        <v>0</v>
      </c>
      <c r="ER25">
        <v>0</v>
      </c>
      <c r="ES25">
        <v>39.2999999523163</v>
      </c>
      <c r="ET25">
        <v>0</v>
      </c>
      <c r="EU25">
        <v>2.26050769230769</v>
      </c>
      <c r="EV25">
        <v>-0.581887176660692</v>
      </c>
      <c r="EW25">
        <v>0.111524787683997</v>
      </c>
      <c r="EX25">
        <v>-12.4031653846154</v>
      </c>
      <c r="EY25">
        <v>15</v>
      </c>
      <c r="EZ25">
        <v>1510803025.5</v>
      </c>
      <c r="FA25" t="s">
        <v>410</v>
      </c>
      <c r="FB25">
        <v>1510803025.5</v>
      </c>
      <c r="FC25">
        <v>1510803022.5</v>
      </c>
      <c r="FD25">
        <v>1</v>
      </c>
      <c r="FE25">
        <v>0.17</v>
      </c>
      <c r="FF25">
        <v>-0.001</v>
      </c>
      <c r="FG25">
        <v>7.004</v>
      </c>
      <c r="FH25">
        <v>-0.005</v>
      </c>
      <c r="FI25">
        <v>420</v>
      </c>
      <c r="FJ25">
        <v>9</v>
      </c>
      <c r="FK25">
        <v>0.49</v>
      </c>
      <c r="FL25">
        <v>0.18</v>
      </c>
      <c r="FM25">
        <v>0.121837929268293</v>
      </c>
      <c r="FN25">
        <v>-0.184639971428571</v>
      </c>
      <c r="FO25">
        <v>0.0235061120330099</v>
      </c>
      <c r="FP25">
        <v>1</v>
      </c>
      <c r="FQ25">
        <v>1</v>
      </c>
      <c r="FR25">
        <v>1</v>
      </c>
      <c r="FS25" t="s">
        <v>411</v>
      </c>
      <c r="FT25">
        <v>2.97449</v>
      </c>
      <c r="FU25">
        <v>2.75401</v>
      </c>
      <c r="FV25">
        <v>0.0903409</v>
      </c>
      <c r="FW25">
        <v>0.0916071</v>
      </c>
      <c r="FX25">
        <v>0.0537267</v>
      </c>
      <c r="FY25">
        <v>0.0537302</v>
      </c>
      <c r="FZ25">
        <v>35412.6</v>
      </c>
      <c r="GA25">
        <v>38599.2</v>
      </c>
      <c r="GB25">
        <v>35276</v>
      </c>
      <c r="GC25">
        <v>38533.8</v>
      </c>
      <c r="GD25">
        <v>47288</v>
      </c>
      <c r="GE25">
        <v>52621.3</v>
      </c>
      <c r="GF25">
        <v>55054.9</v>
      </c>
      <c r="GG25">
        <v>61747.7</v>
      </c>
      <c r="GH25">
        <v>1.9995</v>
      </c>
      <c r="GI25">
        <v>1.83265</v>
      </c>
      <c r="GJ25">
        <v>-0.0126846</v>
      </c>
      <c r="GK25">
        <v>0</v>
      </c>
      <c r="GL25">
        <v>20.2246</v>
      </c>
      <c r="GM25">
        <v>999.9</v>
      </c>
      <c r="GN25">
        <v>48.224</v>
      </c>
      <c r="GO25">
        <v>29.336</v>
      </c>
      <c r="GP25">
        <v>21.916</v>
      </c>
      <c r="GQ25">
        <v>54.9701</v>
      </c>
      <c r="GR25">
        <v>49.4151</v>
      </c>
      <c r="GS25">
        <v>1</v>
      </c>
      <c r="GT25">
        <v>-0.127843</v>
      </c>
      <c r="GU25">
        <v>3.08398</v>
      </c>
      <c r="GV25">
        <v>20.112</v>
      </c>
      <c r="GW25">
        <v>5.20321</v>
      </c>
      <c r="GX25">
        <v>12.0052</v>
      </c>
      <c r="GY25">
        <v>4.9758</v>
      </c>
      <c r="GZ25">
        <v>3.293</v>
      </c>
      <c r="HA25">
        <v>9999</v>
      </c>
      <c r="HB25">
        <v>999.9</v>
      </c>
      <c r="HC25">
        <v>9999</v>
      </c>
      <c r="HD25">
        <v>9999</v>
      </c>
      <c r="HE25">
        <v>1.8631</v>
      </c>
      <c r="HF25">
        <v>1.86813</v>
      </c>
      <c r="HG25">
        <v>1.86789</v>
      </c>
      <c r="HH25">
        <v>1.86892</v>
      </c>
      <c r="HI25">
        <v>1.86981</v>
      </c>
      <c r="HJ25">
        <v>1.86586</v>
      </c>
      <c r="HK25">
        <v>1.86704</v>
      </c>
      <c r="HL25">
        <v>1.86834</v>
      </c>
      <c r="HM25">
        <v>5</v>
      </c>
      <c r="HN25">
        <v>0</v>
      </c>
      <c r="HO25">
        <v>0</v>
      </c>
      <c r="HP25">
        <v>0</v>
      </c>
      <c r="HQ25" t="s">
        <v>412</v>
      </c>
      <c r="HR25" t="s">
        <v>413</v>
      </c>
      <c r="HS25" t="s">
        <v>414</v>
      </c>
      <c r="HT25" t="s">
        <v>414</v>
      </c>
      <c r="HU25" t="s">
        <v>414</v>
      </c>
      <c r="HV25" t="s">
        <v>414</v>
      </c>
      <c r="HW25">
        <v>0</v>
      </c>
      <c r="HX25">
        <v>100</v>
      </c>
      <c r="HY25">
        <v>100</v>
      </c>
      <c r="HZ25">
        <v>7.005</v>
      </c>
      <c r="IA25">
        <v>-0.0004</v>
      </c>
      <c r="IB25">
        <v>4.37938707242459</v>
      </c>
      <c r="IC25">
        <v>0.00614860080401583</v>
      </c>
      <c r="ID25">
        <v>7.47005204250058e-07</v>
      </c>
      <c r="IE25">
        <v>-6.13614996760479e-10</v>
      </c>
      <c r="IF25">
        <v>0.00378500545765202</v>
      </c>
      <c r="IG25">
        <v>-0.0226463544028373</v>
      </c>
      <c r="IH25">
        <v>0.00259345603324487</v>
      </c>
      <c r="II25">
        <v>-3.18119573220187e-05</v>
      </c>
      <c r="IJ25">
        <v>-2</v>
      </c>
      <c r="IK25">
        <v>1777</v>
      </c>
      <c r="IL25">
        <v>0</v>
      </c>
      <c r="IM25">
        <v>26</v>
      </c>
      <c r="IN25">
        <v>5</v>
      </c>
      <c r="IO25">
        <v>5.1</v>
      </c>
      <c r="IP25">
        <v>1.01807</v>
      </c>
      <c r="IQ25">
        <v>2.63916</v>
      </c>
      <c r="IR25">
        <v>1.54785</v>
      </c>
      <c r="IS25">
        <v>2.30347</v>
      </c>
      <c r="IT25">
        <v>1.34644</v>
      </c>
      <c r="IU25">
        <v>2.26562</v>
      </c>
      <c r="IV25">
        <v>33.2216</v>
      </c>
      <c r="IW25">
        <v>24.2276</v>
      </c>
      <c r="IX25">
        <v>18</v>
      </c>
      <c r="IY25">
        <v>500.264</v>
      </c>
      <c r="IZ25">
        <v>395.956</v>
      </c>
      <c r="JA25">
        <v>16.6907</v>
      </c>
      <c r="JB25">
        <v>25.5182</v>
      </c>
      <c r="JC25">
        <v>30.0001</v>
      </c>
      <c r="JD25">
        <v>25.5808</v>
      </c>
      <c r="JE25">
        <v>25.5378</v>
      </c>
      <c r="JF25">
        <v>20.4111</v>
      </c>
      <c r="JG25">
        <v>52.273</v>
      </c>
      <c r="JH25">
        <v>42.7198</v>
      </c>
      <c r="JI25">
        <v>16.6879</v>
      </c>
      <c r="JJ25">
        <v>420</v>
      </c>
      <c r="JK25">
        <v>9.67964</v>
      </c>
      <c r="JL25">
        <v>102.192</v>
      </c>
      <c r="JM25">
        <v>102.818</v>
      </c>
    </row>
    <row r="26" spans="1:273">
      <c r="A26">
        <v>10</v>
      </c>
      <c r="B26">
        <v>1510803332.5</v>
      </c>
      <c r="C26">
        <v>45</v>
      </c>
      <c r="D26" t="s">
        <v>431</v>
      </c>
      <c r="E26" t="s">
        <v>432</v>
      </c>
      <c r="F26">
        <v>5</v>
      </c>
      <c r="G26" t="s">
        <v>405</v>
      </c>
      <c r="H26" t="s">
        <v>406</v>
      </c>
      <c r="I26">
        <v>1510803330</v>
      </c>
      <c r="J26">
        <f>(K26)/1000</f>
        <v>0</v>
      </c>
      <c r="K26">
        <f>IF(CZ26, AN26, AH26)</f>
        <v>0</v>
      </c>
      <c r="L26">
        <f>IF(CZ26, AI26, AG26)</f>
        <v>0</v>
      </c>
      <c r="M26">
        <f>DB26 - IF(AU26&gt;1, L26*CV26*100.0/(AW26*DP26), 0)</f>
        <v>0</v>
      </c>
      <c r="N26">
        <f>((T26-J26/2)*M26-L26)/(T26+J26/2)</f>
        <v>0</v>
      </c>
      <c r="O26">
        <f>N26*(DI26+DJ26)/1000.0</f>
        <v>0</v>
      </c>
      <c r="P26">
        <f>(DB26 - IF(AU26&gt;1, L26*CV26*100.0/(AW26*DP26), 0))*(DI26+DJ26)/1000.0</f>
        <v>0</v>
      </c>
      <c r="Q26">
        <f>2.0/((1/S26-1/R26)+SIGN(S26)*SQRT((1/S26-1/R26)*(1/S26-1/R26) + 4*CW26/((CW26+1)*(CW26+1))*(2*1/S26*1/R26-1/R26*1/R26)))</f>
        <v>0</v>
      </c>
      <c r="R26">
        <f>IF(LEFT(CX26,1)&lt;&gt;"0",IF(LEFT(CX26,1)="1",3.0,CY26),$D$5+$E$5*(DP26*DI26/($K$5*1000))+$F$5*(DP26*DI26/($K$5*1000))*MAX(MIN(CV26,$J$5),$I$5)*MAX(MIN(CV26,$J$5),$I$5)+$G$5*MAX(MIN(CV26,$J$5),$I$5)*(DP26*DI26/($K$5*1000))+$H$5*(DP26*DI26/($K$5*1000))*(DP26*DI26/($K$5*1000)))</f>
        <v>0</v>
      </c>
      <c r="S26">
        <f>J26*(1000-(1000*0.61365*exp(17.502*W26/(240.97+W26))/(DI26+DJ26)+DD26)/2)/(1000*0.61365*exp(17.502*W26/(240.97+W26))/(DI26+DJ26)-DD26)</f>
        <v>0</v>
      </c>
      <c r="T26">
        <f>1/((CW26+1)/(Q26/1.6)+1/(R26/1.37)) + CW26/((CW26+1)/(Q26/1.6) + CW26/(R26/1.37))</f>
        <v>0</v>
      </c>
      <c r="U26">
        <f>(CR26*CU26)</f>
        <v>0</v>
      </c>
      <c r="V26">
        <f>(DK26+(U26+2*0.95*5.67E-8*(((DK26+$B$7)+273)^4-(DK26+273)^4)-44100*J26)/(1.84*29.3*R26+8*0.95*5.67E-8*(DK26+273)^3))</f>
        <v>0</v>
      </c>
      <c r="W26">
        <f>($C$7*DL26+$D$7*DM26+$E$7*V26)</f>
        <v>0</v>
      </c>
      <c r="X26">
        <f>0.61365*exp(17.502*W26/(240.97+W26))</f>
        <v>0</v>
      </c>
      <c r="Y26">
        <f>(Z26/AA26*100)</f>
        <v>0</v>
      </c>
      <c r="Z26">
        <f>DD26*(DI26+DJ26)/1000</f>
        <v>0</v>
      </c>
      <c r="AA26">
        <f>0.61365*exp(17.502*DK26/(240.97+DK26))</f>
        <v>0</v>
      </c>
      <c r="AB26">
        <f>(X26-DD26*(DI26+DJ26)/1000)</f>
        <v>0</v>
      </c>
      <c r="AC26">
        <f>(-J26*44100)</f>
        <v>0</v>
      </c>
      <c r="AD26">
        <f>2*29.3*R26*0.92*(DK26-W26)</f>
        <v>0</v>
      </c>
      <c r="AE26">
        <f>2*0.95*5.67E-8*(((DK26+$B$7)+273)^4-(W26+273)^4)</f>
        <v>0</v>
      </c>
      <c r="AF26">
        <f>U26+AE26+AC26+AD26</f>
        <v>0</v>
      </c>
      <c r="AG26">
        <f>DH26*AU26*(DC26-DB26*(1000-AU26*DE26)/(1000-AU26*DD26))/(100*CV26)</f>
        <v>0</v>
      </c>
      <c r="AH26">
        <f>1000*DH26*AU26*(DD26-DE26)/(100*CV26*(1000-AU26*DD26))</f>
        <v>0</v>
      </c>
      <c r="AI26">
        <f>(AJ26 - AK26 - DI26*1E3/(8.314*(DK26+273.15)) * AM26/DH26 * AL26) * DH26/(100*CV26) * (1000 - DE26)/1000</f>
        <v>0</v>
      </c>
      <c r="AJ26">
        <v>424.057190607641</v>
      </c>
      <c r="AK26">
        <v>424.403957575757</v>
      </c>
      <c r="AL26">
        <v>0.000249162852854067</v>
      </c>
      <c r="AM26">
        <v>63.8311328134683</v>
      </c>
      <c r="AN26">
        <f>(AP26 - AO26 + DI26*1E3/(8.314*(DK26+273.15)) * AR26/DH26 * AQ26) * DH26/(100*CV26) * 1000/(1000 - AP26)</f>
        <v>0</v>
      </c>
      <c r="AO26">
        <v>9.59323563665878</v>
      </c>
      <c r="AP26">
        <v>9.72382139393939</v>
      </c>
      <c r="AQ26">
        <v>-5.50740002192712e-06</v>
      </c>
      <c r="AR26">
        <v>108.415429594622</v>
      </c>
      <c r="AS26">
        <v>0</v>
      </c>
      <c r="AT26">
        <v>0</v>
      </c>
      <c r="AU26">
        <f>IF(AS26*$H$13&gt;=AW26,1.0,(AW26/(AW26-AS26*$H$13)))</f>
        <v>0</v>
      </c>
      <c r="AV26">
        <f>(AU26-1)*100</f>
        <v>0</v>
      </c>
      <c r="AW26">
        <f>MAX(0,($B$13+$C$13*DP26)/(1+$D$13*DP26)*DI26/(DK26+273)*$E$13)</f>
        <v>0</v>
      </c>
      <c r="AX26" t="s">
        <v>408</v>
      </c>
      <c r="AY26" t="s">
        <v>408</v>
      </c>
      <c r="AZ26">
        <v>0</v>
      </c>
      <c r="BA26">
        <v>0</v>
      </c>
      <c r="BB26">
        <f>1-AZ26/BA26</f>
        <v>0</v>
      </c>
      <c r="BC26">
        <v>0</v>
      </c>
      <c r="BD26" t="s">
        <v>408</v>
      </c>
      <c r="BE26" t="s">
        <v>408</v>
      </c>
      <c r="BF26">
        <v>0</v>
      </c>
      <c r="BG26">
        <v>0</v>
      </c>
      <c r="BH26">
        <f>1-BF26/BG26</f>
        <v>0</v>
      </c>
      <c r="BI26">
        <v>0.5</v>
      </c>
      <c r="BJ26">
        <f>CS26</f>
        <v>0</v>
      </c>
      <c r="BK26">
        <f>L26</f>
        <v>0</v>
      </c>
      <c r="BL26">
        <f>BH26*BI26*BJ26</f>
        <v>0</v>
      </c>
      <c r="BM26">
        <f>(BK26-BC26)/BJ26</f>
        <v>0</v>
      </c>
      <c r="BN26">
        <f>(BA26-BG26)/BG26</f>
        <v>0</v>
      </c>
      <c r="BO26">
        <f>AZ26/(BB26+AZ26/BG26)</f>
        <v>0</v>
      </c>
      <c r="BP26" t="s">
        <v>408</v>
      </c>
      <c r="BQ26">
        <v>0</v>
      </c>
      <c r="BR26">
        <f>IF(BQ26&lt;&gt;0, BQ26, BO26)</f>
        <v>0</v>
      </c>
      <c r="BS26">
        <f>1-BR26/BG26</f>
        <v>0</v>
      </c>
      <c r="BT26">
        <f>(BG26-BF26)/(BG26-BR26)</f>
        <v>0</v>
      </c>
      <c r="BU26">
        <f>(BA26-BG26)/(BA26-BR26)</f>
        <v>0</v>
      </c>
      <c r="BV26">
        <f>(BG26-BF26)/(BG26-AZ26)</f>
        <v>0</v>
      </c>
      <c r="BW26">
        <f>(BA26-BG26)/(BA26-AZ26)</f>
        <v>0</v>
      </c>
      <c r="BX26">
        <f>(BT26*BR26/BF26)</f>
        <v>0</v>
      </c>
      <c r="BY26">
        <f>(1-BX26)</f>
        <v>0</v>
      </c>
      <c r="BZ26" t="s">
        <v>408</v>
      </c>
      <c r="CA26" t="s">
        <v>408</v>
      </c>
      <c r="CB26" t="s">
        <v>408</v>
      </c>
      <c r="CC26" t="s">
        <v>408</v>
      </c>
      <c r="CD26" t="s">
        <v>408</v>
      </c>
      <c r="CE26" t="s">
        <v>408</v>
      </c>
      <c r="CF26" t="s">
        <v>408</v>
      </c>
      <c r="CG26" t="s">
        <v>408</v>
      </c>
      <c r="CH26" t="s">
        <v>408</v>
      </c>
      <c r="CI26" t="s">
        <v>408</v>
      </c>
      <c r="CJ26" t="s">
        <v>408</v>
      </c>
      <c r="CK26" t="s">
        <v>408</v>
      </c>
      <c r="CL26" t="s">
        <v>408</v>
      </c>
      <c r="CM26" t="s">
        <v>408</v>
      </c>
      <c r="CN26" t="s">
        <v>408</v>
      </c>
      <c r="CO26" t="s">
        <v>408</v>
      </c>
      <c r="CP26" t="s">
        <v>408</v>
      </c>
      <c r="CQ26" t="s">
        <v>408</v>
      </c>
      <c r="CR26">
        <f>$B$11*DQ26+$C$11*DR26+$F$11*EC26*(1-EF26)</f>
        <v>0</v>
      </c>
      <c r="CS26">
        <f>CR26*CT26</f>
        <v>0</v>
      </c>
      <c r="CT26">
        <f>($B$11*$D$9+$C$11*$D$9+$F$11*((EP26+EH26)/MAX(EP26+EH26+EQ26, 0.1)*$I$9+EQ26/MAX(EP26+EH26+EQ26, 0.1)*$J$9))/($B$11+$C$11+$F$11)</f>
        <v>0</v>
      </c>
      <c r="CU26">
        <f>($B$11*$K$9+$C$11*$K$9+$F$11*((EP26+EH26)/MAX(EP26+EH26+EQ26, 0.1)*$P$9+EQ26/MAX(EP26+EH26+EQ26, 0.1)*$Q$9))/($B$11+$C$11+$F$11)</f>
        <v>0</v>
      </c>
      <c r="CV26">
        <v>2.96</v>
      </c>
      <c r="CW26">
        <v>0.5</v>
      </c>
      <c r="CX26" t="s">
        <v>409</v>
      </c>
      <c r="CY26">
        <v>2</v>
      </c>
      <c r="CZ26" t="b">
        <v>1</v>
      </c>
      <c r="DA26">
        <v>1510803330</v>
      </c>
      <c r="DB26">
        <v>420.266666666667</v>
      </c>
      <c r="DC26">
        <v>419.993333333333</v>
      </c>
      <c r="DD26">
        <v>9.72411222222222</v>
      </c>
      <c r="DE26">
        <v>9.59474222222222</v>
      </c>
      <c r="DF26">
        <v>413.262</v>
      </c>
      <c r="DG26">
        <v>9.72455444444445</v>
      </c>
      <c r="DH26">
        <v>500.068111111111</v>
      </c>
      <c r="DI26">
        <v>90.2295222222222</v>
      </c>
      <c r="DJ26">
        <v>0.0999804888888889</v>
      </c>
      <c r="DK26">
        <v>20.2814222222222</v>
      </c>
      <c r="DL26">
        <v>20.0123</v>
      </c>
      <c r="DM26">
        <v>999.9</v>
      </c>
      <c r="DN26">
        <v>0</v>
      </c>
      <c r="DO26">
        <v>0</v>
      </c>
      <c r="DP26">
        <v>9998.75222222222</v>
      </c>
      <c r="DQ26">
        <v>0</v>
      </c>
      <c r="DR26">
        <v>0.387833666666667</v>
      </c>
      <c r="DS26">
        <v>0.273407</v>
      </c>
      <c r="DT26">
        <v>424.393666666667</v>
      </c>
      <c r="DU26">
        <v>424.062111111111</v>
      </c>
      <c r="DV26">
        <v>0.129373333333333</v>
      </c>
      <c r="DW26">
        <v>419.993333333333</v>
      </c>
      <c r="DX26">
        <v>9.59474222222222</v>
      </c>
      <c r="DY26">
        <v>0.877402111111111</v>
      </c>
      <c r="DZ26">
        <v>0.865728777777778</v>
      </c>
      <c r="EA26">
        <v>5.02532777777778</v>
      </c>
      <c r="EB26">
        <v>4.83330111111111</v>
      </c>
      <c r="EC26">
        <v>0</v>
      </c>
      <c r="ED26">
        <v>0</v>
      </c>
      <c r="EE26">
        <v>0</v>
      </c>
      <c r="EF26">
        <v>0</v>
      </c>
      <c r="EG26">
        <v>2.22953333333333</v>
      </c>
      <c r="EH26">
        <v>0</v>
      </c>
      <c r="EI26">
        <v>-12.1951444444444</v>
      </c>
      <c r="EJ26">
        <v>-0.945011111111111</v>
      </c>
      <c r="EK26">
        <v>35.187</v>
      </c>
      <c r="EL26">
        <v>41.812</v>
      </c>
      <c r="EM26">
        <v>38.0206666666667</v>
      </c>
      <c r="EN26">
        <v>41.562</v>
      </c>
      <c r="EO26">
        <v>35.937</v>
      </c>
      <c r="EP26">
        <v>0</v>
      </c>
      <c r="EQ26">
        <v>0</v>
      </c>
      <c r="ER26">
        <v>0</v>
      </c>
      <c r="ES26">
        <v>44.0999999046326</v>
      </c>
      <c r="ET26">
        <v>0</v>
      </c>
      <c r="EU26">
        <v>2.2376</v>
      </c>
      <c r="EV26">
        <v>0.0618324813052469</v>
      </c>
      <c r="EW26">
        <v>1.35315897733159</v>
      </c>
      <c r="EX26">
        <v>-12.3149653846154</v>
      </c>
      <c r="EY26">
        <v>15</v>
      </c>
      <c r="EZ26">
        <v>1510803025.5</v>
      </c>
      <c r="FA26" t="s">
        <v>410</v>
      </c>
      <c r="FB26">
        <v>1510803025.5</v>
      </c>
      <c r="FC26">
        <v>1510803022.5</v>
      </c>
      <c r="FD26">
        <v>1</v>
      </c>
      <c r="FE26">
        <v>0.17</v>
      </c>
      <c r="FF26">
        <v>-0.001</v>
      </c>
      <c r="FG26">
        <v>7.004</v>
      </c>
      <c r="FH26">
        <v>-0.005</v>
      </c>
      <c r="FI26">
        <v>420</v>
      </c>
      <c r="FJ26">
        <v>9</v>
      </c>
      <c r="FK26">
        <v>0.49</v>
      </c>
      <c r="FL26">
        <v>0.18</v>
      </c>
      <c r="FM26">
        <v>0.119374246341463</v>
      </c>
      <c r="FN26">
        <v>-0.0791205595818818</v>
      </c>
      <c r="FO26">
        <v>0.021621978253147</v>
      </c>
      <c r="FP26">
        <v>1</v>
      </c>
      <c r="FQ26">
        <v>1</v>
      </c>
      <c r="FR26">
        <v>1</v>
      </c>
      <c r="FS26" t="s">
        <v>411</v>
      </c>
      <c r="FT26">
        <v>2.97458</v>
      </c>
      <c r="FU26">
        <v>2.75384</v>
      </c>
      <c r="FV26">
        <v>0.0903406</v>
      </c>
      <c r="FW26">
        <v>0.0915962</v>
      </c>
      <c r="FX26">
        <v>0.0537271</v>
      </c>
      <c r="FY26">
        <v>0.0537449</v>
      </c>
      <c r="FZ26">
        <v>35412.6</v>
      </c>
      <c r="GA26">
        <v>38599.5</v>
      </c>
      <c r="GB26">
        <v>35276</v>
      </c>
      <c r="GC26">
        <v>38533.7</v>
      </c>
      <c r="GD26">
        <v>47288.2</v>
      </c>
      <c r="GE26">
        <v>52620.4</v>
      </c>
      <c r="GF26">
        <v>55055.1</v>
      </c>
      <c r="GG26">
        <v>61747.6</v>
      </c>
      <c r="GH26">
        <v>1.99955</v>
      </c>
      <c r="GI26">
        <v>1.83263</v>
      </c>
      <c r="GJ26">
        <v>-0.0126548</v>
      </c>
      <c r="GK26">
        <v>0</v>
      </c>
      <c r="GL26">
        <v>20.221</v>
      </c>
      <c r="GM26">
        <v>999.9</v>
      </c>
      <c r="GN26">
        <v>48.102</v>
      </c>
      <c r="GO26">
        <v>29.316</v>
      </c>
      <c r="GP26">
        <v>21.8375</v>
      </c>
      <c r="GQ26">
        <v>54.8301</v>
      </c>
      <c r="GR26">
        <v>49.2308</v>
      </c>
      <c r="GS26">
        <v>1</v>
      </c>
      <c r="GT26">
        <v>-0.128074</v>
      </c>
      <c r="GU26">
        <v>3.00628</v>
      </c>
      <c r="GV26">
        <v>20.1136</v>
      </c>
      <c r="GW26">
        <v>5.20441</v>
      </c>
      <c r="GX26">
        <v>12.0055</v>
      </c>
      <c r="GY26">
        <v>4.97575</v>
      </c>
      <c r="GZ26">
        <v>3.293</v>
      </c>
      <c r="HA26">
        <v>9999</v>
      </c>
      <c r="HB26">
        <v>999.9</v>
      </c>
      <c r="HC26">
        <v>9999</v>
      </c>
      <c r="HD26">
        <v>9999</v>
      </c>
      <c r="HE26">
        <v>1.8631</v>
      </c>
      <c r="HF26">
        <v>1.86813</v>
      </c>
      <c r="HG26">
        <v>1.8679</v>
      </c>
      <c r="HH26">
        <v>1.86893</v>
      </c>
      <c r="HI26">
        <v>1.86981</v>
      </c>
      <c r="HJ26">
        <v>1.86586</v>
      </c>
      <c r="HK26">
        <v>1.86704</v>
      </c>
      <c r="HL26">
        <v>1.86834</v>
      </c>
      <c r="HM26">
        <v>5</v>
      </c>
      <c r="HN26">
        <v>0</v>
      </c>
      <c r="HO26">
        <v>0</v>
      </c>
      <c r="HP26">
        <v>0</v>
      </c>
      <c r="HQ26" t="s">
        <v>412</v>
      </c>
      <c r="HR26" t="s">
        <v>413</v>
      </c>
      <c r="HS26" t="s">
        <v>414</v>
      </c>
      <c r="HT26" t="s">
        <v>414</v>
      </c>
      <c r="HU26" t="s">
        <v>414</v>
      </c>
      <c r="HV26" t="s">
        <v>414</v>
      </c>
      <c r="HW26">
        <v>0</v>
      </c>
      <c r="HX26">
        <v>100</v>
      </c>
      <c r="HY26">
        <v>100</v>
      </c>
      <c r="HZ26">
        <v>7.005</v>
      </c>
      <c r="IA26">
        <v>-0.0004</v>
      </c>
      <c r="IB26">
        <v>4.37938707242459</v>
      </c>
      <c r="IC26">
        <v>0.00614860080401583</v>
      </c>
      <c r="ID26">
        <v>7.47005204250058e-07</v>
      </c>
      <c r="IE26">
        <v>-6.13614996760479e-10</v>
      </c>
      <c r="IF26">
        <v>0.00378500545765202</v>
      </c>
      <c r="IG26">
        <v>-0.0226463544028373</v>
      </c>
      <c r="IH26">
        <v>0.00259345603324487</v>
      </c>
      <c r="II26">
        <v>-3.18119573220187e-05</v>
      </c>
      <c r="IJ26">
        <v>-2</v>
      </c>
      <c r="IK26">
        <v>1777</v>
      </c>
      <c r="IL26">
        <v>0</v>
      </c>
      <c r="IM26">
        <v>26</v>
      </c>
      <c r="IN26">
        <v>5.1</v>
      </c>
      <c r="IO26">
        <v>5.2</v>
      </c>
      <c r="IP26">
        <v>1.01807</v>
      </c>
      <c r="IQ26">
        <v>2.6355</v>
      </c>
      <c r="IR26">
        <v>1.54785</v>
      </c>
      <c r="IS26">
        <v>2.30469</v>
      </c>
      <c r="IT26">
        <v>1.34644</v>
      </c>
      <c r="IU26">
        <v>2.29492</v>
      </c>
      <c r="IV26">
        <v>33.2216</v>
      </c>
      <c r="IW26">
        <v>24.2276</v>
      </c>
      <c r="IX26">
        <v>18</v>
      </c>
      <c r="IY26">
        <v>500.276</v>
      </c>
      <c r="IZ26">
        <v>395.927</v>
      </c>
      <c r="JA26">
        <v>16.6675</v>
      </c>
      <c r="JB26">
        <v>25.516</v>
      </c>
      <c r="JC26">
        <v>29.9999</v>
      </c>
      <c r="JD26">
        <v>25.5787</v>
      </c>
      <c r="JE26">
        <v>25.5357</v>
      </c>
      <c r="JF26">
        <v>20.4122</v>
      </c>
      <c r="JG26">
        <v>52.273</v>
      </c>
      <c r="JH26">
        <v>42.3343</v>
      </c>
      <c r="JI26">
        <v>16.6752</v>
      </c>
      <c r="JJ26">
        <v>420</v>
      </c>
      <c r="JK26">
        <v>9.68788</v>
      </c>
      <c r="JL26">
        <v>102.192</v>
      </c>
      <c r="JM26">
        <v>102.818</v>
      </c>
    </row>
    <row r="27" spans="1:273">
      <c r="A27">
        <v>11</v>
      </c>
      <c r="B27">
        <v>1510803337.5</v>
      </c>
      <c r="C27">
        <v>50</v>
      </c>
      <c r="D27" t="s">
        <v>433</v>
      </c>
      <c r="E27" t="s">
        <v>434</v>
      </c>
      <c r="F27">
        <v>5</v>
      </c>
      <c r="G27" t="s">
        <v>405</v>
      </c>
      <c r="H27" t="s">
        <v>406</v>
      </c>
      <c r="I27">
        <v>1510803334.7</v>
      </c>
      <c r="J27">
        <f>(K27)/1000</f>
        <v>0</v>
      </c>
      <c r="K27">
        <f>IF(CZ27, AN27, AH27)</f>
        <v>0</v>
      </c>
      <c r="L27">
        <f>IF(CZ27, AI27, AG27)</f>
        <v>0</v>
      </c>
      <c r="M27">
        <f>DB27 - IF(AU27&gt;1, L27*CV27*100.0/(AW27*DP27), 0)</f>
        <v>0</v>
      </c>
      <c r="N27">
        <f>((T27-J27/2)*M27-L27)/(T27+J27/2)</f>
        <v>0</v>
      </c>
      <c r="O27">
        <f>N27*(DI27+DJ27)/1000.0</f>
        <v>0</v>
      </c>
      <c r="P27">
        <f>(DB27 - IF(AU27&gt;1, L27*CV27*100.0/(AW27*DP27), 0))*(DI27+DJ27)/1000.0</f>
        <v>0</v>
      </c>
      <c r="Q27">
        <f>2.0/((1/S27-1/R27)+SIGN(S27)*SQRT((1/S27-1/R27)*(1/S27-1/R27) + 4*CW27/((CW27+1)*(CW27+1))*(2*1/S27*1/R27-1/R27*1/R27)))</f>
        <v>0</v>
      </c>
      <c r="R27">
        <f>IF(LEFT(CX27,1)&lt;&gt;"0",IF(LEFT(CX27,1)="1",3.0,CY27),$D$5+$E$5*(DP27*DI27/($K$5*1000))+$F$5*(DP27*DI27/($K$5*1000))*MAX(MIN(CV27,$J$5),$I$5)*MAX(MIN(CV27,$J$5),$I$5)+$G$5*MAX(MIN(CV27,$J$5),$I$5)*(DP27*DI27/($K$5*1000))+$H$5*(DP27*DI27/($K$5*1000))*(DP27*DI27/($K$5*1000)))</f>
        <v>0</v>
      </c>
      <c r="S27">
        <f>J27*(1000-(1000*0.61365*exp(17.502*W27/(240.97+W27))/(DI27+DJ27)+DD27)/2)/(1000*0.61365*exp(17.502*W27/(240.97+W27))/(DI27+DJ27)-DD27)</f>
        <v>0</v>
      </c>
      <c r="T27">
        <f>1/((CW27+1)/(Q27/1.6)+1/(R27/1.37)) + CW27/((CW27+1)/(Q27/1.6) + CW27/(R27/1.37))</f>
        <v>0</v>
      </c>
      <c r="U27">
        <f>(CR27*CU27)</f>
        <v>0</v>
      </c>
      <c r="V27">
        <f>(DK27+(U27+2*0.95*5.67E-8*(((DK27+$B$7)+273)^4-(DK27+273)^4)-44100*J27)/(1.84*29.3*R27+8*0.95*5.67E-8*(DK27+273)^3))</f>
        <v>0</v>
      </c>
      <c r="W27">
        <f>($C$7*DL27+$D$7*DM27+$E$7*V27)</f>
        <v>0</v>
      </c>
      <c r="X27">
        <f>0.61365*exp(17.502*W27/(240.97+W27))</f>
        <v>0</v>
      </c>
      <c r="Y27">
        <f>(Z27/AA27*100)</f>
        <v>0</v>
      </c>
      <c r="Z27">
        <f>DD27*(DI27+DJ27)/1000</f>
        <v>0</v>
      </c>
      <c r="AA27">
        <f>0.61365*exp(17.502*DK27/(240.97+DK27))</f>
        <v>0</v>
      </c>
      <c r="AB27">
        <f>(X27-DD27*(DI27+DJ27)/1000)</f>
        <v>0</v>
      </c>
      <c r="AC27">
        <f>(-J27*44100)</f>
        <v>0</v>
      </c>
      <c r="AD27">
        <f>2*29.3*R27*0.92*(DK27-W27)</f>
        <v>0</v>
      </c>
      <c r="AE27">
        <f>2*0.95*5.67E-8*(((DK27+$B$7)+273)^4-(W27+273)^4)</f>
        <v>0</v>
      </c>
      <c r="AF27">
        <f>U27+AE27+AC27+AD27</f>
        <v>0</v>
      </c>
      <c r="AG27">
        <f>DH27*AU27*(DC27-DB27*(1000-AU27*DE27)/(1000-AU27*DD27))/(100*CV27)</f>
        <v>0</v>
      </c>
      <c r="AH27">
        <f>1000*DH27*AU27*(DD27-DE27)/(100*CV27*(1000-AU27*DD27))</f>
        <v>0</v>
      </c>
      <c r="AI27">
        <f>(AJ27 - AK27 - DI27*1E3/(8.314*(DK27+273.15)) * AM27/DH27 * AL27) * DH27/(100*CV27) * (1000 - DE27)/1000</f>
        <v>0</v>
      </c>
      <c r="AJ27">
        <v>424.106961814335</v>
      </c>
      <c r="AK27">
        <v>424.451060606061</v>
      </c>
      <c r="AL27">
        <v>0.000540125193459662</v>
      </c>
      <c r="AM27">
        <v>63.8311328134683</v>
      </c>
      <c r="AN27">
        <f>(AP27 - AO27 + DI27*1E3/(8.314*(DK27+273.15)) * AR27/DH27 * AQ27) * DH27/(100*CV27) * 1000/(1000 - AP27)</f>
        <v>0</v>
      </c>
      <c r="AO27">
        <v>9.60176512078064</v>
      </c>
      <c r="AP27">
        <v>9.72827521212121</v>
      </c>
      <c r="AQ27">
        <v>0.000132164620080544</v>
      </c>
      <c r="AR27">
        <v>108.415429594622</v>
      </c>
      <c r="AS27">
        <v>0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MAX(0,($B$13+$C$13*DP27)/(1+$D$13*DP27)*DI27/(DK27+273)*$E$13)</f>
        <v>0</v>
      </c>
      <c r="AX27" t="s">
        <v>408</v>
      </c>
      <c r="AY27" t="s">
        <v>408</v>
      </c>
      <c r="AZ27">
        <v>0</v>
      </c>
      <c r="BA27">
        <v>0</v>
      </c>
      <c r="BB27">
        <f>1-AZ27/BA27</f>
        <v>0</v>
      </c>
      <c r="BC27">
        <v>0</v>
      </c>
      <c r="BD27" t="s">
        <v>408</v>
      </c>
      <c r="BE27" t="s">
        <v>408</v>
      </c>
      <c r="BF27">
        <v>0</v>
      </c>
      <c r="BG27">
        <v>0</v>
      </c>
      <c r="BH27">
        <f>1-BF27/BG27</f>
        <v>0</v>
      </c>
      <c r="BI27">
        <v>0.5</v>
      </c>
      <c r="BJ27">
        <f>CS27</f>
        <v>0</v>
      </c>
      <c r="BK27">
        <f>L27</f>
        <v>0</v>
      </c>
      <c r="BL27">
        <f>BH27*BI27*BJ27</f>
        <v>0</v>
      </c>
      <c r="BM27">
        <f>(BK27-BC27)/BJ27</f>
        <v>0</v>
      </c>
      <c r="BN27">
        <f>(BA27-BG27)/BG27</f>
        <v>0</v>
      </c>
      <c r="BO27">
        <f>AZ27/(BB27+AZ27/BG27)</f>
        <v>0</v>
      </c>
      <c r="BP27" t="s">
        <v>408</v>
      </c>
      <c r="BQ27">
        <v>0</v>
      </c>
      <c r="BR27">
        <f>IF(BQ27&lt;&gt;0, BQ27, BO27)</f>
        <v>0</v>
      </c>
      <c r="BS27">
        <f>1-BR27/BG27</f>
        <v>0</v>
      </c>
      <c r="BT27">
        <f>(BG27-BF27)/(BG27-BR27)</f>
        <v>0</v>
      </c>
      <c r="BU27">
        <f>(BA27-BG27)/(BA27-BR27)</f>
        <v>0</v>
      </c>
      <c r="BV27">
        <f>(BG27-BF27)/(BG27-AZ27)</f>
        <v>0</v>
      </c>
      <c r="BW27">
        <f>(BA27-BG27)/(BA27-AZ27)</f>
        <v>0</v>
      </c>
      <c r="BX27">
        <f>(BT27*BR27/BF27)</f>
        <v>0</v>
      </c>
      <c r="BY27">
        <f>(1-BX27)</f>
        <v>0</v>
      </c>
      <c r="BZ27" t="s">
        <v>408</v>
      </c>
      <c r="CA27" t="s">
        <v>408</v>
      </c>
      <c r="CB27" t="s">
        <v>408</v>
      </c>
      <c r="CC27" t="s">
        <v>408</v>
      </c>
      <c r="CD27" t="s">
        <v>408</v>
      </c>
      <c r="CE27" t="s">
        <v>408</v>
      </c>
      <c r="CF27" t="s">
        <v>408</v>
      </c>
      <c r="CG27" t="s">
        <v>408</v>
      </c>
      <c r="CH27" t="s">
        <v>408</v>
      </c>
      <c r="CI27" t="s">
        <v>408</v>
      </c>
      <c r="CJ27" t="s">
        <v>408</v>
      </c>
      <c r="CK27" t="s">
        <v>408</v>
      </c>
      <c r="CL27" t="s">
        <v>408</v>
      </c>
      <c r="CM27" t="s">
        <v>408</v>
      </c>
      <c r="CN27" t="s">
        <v>408</v>
      </c>
      <c r="CO27" t="s">
        <v>408</v>
      </c>
      <c r="CP27" t="s">
        <v>408</v>
      </c>
      <c r="CQ27" t="s">
        <v>408</v>
      </c>
      <c r="CR27">
        <f>$B$11*DQ27+$C$11*DR27+$F$11*EC27*(1-EF27)</f>
        <v>0</v>
      </c>
      <c r="CS27">
        <f>CR27*CT27</f>
        <v>0</v>
      </c>
      <c r="CT27">
        <f>($B$11*$D$9+$C$11*$D$9+$F$11*((EP27+EH27)/MAX(EP27+EH27+EQ27, 0.1)*$I$9+EQ27/MAX(EP27+EH27+EQ27, 0.1)*$J$9))/($B$11+$C$11+$F$11)</f>
        <v>0</v>
      </c>
      <c r="CU27">
        <f>($B$11*$K$9+$C$11*$K$9+$F$11*((EP27+EH27)/MAX(EP27+EH27+EQ27, 0.1)*$P$9+EQ27/MAX(EP27+EH27+EQ27, 0.1)*$Q$9))/($B$11+$C$11+$F$11)</f>
        <v>0</v>
      </c>
      <c r="CV27">
        <v>2.96</v>
      </c>
      <c r="CW27">
        <v>0.5</v>
      </c>
      <c r="CX27" t="s">
        <v>409</v>
      </c>
      <c r="CY27">
        <v>2</v>
      </c>
      <c r="CZ27" t="b">
        <v>1</v>
      </c>
      <c r="DA27">
        <v>1510803334.7</v>
      </c>
      <c r="DB27">
        <v>420.2992</v>
      </c>
      <c r="DC27">
        <v>420.0354</v>
      </c>
      <c r="DD27">
        <v>9.726406</v>
      </c>
      <c r="DE27">
        <v>9.599535</v>
      </c>
      <c r="DF27">
        <v>413.2943</v>
      </c>
      <c r="DG27">
        <v>9.726805</v>
      </c>
      <c r="DH27">
        <v>500.0739</v>
      </c>
      <c r="DI27">
        <v>90.22566</v>
      </c>
      <c r="DJ27">
        <v>0.10001296</v>
      </c>
      <c r="DK27">
        <v>20.27565</v>
      </c>
      <c r="DL27">
        <v>19.99735</v>
      </c>
      <c r="DM27">
        <v>999.9</v>
      </c>
      <c r="DN27">
        <v>0</v>
      </c>
      <c r="DO27">
        <v>0</v>
      </c>
      <c r="DP27">
        <v>9998.071</v>
      </c>
      <c r="DQ27">
        <v>0</v>
      </c>
      <c r="DR27">
        <v>0.386148</v>
      </c>
      <c r="DS27">
        <v>0.2638184</v>
      </c>
      <c r="DT27">
        <v>424.4274</v>
      </c>
      <c r="DU27">
        <v>424.1066</v>
      </c>
      <c r="DV27">
        <v>0.1268716</v>
      </c>
      <c r="DW27">
        <v>420.0354</v>
      </c>
      <c r="DX27">
        <v>9.599535</v>
      </c>
      <c r="DY27">
        <v>0.8775713</v>
      </c>
      <c r="DZ27">
        <v>0.8661243</v>
      </c>
      <c r="EA27">
        <v>5.028098</v>
      </c>
      <c r="EB27">
        <v>4.839842</v>
      </c>
      <c r="EC27">
        <v>0</v>
      </c>
      <c r="ED27">
        <v>0</v>
      </c>
      <c r="EE27">
        <v>0</v>
      </c>
      <c r="EF27">
        <v>0</v>
      </c>
      <c r="EG27">
        <v>2.26893</v>
      </c>
      <c r="EH27">
        <v>0</v>
      </c>
      <c r="EI27">
        <v>-12.14975</v>
      </c>
      <c r="EJ27">
        <v>-0.95902</v>
      </c>
      <c r="EK27">
        <v>35.187</v>
      </c>
      <c r="EL27">
        <v>41.812</v>
      </c>
      <c r="EM27">
        <v>38.062</v>
      </c>
      <c r="EN27">
        <v>41.5746</v>
      </c>
      <c r="EO27">
        <v>35.937</v>
      </c>
      <c r="EP27">
        <v>0</v>
      </c>
      <c r="EQ27">
        <v>0</v>
      </c>
      <c r="ER27">
        <v>0</v>
      </c>
      <c r="ES27">
        <v>48.8999998569489</v>
      </c>
      <c r="ET27">
        <v>0</v>
      </c>
      <c r="EU27">
        <v>2.25120769230769</v>
      </c>
      <c r="EV27">
        <v>0.350482053675826</v>
      </c>
      <c r="EW27">
        <v>0.976485465841034</v>
      </c>
      <c r="EX27">
        <v>-12.2481923076923</v>
      </c>
      <c r="EY27">
        <v>15</v>
      </c>
      <c r="EZ27">
        <v>1510803025.5</v>
      </c>
      <c r="FA27" t="s">
        <v>410</v>
      </c>
      <c r="FB27">
        <v>1510803025.5</v>
      </c>
      <c r="FC27">
        <v>1510803022.5</v>
      </c>
      <c r="FD27">
        <v>1</v>
      </c>
      <c r="FE27">
        <v>0.17</v>
      </c>
      <c r="FF27">
        <v>-0.001</v>
      </c>
      <c r="FG27">
        <v>7.004</v>
      </c>
      <c r="FH27">
        <v>-0.005</v>
      </c>
      <c r="FI27">
        <v>420</v>
      </c>
      <c r="FJ27">
        <v>9</v>
      </c>
      <c r="FK27">
        <v>0.49</v>
      </c>
      <c r="FL27">
        <v>0.18</v>
      </c>
      <c r="FM27">
        <v>0.114550465853659</v>
      </c>
      <c r="FN27">
        <v>0.11511091358885</v>
      </c>
      <c r="FO27">
        <v>0.0165011210603284</v>
      </c>
      <c r="FP27">
        <v>1</v>
      </c>
      <c r="FQ27">
        <v>1</v>
      </c>
      <c r="FR27">
        <v>1</v>
      </c>
      <c r="FS27" t="s">
        <v>411</v>
      </c>
      <c r="FT27">
        <v>2.9745</v>
      </c>
      <c r="FU27">
        <v>2.75387</v>
      </c>
      <c r="FV27">
        <v>0.0903415</v>
      </c>
      <c r="FW27">
        <v>0.0915985</v>
      </c>
      <c r="FX27">
        <v>0.0537409</v>
      </c>
      <c r="FY27">
        <v>0.053708</v>
      </c>
      <c r="FZ27">
        <v>35413.1</v>
      </c>
      <c r="GA27">
        <v>38600</v>
      </c>
      <c r="GB27">
        <v>35276.5</v>
      </c>
      <c r="GC27">
        <v>38534.3</v>
      </c>
      <c r="GD27">
        <v>47287.8</v>
      </c>
      <c r="GE27">
        <v>52623.1</v>
      </c>
      <c r="GF27">
        <v>55055.5</v>
      </c>
      <c r="GG27">
        <v>61748.3</v>
      </c>
      <c r="GH27">
        <v>1.99953</v>
      </c>
      <c r="GI27">
        <v>1.83253</v>
      </c>
      <c r="GJ27">
        <v>-0.0140779</v>
      </c>
      <c r="GK27">
        <v>0</v>
      </c>
      <c r="GL27">
        <v>20.2175</v>
      </c>
      <c r="GM27">
        <v>999.9</v>
      </c>
      <c r="GN27">
        <v>48.004</v>
      </c>
      <c r="GO27">
        <v>29.336</v>
      </c>
      <c r="GP27">
        <v>21.8163</v>
      </c>
      <c r="GQ27">
        <v>54.7801</v>
      </c>
      <c r="GR27">
        <v>49.2067</v>
      </c>
      <c r="GS27">
        <v>1</v>
      </c>
      <c r="GT27">
        <v>-0.12873</v>
      </c>
      <c r="GU27">
        <v>2.9503</v>
      </c>
      <c r="GV27">
        <v>20.1146</v>
      </c>
      <c r="GW27">
        <v>5.20471</v>
      </c>
      <c r="GX27">
        <v>12.0047</v>
      </c>
      <c r="GY27">
        <v>4.97575</v>
      </c>
      <c r="GZ27">
        <v>3.293</v>
      </c>
      <c r="HA27">
        <v>9999</v>
      </c>
      <c r="HB27">
        <v>999.9</v>
      </c>
      <c r="HC27">
        <v>9999</v>
      </c>
      <c r="HD27">
        <v>9999</v>
      </c>
      <c r="HE27">
        <v>1.8631</v>
      </c>
      <c r="HF27">
        <v>1.86813</v>
      </c>
      <c r="HG27">
        <v>1.86786</v>
      </c>
      <c r="HH27">
        <v>1.86892</v>
      </c>
      <c r="HI27">
        <v>1.86982</v>
      </c>
      <c r="HJ27">
        <v>1.86585</v>
      </c>
      <c r="HK27">
        <v>1.86705</v>
      </c>
      <c r="HL27">
        <v>1.86835</v>
      </c>
      <c r="HM27">
        <v>5</v>
      </c>
      <c r="HN27">
        <v>0</v>
      </c>
      <c r="HO27">
        <v>0</v>
      </c>
      <c r="HP27">
        <v>0</v>
      </c>
      <c r="HQ27" t="s">
        <v>412</v>
      </c>
      <c r="HR27" t="s">
        <v>413</v>
      </c>
      <c r="HS27" t="s">
        <v>414</v>
      </c>
      <c r="HT27" t="s">
        <v>414</v>
      </c>
      <c r="HU27" t="s">
        <v>414</v>
      </c>
      <c r="HV27" t="s">
        <v>414</v>
      </c>
      <c r="HW27">
        <v>0</v>
      </c>
      <c r="HX27">
        <v>100</v>
      </c>
      <c r="HY27">
        <v>100</v>
      </c>
      <c r="HZ27">
        <v>7.005</v>
      </c>
      <c r="IA27">
        <v>-0.0004</v>
      </c>
      <c r="IB27">
        <v>4.37938707242459</v>
      </c>
      <c r="IC27">
        <v>0.00614860080401583</v>
      </c>
      <c r="ID27">
        <v>7.47005204250058e-07</v>
      </c>
      <c r="IE27">
        <v>-6.13614996760479e-10</v>
      </c>
      <c r="IF27">
        <v>0.00378500545765202</v>
      </c>
      <c r="IG27">
        <v>-0.0226463544028373</v>
      </c>
      <c r="IH27">
        <v>0.00259345603324487</v>
      </c>
      <c r="II27">
        <v>-3.18119573220187e-05</v>
      </c>
      <c r="IJ27">
        <v>-2</v>
      </c>
      <c r="IK27">
        <v>1777</v>
      </c>
      <c r="IL27">
        <v>0</v>
      </c>
      <c r="IM27">
        <v>26</v>
      </c>
      <c r="IN27">
        <v>5.2</v>
      </c>
      <c r="IO27">
        <v>5.2</v>
      </c>
      <c r="IP27">
        <v>1.01807</v>
      </c>
      <c r="IQ27">
        <v>2.62939</v>
      </c>
      <c r="IR27">
        <v>1.54785</v>
      </c>
      <c r="IS27">
        <v>2.30469</v>
      </c>
      <c r="IT27">
        <v>1.34644</v>
      </c>
      <c r="IU27">
        <v>2.33643</v>
      </c>
      <c r="IV27">
        <v>33.2216</v>
      </c>
      <c r="IW27">
        <v>24.2364</v>
      </c>
      <c r="IX27">
        <v>18</v>
      </c>
      <c r="IY27">
        <v>500.24</v>
      </c>
      <c r="IZ27">
        <v>395.861</v>
      </c>
      <c r="JA27">
        <v>16.659</v>
      </c>
      <c r="JB27">
        <v>25.5139</v>
      </c>
      <c r="JC27">
        <v>29.9995</v>
      </c>
      <c r="JD27">
        <v>25.5765</v>
      </c>
      <c r="JE27">
        <v>25.5341</v>
      </c>
      <c r="JF27">
        <v>20.4097</v>
      </c>
      <c r="JG27">
        <v>51.9984</v>
      </c>
      <c r="JH27">
        <v>42.3343</v>
      </c>
      <c r="JI27">
        <v>16.6681</v>
      </c>
      <c r="JJ27">
        <v>420</v>
      </c>
      <c r="JK27">
        <v>9.69391</v>
      </c>
      <c r="JL27">
        <v>102.193</v>
      </c>
      <c r="JM27">
        <v>102.819</v>
      </c>
    </row>
    <row r="28" spans="1:273">
      <c r="A28">
        <v>12</v>
      </c>
      <c r="B28">
        <v>1510803342.5</v>
      </c>
      <c r="C28">
        <v>55</v>
      </c>
      <c r="D28" t="s">
        <v>435</v>
      </c>
      <c r="E28" t="s">
        <v>436</v>
      </c>
      <c r="F28">
        <v>5</v>
      </c>
      <c r="G28" t="s">
        <v>405</v>
      </c>
      <c r="H28" t="s">
        <v>406</v>
      </c>
      <c r="I28">
        <v>1510803340</v>
      </c>
      <c r="J28">
        <f>(K28)/1000</f>
        <v>0</v>
      </c>
      <c r="K28">
        <f>IF(CZ28, AN28, AH28)</f>
        <v>0</v>
      </c>
      <c r="L28">
        <f>IF(CZ28, AI28, AG28)</f>
        <v>0</v>
      </c>
      <c r="M28">
        <f>DB28 - IF(AU28&gt;1, L28*CV28*100.0/(AW28*DP28), 0)</f>
        <v>0</v>
      </c>
      <c r="N28">
        <f>((T28-J28/2)*M28-L28)/(T28+J28/2)</f>
        <v>0</v>
      </c>
      <c r="O28">
        <f>N28*(DI28+DJ28)/1000.0</f>
        <v>0</v>
      </c>
      <c r="P28">
        <f>(DB28 - IF(AU28&gt;1, L28*CV28*100.0/(AW28*DP28), 0))*(DI28+DJ28)/1000.0</f>
        <v>0</v>
      </c>
      <c r="Q28">
        <f>2.0/((1/S28-1/R28)+SIGN(S28)*SQRT((1/S28-1/R28)*(1/S28-1/R28) + 4*CW28/((CW28+1)*(CW28+1))*(2*1/S28*1/R28-1/R28*1/R28)))</f>
        <v>0</v>
      </c>
      <c r="R28">
        <f>IF(LEFT(CX28,1)&lt;&gt;"0",IF(LEFT(CX28,1)="1",3.0,CY28),$D$5+$E$5*(DP28*DI28/($K$5*1000))+$F$5*(DP28*DI28/($K$5*1000))*MAX(MIN(CV28,$J$5),$I$5)*MAX(MIN(CV28,$J$5),$I$5)+$G$5*MAX(MIN(CV28,$J$5),$I$5)*(DP28*DI28/($K$5*1000))+$H$5*(DP28*DI28/($K$5*1000))*(DP28*DI28/($K$5*1000)))</f>
        <v>0</v>
      </c>
      <c r="S28">
        <f>J28*(1000-(1000*0.61365*exp(17.502*W28/(240.97+W28))/(DI28+DJ28)+DD28)/2)/(1000*0.61365*exp(17.502*W28/(240.97+W28))/(DI28+DJ28)-DD28)</f>
        <v>0</v>
      </c>
      <c r="T28">
        <f>1/((CW28+1)/(Q28/1.6)+1/(R28/1.37)) + CW28/((CW28+1)/(Q28/1.6) + CW28/(R28/1.37))</f>
        <v>0</v>
      </c>
      <c r="U28">
        <f>(CR28*CU28)</f>
        <v>0</v>
      </c>
      <c r="V28">
        <f>(DK28+(U28+2*0.95*5.67E-8*(((DK28+$B$7)+273)^4-(DK28+273)^4)-44100*J28)/(1.84*29.3*R28+8*0.95*5.67E-8*(DK28+273)^3))</f>
        <v>0</v>
      </c>
      <c r="W28">
        <f>($C$7*DL28+$D$7*DM28+$E$7*V28)</f>
        <v>0</v>
      </c>
      <c r="X28">
        <f>0.61365*exp(17.502*W28/(240.97+W28))</f>
        <v>0</v>
      </c>
      <c r="Y28">
        <f>(Z28/AA28*100)</f>
        <v>0</v>
      </c>
      <c r="Z28">
        <f>DD28*(DI28+DJ28)/1000</f>
        <v>0</v>
      </c>
      <c r="AA28">
        <f>0.61365*exp(17.502*DK28/(240.97+DK28))</f>
        <v>0</v>
      </c>
      <c r="AB28">
        <f>(X28-DD28*(DI28+DJ28)/1000)</f>
        <v>0</v>
      </c>
      <c r="AC28">
        <f>(-J28*44100)</f>
        <v>0</v>
      </c>
      <c r="AD28">
        <f>2*29.3*R28*0.92*(DK28-W28)</f>
        <v>0</v>
      </c>
      <c r="AE28">
        <f>2*0.95*5.67E-8*(((DK28+$B$7)+273)^4-(W28+273)^4)</f>
        <v>0</v>
      </c>
      <c r="AF28">
        <f>U28+AE28+AC28+AD28</f>
        <v>0</v>
      </c>
      <c r="AG28">
        <f>DH28*AU28*(DC28-DB28*(1000-AU28*DE28)/(1000-AU28*DD28))/(100*CV28)</f>
        <v>0</v>
      </c>
      <c r="AH28">
        <f>1000*DH28*AU28*(DD28-DE28)/(100*CV28*(1000-AU28*DD28))</f>
        <v>0</v>
      </c>
      <c r="AI28">
        <f>(AJ28 - AK28 - DI28*1E3/(8.314*(DK28+273.15)) * AM28/DH28 * AL28) * DH28/(100*CV28) * (1000 - DE28)/1000</f>
        <v>0</v>
      </c>
      <c r="AJ28">
        <v>424.036305036059</v>
      </c>
      <c r="AK28">
        <v>424.403793939394</v>
      </c>
      <c r="AL28">
        <v>-0.000366916901268278</v>
      </c>
      <c r="AM28">
        <v>63.8311328134683</v>
      </c>
      <c r="AN28">
        <f>(AP28 - AO28 + DI28*1E3/(8.314*(DK28+273.15)) * AR28/DH28 * AQ28) * DH28/(100*CV28) * 1000/(1000 - AP28)</f>
        <v>0</v>
      </c>
      <c r="AO28">
        <v>9.61997952521012</v>
      </c>
      <c r="AP28">
        <v>9.73524036363636</v>
      </c>
      <c r="AQ28">
        <v>8.95282150224872e-05</v>
      </c>
      <c r="AR28">
        <v>108.415429594622</v>
      </c>
      <c r="AS28">
        <v>0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MAX(0,($B$13+$C$13*DP28)/(1+$D$13*DP28)*DI28/(DK28+273)*$E$13)</f>
        <v>0</v>
      </c>
      <c r="AX28" t="s">
        <v>408</v>
      </c>
      <c r="AY28" t="s">
        <v>408</v>
      </c>
      <c r="AZ28">
        <v>0</v>
      </c>
      <c r="BA28">
        <v>0</v>
      </c>
      <c r="BB28">
        <f>1-AZ28/BA28</f>
        <v>0</v>
      </c>
      <c r="BC28">
        <v>0</v>
      </c>
      <c r="BD28" t="s">
        <v>408</v>
      </c>
      <c r="BE28" t="s">
        <v>408</v>
      </c>
      <c r="BF28">
        <v>0</v>
      </c>
      <c r="BG28">
        <v>0</v>
      </c>
      <c r="BH28">
        <f>1-BF28/BG28</f>
        <v>0</v>
      </c>
      <c r="BI28">
        <v>0.5</v>
      </c>
      <c r="BJ28">
        <f>CS28</f>
        <v>0</v>
      </c>
      <c r="BK28">
        <f>L28</f>
        <v>0</v>
      </c>
      <c r="BL28">
        <f>BH28*BI28*BJ28</f>
        <v>0</v>
      </c>
      <c r="BM28">
        <f>(BK28-BC28)/BJ28</f>
        <v>0</v>
      </c>
      <c r="BN28">
        <f>(BA28-BG28)/BG28</f>
        <v>0</v>
      </c>
      <c r="BO28">
        <f>AZ28/(BB28+AZ28/BG28)</f>
        <v>0</v>
      </c>
      <c r="BP28" t="s">
        <v>408</v>
      </c>
      <c r="BQ28">
        <v>0</v>
      </c>
      <c r="BR28">
        <f>IF(BQ28&lt;&gt;0, BQ28, BO28)</f>
        <v>0</v>
      </c>
      <c r="BS28">
        <f>1-BR28/BG28</f>
        <v>0</v>
      </c>
      <c r="BT28">
        <f>(BG28-BF28)/(BG28-BR28)</f>
        <v>0</v>
      </c>
      <c r="BU28">
        <f>(BA28-BG28)/(BA28-BR28)</f>
        <v>0</v>
      </c>
      <c r="BV28">
        <f>(BG28-BF28)/(BG28-AZ28)</f>
        <v>0</v>
      </c>
      <c r="BW28">
        <f>(BA28-BG28)/(BA28-AZ28)</f>
        <v>0</v>
      </c>
      <c r="BX28">
        <f>(BT28*BR28/BF28)</f>
        <v>0</v>
      </c>
      <c r="BY28">
        <f>(1-BX28)</f>
        <v>0</v>
      </c>
      <c r="BZ28" t="s">
        <v>408</v>
      </c>
      <c r="CA28" t="s">
        <v>408</v>
      </c>
      <c r="CB28" t="s">
        <v>408</v>
      </c>
      <c r="CC28" t="s">
        <v>408</v>
      </c>
      <c r="CD28" t="s">
        <v>408</v>
      </c>
      <c r="CE28" t="s">
        <v>408</v>
      </c>
      <c r="CF28" t="s">
        <v>408</v>
      </c>
      <c r="CG28" t="s">
        <v>408</v>
      </c>
      <c r="CH28" t="s">
        <v>408</v>
      </c>
      <c r="CI28" t="s">
        <v>408</v>
      </c>
      <c r="CJ28" t="s">
        <v>408</v>
      </c>
      <c r="CK28" t="s">
        <v>408</v>
      </c>
      <c r="CL28" t="s">
        <v>408</v>
      </c>
      <c r="CM28" t="s">
        <v>408</v>
      </c>
      <c r="CN28" t="s">
        <v>408</v>
      </c>
      <c r="CO28" t="s">
        <v>408</v>
      </c>
      <c r="CP28" t="s">
        <v>408</v>
      </c>
      <c r="CQ28" t="s">
        <v>408</v>
      </c>
      <c r="CR28">
        <f>$B$11*DQ28+$C$11*DR28+$F$11*EC28*(1-EF28)</f>
        <v>0</v>
      </c>
      <c r="CS28">
        <f>CR28*CT28</f>
        <v>0</v>
      </c>
      <c r="CT28">
        <f>($B$11*$D$9+$C$11*$D$9+$F$11*((EP28+EH28)/MAX(EP28+EH28+EQ28, 0.1)*$I$9+EQ28/MAX(EP28+EH28+EQ28, 0.1)*$J$9))/($B$11+$C$11+$F$11)</f>
        <v>0</v>
      </c>
      <c r="CU28">
        <f>($B$11*$K$9+$C$11*$K$9+$F$11*((EP28+EH28)/MAX(EP28+EH28+EQ28, 0.1)*$P$9+EQ28/MAX(EP28+EH28+EQ28, 0.1)*$Q$9))/($B$11+$C$11+$F$11)</f>
        <v>0</v>
      </c>
      <c r="CV28">
        <v>2.96</v>
      </c>
      <c r="CW28">
        <v>0.5</v>
      </c>
      <c r="CX28" t="s">
        <v>409</v>
      </c>
      <c r="CY28">
        <v>2</v>
      </c>
      <c r="CZ28" t="b">
        <v>1</v>
      </c>
      <c r="DA28">
        <v>1510803340</v>
      </c>
      <c r="DB28">
        <v>420.286111111111</v>
      </c>
      <c r="DC28">
        <v>419.978111111111</v>
      </c>
      <c r="DD28">
        <v>9.73006222222222</v>
      </c>
      <c r="DE28">
        <v>9.61944555555556</v>
      </c>
      <c r="DF28">
        <v>413.281444444444</v>
      </c>
      <c r="DG28">
        <v>9.73039333333333</v>
      </c>
      <c r="DH28">
        <v>500.067444444444</v>
      </c>
      <c r="DI28">
        <v>90.2234</v>
      </c>
      <c r="DJ28">
        <v>0.0998863666666667</v>
      </c>
      <c r="DK28">
        <v>20.2726555555556</v>
      </c>
      <c r="DL28">
        <v>19.9892666666667</v>
      </c>
      <c r="DM28">
        <v>999.9</v>
      </c>
      <c r="DN28">
        <v>0</v>
      </c>
      <c r="DO28">
        <v>0</v>
      </c>
      <c r="DP28">
        <v>10001.1111111111</v>
      </c>
      <c r="DQ28">
        <v>0</v>
      </c>
      <c r="DR28">
        <v>0.386148</v>
      </c>
      <c r="DS28">
        <v>0.308142777777778</v>
      </c>
      <c r="DT28">
        <v>424.415777777778</v>
      </c>
      <c r="DU28">
        <v>424.057333333333</v>
      </c>
      <c r="DV28">
        <v>0.110616788888889</v>
      </c>
      <c r="DW28">
        <v>419.978111111111</v>
      </c>
      <c r="DX28">
        <v>9.61944555555556</v>
      </c>
      <c r="DY28">
        <v>0.877879444444444</v>
      </c>
      <c r="DZ28">
        <v>0.867899444444445</v>
      </c>
      <c r="EA28">
        <v>5.03313444444444</v>
      </c>
      <c r="EB28">
        <v>4.86916</v>
      </c>
      <c r="EC28">
        <v>0</v>
      </c>
      <c r="ED28">
        <v>0</v>
      </c>
      <c r="EE28">
        <v>0</v>
      </c>
      <c r="EF28">
        <v>0</v>
      </c>
      <c r="EG28">
        <v>2.28934444444444</v>
      </c>
      <c r="EH28">
        <v>0</v>
      </c>
      <c r="EI28">
        <v>-12.3590888888889</v>
      </c>
      <c r="EJ28">
        <v>-0.974044444444444</v>
      </c>
      <c r="EK28">
        <v>35.229</v>
      </c>
      <c r="EL28">
        <v>41.826</v>
      </c>
      <c r="EM28">
        <v>38.062</v>
      </c>
      <c r="EN28">
        <v>41.576</v>
      </c>
      <c r="EO28">
        <v>35.937</v>
      </c>
      <c r="EP28">
        <v>0</v>
      </c>
      <c r="EQ28">
        <v>0</v>
      </c>
      <c r="ER28">
        <v>0</v>
      </c>
      <c r="ES28">
        <v>54.2999999523163</v>
      </c>
      <c r="ET28">
        <v>0</v>
      </c>
      <c r="EU28">
        <v>2.267464</v>
      </c>
      <c r="EV28">
        <v>0.345661539998224</v>
      </c>
      <c r="EW28">
        <v>-1.31365384677045</v>
      </c>
      <c r="EX28">
        <v>-12.229932</v>
      </c>
      <c r="EY28">
        <v>15</v>
      </c>
      <c r="EZ28">
        <v>1510803025.5</v>
      </c>
      <c r="FA28" t="s">
        <v>410</v>
      </c>
      <c r="FB28">
        <v>1510803025.5</v>
      </c>
      <c r="FC28">
        <v>1510803022.5</v>
      </c>
      <c r="FD28">
        <v>1</v>
      </c>
      <c r="FE28">
        <v>0.17</v>
      </c>
      <c r="FF28">
        <v>-0.001</v>
      </c>
      <c r="FG28">
        <v>7.004</v>
      </c>
      <c r="FH28">
        <v>-0.005</v>
      </c>
      <c r="FI28">
        <v>420</v>
      </c>
      <c r="FJ28">
        <v>9</v>
      </c>
      <c r="FK28">
        <v>0.49</v>
      </c>
      <c r="FL28">
        <v>0.18</v>
      </c>
      <c r="FM28">
        <v>0.117115912195122</v>
      </c>
      <c r="FN28">
        <v>0.0845709261324043</v>
      </c>
      <c r="FO28">
        <v>0.0155750709469816</v>
      </c>
      <c r="FP28">
        <v>1</v>
      </c>
      <c r="FQ28">
        <v>1</v>
      </c>
      <c r="FR28">
        <v>1</v>
      </c>
      <c r="FS28" t="s">
        <v>411</v>
      </c>
      <c r="FT28">
        <v>2.97449</v>
      </c>
      <c r="FU28">
        <v>2.75387</v>
      </c>
      <c r="FV28">
        <v>0.0903376</v>
      </c>
      <c r="FW28">
        <v>0.0915938</v>
      </c>
      <c r="FX28">
        <v>0.0537811</v>
      </c>
      <c r="FY28">
        <v>0.0539124</v>
      </c>
      <c r="FZ28">
        <v>35413.3</v>
      </c>
      <c r="GA28">
        <v>38600.7</v>
      </c>
      <c r="GB28">
        <v>35276.5</v>
      </c>
      <c r="GC28">
        <v>38534.7</v>
      </c>
      <c r="GD28">
        <v>47285.9</v>
      </c>
      <c r="GE28">
        <v>52612.1</v>
      </c>
      <c r="GF28">
        <v>55055.6</v>
      </c>
      <c r="GG28">
        <v>61748.9</v>
      </c>
      <c r="GH28">
        <v>1.99945</v>
      </c>
      <c r="GI28">
        <v>1.83258</v>
      </c>
      <c r="GJ28">
        <v>-0.013791</v>
      </c>
      <c r="GK28">
        <v>0</v>
      </c>
      <c r="GL28">
        <v>20.2158</v>
      </c>
      <c r="GM28">
        <v>999.9</v>
      </c>
      <c r="GN28">
        <v>47.882</v>
      </c>
      <c r="GO28">
        <v>29.316</v>
      </c>
      <c r="GP28">
        <v>21.7377</v>
      </c>
      <c r="GQ28">
        <v>54.6101</v>
      </c>
      <c r="GR28">
        <v>49.2869</v>
      </c>
      <c r="GS28">
        <v>1</v>
      </c>
      <c r="GT28">
        <v>-0.129492</v>
      </c>
      <c r="GU28">
        <v>2.55747</v>
      </c>
      <c r="GV28">
        <v>20.1207</v>
      </c>
      <c r="GW28">
        <v>5.20411</v>
      </c>
      <c r="GX28">
        <v>12.005</v>
      </c>
      <c r="GY28">
        <v>4.97565</v>
      </c>
      <c r="GZ28">
        <v>3.293</v>
      </c>
      <c r="HA28">
        <v>9999</v>
      </c>
      <c r="HB28">
        <v>999.9</v>
      </c>
      <c r="HC28">
        <v>9999</v>
      </c>
      <c r="HD28">
        <v>9999</v>
      </c>
      <c r="HE28">
        <v>1.8631</v>
      </c>
      <c r="HF28">
        <v>1.86813</v>
      </c>
      <c r="HG28">
        <v>1.86787</v>
      </c>
      <c r="HH28">
        <v>1.86893</v>
      </c>
      <c r="HI28">
        <v>1.86981</v>
      </c>
      <c r="HJ28">
        <v>1.86586</v>
      </c>
      <c r="HK28">
        <v>1.86706</v>
      </c>
      <c r="HL28">
        <v>1.86834</v>
      </c>
      <c r="HM28">
        <v>5</v>
      </c>
      <c r="HN28">
        <v>0</v>
      </c>
      <c r="HO28">
        <v>0</v>
      </c>
      <c r="HP28">
        <v>0</v>
      </c>
      <c r="HQ28" t="s">
        <v>412</v>
      </c>
      <c r="HR28" t="s">
        <v>413</v>
      </c>
      <c r="HS28" t="s">
        <v>414</v>
      </c>
      <c r="HT28" t="s">
        <v>414</v>
      </c>
      <c r="HU28" t="s">
        <v>414</v>
      </c>
      <c r="HV28" t="s">
        <v>414</v>
      </c>
      <c r="HW28">
        <v>0</v>
      </c>
      <c r="HX28">
        <v>100</v>
      </c>
      <c r="HY28">
        <v>100</v>
      </c>
      <c r="HZ28">
        <v>7.005</v>
      </c>
      <c r="IA28">
        <v>-0.0002</v>
      </c>
      <c r="IB28">
        <v>4.37938707242459</v>
      </c>
      <c r="IC28">
        <v>0.00614860080401583</v>
      </c>
      <c r="ID28">
        <v>7.47005204250058e-07</v>
      </c>
      <c r="IE28">
        <v>-6.13614996760479e-10</v>
      </c>
      <c r="IF28">
        <v>0.00378500545765202</v>
      </c>
      <c r="IG28">
        <v>-0.0226463544028373</v>
      </c>
      <c r="IH28">
        <v>0.00259345603324487</v>
      </c>
      <c r="II28">
        <v>-3.18119573220187e-05</v>
      </c>
      <c r="IJ28">
        <v>-2</v>
      </c>
      <c r="IK28">
        <v>1777</v>
      </c>
      <c r="IL28">
        <v>0</v>
      </c>
      <c r="IM28">
        <v>26</v>
      </c>
      <c r="IN28">
        <v>5.3</v>
      </c>
      <c r="IO28">
        <v>5.3</v>
      </c>
      <c r="IP28">
        <v>1.01807</v>
      </c>
      <c r="IQ28">
        <v>2.63062</v>
      </c>
      <c r="IR28">
        <v>1.54785</v>
      </c>
      <c r="IS28">
        <v>2.30469</v>
      </c>
      <c r="IT28">
        <v>1.34644</v>
      </c>
      <c r="IU28">
        <v>2.38403</v>
      </c>
      <c r="IV28">
        <v>33.2216</v>
      </c>
      <c r="IW28">
        <v>24.2364</v>
      </c>
      <c r="IX28">
        <v>18</v>
      </c>
      <c r="IY28">
        <v>500.173</v>
      </c>
      <c r="IZ28">
        <v>395.877</v>
      </c>
      <c r="JA28">
        <v>16.6693</v>
      </c>
      <c r="JB28">
        <v>25.5117</v>
      </c>
      <c r="JC28">
        <v>29.9993</v>
      </c>
      <c r="JD28">
        <v>25.5745</v>
      </c>
      <c r="JE28">
        <v>25.5325</v>
      </c>
      <c r="JF28">
        <v>20.4104</v>
      </c>
      <c r="JG28">
        <v>51.9984</v>
      </c>
      <c r="JH28">
        <v>41.9484</v>
      </c>
      <c r="JI28">
        <v>16.7792</v>
      </c>
      <c r="JJ28">
        <v>420</v>
      </c>
      <c r="JK28">
        <v>9.68734</v>
      </c>
      <c r="JL28">
        <v>102.193</v>
      </c>
      <c r="JM28">
        <v>102.82</v>
      </c>
    </row>
    <row r="29" spans="1:273">
      <c r="A29">
        <v>13</v>
      </c>
      <c r="B29">
        <v>1510804413.6</v>
      </c>
      <c r="C29">
        <v>1126.09999990463</v>
      </c>
      <c r="D29" t="s">
        <v>437</v>
      </c>
      <c r="E29" t="s">
        <v>438</v>
      </c>
      <c r="F29">
        <v>5</v>
      </c>
      <c r="G29" t="s">
        <v>405</v>
      </c>
      <c r="H29" t="s">
        <v>406</v>
      </c>
      <c r="I29">
        <v>1510804410.85</v>
      </c>
      <c r="J29">
        <f>(K29)/1000</f>
        <v>0</v>
      </c>
      <c r="K29">
        <f>IF(CZ29, AN29, AH29)</f>
        <v>0</v>
      </c>
      <c r="L29">
        <f>IF(CZ29, AI29, AG29)</f>
        <v>0</v>
      </c>
      <c r="M29">
        <f>DB29 - IF(AU29&gt;1, L29*CV29*100.0/(AW29*DP29), 0)</f>
        <v>0</v>
      </c>
      <c r="N29">
        <f>((T29-J29/2)*M29-L29)/(T29+J29/2)</f>
        <v>0</v>
      </c>
      <c r="O29">
        <f>N29*(DI29+DJ29)/1000.0</f>
        <v>0</v>
      </c>
      <c r="P29">
        <f>(DB29 - IF(AU29&gt;1, L29*CV29*100.0/(AW29*DP29), 0))*(DI29+DJ29)/1000.0</f>
        <v>0</v>
      </c>
      <c r="Q29">
        <f>2.0/((1/S29-1/R29)+SIGN(S29)*SQRT((1/S29-1/R29)*(1/S29-1/R29) + 4*CW29/((CW29+1)*(CW29+1))*(2*1/S29*1/R29-1/R29*1/R29)))</f>
        <v>0</v>
      </c>
      <c r="R29">
        <f>IF(LEFT(CX29,1)&lt;&gt;"0",IF(LEFT(CX29,1)="1",3.0,CY29),$D$5+$E$5*(DP29*DI29/($K$5*1000))+$F$5*(DP29*DI29/($K$5*1000))*MAX(MIN(CV29,$J$5),$I$5)*MAX(MIN(CV29,$J$5),$I$5)+$G$5*MAX(MIN(CV29,$J$5),$I$5)*(DP29*DI29/($K$5*1000))+$H$5*(DP29*DI29/($K$5*1000))*(DP29*DI29/($K$5*1000)))</f>
        <v>0</v>
      </c>
      <c r="S29">
        <f>J29*(1000-(1000*0.61365*exp(17.502*W29/(240.97+W29))/(DI29+DJ29)+DD29)/2)/(1000*0.61365*exp(17.502*W29/(240.97+W29))/(DI29+DJ29)-DD29)</f>
        <v>0</v>
      </c>
      <c r="T29">
        <f>1/((CW29+1)/(Q29/1.6)+1/(R29/1.37)) + CW29/((CW29+1)/(Q29/1.6) + CW29/(R29/1.37))</f>
        <v>0</v>
      </c>
      <c r="U29">
        <f>(CR29*CU29)</f>
        <v>0</v>
      </c>
      <c r="V29">
        <f>(DK29+(U29+2*0.95*5.67E-8*(((DK29+$B$7)+273)^4-(DK29+273)^4)-44100*J29)/(1.84*29.3*R29+8*0.95*5.67E-8*(DK29+273)^3))</f>
        <v>0</v>
      </c>
      <c r="W29">
        <f>($C$7*DL29+$D$7*DM29+$E$7*V29)</f>
        <v>0</v>
      </c>
      <c r="X29">
        <f>0.61365*exp(17.502*W29/(240.97+W29))</f>
        <v>0</v>
      </c>
      <c r="Y29">
        <f>(Z29/AA29*100)</f>
        <v>0</v>
      </c>
      <c r="Z29">
        <f>DD29*(DI29+DJ29)/1000</f>
        <v>0</v>
      </c>
      <c r="AA29">
        <f>0.61365*exp(17.502*DK29/(240.97+DK29))</f>
        <v>0</v>
      </c>
      <c r="AB29">
        <f>(X29-DD29*(DI29+DJ29)/1000)</f>
        <v>0</v>
      </c>
      <c r="AC29">
        <f>(-J29*44100)</f>
        <v>0</v>
      </c>
      <c r="AD29">
        <f>2*29.3*R29*0.92*(DK29-W29)</f>
        <v>0</v>
      </c>
      <c r="AE29">
        <f>2*0.95*5.67E-8*(((DK29+$B$7)+273)^4-(W29+273)^4)</f>
        <v>0</v>
      </c>
      <c r="AF29">
        <f>U29+AE29+AC29+AD29</f>
        <v>0</v>
      </c>
      <c r="AG29">
        <f>DH29*AU29*(DC29-DB29*(1000-AU29*DE29)/(1000-AU29*DD29))/(100*CV29)</f>
        <v>0</v>
      </c>
      <c r="AH29">
        <f>1000*DH29*AU29*(DD29-DE29)/(100*CV29*(1000-AU29*DD29))</f>
        <v>0</v>
      </c>
      <c r="AI29">
        <f>(AJ29 - AK29 - DI29*1E3/(8.314*(DK29+273.15)) * AM29/DH29 * AL29) * DH29/(100*CV29) * (1000 - DE29)/1000</f>
        <v>0</v>
      </c>
      <c r="AJ29">
        <v>430.489088783173</v>
      </c>
      <c r="AK29">
        <v>431.102557575758</v>
      </c>
      <c r="AL29">
        <v>-2.96678021809889e-05</v>
      </c>
      <c r="AM29">
        <v>63.7173783493191</v>
      </c>
      <c r="AN29">
        <f>(AP29 - AO29 + DI29*1E3/(8.314*(DK29+273.15)) * AR29/DH29 * AQ29) * DH29/(100*CV29) * 1000/(1000 - AP29)</f>
        <v>0</v>
      </c>
      <c r="AO29">
        <v>24.4271972666667</v>
      </c>
      <c r="AP29">
        <v>24.5299733333333</v>
      </c>
      <c r="AQ29">
        <v>-4.10105949464321e-06</v>
      </c>
      <c r="AR29">
        <v>108.68</v>
      </c>
      <c r="AS29">
        <v>0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MAX(0,($B$13+$C$13*DP29)/(1+$D$13*DP29)*DI29/(DK29+273)*$E$13)</f>
        <v>0</v>
      </c>
      <c r="AX29" t="s">
        <v>439</v>
      </c>
      <c r="AY29">
        <v>10350.1</v>
      </c>
      <c r="AZ29">
        <v>2.23695769230769</v>
      </c>
      <c r="BA29">
        <v>0.68</v>
      </c>
      <c r="BB29">
        <f>1-AZ29/BA29</f>
        <v>0</v>
      </c>
      <c r="BC29">
        <v>-1.01094246966</v>
      </c>
      <c r="BD29" t="s">
        <v>408</v>
      </c>
      <c r="BE29" t="s">
        <v>408</v>
      </c>
      <c r="BF29">
        <v>0</v>
      </c>
      <c r="BG29">
        <v>0</v>
      </c>
      <c r="BH29">
        <f>1-BF29/BG29</f>
        <v>0</v>
      </c>
      <c r="BI29">
        <v>0.5</v>
      </c>
      <c r="BJ29">
        <f>CS29</f>
        <v>0</v>
      </c>
      <c r="BK29">
        <f>L29</f>
        <v>0</v>
      </c>
      <c r="BL29">
        <f>BH29*BI29*BJ29</f>
        <v>0</v>
      </c>
      <c r="BM29">
        <f>(BK29-BC29)/BJ29</f>
        <v>0</v>
      </c>
      <c r="BN29">
        <f>(BA29-BG29)/BG29</f>
        <v>0</v>
      </c>
      <c r="BO29">
        <f>AZ29/(BB29+AZ29/BG29)</f>
        <v>0</v>
      </c>
      <c r="BP29" t="s">
        <v>408</v>
      </c>
      <c r="BQ29">
        <v>0</v>
      </c>
      <c r="BR29">
        <f>IF(BQ29&lt;&gt;0, BQ29, BO29)</f>
        <v>0</v>
      </c>
      <c r="BS29">
        <f>1-BR29/BG29</f>
        <v>0</v>
      </c>
      <c r="BT29">
        <f>(BG29-BF29)/(BG29-BR29)</f>
        <v>0</v>
      </c>
      <c r="BU29">
        <f>(BA29-BG29)/(BA29-BR29)</f>
        <v>0</v>
      </c>
      <c r="BV29">
        <f>(BG29-BF29)/(BG29-AZ29)</f>
        <v>0</v>
      </c>
      <c r="BW29">
        <f>(BA29-BG29)/(BA29-AZ29)</f>
        <v>0</v>
      </c>
      <c r="BX29">
        <f>(BT29*BR29/BF29)</f>
        <v>0</v>
      </c>
      <c r="BY29">
        <f>(1-BX29)</f>
        <v>0</v>
      </c>
      <c r="BZ29" t="s">
        <v>408</v>
      </c>
      <c r="CA29" t="s">
        <v>408</v>
      </c>
      <c r="CB29" t="s">
        <v>408</v>
      </c>
      <c r="CC29" t="s">
        <v>408</v>
      </c>
      <c r="CD29" t="s">
        <v>408</v>
      </c>
      <c r="CE29" t="s">
        <v>408</v>
      </c>
      <c r="CF29" t="s">
        <v>408</v>
      </c>
      <c r="CG29" t="s">
        <v>408</v>
      </c>
      <c r="CH29" t="s">
        <v>408</v>
      </c>
      <c r="CI29" t="s">
        <v>408</v>
      </c>
      <c r="CJ29" t="s">
        <v>408</v>
      </c>
      <c r="CK29" t="s">
        <v>408</v>
      </c>
      <c r="CL29" t="s">
        <v>408</v>
      </c>
      <c r="CM29" t="s">
        <v>408</v>
      </c>
      <c r="CN29" t="s">
        <v>408</v>
      </c>
      <c r="CO29" t="s">
        <v>408</v>
      </c>
      <c r="CP29" t="s">
        <v>408</v>
      </c>
      <c r="CQ29" t="s">
        <v>408</v>
      </c>
      <c r="CR29">
        <f>$B$11*DQ29+$C$11*DR29+$F$11*EC29*(1-EF29)</f>
        <v>0</v>
      </c>
      <c r="CS29">
        <f>CR29*CT29</f>
        <v>0</v>
      </c>
      <c r="CT29">
        <f>($B$11*$D$9+$C$11*$D$9+$F$11*((EP29+EH29)/MAX(EP29+EH29+EQ29, 0.1)*$I$9+EQ29/MAX(EP29+EH29+EQ29, 0.1)*$J$9))/($B$11+$C$11+$F$11)</f>
        <v>0</v>
      </c>
      <c r="CU29">
        <f>($B$11*$K$9+$C$11*$K$9+$F$11*((EP29+EH29)/MAX(EP29+EH29+EQ29, 0.1)*$P$9+EQ29/MAX(EP29+EH29+EQ29, 0.1)*$Q$9))/($B$11+$C$11+$F$11)</f>
        <v>0</v>
      </c>
      <c r="CV29">
        <v>2.96</v>
      </c>
      <c r="CW29">
        <v>0.5</v>
      </c>
      <c r="CX29" t="s">
        <v>409</v>
      </c>
      <c r="CY29">
        <v>2</v>
      </c>
      <c r="CZ29" t="b">
        <v>1</v>
      </c>
      <c r="DA29">
        <v>1510804410.85</v>
      </c>
      <c r="DB29">
        <v>420.5303</v>
      </c>
      <c r="DC29">
        <v>419.9715</v>
      </c>
      <c r="DD29">
        <v>24.52981</v>
      </c>
      <c r="DE29">
        <v>24.42748</v>
      </c>
      <c r="DF29">
        <v>413.6753</v>
      </c>
      <c r="DG29">
        <v>23.99397</v>
      </c>
      <c r="DH29">
        <v>500.1067</v>
      </c>
      <c r="DI29">
        <v>90.2445</v>
      </c>
      <c r="DJ29">
        <v>0.09975706</v>
      </c>
      <c r="DK29">
        <v>27.70877</v>
      </c>
      <c r="DL29">
        <v>27.50271</v>
      </c>
      <c r="DM29">
        <v>999.9</v>
      </c>
      <c r="DN29">
        <v>0</v>
      </c>
      <c r="DO29">
        <v>0</v>
      </c>
      <c r="DP29">
        <v>10014.125</v>
      </c>
      <c r="DQ29">
        <v>0</v>
      </c>
      <c r="DR29">
        <v>0.4078</v>
      </c>
      <c r="DS29">
        <v>0.5588349</v>
      </c>
      <c r="DT29">
        <v>431.1053</v>
      </c>
      <c r="DU29">
        <v>430.4873</v>
      </c>
      <c r="DV29">
        <v>0.1023378</v>
      </c>
      <c r="DW29">
        <v>419.9715</v>
      </c>
      <c r="DX29">
        <v>24.42748</v>
      </c>
      <c r="DY29">
        <v>2.21368</v>
      </c>
      <c r="DZ29">
        <v>2.204446</v>
      </c>
      <c r="EA29">
        <v>19.06167</v>
      </c>
      <c r="EB29">
        <v>18.99466</v>
      </c>
      <c r="EC29">
        <v>0</v>
      </c>
      <c r="ED29">
        <v>0</v>
      </c>
      <c r="EE29">
        <v>0</v>
      </c>
      <c r="EF29">
        <v>0</v>
      </c>
      <c r="EG29">
        <v>2.21153</v>
      </c>
      <c r="EH29">
        <v>0</v>
      </c>
      <c r="EI29">
        <v>-12.70924</v>
      </c>
      <c r="EJ29">
        <v>-0.92133</v>
      </c>
      <c r="EK29">
        <v>35.5</v>
      </c>
      <c r="EL29">
        <v>41.2624</v>
      </c>
      <c r="EM29">
        <v>37.937</v>
      </c>
      <c r="EN29">
        <v>41.2374</v>
      </c>
      <c r="EO29">
        <v>36.75</v>
      </c>
      <c r="EP29">
        <v>0</v>
      </c>
      <c r="EQ29">
        <v>0</v>
      </c>
      <c r="ER29">
        <v>0</v>
      </c>
      <c r="ES29">
        <v>1125.29999995232</v>
      </c>
      <c r="ET29">
        <v>0</v>
      </c>
      <c r="EU29">
        <v>2.23695769230769</v>
      </c>
      <c r="EV29">
        <v>-0.108167515449928</v>
      </c>
      <c r="EW29">
        <v>0.855630758335386</v>
      </c>
      <c r="EX29">
        <v>-12.7955692307692</v>
      </c>
      <c r="EY29">
        <v>15</v>
      </c>
      <c r="EZ29">
        <v>1510803824.5</v>
      </c>
      <c r="FA29" t="s">
        <v>440</v>
      </c>
      <c r="FB29">
        <v>1510803818</v>
      </c>
      <c r="FC29">
        <v>1510803824.5</v>
      </c>
      <c r="FD29">
        <v>2</v>
      </c>
      <c r="FE29">
        <v>-0.152</v>
      </c>
      <c r="FF29">
        <v>0.022</v>
      </c>
      <c r="FG29">
        <v>6.852</v>
      </c>
      <c r="FH29">
        <v>0.543</v>
      </c>
      <c r="FI29">
        <v>420</v>
      </c>
      <c r="FJ29">
        <v>25</v>
      </c>
      <c r="FK29">
        <v>0.22</v>
      </c>
      <c r="FL29">
        <v>0.22</v>
      </c>
      <c r="FM29">
        <v>0.1033781</v>
      </c>
      <c r="FN29">
        <v>-0.00746406754221419</v>
      </c>
      <c r="FO29">
        <v>0.00104513426888606</v>
      </c>
      <c r="FP29">
        <v>1</v>
      </c>
      <c r="FQ29">
        <v>1</v>
      </c>
      <c r="FR29">
        <v>1</v>
      </c>
      <c r="FS29" t="s">
        <v>411</v>
      </c>
      <c r="FT29">
        <v>2.97382</v>
      </c>
      <c r="FU29">
        <v>2.75389</v>
      </c>
      <c r="FV29">
        <v>0.0904638</v>
      </c>
      <c r="FW29">
        <v>0.0916678</v>
      </c>
      <c r="FX29">
        <v>0.104565</v>
      </c>
      <c r="FY29">
        <v>0.105504</v>
      </c>
      <c r="FZ29">
        <v>35386.4</v>
      </c>
      <c r="GA29">
        <v>38568.6</v>
      </c>
      <c r="GB29">
        <v>35253.4</v>
      </c>
      <c r="GC29">
        <v>38504.5</v>
      </c>
      <c r="GD29">
        <v>44687.2</v>
      </c>
      <c r="GE29">
        <v>49698</v>
      </c>
      <c r="GF29">
        <v>55026.3</v>
      </c>
      <c r="GG29">
        <v>61704.7</v>
      </c>
      <c r="GH29">
        <v>1.99682</v>
      </c>
      <c r="GI29">
        <v>1.86165</v>
      </c>
      <c r="GJ29">
        <v>0.0849292</v>
      </c>
      <c r="GK29">
        <v>0</v>
      </c>
      <c r="GL29">
        <v>26.1187</v>
      </c>
      <c r="GM29">
        <v>999.9</v>
      </c>
      <c r="GN29">
        <v>57.594</v>
      </c>
      <c r="GO29">
        <v>28.933</v>
      </c>
      <c r="GP29">
        <v>25.5686</v>
      </c>
      <c r="GQ29">
        <v>56.3038</v>
      </c>
      <c r="GR29">
        <v>48.9663</v>
      </c>
      <c r="GS29">
        <v>1</v>
      </c>
      <c r="GT29">
        <v>-0.102185</v>
      </c>
      <c r="GU29">
        <v>-0.988973</v>
      </c>
      <c r="GV29">
        <v>20.1358</v>
      </c>
      <c r="GW29">
        <v>5.20172</v>
      </c>
      <c r="GX29">
        <v>12.0046</v>
      </c>
      <c r="GY29">
        <v>4.97575</v>
      </c>
      <c r="GZ29">
        <v>3.293</v>
      </c>
      <c r="HA29">
        <v>9999</v>
      </c>
      <c r="HB29">
        <v>999.9</v>
      </c>
      <c r="HC29">
        <v>9999</v>
      </c>
      <c r="HD29">
        <v>9999</v>
      </c>
      <c r="HE29">
        <v>1.8631</v>
      </c>
      <c r="HF29">
        <v>1.86813</v>
      </c>
      <c r="HG29">
        <v>1.86791</v>
      </c>
      <c r="HH29">
        <v>1.86899</v>
      </c>
      <c r="HI29">
        <v>1.86984</v>
      </c>
      <c r="HJ29">
        <v>1.86592</v>
      </c>
      <c r="HK29">
        <v>1.86707</v>
      </c>
      <c r="HL29">
        <v>1.86841</v>
      </c>
      <c r="HM29">
        <v>5</v>
      </c>
      <c r="HN29">
        <v>0</v>
      </c>
      <c r="HO29">
        <v>0</v>
      </c>
      <c r="HP29">
        <v>0</v>
      </c>
      <c r="HQ29" t="s">
        <v>412</v>
      </c>
      <c r="HR29" t="s">
        <v>413</v>
      </c>
      <c r="HS29" t="s">
        <v>414</v>
      </c>
      <c r="HT29" t="s">
        <v>414</v>
      </c>
      <c r="HU29" t="s">
        <v>414</v>
      </c>
      <c r="HV29" t="s">
        <v>414</v>
      </c>
      <c r="HW29">
        <v>0</v>
      </c>
      <c r="HX29">
        <v>100</v>
      </c>
      <c r="HY29">
        <v>100</v>
      </c>
      <c r="HZ29">
        <v>6.855</v>
      </c>
      <c r="IA29">
        <v>0.5358</v>
      </c>
      <c r="IB29">
        <v>4.22708191199972</v>
      </c>
      <c r="IC29">
        <v>0.00614860080401583</v>
      </c>
      <c r="ID29">
        <v>7.47005204250058e-07</v>
      </c>
      <c r="IE29">
        <v>-6.13614996760479e-10</v>
      </c>
      <c r="IF29">
        <v>0.0255766371347134</v>
      </c>
      <c r="IG29">
        <v>-0.0226463544028373</v>
      </c>
      <c r="IH29">
        <v>0.00259345603324487</v>
      </c>
      <c r="II29">
        <v>-3.18119573220187e-05</v>
      </c>
      <c r="IJ29">
        <v>-2</v>
      </c>
      <c r="IK29">
        <v>1777</v>
      </c>
      <c r="IL29">
        <v>0</v>
      </c>
      <c r="IM29">
        <v>26</v>
      </c>
      <c r="IN29">
        <v>9.9</v>
      </c>
      <c r="IO29">
        <v>9.8</v>
      </c>
      <c r="IP29">
        <v>1.03271</v>
      </c>
      <c r="IQ29">
        <v>2.63306</v>
      </c>
      <c r="IR29">
        <v>1.54785</v>
      </c>
      <c r="IS29">
        <v>2.30835</v>
      </c>
      <c r="IT29">
        <v>1.34644</v>
      </c>
      <c r="IU29">
        <v>2.45239</v>
      </c>
      <c r="IV29">
        <v>33.0875</v>
      </c>
      <c r="IW29">
        <v>24.2451</v>
      </c>
      <c r="IX29">
        <v>18</v>
      </c>
      <c r="IY29">
        <v>501.795</v>
      </c>
      <c r="IZ29">
        <v>414.512</v>
      </c>
      <c r="JA29">
        <v>27.6433</v>
      </c>
      <c r="JB29">
        <v>26.0327</v>
      </c>
      <c r="JC29">
        <v>30.0002</v>
      </c>
      <c r="JD29">
        <v>25.936</v>
      </c>
      <c r="JE29">
        <v>25.8767</v>
      </c>
      <c r="JF29">
        <v>20.6931</v>
      </c>
      <c r="JG29">
        <v>11.5559</v>
      </c>
      <c r="JH29">
        <v>100</v>
      </c>
      <c r="JI29">
        <v>27.6452</v>
      </c>
      <c r="JJ29">
        <v>420</v>
      </c>
      <c r="JK29">
        <v>24.4742</v>
      </c>
      <c r="JL29">
        <v>102.134</v>
      </c>
      <c r="JM29">
        <v>102.744</v>
      </c>
    </row>
    <row r="30" spans="1:273">
      <c r="A30">
        <v>14</v>
      </c>
      <c r="B30">
        <v>1510804418.6</v>
      </c>
      <c r="C30">
        <v>1131.09999990463</v>
      </c>
      <c r="D30" t="s">
        <v>441</v>
      </c>
      <c r="E30" t="s">
        <v>442</v>
      </c>
      <c r="F30">
        <v>5</v>
      </c>
      <c r="G30" t="s">
        <v>405</v>
      </c>
      <c r="H30" t="s">
        <v>406</v>
      </c>
      <c r="I30">
        <v>1510804417.1</v>
      </c>
      <c r="J30">
        <f>(K30)/1000</f>
        <v>0</v>
      </c>
      <c r="K30">
        <f>IF(CZ30, AN30, AH30)</f>
        <v>0</v>
      </c>
      <c r="L30">
        <f>IF(CZ30, AI30, AG30)</f>
        <v>0</v>
      </c>
      <c r="M30">
        <f>DB30 - IF(AU30&gt;1, L30*CV30*100.0/(AW30*DP30), 0)</f>
        <v>0</v>
      </c>
      <c r="N30">
        <f>((T30-J30/2)*M30-L30)/(T30+J30/2)</f>
        <v>0</v>
      </c>
      <c r="O30">
        <f>N30*(DI30+DJ30)/1000.0</f>
        <v>0</v>
      </c>
      <c r="P30">
        <f>(DB30 - IF(AU30&gt;1, L30*CV30*100.0/(AW30*DP30), 0))*(DI30+DJ30)/1000.0</f>
        <v>0</v>
      </c>
      <c r="Q30">
        <f>2.0/((1/S30-1/R30)+SIGN(S30)*SQRT((1/S30-1/R30)*(1/S30-1/R30) + 4*CW30/((CW30+1)*(CW30+1))*(2*1/S30*1/R30-1/R30*1/R30)))</f>
        <v>0</v>
      </c>
      <c r="R30">
        <f>IF(LEFT(CX30,1)&lt;&gt;"0",IF(LEFT(CX30,1)="1",3.0,CY30),$D$5+$E$5*(DP30*DI30/($K$5*1000))+$F$5*(DP30*DI30/($K$5*1000))*MAX(MIN(CV30,$J$5),$I$5)*MAX(MIN(CV30,$J$5),$I$5)+$G$5*MAX(MIN(CV30,$J$5),$I$5)*(DP30*DI30/($K$5*1000))+$H$5*(DP30*DI30/($K$5*1000))*(DP30*DI30/($K$5*1000)))</f>
        <v>0</v>
      </c>
      <c r="S30">
        <f>J30*(1000-(1000*0.61365*exp(17.502*W30/(240.97+W30))/(DI30+DJ30)+DD30)/2)/(1000*0.61365*exp(17.502*W30/(240.97+W30))/(DI30+DJ30)-DD30)</f>
        <v>0</v>
      </c>
      <c r="T30">
        <f>1/((CW30+1)/(Q30/1.6)+1/(R30/1.37)) + CW30/((CW30+1)/(Q30/1.6) + CW30/(R30/1.37))</f>
        <v>0</v>
      </c>
      <c r="U30">
        <f>(CR30*CU30)</f>
        <v>0</v>
      </c>
      <c r="V30">
        <f>(DK30+(U30+2*0.95*5.67E-8*(((DK30+$B$7)+273)^4-(DK30+273)^4)-44100*J30)/(1.84*29.3*R30+8*0.95*5.67E-8*(DK30+273)^3))</f>
        <v>0</v>
      </c>
      <c r="W30">
        <f>($C$7*DL30+$D$7*DM30+$E$7*V30)</f>
        <v>0</v>
      </c>
      <c r="X30">
        <f>0.61365*exp(17.502*W30/(240.97+W30))</f>
        <v>0</v>
      </c>
      <c r="Y30">
        <f>(Z30/AA30*100)</f>
        <v>0</v>
      </c>
      <c r="Z30">
        <f>DD30*(DI30+DJ30)/1000</f>
        <v>0</v>
      </c>
      <c r="AA30">
        <f>0.61365*exp(17.502*DK30/(240.97+DK30))</f>
        <v>0</v>
      </c>
      <c r="AB30">
        <f>(X30-DD30*(DI30+DJ30)/1000)</f>
        <v>0</v>
      </c>
      <c r="AC30">
        <f>(-J30*44100)</f>
        <v>0</v>
      </c>
      <c r="AD30">
        <f>2*29.3*R30*0.92*(DK30-W30)</f>
        <v>0</v>
      </c>
      <c r="AE30">
        <f>2*0.95*5.67E-8*(((DK30+$B$7)+273)^4-(W30+273)^4)</f>
        <v>0</v>
      </c>
      <c r="AF30">
        <f>U30+AE30+AC30+AD30</f>
        <v>0</v>
      </c>
      <c r="AG30">
        <f>DH30*AU30*(DC30-DB30*(1000-AU30*DE30)/(1000-AU30*DD30))/(100*CV30)</f>
        <v>0</v>
      </c>
      <c r="AH30">
        <f>1000*DH30*AU30*(DD30-DE30)/(100*CV30*(1000-AU30*DD30))</f>
        <v>0</v>
      </c>
      <c r="AI30">
        <f>(AJ30 - AK30 - DI30*1E3/(8.314*(DK30+273.15)) * AM30/DH30 * AL30) * DH30/(100*CV30) * (1000 - DE30)/1000</f>
        <v>0</v>
      </c>
      <c r="AJ30">
        <v>430.51058059861</v>
      </c>
      <c r="AK30">
        <v>431.103248484848</v>
      </c>
      <c r="AL30">
        <v>3.37510133182377e-05</v>
      </c>
      <c r="AM30">
        <v>63.7173783493191</v>
      </c>
      <c r="AN30">
        <f>(AP30 - AO30 + DI30*1E3/(8.314*(DK30+273.15)) * AR30/DH30 * AQ30) * DH30/(100*CV30) * 1000/(1000 - AP30)</f>
        <v>0</v>
      </c>
      <c r="AO30">
        <v>24.4284496066667</v>
      </c>
      <c r="AP30">
        <v>24.548286060606</v>
      </c>
      <c r="AQ30">
        <v>2.34028247011206e-05</v>
      </c>
      <c r="AR30">
        <v>108.68</v>
      </c>
      <c r="AS30">
        <v>0</v>
      </c>
      <c r="AT30">
        <v>0</v>
      </c>
      <c r="AU30">
        <f>IF(AS30*$H$13&gt;=AW30,1.0,(AW30/(AW30-AS30*$H$13)))</f>
        <v>0</v>
      </c>
      <c r="AV30">
        <f>(AU30-1)*100</f>
        <v>0</v>
      </c>
      <c r="AW30">
        <f>MAX(0,($B$13+$C$13*DP30)/(1+$D$13*DP30)*DI30/(DK30+273)*$E$13)</f>
        <v>0</v>
      </c>
      <c r="AX30" t="s">
        <v>408</v>
      </c>
      <c r="AY30" t="s">
        <v>408</v>
      </c>
      <c r="AZ30">
        <v>0</v>
      </c>
      <c r="BA30">
        <v>0</v>
      </c>
      <c r="BB30">
        <f>1-AZ30/BA30</f>
        <v>0</v>
      </c>
      <c r="BC30">
        <v>0</v>
      </c>
      <c r="BD30" t="s">
        <v>408</v>
      </c>
      <c r="BE30" t="s">
        <v>408</v>
      </c>
      <c r="BF30">
        <v>0</v>
      </c>
      <c r="BG30">
        <v>0</v>
      </c>
      <c r="BH30">
        <f>1-BF30/BG30</f>
        <v>0</v>
      </c>
      <c r="BI30">
        <v>0.5</v>
      </c>
      <c r="BJ30">
        <f>CS30</f>
        <v>0</v>
      </c>
      <c r="BK30">
        <f>L30</f>
        <v>0</v>
      </c>
      <c r="BL30">
        <f>BH30*BI30*BJ30</f>
        <v>0</v>
      </c>
      <c r="BM30">
        <f>(BK30-BC30)/BJ30</f>
        <v>0</v>
      </c>
      <c r="BN30">
        <f>(BA30-BG30)/BG30</f>
        <v>0</v>
      </c>
      <c r="BO30">
        <f>AZ30/(BB30+AZ30/BG30)</f>
        <v>0</v>
      </c>
      <c r="BP30" t="s">
        <v>408</v>
      </c>
      <c r="BQ30">
        <v>0</v>
      </c>
      <c r="BR30">
        <f>IF(BQ30&lt;&gt;0, BQ30, BO30)</f>
        <v>0</v>
      </c>
      <c r="BS30">
        <f>1-BR30/BG30</f>
        <v>0</v>
      </c>
      <c r="BT30">
        <f>(BG30-BF30)/(BG30-BR30)</f>
        <v>0</v>
      </c>
      <c r="BU30">
        <f>(BA30-BG30)/(BA30-BR30)</f>
        <v>0</v>
      </c>
      <c r="BV30">
        <f>(BG30-BF30)/(BG30-AZ30)</f>
        <v>0</v>
      </c>
      <c r="BW30">
        <f>(BA30-BG30)/(BA30-AZ30)</f>
        <v>0</v>
      </c>
      <c r="BX30">
        <f>(BT30*BR30/BF30)</f>
        <v>0</v>
      </c>
      <c r="BY30">
        <f>(1-BX30)</f>
        <v>0</v>
      </c>
      <c r="BZ30" t="s">
        <v>408</v>
      </c>
      <c r="CA30" t="s">
        <v>408</v>
      </c>
      <c r="CB30" t="s">
        <v>408</v>
      </c>
      <c r="CC30" t="s">
        <v>408</v>
      </c>
      <c r="CD30" t="s">
        <v>408</v>
      </c>
      <c r="CE30" t="s">
        <v>408</v>
      </c>
      <c r="CF30" t="s">
        <v>408</v>
      </c>
      <c r="CG30" t="s">
        <v>408</v>
      </c>
      <c r="CH30" t="s">
        <v>408</v>
      </c>
      <c r="CI30" t="s">
        <v>408</v>
      </c>
      <c r="CJ30" t="s">
        <v>408</v>
      </c>
      <c r="CK30" t="s">
        <v>408</v>
      </c>
      <c r="CL30" t="s">
        <v>408</v>
      </c>
      <c r="CM30" t="s">
        <v>408</v>
      </c>
      <c r="CN30" t="s">
        <v>408</v>
      </c>
      <c r="CO30" t="s">
        <v>408</v>
      </c>
      <c r="CP30" t="s">
        <v>408</v>
      </c>
      <c r="CQ30" t="s">
        <v>408</v>
      </c>
      <c r="CR30">
        <f>$B$11*DQ30+$C$11*DR30+$F$11*EC30*(1-EF30)</f>
        <v>0</v>
      </c>
      <c r="CS30">
        <f>CR30*CT30</f>
        <v>0</v>
      </c>
      <c r="CT30">
        <f>($B$11*$D$9+$C$11*$D$9+$F$11*((EP30+EH30)/MAX(EP30+EH30+EQ30, 0.1)*$I$9+EQ30/MAX(EP30+EH30+EQ30, 0.1)*$J$9))/($B$11+$C$11+$F$11)</f>
        <v>0</v>
      </c>
      <c r="CU30">
        <f>($B$11*$K$9+$C$11*$K$9+$F$11*((EP30+EH30)/MAX(EP30+EH30+EQ30, 0.1)*$P$9+EQ30/MAX(EP30+EH30+EQ30, 0.1)*$Q$9))/($B$11+$C$11+$F$11)</f>
        <v>0</v>
      </c>
      <c r="CV30">
        <v>2.96</v>
      </c>
      <c r="CW30">
        <v>0.5</v>
      </c>
      <c r="CX30" t="s">
        <v>409</v>
      </c>
      <c r="CY30">
        <v>2</v>
      </c>
      <c r="CZ30" t="b">
        <v>1</v>
      </c>
      <c r="DA30">
        <v>1510804417.1</v>
      </c>
      <c r="DB30">
        <v>420.523</v>
      </c>
      <c r="DC30">
        <v>420.0144</v>
      </c>
      <c r="DD30">
        <v>24.54032</v>
      </c>
      <c r="DE30">
        <v>24.42778</v>
      </c>
      <c r="DF30">
        <v>413.668</v>
      </c>
      <c r="DG30">
        <v>24.00402</v>
      </c>
      <c r="DH30">
        <v>500.1216</v>
      </c>
      <c r="DI30">
        <v>90.24156</v>
      </c>
      <c r="DJ30">
        <v>0.09993462</v>
      </c>
      <c r="DK30">
        <v>27.81862</v>
      </c>
      <c r="DL30">
        <v>28.25578</v>
      </c>
      <c r="DM30">
        <v>999.9</v>
      </c>
      <c r="DN30">
        <v>0</v>
      </c>
      <c r="DO30">
        <v>0</v>
      </c>
      <c r="DP30">
        <v>9992.618</v>
      </c>
      <c r="DQ30">
        <v>0</v>
      </c>
      <c r="DR30">
        <v>0.399939</v>
      </c>
      <c r="DS30">
        <v>0.508386</v>
      </c>
      <c r="DT30">
        <v>431.1022</v>
      </c>
      <c r="DU30">
        <v>430.5314</v>
      </c>
      <c r="DV30">
        <v>0.1125442</v>
      </c>
      <c r="DW30">
        <v>420.0144</v>
      </c>
      <c r="DX30">
        <v>24.42778</v>
      </c>
      <c r="DY30">
        <v>2.214554</v>
      </c>
      <c r="DZ30">
        <v>2.204396</v>
      </c>
      <c r="EA30">
        <v>19.06798</v>
      </c>
      <c r="EB30">
        <v>18.99432</v>
      </c>
      <c r="EC30">
        <v>0</v>
      </c>
      <c r="ED30">
        <v>0</v>
      </c>
      <c r="EE30">
        <v>0</v>
      </c>
      <c r="EF30">
        <v>0</v>
      </c>
      <c r="EG30">
        <v>2.43814</v>
      </c>
      <c r="EH30">
        <v>0</v>
      </c>
      <c r="EI30">
        <v>-10.88908</v>
      </c>
      <c r="EJ30">
        <v>-0.93994</v>
      </c>
      <c r="EK30">
        <v>35.6372</v>
      </c>
      <c r="EL30">
        <v>41.312</v>
      </c>
      <c r="EM30">
        <v>37.9874</v>
      </c>
      <c r="EN30">
        <v>41.312</v>
      </c>
      <c r="EO30">
        <v>36.7872</v>
      </c>
      <c r="EP30">
        <v>0</v>
      </c>
      <c r="EQ30">
        <v>0</v>
      </c>
      <c r="ER30">
        <v>0</v>
      </c>
      <c r="ES30">
        <v>4.5</v>
      </c>
      <c r="ET30">
        <v>0</v>
      </c>
      <c r="EU30">
        <v>2.1799</v>
      </c>
      <c r="EV30">
        <v>-0.44606932653938</v>
      </c>
      <c r="EW30">
        <v>120672.203618261</v>
      </c>
      <c r="EX30">
        <v>11247.6510076923</v>
      </c>
      <c r="EY30">
        <v>15</v>
      </c>
      <c r="EZ30">
        <v>1510803824.5</v>
      </c>
      <c r="FA30" t="s">
        <v>440</v>
      </c>
      <c r="FB30">
        <v>1510803818</v>
      </c>
      <c r="FC30">
        <v>1510803824.5</v>
      </c>
      <c r="FD30">
        <v>2</v>
      </c>
      <c r="FE30">
        <v>-0.152</v>
      </c>
      <c r="FF30">
        <v>0.022</v>
      </c>
      <c r="FG30">
        <v>6.852</v>
      </c>
      <c r="FH30">
        <v>0.543</v>
      </c>
      <c r="FI30">
        <v>420</v>
      </c>
      <c r="FJ30">
        <v>25</v>
      </c>
      <c r="FK30">
        <v>0.22</v>
      </c>
      <c r="FL30">
        <v>0.22</v>
      </c>
      <c r="FM30">
        <v>0.1042311</v>
      </c>
      <c r="FN30">
        <v>0.0126850131332083</v>
      </c>
      <c r="FO30">
        <v>0.00385486094301727</v>
      </c>
      <c r="FP30">
        <v>1</v>
      </c>
      <c r="FQ30">
        <v>1</v>
      </c>
      <c r="FR30">
        <v>1</v>
      </c>
      <c r="FS30" t="s">
        <v>411</v>
      </c>
      <c r="FT30">
        <v>2.97385</v>
      </c>
      <c r="FU30">
        <v>2.75381</v>
      </c>
      <c r="FV30">
        <v>0.0904595</v>
      </c>
      <c r="FW30">
        <v>0.0916724</v>
      </c>
      <c r="FX30">
        <v>0.104624</v>
      </c>
      <c r="FY30">
        <v>0.105496</v>
      </c>
      <c r="FZ30">
        <v>35386.6</v>
      </c>
      <c r="GA30">
        <v>38568</v>
      </c>
      <c r="GB30">
        <v>35253.4</v>
      </c>
      <c r="GC30">
        <v>38504.1</v>
      </c>
      <c r="GD30">
        <v>44684.3</v>
      </c>
      <c r="GE30">
        <v>49697.9</v>
      </c>
      <c r="GF30">
        <v>55026.4</v>
      </c>
      <c r="GG30">
        <v>61704.1</v>
      </c>
      <c r="GH30">
        <v>1.99713</v>
      </c>
      <c r="GI30">
        <v>1.86192</v>
      </c>
      <c r="GJ30">
        <v>0.160228</v>
      </c>
      <c r="GK30">
        <v>0</v>
      </c>
      <c r="GL30">
        <v>26.1221</v>
      </c>
      <c r="GM30">
        <v>999.9</v>
      </c>
      <c r="GN30">
        <v>57.618</v>
      </c>
      <c r="GO30">
        <v>28.903</v>
      </c>
      <c r="GP30">
        <v>25.5349</v>
      </c>
      <c r="GQ30">
        <v>55.8338</v>
      </c>
      <c r="GR30">
        <v>48.9824</v>
      </c>
      <c r="GS30">
        <v>1</v>
      </c>
      <c r="GT30">
        <v>-0.102142</v>
      </c>
      <c r="GU30">
        <v>-0.988788</v>
      </c>
      <c r="GV30">
        <v>20.1231</v>
      </c>
      <c r="GW30">
        <v>5.20231</v>
      </c>
      <c r="GX30">
        <v>12.0043</v>
      </c>
      <c r="GY30">
        <v>4.97545</v>
      </c>
      <c r="GZ30">
        <v>3.293</v>
      </c>
      <c r="HA30">
        <v>9999</v>
      </c>
      <c r="HB30">
        <v>999.9</v>
      </c>
      <c r="HC30">
        <v>9999</v>
      </c>
      <c r="HD30">
        <v>9999</v>
      </c>
      <c r="HE30">
        <v>1.8631</v>
      </c>
      <c r="HF30">
        <v>1.86813</v>
      </c>
      <c r="HG30">
        <v>1.8679</v>
      </c>
      <c r="HH30">
        <v>1.86899</v>
      </c>
      <c r="HI30">
        <v>1.86982</v>
      </c>
      <c r="HJ30">
        <v>1.8659</v>
      </c>
      <c r="HK30">
        <v>1.86706</v>
      </c>
      <c r="HL30">
        <v>1.86841</v>
      </c>
      <c r="HM30">
        <v>5</v>
      </c>
      <c r="HN30">
        <v>0</v>
      </c>
      <c r="HO30">
        <v>0</v>
      </c>
      <c r="HP30">
        <v>0</v>
      </c>
      <c r="HQ30" t="s">
        <v>412</v>
      </c>
      <c r="HR30" t="s">
        <v>413</v>
      </c>
      <c r="HS30" t="s">
        <v>414</v>
      </c>
      <c r="HT30" t="s">
        <v>414</v>
      </c>
      <c r="HU30" t="s">
        <v>414</v>
      </c>
      <c r="HV30" t="s">
        <v>414</v>
      </c>
      <c r="HW30">
        <v>0</v>
      </c>
      <c r="HX30">
        <v>100</v>
      </c>
      <c r="HY30">
        <v>100</v>
      </c>
      <c r="HZ30">
        <v>6.855</v>
      </c>
      <c r="IA30">
        <v>0.5368</v>
      </c>
      <c r="IB30">
        <v>4.22708191199972</v>
      </c>
      <c r="IC30">
        <v>0.00614860080401583</v>
      </c>
      <c r="ID30">
        <v>7.47005204250058e-07</v>
      </c>
      <c r="IE30">
        <v>-6.13614996760479e-10</v>
      </c>
      <c r="IF30">
        <v>0.0255766371347134</v>
      </c>
      <c r="IG30">
        <v>-0.0226463544028373</v>
      </c>
      <c r="IH30">
        <v>0.00259345603324487</v>
      </c>
      <c r="II30">
        <v>-3.18119573220187e-05</v>
      </c>
      <c r="IJ30">
        <v>-2</v>
      </c>
      <c r="IK30">
        <v>1777</v>
      </c>
      <c r="IL30">
        <v>0</v>
      </c>
      <c r="IM30">
        <v>26</v>
      </c>
      <c r="IN30">
        <v>10</v>
      </c>
      <c r="IO30">
        <v>9.9</v>
      </c>
      <c r="IP30">
        <v>1.03271</v>
      </c>
      <c r="IQ30">
        <v>2.63306</v>
      </c>
      <c r="IR30">
        <v>1.54785</v>
      </c>
      <c r="IS30">
        <v>2.30835</v>
      </c>
      <c r="IT30">
        <v>1.34644</v>
      </c>
      <c r="IU30">
        <v>2.39136</v>
      </c>
      <c r="IV30">
        <v>33.0875</v>
      </c>
      <c r="IW30">
        <v>24.2364</v>
      </c>
      <c r="IX30">
        <v>18</v>
      </c>
      <c r="IY30">
        <v>502.009</v>
      </c>
      <c r="IZ30">
        <v>414.669</v>
      </c>
      <c r="JA30">
        <v>27.6386</v>
      </c>
      <c r="JB30">
        <v>26.0337</v>
      </c>
      <c r="JC30">
        <v>30.0001</v>
      </c>
      <c r="JD30">
        <v>25.9378</v>
      </c>
      <c r="JE30">
        <v>25.8769</v>
      </c>
      <c r="JF30">
        <v>20.6921</v>
      </c>
      <c r="JG30">
        <v>11.5559</v>
      </c>
      <c r="JH30">
        <v>100</v>
      </c>
      <c r="JI30">
        <v>27.64</v>
      </c>
      <c r="JJ30">
        <v>420</v>
      </c>
      <c r="JK30">
        <v>24.4739</v>
      </c>
      <c r="JL30">
        <v>102.134</v>
      </c>
      <c r="JM30">
        <v>102.743</v>
      </c>
    </row>
    <row r="31" spans="1:273">
      <c r="A31">
        <v>15</v>
      </c>
      <c r="B31">
        <v>1510804423.6</v>
      </c>
      <c r="C31">
        <v>1136.09999990463</v>
      </c>
      <c r="D31" t="s">
        <v>443</v>
      </c>
      <c r="E31" t="s">
        <v>444</v>
      </c>
      <c r="F31">
        <v>5</v>
      </c>
      <c r="G31" t="s">
        <v>405</v>
      </c>
      <c r="H31" t="s">
        <v>406</v>
      </c>
      <c r="I31">
        <v>1510804420.8</v>
      </c>
      <c r="J31">
        <f>(K31)/1000</f>
        <v>0</v>
      </c>
      <c r="K31">
        <f>IF(CZ31, AN31, AH31)</f>
        <v>0</v>
      </c>
      <c r="L31">
        <f>IF(CZ31, AI31, AG31)</f>
        <v>0</v>
      </c>
      <c r="M31">
        <f>DB31 - IF(AU31&gt;1, L31*CV31*100.0/(AW31*DP31), 0)</f>
        <v>0</v>
      </c>
      <c r="N31">
        <f>((T31-J31/2)*M31-L31)/(T31+J31/2)</f>
        <v>0</v>
      </c>
      <c r="O31">
        <f>N31*(DI31+DJ31)/1000.0</f>
        <v>0</v>
      </c>
      <c r="P31">
        <f>(DB31 - IF(AU31&gt;1, L31*CV31*100.0/(AW31*DP31), 0))*(DI31+DJ31)/1000.0</f>
        <v>0</v>
      </c>
      <c r="Q31">
        <f>2.0/((1/S31-1/R31)+SIGN(S31)*SQRT((1/S31-1/R31)*(1/S31-1/R31) + 4*CW31/((CW31+1)*(CW31+1))*(2*1/S31*1/R31-1/R31*1/R31)))</f>
        <v>0</v>
      </c>
      <c r="R31">
        <f>IF(LEFT(CX31,1)&lt;&gt;"0",IF(LEFT(CX31,1)="1",3.0,CY31),$D$5+$E$5*(DP31*DI31/($K$5*1000))+$F$5*(DP31*DI31/($K$5*1000))*MAX(MIN(CV31,$J$5),$I$5)*MAX(MIN(CV31,$J$5),$I$5)+$G$5*MAX(MIN(CV31,$J$5),$I$5)*(DP31*DI31/($K$5*1000))+$H$5*(DP31*DI31/($K$5*1000))*(DP31*DI31/($K$5*1000)))</f>
        <v>0</v>
      </c>
      <c r="S31">
        <f>J31*(1000-(1000*0.61365*exp(17.502*W31/(240.97+W31))/(DI31+DJ31)+DD31)/2)/(1000*0.61365*exp(17.502*W31/(240.97+W31))/(DI31+DJ31)-DD31)</f>
        <v>0</v>
      </c>
      <c r="T31">
        <f>1/((CW31+1)/(Q31/1.6)+1/(R31/1.37)) + CW31/((CW31+1)/(Q31/1.6) + CW31/(R31/1.37))</f>
        <v>0</v>
      </c>
      <c r="U31">
        <f>(CR31*CU31)</f>
        <v>0</v>
      </c>
      <c r="V31">
        <f>(DK31+(U31+2*0.95*5.67E-8*(((DK31+$B$7)+273)^4-(DK31+273)^4)-44100*J31)/(1.84*29.3*R31+8*0.95*5.67E-8*(DK31+273)^3))</f>
        <v>0</v>
      </c>
      <c r="W31">
        <f>($C$7*DL31+$D$7*DM31+$E$7*V31)</f>
        <v>0</v>
      </c>
      <c r="X31">
        <f>0.61365*exp(17.502*W31/(240.97+W31))</f>
        <v>0</v>
      </c>
      <c r="Y31">
        <f>(Z31/AA31*100)</f>
        <v>0</v>
      </c>
      <c r="Z31">
        <f>DD31*(DI31+DJ31)/1000</f>
        <v>0</v>
      </c>
      <c r="AA31">
        <f>0.61365*exp(17.502*DK31/(240.97+DK31))</f>
        <v>0</v>
      </c>
      <c r="AB31">
        <f>(X31-DD31*(DI31+DJ31)/1000)</f>
        <v>0</v>
      </c>
      <c r="AC31">
        <f>(-J31*44100)</f>
        <v>0</v>
      </c>
      <c r="AD31">
        <f>2*29.3*R31*0.92*(DK31-W31)</f>
        <v>0</v>
      </c>
      <c r="AE31">
        <f>2*0.95*5.67E-8*(((DK31+$B$7)+273)^4-(W31+273)^4)</f>
        <v>0</v>
      </c>
      <c r="AF31">
        <f>U31+AE31+AC31+AD31</f>
        <v>0</v>
      </c>
      <c r="AG31">
        <f>DH31*AU31*(DC31-DB31*(1000-AU31*DE31)/(1000-AU31*DD31))/(100*CV31)</f>
        <v>0</v>
      </c>
      <c r="AH31">
        <f>1000*DH31*AU31*(DD31-DE31)/(100*CV31*(1000-AU31*DD31))</f>
        <v>0</v>
      </c>
      <c r="AI31">
        <f>(AJ31 - AK31 - DI31*1E3/(8.314*(DK31+273.15)) * AM31/DH31 * AL31) * DH31/(100*CV31) * (1000 - DE31)/1000</f>
        <v>0</v>
      </c>
      <c r="AJ31">
        <v>430.540523245311</v>
      </c>
      <c r="AK31">
        <v>431.096624242424</v>
      </c>
      <c r="AL31">
        <v>-0.000147279969871136</v>
      </c>
      <c r="AM31">
        <v>63.7173783493191</v>
      </c>
      <c r="AN31">
        <f>(AP31 - AO31 + DI31*1E3/(8.314*(DK31+273.15)) * AR31/DH31 * AQ31) * DH31/(100*CV31) * 1000/(1000 - AP31)</f>
        <v>0</v>
      </c>
      <c r="AO31">
        <v>24.42815121</v>
      </c>
      <c r="AP31">
        <v>24.5509721212121</v>
      </c>
      <c r="AQ31">
        <v>0.000163720470010276</v>
      </c>
      <c r="AR31">
        <v>108.68</v>
      </c>
      <c r="AS31">
        <v>0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MAX(0,($B$13+$C$13*DP31)/(1+$D$13*DP31)*DI31/(DK31+273)*$E$13)</f>
        <v>0</v>
      </c>
      <c r="AX31" t="s">
        <v>408</v>
      </c>
      <c r="AY31" t="s">
        <v>408</v>
      </c>
      <c r="AZ31">
        <v>0</v>
      </c>
      <c r="BA31">
        <v>0</v>
      </c>
      <c r="BB31">
        <f>1-AZ31/BA31</f>
        <v>0</v>
      </c>
      <c r="BC31">
        <v>0</v>
      </c>
      <c r="BD31" t="s">
        <v>408</v>
      </c>
      <c r="BE31" t="s">
        <v>408</v>
      </c>
      <c r="BF31">
        <v>0</v>
      </c>
      <c r="BG31">
        <v>0</v>
      </c>
      <c r="BH31">
        <f>1-BF31/BG31</f>
        <v>0</v>
      </c>
      <c r="BI31">
        <v>0.5</v>
      </c>
      <c r="BJ31">
        <f>CS31</f>
        <v>0</v>
      </c>
      <c r="BK31">
        <f>L31</f>
        <v>0</v>
      </c>
      <c r="BL31">
        <f>BH31*BI31*BJ31</f>
        <v>0</v>
      </c>
      <c r="BM31">
        <f>(BK31-BC31)/BJ31</f>
        <v>0</v>
      </c>
      <c r="BN31">
        <f>(BA31-BG31)/BG31</f>
        <v>0</v>
      </c>
      <c r="BO31">
        <f>AZ31/(BB31+AZ31/BG31)</f>
        <v>0</v>
      </c>
      <c r="BP31" t="s">
        <v>408</v>
      </c>
      <c r="BQ31">
        <v>0</v>
      </c>
      <c r="BR31">
        <f>IF(BQ31&lt;&gt;0, BQ31, BO31)</f>
        <v>0</v>
      </c>
      <c r="BS31">
        <f>1-BR31/BG31</f>
        <v>0</v>
      </c>
      <c r="BT31">
        <f>(BG31-BF31)/(BG31-BR31)</f>
        <v>0</v>
      </c>
      <c r="BU31">
        <f>(BA31-BG31)/(BA31-BR31)</f>
        <v>0</v>
      </c>
      <c r="BV31">
        <f>(BG31-BF31)/(BG31-AZ31)</f>
        <v>0</v>
      </c>
      <c r="BW31">
        <f>(BA31-BG31)/(BA31-AZ31)</f>
        <v>0</v>
      </c>
      <c r="BX31">
        <f>(BT31*BR31/BF31)</f>
        <v>0</v>
      </c>
      <c r="BY31">
        <f>(1-BX31)</f>
        <v>0</v>
      </c>
      <c r="BZ31" t="s">
        <v>408</v>
      </c>
      <c r="CA31" t="s">
        <v>408</v>
      </c>
      <c r="CB31" t="s">
        <v>408</v>
      </c>
      <c r="CC31" t="s">
        <v>408</v>
      </c>
      <c r="CD31" t="s">
        <v>408</v>
      </c>
      <c r="CE31" t="s">
        <v>408</v>
      </c>
      <c r="CF31" t="s">
        <v>408</v>
      </c>
      <c r="CG31" t="s">
        <v>408</v>
      </c>
      <c r="CH31" t="s">
        <v>408</v>
      </c>
      <c r="CI31" t="s">
        <v>408</v>
      </c>
      <c r="CJ31" t="s">
        <v>408</v>
      </c>
      <c r="CK31" t="s">
        <v>408</v>
      </c>
      <c r="CL31" t="s">
        <v>408</v>
      </c>
      <c r="CM31" t="s">
        <v>408</v>
      </c>
      <c r="CN31" t="s">
        <v>408</v>
      </c>
      <c r="CO31" t="s">
        <v>408</v>
      </c>
      <c r="CP31" t="s">
        <v>408</v>
      </c>
      <c r="CQ31" t="s">
        <v>408</v>
      </c>
      <c r="CR31">
        <f>$B$11*DQ31+$C$11*DR31+$F$11*EC31*(1-EF31)</f>
        <v>0</v>
      </c>
      <c r="CS31">
        <f>CR31*CT31</f>
        <v>0</v>
      </c>
      <c r="CT31">
        <f>($B$11*$D$9+$C$11*$D$9+$F$11*((EP31+EH31)/MAX(EP31+EH31+EQ31, 0.1)*$I$9+EQ31/MAX(EP31+EH31+EQ31, 0.1)*$J$9))/($B$11+$C$11+$F$11)</f>
        <v>0</v>
      </c>
      <c r="CU31">
        <f>($B$11*$K$9+$C$11*$K$9+$F$11*((EP31+EH31)/MAX(EP31+EH31+EQ31, 0.1)*$P$9+EQ31/MAX(EP31+EH31+EQ31, 0.1)*$Q$9))/($B$11+$C$11+$F$11)</f>
        <v>0</v>
      </c>
      <c r="CV31">
        <v>2.96</v>
      </c>
      <c r="CW31">
        <v>0.5</v>
      </c>
      <c r="CX31" t="s">
        <v>409</v>
      </c>
      <c r="CY31">
        <v>2</v>
      </c>
      <c r="CZ31" t="b">
        <v>1</v>
      </c>
      <c r="DA31">
        <v>1510804420.8</v>
      </c>
      <c r="DB31">
        <v>420.5261</v>
      </c>
      <c r="DC31">
        <v>420.0161</v>
      </c>
      <c r="DD31">
        <v>24.55481</v>
      </c>
      <c r="DE31">
        <v>24.42803</v>
      </c>
      <c r="DF31">
        <v>413.6712</v>
      </c>
      <c r="DG31">
        <v>24.01785</v>
      </c>
      <c r="DH31">
        <v>500.0739</v>
      </c>
      <c r="DI31">
        <v>90.24082</v>
      </c>
      <c r="DJ31">
        <v>0.10000379</v>
      </c>
      <c r="DK31">
        <v>27.84922</v>
      </c>
      <c r="DL31">
        <v>28.48492</v>
      </c>
      <c r="DM31">
        <v>999.9</v>
      </c>
      <c r="DN31">
        <v>0</v>
      </c>
      <c r="DO31">
        <v>0</v>
      </c>
      <c r="DP31">
        <v>10000.879</v>
      </c>
      <c r="DQ31">
        <v>0</v>
      </c>
      <c r="DR31">
        <v>0.3919405</v>
      </c>
      <c r="DS31">
        <v>0.5099518</v>
      </c>
      <c r="DT31">
        <v>431.112</v>
      </c>
      <c r="DU31">
        <v>430.5332</v>
      </c>
      <c r="DV31">
        <v>0.126774</v>
      </c>
      <c r="DW31">
        <v>420.0161</v>
      </c>
      <c r="DX31">
        <v>24.42803</v>
      </c>
      <c r="DY31">
        <v>2.215845</v>
      </c>
      <c r="DZ31">
        <v>2.204406</v>
      </c>
      <c r="EA31">
        <v>19.07734</v>
      </c>
      <c r="EB31">
        <v>18.99436</v>
      </c>
      <c r="EC31">
        <v>0</v>
      </c>
      <c r="ED31">
        <v>0</v>
      </c>
      <c r="EE31">
        <v>0</v>
      </c>
      <c r="EF31">
        <v>0</v>
      </c>
      <c r="EG31">
        <v>2.33759</v>
      </c>
      <c r="EH31">
        <v>0</v>
      </c>
      <c r="EI31">
        <v>-11.5861</v>
      </c>
      <c r="EJ31">
        <v>-0.93866</v>
      </c>
      <c r="EK31">
        <v>35.7995</v>
      </c>
      <c r="EL31">
        <v>41.312</v>
      </c>
      <c r="EM31">
        <v>38</v>
      </c>
      <c r="EN31">
        <v>41.3246</v>
      </c>
      <c r="EO31">
        <v>36.812</v>
      </c>
      <c r="EP31">
        <v>0</v>
      </c>
      <c r="EQ31">
        <v>0</v>
      </c>
      <c r="ER31">
        <v>0</v>
      </c>
      <c r="ES31">
        <v>9.29999995231628</v>
      </c>
      <c r="ET31">
        <v>0</v>
      </c>
      <c r="EU31">
        <v>2.18731923076923</v>
      </c>
      <c r="EV31">
        <v>0.768941917948136</v>
      </c>
      <c r="EW31">
        <v>-42744.8116078436</v>
      </c>
      <c r="EX31">
        <v>11247.9745653846</v>
      </c>
      <c r="EY31">
        <v>15</v>
      </c>
      <c r="EZ31">
        <v>1510803824.5</v>
      </c>
      <c r="FA31" t="s">
        <v>440</v>
      </c>
      <c r="FB31">
        <v>1510803818</v>
      </c>
      <c r="FC31">
        <v>1510803824.5</v>
      </c>
      <c r="FD31">
        <v>2</v>
      </c>
      <c r="FE31">
        <v>-0.152</v>
      </c>
      <c r="FF31">
        <v>0.022</v>
      </c>
      <c r="FG31">
        <v>6.852</v>
      </c>
      <c r="FH31">
        <v>0.543</v>
      </c>
      <c r="FI31">
        <v>420</v>
      </c>
      <c r="FJ31">
        <v>25</v>
      </c>
      <c r="FK31">
        <v>0.22</v>
      </c>
      <c r="FL31">
        <v>0.22</v>
      </c>
      <c r="FM31">
        <v>0.109916075</v>
      </c>
      <c r="FN31">
        <v>0.0905762589118199</v>
      </c>
      <c r="FO31">
        <v>0.010739775568855</v>
      </c>
      <c r="FP31">
        <v>1</v>
      </c>
      <c r="FQ31">
        <v>1</v>
      </c>
      <c r="FR31">
        <v>1</v>
      </c>
      <c r="FS31" t="s">
        <v>411</v>
      </c>
      <c r="FT31">
        <v>2.97398</v>
      </c>
      <c r="FU31">
        <v>2.754</v>
      </c>
      <c r="FV31">
        <v>0.0904576</v>
      </c>
      <c r="FW31">
        <v>0.0916581</v>
      </c>
      <c r="FX31">
        <v>0.104625</v>
      </c>
      <c r="FY31">
        <v>0.105502</v>
      </c>
      <c r="FZ31">
        <v>35386.3</v>
      </c>
      <c r="GA31">
        <v>38568.7</v>
      </c>
      <c r="GB31">
        <v>35253.1</v>
      </c>
      <c r="GC31">
        <v>38504.2</v>
      </c>
      <c r="GD31">
        <v>44683.9</v>
      </c>
      <c r="GE31">
        <v>49697.4</v>
      </c>
      <c r="GF31">
        <v>55025.9</v>
      </c>
      <c r="GG31">
        <v>61703.9</v>
      </c>
      <c r="GH31">
        <v>1.99673</v>
      </c>
      <c r="GI31">
        <v>1.86197</v>
      </c>
      <c r="GJ31">
        <v>0.116277</v>
      </c>
      <c r="GK31">
        <v>0</v>
      </c>
      <c r="GL31">
        <v>26.1413</v>
      </c>
      <c r="GM31">
        <v>999.9</v>
      </c>
      <c r="GN31">
        <v>57.618</v>
      </c>
      <c r="GO31">
        <v>28.903</v>
      </c>
      <c r="GP31">
        <v>25.5383</v>
      </c>
      <c r="GQ31">
        <v>56.1738</v>
      </c>
      <c r="GR31">
        <v>48.5216</v>
      </c>
      <c r="GS31">
        <v>1</v>
      </c>
      <c r="GT31">
        <v>-0.101865</v>
      </c>
      <c r="GU31">
        <v>-1.01114</v>
      </c>
      <c r="GV31">
        <v>20.1357</v>
      </c>
      <c r="GW31">
        <v>5.20306</v>
      </c>
      <c r="GX31">
        <v>12.0044</v>
      </c>
      <c r="GY31">
        <v>4.9757</v>
      </c>
      <c r="GZ31">
        <v>3.293</v>
      </c>
      <c r="HA31">
        <v>9999</v>
      </c>
      <c r="HB31">
        <v>999.9</v>
      </c>
      <c r="HC31">
        <v>9999</v>
      </c>
      <c r="HD31">
        <v>9999</v>
      </c>
      <c r="HE31">
        <v>1.8631</v>
      </c>
      <c r="HF31">
        <v>1.86813</v>
      </c>
      <c r="HG31">
        <v>1.86794</v>
      </c>
      <c r="HH31">
        <v>1.869</v>
      </c>
      <c r="HI31">
        <v>1.86983</v>
      </c>
      <c r="HJ31">
        <v>1.8659</v>
      </c>
      <c r="HK31">
        <v>1.86707</v>
      </c>
      <c r="HL31">
        <v>1.8684</v>
      </c>
      <c r="HM31">
        <v>5</v>
      </c>
      <c r="HN31">
        <v>0</v>
      </c>
      <c r="HO31">
        <v>0</v>
      </c>
      <c r="HP31">
        <v>0</v>
      </c>
      <c r="HQ31" t="s">
        <v>412</v>
      </c>
      <c r="HR31" t="s">
        <v>413</v>
      </c>
      <c r="HS31" t="s">
        <v>414</v>
      </c>
      <c r="HT31" t="s">
        <v>414</v>
      </c>
      <c r="HU31" t="s">
        <v>414</v>
      </c>
      <c r="HV31" t="s">
        <v>414</v>
      </c>
      <c r="HW31">
        <v>0</v>
      </c>
      <c r="HX31">
        <v>100</v>
      </c>
      <c r="HY31">
        <v>100</v>
      </c>
      <c r="HZ31">
        <v>6.855</v>
      </c>
      <c r="IA31">
        <v>0.5368</v>
      </c>
      <c r="IB31">
        <v>4.22708191199972</v>
      </c>
      <c r="IC31">
        <v>0.00614860080401583</v>
      </c>
      <c r="ID31">
        <v>7.47005204250058e-07</v>
      </c>
      <c r="IE31">
        <v>-6.13614996760479e-10</v>
      </c>
      <c r="IF31">
        <v>0.0255766371347134</v>
      </c>
      <c r="IG31">
        <v>-0.0226463544028373</v>
      </c>
      <c r="IH31">
        <v>0.00259345603324487</v>
      </c>
      <c r="II31">
        <v>-3.18119573220187e-05</v>
      </c>
      <c r="IJ31">
        <v>-2</v>
      </c>
      <c r="IK31">
        <v>1777</v>
      </c>
      <c r="IL31">
        <v>0</v>
      </c>
      <c r="IM31">
        <v>26</v>
      </c>
      <c r="IN31">
        <v>10.1</v>
      </c>
      <c r="IO31">
        <v>10</v>
      </c>
      <c r="IP31">
        <v>1.03271</v>
      </c>
      <c r="IQ31">
        <v>2.63672</v>
      </c>
      <c r="IR31">
        <v>1.54785</v>
      </c>
      <c r="IS31">
        <v>2.30835</v>
      </c>
      <c r="IT31">
        <v>1.34644</v>
      </c>
      <c r="IU31">
        <v>2.27051</v>
      </c>
      <c r="IV31">
        <v>33.0875</v>
      </c>
      <c r="IW31">
        <v>24.2364</v>
      </c>
      <c r="IX31">
        <v>18</v>
      </c>
      <c r="IY31">
        <v>501.759</v>
      </c>
      <c r="IZ31">
        <v>414.712</v>
      </c>
      <c r="JA31">
        <v>27.6371</v>
      </c>
      <c r="JB31">
        <v>26.0349</v>
      </c>
      <c r="JC31">
        <v>30.0003</v>
      </c>
      <c r="JD31">
        <v>25.9393</v>
      </c>
      <c r="JE31">
        <v>25.8788</v>
      </c>
      <c r="JF31">
        <v>20.6938</v>
      </c>
      <c r="JG31">
        <v>11.5559</v>
      </c>
      <c r="JH31">
        <v>100</v>
      </c>
      <c r="JI31">
        <v>27.64</v>
      </c>
      <c r="JJ31">
        <v>420</v>
      </c>
      <c r="JK31">
        <v>24.4739</v>
      </c>
      <c r="JL31">
        <v>102.133</v>
      </c>
      <c r="JM31">
        <v>102.743</v>
      </c>
    </row>
    <row r="32" spans="1:273">
      <c r="A32">
        <v>16</v>
      </c>
      <c r="B32">
        <v>1510804428.6</v>
      </c>
      <c r="C32">
        <v>1141.09999990463</v>
      </c>
      <c r="D32" t="s">
        <v>445</v>
      </c>
      <c r="E32" t="s">
        <v>446</v>
      </c>
      <c r="F32">
        <v>5</v>
      </c>
      <c r="G32" t="s">
        <v>405</v>
      </c>
      <c r="H32" t="s">
        <v>406</v>
      </c>
      <c r="I32">
        <v>1510804426.1</v>
      </c>
      <c r="J32">
        <f>(K32)/1000</f>
        <v>0</v>
      </c>
      <c r="K32">
        <f>IF(CZ32, AN32, AH32)</f>
        <v>0</v>
      </c>
      <c r="L32">
        <f>IF(CZ32, AI32, AG32)</f>
        <v>0</v>
      </c>
      <c r="M32">
        <f>DB32 - IF(AU32&gt;1, L32*CV32*100.0/(AW32*DP32), 0)</f>
        <v>0</v>
      </c>
      <c r="N32">
        <f>((T32-J32/2)*M32-L32)/(T32+J32/2)</f>
        <v>0</v>
      </c>
      <c r="O32">
        <f>N32*(DI32+DJ32)/1000.0</f>
        <v>0</v>
      </c>
      <c r="P32">
        <f>(DB32 - IF(AU32&gt;1, L32*CV32*100.0/(AW32*DP32), 0))*(DI32+DJ32)/1000.0</f>
        <v>0</v>
      </c>
      <c r="Q32">
        <f>2.0/((1/S32-1/R32)+SIGN(S32)*SQRT((1/S32-1/R32)*(1/S32-1/R32) + 4*CW32/((CW32+1)*(CW32+1))*(2*1/S32*1/R32-1/R32*1/R32)))</f>
        <v>0</v>
      </c>
      <c r="R32">
        <f>IF(LEFT(CX32,1)&lt;&gt;"0",IF(LEFT(CX32,1)="1",3.0,CY32),$D$5+$E$5*(DP32*DI32/($K$5*1000))+$F$5*(DP32*DI32/($K$5*1000))*MAX(MIN(CV32,$J$5),$I$5)*MAX(MIN(CV32,$J$5),$I$5)+$G$5*MAX(MIN(CV32,$J$5),$I$5)*(DP32*DI32/($K$5*1000))+$H$5*(DP32*DI32/($K$5*1000))*(DP32*DI32/($K$5*1000)))</f>
        <v>0</v>
      </c>
      <c r="S32">
        <f>J32*(1000-(1000*0.61365*exp(17.502*W32/(240.97+W32))/(DI32+DJ32)+DD32)/2)/(1000*0.61365*exp(17.502*W32/(240.97+W32))/(DI32+DJ32)-DD32)</f>
        <v>0</v>
      </c>
      <c r="T32">
        <f>1/((CW32+1)/(Q32/1.6)+1/(R32/1.37)) + CW32/((CW32+1)/(Q32/1.6) + CW32/(R32/1.37))</f>
        <v>0</v>
      </c>
      <c r="U32">
        <f>(CR32*CU32)</f>
        <v>0</v>
      </c>
      <c r="V32">
        <f>(DK32+(U32+2*0.95*5.67E-8*(((DK32+$B$7)+273)^4-(DK32+273)^4)-44100*J32)/(1.84*29.3*R32+8*0.95*5.67E-8*(DK32+273)^3))</f>
        <v>0</v>
      </c>
      <c r="W32">
        <f>($C$7*DL32+$D$7*DM32+$E$7*V32)</f>
        <v>0</v>
      </c>
      <c r="X32">
        <f>0.61365*exp(17.502*W32/(240.97+W32))</f>
        <v>0</v>
      </c>
      <c r="Y32">
        <f>(Z32/AA32*100)</f>
        <v>0</v>
      </c>
      <c r="Z32">
        <f>DD32*(DI32+DJ32)/1000</f>
        <v>0</v>
      </c>
      <c r="AA32">
        <f>0.61365*exp(17.502*DK32/(240.97+DK32))</f>
        <v>0</v>
      </c>
      <c r="AB32">
        <f>(X32-DD32*(DI32+DJ32)/1000)</f>
        <v>0</v>
      </c>
      <c r="AC32">
        <f>(-J32*44100)</f>
        <v>0</v>
      </c>
      <c r="AD32">
        <f>2*29.3*R32*0.92*(DK32-W32)</f>
        <v>0</v>
      </c>
      <c r="AE32">
        <f>2*0.95*5.67E-8*(((DK32+$B$7)+273)^4-(W32+273)^4)</f>
        <v>0</v>
      </c>
      <c r="AF32">
        <f>U32+AE32+AC32+AD32</f>
        <v>0</v>
      </c>
      <c r="AG32">
        <f>DH32*AU32*(DC32-DB32*(1000-AU32*DE32)/(1000-AU32*DD32))/(100*CV32)</f>
        <v>0</v>
      </c>
      <c r="AH32">
        <f>1000*DH32*AU32*(DD32-DE32)/(100*CV32*(1000-AU32*DD32))</f>
        <v>0</v>
      </c>
      <c r="AI32">
        <f>(AJ32 - AK32 - DI32*1E3/(8.314*(DK32+273.15)) * AM32/DH32 * AL32) * DH32/(100*CV32) * (1000 - DE32)/1000</f>
        <v>0</v>
      </c>
      <c r="AJ32">
        <v>430.453702502978</v>
      </c>
      <c r="AK32">
        <v>431.094824242424</v>
      </c>
      <c r="AL32">
        <v>-2.26302411679447e-05</v>
      </c>
      <c r="AM32">
        <v>63.7173783493191</v>
      </c>
      <c r="AN32">
        <f>(AP32 - AO32 + DI32*1E3/(8.314*(DK32+273.15)) * AR32/DH32 * AQ32) * DH32/(100*CV32) * 1000/(1000 - AP32)</f>
        <v>0</v>
      </c>
      <c r="AO32">
        <v>24.42985257</v>
      </c>
      <c r="AP32">
        <v>24.5466193939394</v>
      </c>
      <c r="AQ32">
        <v>-0.000231704609115947</v>
      </c>
      <c r="AR32">
        <v>108.68</v>
      </c>
      <c r="AS32">
        <v>0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MAX(0,($B$13+$C$13*DP32)/(1+$D$13*DP32)*DI32/(DK32+273)*$E$13)</f>
        <v>0</v>
      </c>
      <c r="AX32" t="s">
        <v>408</v>
      </c>
      <c r="AY32" t="s">
        <v>408</v>
      </c>
      <c r="AZ32">
        <v>0</v>
      </c>
      <c r="BA32">
        <v>0</v>
      </c>
      <c r="BB32">
        <f>1-AZ32/BA32</f>
        <v>0</v>
      </c>
      <c r="BC32">
        <v>0</v>
      </c>
      <c r="BD32" t="s">
        <v>408</v>
      </c>
      <c r="BE32" t="s">
        <v>408</v>
      </c>
      <c r="BF32">
        <v>0</v>
      </c>
      <c r="BG32">
        <v>0</v>
      </c>
      <c r="BH32">
        <f>1-BF32/BG32</f>
        <v>0</v>
      </c>
      <c r="BI32">
        <v>0.5</v>
      </c>
      <c r="BJ32">
        <f>CS32</f>
        <v>0</v>
      </c>
      <c r="BK32">
        <f>L32</f>
        <v>0</v>
      </c>
      <c r="BL32">
        <f>BH32*BI32*BJ32</f>
        <v>0</v>
      </c>
      <c r="BM32">
        <f>(BK32-BC32)/BJ32</f>
        <v>0</v>
      </c>
      <c r="BN32">
        <f>(BA32-BG32)/BG32</f>
        <v>0</v>
      </c>
      <c r="BO32">
        <f>AZ32/(BB32+AZ32/BG32)</f>
        <v>0</v>
      </c>
      <c r="BP32" t="s">
        <v>408</v>
      </c>
      <c r="BQ32">
        <v>0</v>
      </c>
      <c r="BR32">
        <f>IF(BQ32&lt;&gt;0, BQ32, BO32)</f>
        <v>0</v>
      </c>
      <c r="BS32">
        <f>1-BR32/BG32</f>
        <v>0</v>
      </c>
      <c r="BT32">
        <f>(BG32-BF32)/(BG32-BR32)</f>
        <v>0</v>
      </c>
      <c r="BU32">
        <f>(BA32-BG32)/(BA32-BR32)</f>
        <v>0</v>
      </c>
      <c r="BV32">
        <f>(BG32-BF32)/(BG32-AZ32)</f>
        <v>0</v>
      </c>
      <c r="BW32">
        <f>(BA32-BG32)/(BA32-AZ32)</f>
        <v>0</v>
      </c>
      <c r="BX32">
        <f>(BT32*BR32/BF32)</f>
        <v>0</v>
      </c>
      <c r="BY32">
        <f>(1-BX32)</f>
        <v>0</v>
      </c>
      <c r="BZ32" t="s">
        <v>408</v>
      </c>
      <c r="CA32" t="s">
        <v>408</v>
      </c>
      <c r="CB32" t="s">
        <v>408</v>
      </c>
      <c r="CC32" t="s">
        <v>408</v>
      </c>
      <c r="CD32" t="s">
        <v>408</v>
      </c>
      <c r="CE32" t="s">
        <v>408</v>
      </c>
      <c r="CF32" t="s">
        <v>408</v>
      </c>
      <c r="CG32" t="s">
        <v>408</v>
      </c>
      <c r="CH32" t="s">
        <v>408</v>
      </c>
      <c r="CI32" t="s">
        <v>408</v>
      </c>
      <c r="CJ32" t="s">
        <v>408</v>
      </c>
      <c r="CK32" t="s">
        <v>408</v>
      </c>
      <c r="CL32" t="s">
        <v>408</v>
      </c>
      <c r="CM32" t="s">
        <v>408</v>
      </c>
      <c r="CN32" t="s">
        <v>408</v>
      </c>
      <c r="CO32" t="s">
        <v>408</v>
      </c>
      <c r="CP32" t="s">
        <v>408</v>
      </c>
      <c r="CQ32" t="s">
        <v>408</v>
      </c>
      <c r="CR32">
        <f>$B$11*DQ32+$C$11*DR32+$F$11*EC32*(1-EF32)</f>
        <v>0</v>
      </c>
      <c r="CS32">
        <f>CR32*CT32</f>
        <v>0</v>
      </c>
      <c r="CT32">
        <f>($B$11*$D$9+$C$11*$D$9+$F$11*((EP32+EH32)/MAX(EP32+EH32+EQ32, 0.1)*$I$9+EQ32/MAX(EP32+EH32+EQ32, 0.1)*$J$9))/($B$11+$C$11+$F$11)</f>
        <v>0</v>
      </c>
      <c r="CU32">
        <f>($B$11*$K$9+$C$11*$K$9+$F$11*((EP32+EH32)/MAX(EP32+EH32+EQ32, 0.1)*$P$9+EQ32/MAX(EP32+EH32+EQ32, 0.1)*$Q$9))/($B$11+$C$11+$F$11)</f>
        <v>0</v>
      </c>
      <c r="CV32">
        <v>2.96</v>
      </c>
      <c r="CW32">
        <v>0.5</v>
      </c>
      <c r="CX32" t="s">
        <v>409</v>
      </c>
      <c r="CY32">
        <v>2</v>
      </c>
      <c r="CZ32" t="b">
        <v>1</v>
      </c>
      <c r="DA32">
        <v>1510804426.1</v>
      </c>
      <c r="DB32">
        <v>420.513</v>
      </c>
      <c r="DC32">
        <v>419.948111111111</v>
      </c>
      <c r="DD32">
        <v>24.5486222222222</v>
      </c>
      <c r="DE32">
        <v>24.4297222222222</v>
      </c>
      <c r="DF32">
        <v>413.658111111111</v>
      </c>
      <c r="DG32">
        <v>24.0119222222222</v>
      </c>
      <c r="DH32">
        <v>500.135666666667</v>
      </c>
      <c r="DI32">
        <v>90.2414777777778</v>
      </c>
      <c r="DJ32">
        <v>0.100079644444444</v>
      </c>
      <c r="DK32">
        <v>27.7699333333333</v>
      </c>
      <c r="DL32">
        <v>27.8261</v>
      </c>
      <c r="DM32">
        <v>999.9</v>
      </c>
      <c r="DN32">
        <v>0</v>
      </c>
      <c r="DO32">
        <v>0</v>
      </c>
      <c r="DP32">
        <v>9986.31666666667</v>
      </c>
      <c r="DQ32">
        <v>0</v>
      </c>
      <c r="DR32">
        <v>0.407754</v>
      </c>
      <c r="DS32">
        <v>0.565107666666667</v>
      </c>
      <c r="DT32">
        <v>431.096</v>
      </c>
      <c r="DU32">
        <v>430.464222222222</v>
      </c>
      <c r="DV32">
        <v>0.118900444444444</v>
      </c>
      <c r="DW32">
        <v>419.948111111111</v>
      </c>
      <c r="DX32">
        <v>24.4297222222222</v>
      </c>
      <c r="DY32">
        <v>2.21530333333333</v>
      </c>
      <c r="DZ32">
        <v>2.20457333333333</v>
      </c>
      <c r="EA32">
        <v>19.0734</v>
      </c>
      <c r="EB32">
        <v>18.9955888888889</v>
      </c>
      <c r="EC32">
        <v>0</v>
      </c>
      <c r="ED32">
        <v>0</v>
      </c>
      <c r="EE32">
        <v>0</v>
      </c>
      <c r="EF32">
        <v>0</v>
      </c>
      <c r="EG32">
        <v>2.1672</v>
      </c>
      <c r="EH32">
        <v>0</v>
      </c>
      <c r="EI32">
        <v>-12.1643</v>
      </c>
      <c r="EJ32">
        <v>-0.923322222222222</v>
      </c>
      <c r="EK32">
        <v>35.7706666666667</v>
      </c>
      <c r="EL32">
        <v>41.368</v>
      </c>
      <c r="EM32">
        <v>38</v>
      </c>
      <c r="EN32">
        <v>41.375</v>
      </c>
      <c r="EO32">
        <v>36.875</v>
      </c>
      <c r="EP32">
        <v>0</v>
      </c>
      <c r="EQ32">
        <v>0</v>
      </c>
      <c r="ER32">
        <v>0</v>
      </c>
      <c r="ES32">
        <v>14.0999999046326</v>
      </c>
      <c r="ET32">
        <v>0</v>
      </c>
      <c r="EU32">
        <v>2.20081923076923</v>
      </c>
      <c r="EV32">
        <v>0.88031660663839</v>
      </c>
      <c r="EW32">
        <v>-201938.9408009</v>
      </c>
      <c r="EX32">
        <v>11248.1302615385</v>
      </c>
      <c r="EY32">
        <v>15</v>
      </c>
      <c r="EZ32">
        <v>1510803824.5</v>
      </c>
      <c r="FA32" t="s">
        <v>440</v>
      </c>
      <c r="FB32">
        <v>1510803818</v>
      </c>
      <c r="FC32">
        <v>1510803824.5</v>
      </c>
      <c r="FD32">
        <v>2</v>
      </c>
      <c r="FE32">
        <v>-0.152</v>
      </c>
      <c r="FF32">
        <v>0.022</v>
      </c>
      <c r="FG32">
        <v>6.852</v>
      </c>
      <c r="FH32">
        <v>0.543</v>
      </c>
      <c r="FI32">
        <v>420</v>
      </c>
      <c r="FJ32">
        <v>25</v>
      </c>
      <c r="FK32">
        <v>0.22</v>
      </c>
      <c r="FL32">
        <v>0.22</v>
      </c>
      <c r="FM32">
        <v>0.114024425</v>
      </c>
      <c r="FN32">
        <v>0.081097114446529</v>
      </c>
      <c r="FO32">
        <v>0.0104115196822738</v>
      </c>
      <c r="FP32">
        <v>1</v>
      </c>
      <c r="FQ32">
        <v>1</v>
      </c>
      <c r="FR32">
        <v>1</v>
      </c>
      <c r="FS32" t="s">
        <v>411</v>
      </c>
      <c r="FT32">
        <v>2.9738</v>
      </c>
      <c r="FU32">
        <v>2.75371</v>
      </c>
      <c r="FV32">
        <v>0.0904571</v>
      </c>
      <c r="FW32">
        <v>0.0916654</v>
      </c>
      <c r="FX32">
        <v>0.104606</v>
      </c>
      <c r="FY32">
        <v>0.105502</v>
      </c>
      <c r="FZ32">
        <v>35386.3</v>
      </c>
      <c r="GA32">
        <v>38567.8</v>
      </c>
      <c r="GB32">
        <v>35253.1</v>
      </c>
      <c r="GC32">
        <v>38503.6</v>
      </c>
      <c r="GD32">
        <v>44684.9</v>
      </c>
      <c r="GE32">
        <v>49697</v>
      </c>
      <c r="GF32">
        <v>55026</v>
      </c>
      <c r="GG32">
        <v>61703.4</v>
      </c>
      <c r="GH32">
        <v>1.99673</v>
      </c>
      <c r="GI32">
        <v>1.86182</v>
      </c>
      <c r="GJ32">
        <v>0.093326</v>
      </c>
      <c r="GK32">
        <v>0</v>
      </c>
      <c r="GL32">
        <v>26.1527</v>
      </c>
      <c r="GM32">
        <v>999.9</v>
      </c>
      <c r="GN32">
        <v>57.618</v>
      </c>
      <c r="GO32">
        <v>28.923</v>
      </c>
      <c r="GP32">
        <v>25.5638</v>
      </c>
      <c r="GQ32">
        <v>56.0338</v>
      </c>
      <c r="GR32">
        <v>49.0104</v>
      </c>
      <c r="GS32">
        <v>1</v>
      </c>
      <c r="GT32">
        <v>-0.101636</v>
      </c>
      <c r="GU32">
        <v>-1.01517</v>
      </c>
      <c r="GV32">
        <v>20.1358</v>
      </c>
      <c r="GW32">
        <v>5.20306</v>
      </c>
      <c r="GX32">
        <v>12.0043</v>
      </c>
      <c r="GY32">
        <v>4.9758</v>
      </c>
      <c r="GZ32">
        <v>3.293</v>
      </c>
      <c r="HA32">
        <v>9999</v>
      </c>
      <c r="HB32">
        <v>999.9</v>
      </c>
      <c r="HC32">
        <v>9999</v>
      </c>
      <c r="HD32">
        <v>9999</v>
      </c>
      <c r="HE32">
        <v>1.8631</v>
      </c>
      <c r="HF32">
        <v>1.86813</v>
      </c>
      <c r="HG32">
        <v>1.86797</v>
      </c>
      <c r="HH32">
        <v>1.86901</v>
      </c>
      <c r="HI32">
        <v>1.86982</v>
      </c>
      <c r="HJ32">
        <v>1.86587</v>
      </c>
      <c r="HK32">
        <v>1.86707</v>
      </c>
      <c r="HL32">
        <v>1.86843</v>
      </c>
      <c r="HM32">
        <v>5</v>
      </c>
      <c r="HN32">
        <v>0</v>
      </c>
      <c r="HO32">
        <v>0</v>
      </c>
      <c r="HP32">
        <v>0</v>
      </c>
      <c r="HQ32" t="s">
        <v>412</v>
      </c>
      <c r="HR32" t="s">
        <v>413</v>
      </c>
      <c r="HS32" t="s">
        <v>414</v>
      </c>
      <c r="HT32" t="s">
        <v>414</v>
      </c>
      <c r="HU32" t="s">
        <v>414</v>
      </c>
      <c r="HV32" t="s">
        <v>414</v>
      </c>
      <c r="HW32">
        <v>0</v>
      </c>
      <c r="HX32">
        <v>100</v>
      </c>
      <c r="HY32">
        <v>100</v>
      </c>
      <c r="HZ32">
        <v>6.855</v>
      </c>
      <c r="IA32">
        <v>0.5365</v>
      </c>
      <c r="IB32">
        <v>4.22708191199972</v>
      </c>
      <c r="IC32">
        <v>0.00614860080401583</v>
      </c>
      <c r="ID32">
        <v>7.47005204250058e-07</v>
      </c>
      <c r="IE32">
        <v>-6.13614996760479e-10</v>
      </c>
      <c r="IF32">
        <v>0.0255766371347134</v>
      </c>
      <c r="IG32">
        <v>-0.0226463544028373</v>
      </c>
      <c r="IH32">
        <v>0.00259345603324487</v>
      </c>
      <c r="II32">
        <v>-3.18119573220187e-05</v>
      </c>
      <c r="IJ32">
        <v>-2</v>
      </c>
      <c r="IK32">
        <v>1777</v>
      </c>
      <c r="IL32">
        <v>0</v>
      </c>
      <c r="IM32">
        <v>26</v>
      </c>
      <c r="IN32">
        <v>10.2</v>
      </c>
      <c r="IO32">
        <v>10.1</v>
      </c>
      <c r="IP32">
        <v>1.03271</v>
      </c>
      <c r="IQ32">
        <v>2.62939</v>
      </c>
      <c r="IR32">
        <v>1.54785</v>
      </c>
      <c r="IS32">
        <v>2.30957</v>
      </c>
      <c r="IT32">
        <v>1.34644</v>
      </c>
      <c r="IU32">
        <v>2.45361</v>
      </c>
      <c r="IV32">
        <v>33.0875</v>
      </c>
      <c r="IW32">
        <v>24.2451</v>
      </c>
      <c r="IX32">
        <v>18</v>
      </c>
      <c r="IY32">
        <v>501.766</v>
      </c>
      <c r="IZ32">
        <v>414.637</v>
      </c>
      <c r="JA32">
        <v>27.6384</v>
      </c>
      <c r="JB32">
        <v>26.0365</v>
      </c>
      <c r="JC32">
        <v>30.0001</v>
      </c>
      <c r="JD32">
        <v>25.94</v>
      </c>
      <c r="JE32">
        <v>25.8802</v>
      </c>
      <c r="JF32">
        <v>20.6935</v>
      </c>
      <c r="JG32">
        <v>11.5559</v>
      </c>
      <c r="JH32">
        <v>100</v>
      </c>
      <c r="JI32">
        <v>27.64</v>
      </c>
      <c r="JJ32">
        <v>420</v>
      </c>
      <c r="JK32">
        <v>24.4739</v>
      </c>
      <c r="JL32">
        <v>102.133</v>
      </c>
      <c r="JM32">
        <v>102.741</v>
      </c>
    </row>
    <row r="33" spans="1:273">
      <c r="A33">
        <v>17</v>
      </c>
      <c r="B33">
        <v>1510804433.6</v>
      </c>
      <c r="C33">
        <v>1146.09999990463</v>
      </c>
      <c r="D33" t="s">
        <v>447</v>
      </c>
      <c r="E33" t="s">
        <v>448</v>
      </c>
      <c r="F33">
        <v>5</v>
      </c>
      <c r="G33" t="s">
        <v>405</v>
      </c>
      <c r="H33" t="s">
        <v>406</v>
      </c>
      <c r="I33">
        <v>1510804430.8</v>
      </c>
      <c r="J33">
        <f>(K33)/1000</f>
        <v>0</v>
      </c>
      <c r="K33">
        <f>IF(CZ33, AN33, AH33)</f>
        <v>0</v>
      </c>
      <c r="L33">
        <f>IF(CZ33, AI33, AG33)</f>
        <v>0</v>
      </c>
      <c r="M33">
        <f>DB33 - IF(AU33&gt;1, L33*CV33*100.0/(AW33*DP33), 0)</f>
        <v>0</v>
      </c>
      <c r="N33">
        <f>((T33-J33/2)*M33-L33)/(T33+J33/2)</f>
        <v>0</v>
      </c>
      <c r="O33">
        <f>N33*(DI33+DJ33)/1000.0</f>
        <v>0</v>
      </c>
      <c r="P33">
        <f>(DB33 - IF(AU33&gt;1, L33*CV33*100.0/(AW33*DP33), 0))*(DI33+DJ33)/1000.0</f>
        <v>0</v>
      </c>
      <c r="Q33">
        <f>2.0/((1/S33-1/R33)+SIGN(S33)*SQRT((1/S33-1/R33)*(1/S33-1/R33) + 4*CW33/((CW33+1)*(CW33+1))*(2*1/S33*1/R33-1/R33*1/R33)))</f>
        <v>0</v>
      </c>
      <c r="R33">
        <f>IF(LEFT(CX33,1)&lt;&gt;"0",IF(LEFT(CX33,1)="1",3.0,CY33),$D$5+$E$5*(DP33*DI33/($K$5*1000))+$F$5*(DP33*DI33/($K$5*1000))*MAX(MIN(CV33,$J$5),$I$5)*MAX(MIN(CV33,$J$5),$I$5)+$G$5*MAX(MIN(CV33,$J$5),$I$5)*(DP33*DI33/($K$5*1000))+$H$5*(DP33*DI33/($K$5*1000))*(DP33*DI33/($K$5*1000)))</f>
        <v>0</v>
      </c>
      <c r="S33">
        <f>J33*(1000-(1000*0.61365*exp(17.502*W33/(240.97+W33))/(DI33+DJ33)+DD33)/2)/(1000*0.61365*exp(17.502*W33/(240.97+W33))/(DI33+DJ33)-DD33)</f>
        <v>0</v>
      </c>
      <c r="T33">
        <f>1/((CW33+1)/(Q33/1.6)+1/(R33/1.37)) + CW33/((CW33+1)/(Q33/1.6) + CW33/(R33/1.37))</f>
        <v>0</v>
      </c>
      <c r="U33">
        <f>(CR33*CU33)</f>
        <v>0</v>
      </c>
      <c r="V33">
        <f>(DK33+(U33+2*0.95*5.67E-8*(((DK33+$B$7)+273)^4-(DK33+273)^4)-44100*J33)/(1.84*29.3*R33+8*0.95*5.67E-8*(DK33+273)^3))</f>
        <v>0</v>
      </c>
      <c r="W33">
        <f>($C$7*DL33+$D$7*DM33+$E$7*V33)</f>
        <v>0</v>
      </c>
      <c r="X33">
        <f>0.61365*exp(17.502*W33/(240.97+W33))</f>
        <v>0</v>
      </c>
      <c r="Y33">
        <f>(Z33/AA33*100)</f>
        <v>0</v>
      </c>
      <c r="Z33">
        <f>DD33*(DI33+DJ33)/1000</f>
        <v>0</v>
      </c>
      <c r="AA33">
        <f>0.61365*exp(17.502*DK33/(240.97+DK33))</f>
        <v>0</v>
      </c>
      <c r="AB33">
        <f>(X33-DD33*(DI33+DJ33)/1000)</f>
        <v>0</v>
      </c>
      <c r="AC33">
        <f>(-J33*44100)</f>
        <v>0</v>
      </c>
      <c r="AD33">
        <f>2*29.3*R33*0.92*(DK33-W33)</f>
        <v>0</v>
      </c>
      <c r="AE33">
        <f>2*0.95*5.67E-8*(((DK33+$B$7)+273)^4-(W33+273)^4)</f>
        <v>0</v>
      </c>
      <c r="AF33">
        <f>U33+AE33+AC33+AD33</f>
        <v>0</v>
      </c>
      <c r="AG33">
        <f>DH33*AU33*(DC33-DB33*(1000-AU33*DE33)/(1000-AU33*DD33))/(100*CV33)</f>
        <v>0</v>
      </c>
      <c r="AH33">
        <f>1000*DH33*AU33*(DD33-DE33)/(100*CV33*(1000-AU33*DD33))</f>
        <v>0</v>
      </c>
      <c r="AI33">
        <f>(AJ33 - AK33 - DI33*1E3/(8.314*(DK33+273.15)) * AM33/DH33 * AL33) * DH33/(100*CV33) * (1000 - DE33)/1000</f>
        <v>0</v>
      </c>
      <c r="AJ33">
        <v>430.546102657494</v>
      </c>
      <c r="AK33">
        <v>431.0872</v>
      </c>
      <c r="AL33">
        <v>-3.95523578348872e-05</v>
      </c>
      <c r="AM33">
        <v>63.7173783493191</v>
      </c>
      <c r="AN33">
        <f>(AP33 - AO33 + DI33*1E3/(8.314*(DK33+273.15)) * AR33/DH33 * AQ33) * DH33/(100*CV33) * 1000/(1000 - AP33)</f>
        <v>0</v>
      </c>
      <c r="AO33">
        <v>24.4269272933333</v>
      </c>
      <c r="AP33">
        <v>24.5369993939394</v>
      </c>
      <c r="AQ33">
        <v>-0.000281069745069254</v>
      </c>
      <c r="AR33">
        <v>108.68</v>
      </c>
      <c r="AS33">
        <v>0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MAX(0,($B$13+$C$13*DP33)/(1+$D$13*DP33)*DI33/(DK33+273)*$E$13)</f>
        <v>0</v>
      </c>
      <c r="AX33" t="s">
        <v>408</v>
      </c>
      <c r="AY33" t="s">
        <v>408</v>
      </c>
      <c r="AZ33">
        <v>0</v>
      </c>
      <c r="BA33">
        <v>0</v>
      </c>
      <c r="BB33">
        <f>1-AZ33/BA33</f>
        <v>0</v>
      </c>
      <c r="BC33">
        <v>0</v>
      </c>
      <c r="BD33" t="s">
        <v>408</v>
      </c>
      <c r="BE33" t="s">
        <v>408</v>
      </c>
      <c r="BF33">
        <v>0</v>
      </c>
      <c r="BG33">
        <v>0</v>
      </c>
      <c r="BH33">
        <f>1-BF33/BG33</f>
        <v>0</v>
      </c>
      <c r="BI33">
        <v>0.5</v>
      </c>
      <c r="BJ33">
        <f>CS33</f>
        <v>0</v>
      </c>
      <c r="BK33">
        <f>L33</f>
        <v>0</v>
      </c>
      <c r="BL33">
        <f>BH33*BI33*BJ33</f>
        <v>0</v>
      </c>
      <c r="BM33">
        <f>(BK33-BC33)/BJ33</f>
        <v>0</v>
      </c>
      <c r="BN33">
        <f>(BA33-BG33)/BG33</f>
        <v>0</v>
      </c>
      <c r="BO33">
        <f>AZ33/(BB33+AZ33/BG33)</f>
        <v>0</v>
      </c>
      <c r="BP33" t="s">
        <v>408</v>
      </c>
      <c r="BQ33">
        <v>0</v>
      </c>
      <c r="BR33">
        <f>IF(BQ33&lt;&gt;0, BQ33, BO33)</f>
        <v>0</v>
      </c>
      <c r="BS33">
        <f>1-BR33/BG33</f>
        <v>0</v>
      </c>
      <c r="BT33">
        <f>(BG33-BF33)/(BG33-BR33)</f>
        <v>0</v>
      </c>
      <c r="BU33">
        <f>(BA33-BG33)/(BA33-BR33)</f>
        <v>0</v>
      </c>
      <c r="BV33">
        <f>(BG33-BF33)/(BG33-AZ33)</f>
        <v>0</v>
      </c>
      <c r="BW33">
        <f>(BA33-BG33)/(BA33-AZ33)</f>
        <v>0</v>
      </c>
      <c r="BX33">
        <f>(BT33*BR33/BF33)</f>
        <v>0</v>
      </c>
      <c r="BY33">
        <f>(1-BX33)</f>
        <v>0</v>
      </c>
      <c r="BZ33" t="s">
        <v>408</v>
      </c>
      <c r="CA33" t="s">
        <v>408</v>
      </c>
      <c r="CB33" t="s">
        <v>408</v>
      </c>
      <c r="CC33" t="s">
        <v>408</v>
      </c>
      <c r="CD33" t="s">
        <v>408</v>
      </c>
      <c r="CE33" t="s">
        <v>408</v>
      </c>
      <c r="CF33" t="s">
        <v>408</v>
      </c>
      <c r="CG33" t="s">
        <v>408</v>
      </c>
      <c r="CH33" t="s">
        <v>408</v>
      </c>
      <c r="CI33" t="s">
        <v>408</v>
      </c>
      <c r="CJ33" t="s">
        <v>408</v>
      </c>
      <c r="CK33" t="s">
        <v>408</v>
      </c>
      <c r="CL33" t="s">
        <v>408</v>
      </c>
      <c r="CM33" t="s">
        <v>408</v>
      </c>
      <c r="CN33" t="s">
        <v>408</v>
      </c>
      <c r="CO33" t="s">
        <v>408</v>
      </c>
      <c r="CP33" t="s">
        <v>408</v>
      </c>
      <c r="CQ33" t="s">
        <v>408</v>
      </c>
      <c r="CR33">
        <f>$B$11*DQ33+$C$11*DR33+$F$11*EC33*(1-EF33)</f>
        <v>0</v>
      </c>
      <c r="CS33">
        <f>CR33*CT33</f>
        <v>0</v>
      </c>
      <c r="CT33">
        <f>($B$11*$D$9+$C$11*$D$9+$F$11*((EP33+EH33)/MAX(EP33+EH33+EQ33, 0.1)*$I$9+EQ33/MAX(EP33+EH33+EQ33, 0.1)*$J$9))/($B$11+$C$11+$F$11)</f>
        <v>0</v>
      </c>
      <c r="CU33">
        <f>($B$11*$K$9+$C$11*$K$9+$F$11*((EP33+EH33)/MAX(EP33+EH33+EQ33, 0.1)*$P$9+EQ33/MAX(EP33+EH33+EQ33, 0.1)*$Q$9))/($B$11+$C$11+$F$11)</f>
        <v>0</v>
      </c>
      <c r="CV33">
        <v>2.96</v>
      </c>
      <c r="CW33">
        <v>0.5</v>
      </c>
      <c r="CX33" t="s">
        <v>409</v>
      </c>
      <c r="CY33">
        <v>2</v>
      </c>
      <c r="CZ33" t="b">
        <v>1</v>
      </c>
      <c r="DA33">
        <v>1510804430.8</v>
      </c>
      <c r="DB33">
        <v>420.5159</v>
      </c>
      <c r="DC33">
        <v>420.023</v>
      </c>
      <c r="DD33">
        <v>24.54092</v>
      </c>
      <c r="DE33">
        <v>24.42724</v>
      </c>
      <c r="DF33">
        <v>413.6609</v>
      </c>
      <c r="DG33">
        <v>24.00458</v>
      </c>
      <c r="DH33">
        <v>500.0789</v>
      </c>
      <c r="DI33">
        <v>90.24109</v>
      </c>
      <c r="DJ33">
        <v>0.09972299</v>
      </c>
      <c r="DK33">
        <v>27.75745</v>
      </c>
      <c r="DL33">
        <v>27.6172</v>
      </c>
      <c r="DM33">
        <v>999.9</v>
      </c>
      <c r="DN33">
        <v>0</v>
      </c>
      <c r="DO33">
        <v>0</v>
      </c>
      <c r="DP33">
        <v>10035.13</v>
      </c>
      <c r="DQ33">
        <v>0</v>
      </c>
      <c r="DR33">
        <v>0.4028352</v>
      </c>
      <c r="DS33">
        <v>0.4928893</v>
      </c>
      <c r="DT33">
        <v>431.0954</v>
      </c>
      <c r="DU33">
        <v>430.5398</v>
      </c>
      <c r="DV33">
        <v>0.1136908</v>
      </c>
      <c r="DW33">
        <v>420.023</v>
      </c>
      <c r="DX33">
        <v>24.42724</v>
      </c>
      <c r="DY33">
        <v>2.214599</v>
      </c>
      <c r="DZ33">
        <v>2.204339</v>
      </c>
      <c r="EA33">
        <v>19.06833</v>
      </c>
      <c r="EB33">
        <v>18.99389</v>
      </c>
      <c r="EC33">
        <v>0</v>
      </c>
      <c r="ED33">
        <v>0</v>
      </c>
      <c r="EE33">
        <v>0</v>
      </c>
      <c r="EF33">
        <v>0</v>
      </c>
      <c r="EG33">
        <v>2.24841</v>
      </c>
      <c r="EH33">
        <v>0</v>
      </c>
      <c r="EI33">
        <v>-12.12015</v>
      </c>
      <c r="EJ33">
        <v>-0.9431</v>
      </c>
      <c r="EK33">
        <v>35.75</v>
      </c>
      <c r="EL33">
        <v>41.375</v>
      </c>
      <c r="EM33">
        <v>38.0496</v>
      </c>
      <c r="EN33">
        <v>41.4246</v>
      </c>
      <c r="EO33">
        <v>36.9122</v>
      </c>
      <c r="EP33">
        <v>0</v>
      </c>
      <c r="EQ33">
        <v>0</v>
      </c>
      <c r="ER33">
        <v>0</v>
      </c>
      <c r="ES33">
        <v>19.5</v>
      </c>
      <c r="ET33">
        <v>0</v>
      </c>
      <c r="EU33">
        <v>2.244108</v>
      </c>
      <c r="EV33">
        <v>-0.678815384488838</v>
      </c>
      <c r="EW33">
        <v>-2.02626153928499</v>
      </c>
      <c r="EX33">
        <v>-12.009712</v>
      </c>
      <c r="EY33">
        <v>15</v>
      </c>
      <c r="EZ33">
        <v>1510803824.5</v>
      </c>
      <c r="FA33" t="s">
        <v>440</v>
      </c>
      <c r="FB33">
        <v>1510803818</v>
      </c>
      <c r="FC33">
        <v>1510803824.5</v>
      </c>
      <c r="FD33">
        <v>2</v>
      </c>
      <c r="FE33">
        <v>-0.152</v>
      </c>
      <c r="FF33">
        <v>0.022</v>
      </c>
      <c r="FG33">
        <v>6.852</v>
      </c>
      <c r="FH33">
        <v>0.543</v>
      </c>
      <c r="FI33">
        <v>420</v>
      </c>
      <c r="FJ33">
        <v>25</v>
      </c>
      <c r="FK33">
        <v>0.22</v>
      </c>
      <c r="FL33">
        <v>0.22</v>
      </c>
      <c r="FM33">
        <v>0.1163125</v>
      </c>
      <c r="FN33">
        <v>0.0311818536585366</v>
      </c>
      <c r="FO33">
        <v>0.00877547334905645</v>
      </c>
      <c r="FP33">
        <v>1</v>
      </c>
      <c r="FQ33">
        <v>1</v>
      </c>
      <c r="FR33">
        <v>1</v>
      </c>
      <c r="FS33" t="s">
        <v>411</v>
      </c>
      <c r="FT33">
        <v>2.97408</v>
      </c>
      <c r="FU33">
        <v>2.75406</v>
      </c>
      <c r="FV33">
        <v>0.0904592</v>
      </c>
      <c r="FW33">
        <v>0.0916707</v>
      </c>
      <c r="FX33">
        <v>0.104582</v>
      </c>
      <c r="FY33">
        <v>0.10549</v>
      </c>
      <c r="FZ33">
        <v>35386.1</v>
      </c>
      <c r="GA33">
        <v>38567.3</v>
      </c>
      <c r="GB33">
        <v>35252.9</v>
      </c>
      <c r="GC33">
        <v>38503.3</v>
      </c>
      <c r="GD33">
        <v>44685.7</v>
      </c>
      <c r="GE33">
        <v>49697.5</v>
      </c>
      <c r="GF33">
        <v>55025.5</v>
      </c>
      <c r="GG33">
        <v>61703.1</v>
      </c>
      <c r="GH33">
        <v>1.99653</v>
      </c>
      <c r="GI33">
        <v>1.86168</v>
      </c>
      <c r="GJ33">
        <v>0.085827</v>
      </c>
      <c r="GK33">
        <v>0</v>
      </c>
      <c r="GL33">
        <v>26.1541</v>
      </c>
      <c r="GM33">
        <v>999.9</v>
      </c>
      <c r="GN33">
        <v>57.618</v>
      </c>
      <c r="GO33">
        <v>28.923</v>
      </c>
      <c r="GP33">
        <v>25.5626</v>
      </c>
      <c r="GQ33">
        <v>55.8038</v>
      </c>
      <c r="GR33">
        <v>48.4255</v>
      </c>
      <c r="GS33">
        <v>1</v>
      </c>
      <c r="GT33">
        <v>-0.101529</v>
      </c>
      <c r="GU33">
        <v>-1.01677</v>
      </c>
      <c r="GV33">
        <v>20.1356</v>
      </c>
      <c r="GW33">
        <v>5.20321</v>
      </c>
      <c r="GX33">
        <v>12.0043</v>
      </c>
      <c r="GY33">
        <v>4.97565</v>
      </c>
      <c r="GZ33">
        <v>3.293</v>
      </c>
      <c r="HA33">
        <v>9999</v>
      </c>
      <c r="HB33">
        <v>999.9</v>
      </c>
      <c r="HC33">
        <v>9999</v>
      </c>
      <c r="HD33">
        <v>9999</v>
      </c>
      <c r="HE33">
        <v>1.8631</v>
      </c>
      <c r="HF33">
        <v>1.86813</v>
      </c>
      <c r="HG33">
        <v>1.86793</v>
      </c>
      <c r="HH33">
        <v>1.86898</v>
      </c>
      <c r="HI33">
        <v>1.86983</v>
      </c>
      <c r="HJ33">
        <v>1.86586</v>
      </c>
      <c r="HK33">
        <v>1.86706</v>
      </c>
      <c r="HL33">
        <v>1.8684</v>
      </c>
      <c r="HM33">
        <v>5</v>
      </c>
      <c r="HN33">
        <v>0</v>
      </c>
      <c r="HO33">
        <v>0</v>
      </c>
      <c r="HP33">
        <v>0</v>
      </c>
      <c r="HQ33" t="s">
        <v>412</v>
      </c>
      <c r="HR33" t="s">
        <v>413</v>
      </c>
      <c r="HS33" t="s">
        <v>414</v>
      </c>
      <c r="HT33" t="s">
        <v>414</v>
      </c>
      <c r="HU33" t="s">
        <v>414</v>
      </c>
      <c r="HV33" t="s">
        <v>414</v>
      </c>
      <c r="HW33">
        <v>0</v>
      </c>
      <c r="HX33">
        <v>100</v>
      </c>
      <c r="HY33">
        <v>100</v>
      </c>
      <c r="HZ33">
        <v>6.855</v>
      </c>
      <c r="IA33">
        <v>0.5361</v>
      </c>
      <c r="IB33">
        <v>4.22708191199972</v>
      </c>
      <c r="IC33">
        <v>0.00614860080401583</v>
      </c>
      <c r="ID33">
        <v>7.47005204250058e-07</v>
      </c>
      <c r="IE33">
        <v>-6.13614996760479e-10</v>
      </c>
      <c r="IF33">
        <v>0.0255766371347134</v>
      </c>
      <c r="IG33">
        <v>-0.0226463544028373</v>
      </c>
      <c r="IH33">
        <v>0.00259345603324487</v>
      </c>
      <c r="II33">
        <v>-3.18119573220187e-05</v>
      </c>
      <c r="IJ33">
        <v>-2</v>
      </c>
      <c r="IK33">
        <v>1777</v>
      </c>
      <c r="IL33">
        <v>0</v>
      </c>
      <c r="IM33">
        <v>26</v>
      </c>
      <c r="IN33">
        <v>10.3</v>
      </c>
      <c r="IO33">
        <v>10.2</v>
      </c>
      <c r="IP33">
        <v>1.03271</v>
      </c>
      <c r="IQ33">
        <v>2.63428</v>
      </c>
      <c r="IR33">
        <v>1.54785</v>
      </c>
      <c r="IS33">
        <v>2.30835</v>
      </c>
      <c r="IT33">
        <v>1.34644</v>
      </c>
      <c r="IU33">
        <v>2.37915</v>
      </c>
      <c r="IV33">
        <v>33.0875</v>
      </c>
      <c r="IW33">
        <v>24.2364</v>
      </c>
      <c r="IX33">
        <v>18</v>
      </c>
      <c r="IY33">
        <v>501.648</v>
      </c>
      <c r="IZ33">
        <v>414.559</v>
      </c>
      <c r="JA33">
        <v>27.6393</v>
      </c>
      <c r="JB33">
        <v>26.0371</v>
      </c>
      <c r="JC33">
        <v>30.0003</v>
      </c>
      <c r="JD33">
        <v>25.9415</v>
      </c>
      <c r="JE33">
        <v>25.881</v>
      </c>
      <c r="JF33">
        <v>20.6925</v>
      </c>
      <c r="JG33">
        <v>11.5559</v>
      </c>
      <c r="JH33">
        <v>100</v>
      </c>
      <c r="JI33">
        <v>27.64</v>
      </c>
      <c r="JJ33">
        <v>420</v>
      </c>
      <c r="JK33">
        <v>24.5285</v>
      </c>
      <c r="JL33">
        <v>102.132</v>
      </c>
      <c r="JM33">
        <v>102.741</v>
      </c>
    </row>
    <row r="34" spans="1:273">
      <c r="A34">
        <v>18</v>
      </c>
      <c r="B34">
        <v>1510804438.6</v>
      </c>
      <c r="C34">
        <v>1151.09999990463</v>
      </c>
      <c r="D34" t="s">
        <v>449</v>
      </c>
      <c r="E34" t="s">
        <v>450</v>
      </c>
      <c r="F34">
        <v>5</v>
      </c>
      <c r="G34" t="s">
        <v>405</v>
      </c>
      <c r="H34" t="s">
        <v>406</v>
      </c>
      <c r="I34">
        <v>1510804436.1</v>
      </c>
      <c r="J34">
        <f>(K34)/1000</f>
        <v>0</v>
      </c>
      <c r="K34">
        <f>IF(CZ34, AN34, AH34)</f>
        <v>0</v>
      </c>
      <c r="L34">
        <f>IF(CZ34, AI34, AG34)</f>
        <v>0</v>
      </c>
      <c r="M34">
        <f>DB34 - IF(AU34&gt;1, L34*CV34*100.0/(AW34*DP34), 0)</f>
        <v>0</v>
      </c>
      <c r="N34">
        <f>((T34-J34/2)*M34-L34)/(T34+J34/2)</f>
        <v>0</v>
      </c>
      <c r="O34">
        <f>N34*(DI34+DJ34)/1000.0</f>
        <v>0</v>
      </c>
      <c r="P34">
        <f>(DB34 - IF(AU34&gt;1, L34*CV34*100.0/(AW34*DP34), 0))*(DI34+DJ34)/1000.0</f>
        <v>0</v>
      </c>
      <c r="Q34">
        <f>2.0/((1/S34-1/R34)+SIGN(S34)*SQRT((1/S34-1/R34)*(1/S34-1/R34) + 4*CW34/((CW34+1)*(CW34+1))*(2*1/S34*1/R34-1/R34*1/R34)))</f>
        <v>0</v>
      </c>
      <c r="R34">
        <f>IF(LEFT(CX34,1)&lt;&gt;"0",IF(LEFT(CX34,1)="1",3.0,CY34),$D$5+$E$5*(DP34*DI34/($K$5*1000))+$F$5*(DP34*DI34/($K$5*1000))*MAX(MIN(CV34,$J$5),$I$5)*MAX(MIN(CV34,$J$5),$I$5)+$G$5*MAX(MIN(CV34,$J$5),$I$5)*(DP34*DI34/($K$5*1000))+$H$5*(DP34*DI34/($K$5*1000))*(DP34*DI34/($K$5*1000)))</f>
        <v>0</v>
      </c>
      <c r="S34">
        <f>J34*(1000-(1000*0.61365*exp(17.502*W34/(240.97+W34))/(DI34+DJ34)+DD34)/2)/(1000*0.61365*exp(17.502*W34/(240.97+W34))/(DI34+DJ34)-DD34)</f>
        <v>0</v>
      </c>
      <c r="T34">
        <f>1/((CW34+1)/(Q34/1.6)+1/(R34/1.37)) + CW34/((CW34+1)/(Q34/1.6) + CW34/(R34/1.37))</f>
        <v>0</v>
      </c>
      <c r="U34">
        <f>(CR34*CU34)</f>
        <v>0</v>
      </c>
      <c r="V34">
        <f>(DK34+(U34+2*0.95*5.67E-8*(((DK34+$B$7)+273)^4-(DK34+273)^4)-44100*J34)/(1.84*29.3*R34+8*0.95*5.67E-8*(DK34+273)^3))</f>
        <v>0</v>
      </c>
      <c r="W34">
        <f>($C$7*DL34+$D$7*DM34+$E$7*V34)</f>
        <v>0</v>
      </c>
      <c r="X34">
        <f>0.61365*exp(17.502*W34/(240.97+W34))</f>
        <v>0</v>
      </c>
      <c r="Y34">
        <f>(Z34/AA34*100)</f>
        <v>0</v>
      </c>
      <c r="Z34">
        <f>DD34*(DI34+DJ34)/1000</f>
        <v>0</v>
      </c>
      <c r="AA34">
        <f>0.61365*exp(17.502*DK34/(240.97+DK34))</f>
        <v>0</v>
      </c>
      <c r="AB34">
        <f>(X34-DD34*(DI34+DJ34)/1000)</f>
        <v>0</v>
      </c>
      <c r="AC34">
        <f>(-J34*44100)</f>
        <v>0</v>
      </c>
      <c r="AD34">
        <f>2*29.3*R34*0.92*(DK34-W34)</f>
        <v>0</v>
      </c>
      <c r="AE34">
        <f>2*0.95*5.67E-8*(((DK34+$B$7)+273)^4-(W34+273)^4)</f>
        <v>0</v>
      </c>
      <c r="AF34">
        <f>U34+AE34+AC34+AD34</f>
        <v>0</v>
      </c>
      <c r="AG34">
        <f>DH34*AU34*(DC34-DB34*(1000-AU34*DE34)/(1000-AU34*DD34))/(100*CV34)</f>
        <v>0</v>
      </c>
      <c r="AH34">
        <f>1000*DH34*AU34*(DD34-DE34)/(100*CV34*(1000-AU34*DD34))</f>
        <v>0</v>
      </c>
      <c r="AI34">
        <f>(AJ34 - AK34 - DI34*1E3/(8.314*(DK34+273.15)) * AM34/DH34 * AL34) * DH34/(100*CV34) * (1000 - DE34)/1000</f>
        <v>0</v>
      </c>
      <c r="AJ34">
        <v>430.495489334009</v>
      </c>
      <c r="AK34">
        <v>431.071090909091</v>
      </c>
      <c r="AL34">
        <v>-0.000174677464582063</v>
      </c>
      <c r="AM34">
        <v>63.7173783493191</v>
      </c>
      <c r="AN34">
        <f>(AP34 - AO34 + DI34*1E3/(8.314*(DK34+273.15)) * AR34/DH34 * AQ34) * DH34/(100*CV34) * 1000/(1000 - AP34)</f>
        <v>0</v>
      </c>
      <c r="AO34">
        <v>24.4235357</v>
      </c>
      <c r="AP34">
        <v>24.5345551515151</v>
      </c>
      <c r="AQ34">
        <v>-4.45770445765941e-05</v>
      </c>
      <c r="AR34">
        <v>108.68</v>
      </c>
      <c r="AS34">
        <v>0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MAX(0,($B$13+$C$13*DP34)/(1+$D$13*DP34)*DI34/(DK34+273)*$E$13)</f>
        <v>0</v>
      </c>
      <c r="AX34" t="s">
        <v>408</v>
      </c>
      <c r="AY34" t="s">
        <v>408</v>
      </c>
      <c r="AZ34">
        <v>0</v>
      </c>
      <c r="BA34">
        <v>0</v>
      </c>
      <c r="BB34">
        <f>1-AZ34/BA34</f>
        <v>0</v>
      </c>
      <c r="BC34">
        <v>0</v>
      </c>
      <c r="BD34" t="s">
        <v>408</v>
      </c>
      <c r="BE34" t="s">
        <v>408</v>
      </c>
      <c r="BF34">
        <v>0</v>
      </c>
      <c r="BG34">
        <v>0</v>
      </c>
      <c r="BH34">
        <f>1-BF34/BG34</f>
        <v>0</v>
      </c>
      <c r="BI34">
        <v>0.5</v>
      </c>
      <c r="BJ34">
        <f>CS34</f>
        <v>0</v>
      </c>
      <c r="BK34">
        <f>L34</f>
        <v>0</v>
      </c>
      <c r="BL34">
        <f>BH34*BI34*BJ34</f>
        <v>0</v>
      </c>
      <c r="BM34">
        <f>(BK34-BC34)/BJ34</f>
        <v>0</v>
      </c>
      <c r="BN34">
        <f>(BA34-BG34)/BG34</f>
        <v>0</v>
      </c>
      <c r="BO34">
        <f>AZ34/(BB34+AZ34/BG34)</f>
        <v>0</v>
      </c>
      <c r="BP34" t="s">
        <v>408</v>
      </c>
      <c r="BQ34">
        <v>0</v>
      </c>
      <c r="BR34">
        <f>IF(BQ34&lt;&gt;0, BQ34, BO34)</f>
        <v>0</v>
      </c>
      <c r="BS34">
        <f>1-BR34/BG34</f>
        <v>0</v>
      </c>
      <c r="BT34">
        <f>(BG34-BF34)/(BG34-BR34)</f>
        <v>0</v>
      </c>
      <c r="BU34">
        <f>(BA34-BG34)/(BA34-BR34)</f>
        <v>0</v>
      </c>
      <c r="BV34">
        <f>(BG34-BF34)/(BG34-AZ34)</f>
        <v>0</v>
      </c>
      <c r="BW34">
        <f>(BA34-BG34)/(BA34-AZ34)</f>
        <v>0</v>
      </c>
      <c r="BX34">
        <f>(BT34*BR34/BF34)</f>
        <v>0</v>
      </c>
      <c r="BY34">
        <f>(1-BX34)</f>
        <v>0</v>
      </c>
      <c r="BZ34" t="s">
        <v>408</v>
      </c>
      <c r="CA34" t="s">
        <v>408</v>
      </c>
      <c r="CB34" t="s">
        <v>408</v>
      </c>
      <c r="CC34" t="s">
        <v>408</v>
      </c>
      <c r="CD34" t="s">
        <v>408</v>
      </c>
      <c r="CE34" t="s">
        <v>408</v>
      </c>
      <c r="CF34" t="s">
        <v>408</v>
      </c>
      <c r="CG34" t="s">
        <v>408</v>
      </c>
      <c r="CH34" t="s">
        <v>408</v>
      </c>
      <c r="CI34" t="s">
        <v>408</v>
      </c>
      <c r="CJ34" t="s">
        <v>408</v>
      </c>
      <c r="CK34" t="s">
        <v>408</v>
      </c>
      <c r="CL34" t="s">
        <v>408</v>
      </c>
      <c r="CM34" t="s">
        <v>408</v>
      </c>
      <c r="CN34" t="s">
        <v>408</v>
      </c>
      <c r="CO34" t="s">
        <v>408</v>
      </c>
      <c r="CP34" t="s">
        <v>408</v>
      </c>
      <c r="CQ34" t="s">
        <v>408</v>
      </c>
      <c r="CR34">
        <f>$B$11*DQ34+$C$11*DR34+$F$11*EC34*(1-EF34)</f>
        <v>0</v>
      </c>
      <c r="CS34">
        <f>CR34*CT34</f>
        <v>0</v>
      </c>
      <c r="CT34">
        <f>($B$11*$D$9+$C$11*$D$9+$F$11*((EP34+EH34)/MAX(EP34+EH34+EQ34, 0.1)*$I$9+EQ34/MAX(EP34+EH34+EQ34, 0.1)*$J$9))/($B$11+$C$11+$F$11)</f>
        <v>0</v>
      </c>
      <c r="CU34">
        <f>($B$11*$K$9+$C$11*$K$9+$F$11*((EP34+EH34)/MAX(EP34+EH34+EQ34, 0.1)*$P$9+EQ34/MAX(EP34+EH34+EQ34, 0.1)*$Q$9))/($B$11+$C$11+$F$11)</f>
        <v>0</v>
      </c>
      <c r="CV34">
        <v>2.96</v>
      </c>
      <c r="CW34">
        <v>0.5</v>
      </c>
      <c r="CX34" t="s">
        <v>409</v>
      </c>
      <c r="CY34">
        <v>2</v>
      </c>
      <c r="CZ34" t="b">
        <v>1</v>
      </c>
      <c r="DA34">
        <v>1510804436.1</v>
      </c>
      <c r="DB34">
        <v>420.512666666667</v>
      </c>
      <c r="DC34">
        <v>419.970222222222</v>
      </c>
      <c r="DD34">
        <v>24.5355777777778</v>
      </c>
      <c r="DE34">
        <v>24.4249666666667</v>
      </c>
      <c r="DF34">
        <v>413.657777777778</v>
      </c>
      <c r="DG34">
        <v>23.9994888888889</v>
      </c>
      <c r="DH34">
        <v>500.085222222222</v>
      </c>
      <c r="DI34">
        <v>90.2437555555556</v>
      </c>
      <c r="DJ34">
        <v>0.100291733333333</v>
      </c>
      <c r="DK34">
        <v>27.7474222222222</v>
      </c>
      <c r="DL34">
        <v>27.5466888888889</v>
      </c>
      <c r="DM34">
        <v>999.9</v>
      </c>
      <c r="DN34">
        <v>0</v>
      </c>
      <c r="DO34">
        <v>0</v>
      </c>
      <c r="DP34">
        <v>9972.42777777778</v>
      </c>
      <c r="DQ34">
        <v>0</v>
      </c>
      <c r="DR34">
        <v>0.421392111111111</v>
      </c>
      <c r="DS34">
        <v>0.542389</v>
      </c>
      <c r="DT34">
        <v>431.089777777778</v>
      </c>
      <c r="DU34">
        <v>430.484888888889</v>
      </c>
      <c r="DV34">
        <v>0.110615666666667</v>
      </c>
      <c r="DW34">
        <v>419.970222222222</v>
      </c>
      <c r="DX34">
        <v>24.4249666666667</v>
      </c>
      <c r="DY34">
        <v>2.21418333333333</v>
      </c>
      <c r="DZ34">
        <v>2.20420111111111</v>
      </c>
      <c r="EA34">
        <v>19.0653</v>
      </c>
      <c r="EB34">
        <v>18.9928777777778</v>
      </c>
      <c r="EC34">
        <v>0</v>
      </c>
      <c r="ED34">
        <v>0</v>
      </c>
      <c r="EE34">
        <v>0</v>
      </c>
      <c r="EF34">
        <v>0</v>
      </c>
      <c r="EG34">
        <v>2.20054444444444</v>
      </c>
      <c r="EH34">
        <v>0</v>
      </c>
      <c r="EI34">
        <v>-11.9130111111111</v>
      </c>
      <c r="EJ34">
        <v>-0.9054</v>
      </c>
      <c r="EK34">
        <v>35.75</v>
      </c>
      <c r="EL34">
        <v>41.3887777777778</v>
      </c>
      <c r="EM34">
        <v>38.062</v>
      </c>
      <c r="EN34">
        <v>41.465</v>
      </c>
      <c r="EO34">
        <v>36.937</v>
      </c>
      <c r="EP34">
        <v>0</v>
      </c>
      <c r="EQ34">
        <v>0</v>
      </c>
      <c r="ER34">
        <v>0</v>
      </c>
      <c r="ES34">
        <v>24.2999999523163</v>
      </c>
      <c r="ET34">
        <v>0</v>
      </c>
      <c r="EU34">
        <v>2.220232</v>
      </c>
      <c r="EV34">
        <v>-0.359415388544977</v>
      </c>
      <c r="EW34">
        <v>1.1350999926002</v>
      </c>
      <c r="EX34">
        <v>-12.069708</v>
      </c>
      <c r="EY34">
        <v>15</v>
      </c>
      <c r="EZ34">
        <v>1510803824.5</v>
      </c>
      <c r="FA34" t="s">
        <v>440</v>
      </c>
      <c r="FB34">
        <v>1510803818</v>
      </c>
      <c r="FC34">
        <v>1510803824.5</v>
      </c>
      <c r="FD34">
        <v>2</v>
      </c>
      <c r="FE34">
        <v>-0.152</v>
      </c>
      <c r="FF34">
        <v>0.022</v>
      </c>
      <c r="FG34">
        <v>6.852</v>
      </c>
      <c r="FH34">
        <v>0.543</v>
      </c>
      <c r="FI34">
        <v>420</v>
      </c>
      <c r="FJ34">
        <v>25</v>
      </c>
      <c r="FK34">
        <v>0.22</v>
      </c>
      <c r="FL34">
        <v>0.22</v>
      </c>
      <c r="FM34">
        <v>0.117677275</v>
      </c>
      <c r="FN34">
        <v>-0.0653097748592873</v>
      </c>
      <c r="FO34">
        <v>0.00657780453110116</v>
      </c>
      <c r="FP34">
        <v>1</v>
      </c>
      <c r="FQ34">
        <v>1</v>
      </c>
      <c r="FR34">
        <v>1</v>
      </c>
      <c r="FS34" t="s">
        <v>411</v>
      </c>
      <c r="FT34">
        <v>2.97388</v>
      </c>
      <c r="FU34">
        <v>2.75375</v>
      </c>
      <c r="FV34">
        <v>0.0904587</v>
      </c>
      <c r="FW34">
        <v>0.0916556</v>
      </c>
      <c r="FX34">
        <v>0.104579</v>
      </c>
      <c r="FY34">
        <v>0.10552</v>
      </c>
      <c r="FZ34">
        <v>35386</v>
      </c>
      <c r="GA34">
        <v>38568.1</v>
      </c>
      <c r="GB34">
        <v>35252.9</v>
      </c>
      <c r="GC34">
        <v>38503.4</v>
      </c>
      <c r="GD34">
        <v>44686.1</v>
      </c>
      <c r="GE34">
        <v>49695.5</v>
      </c>
      <c r="GF34">
        <v>55025.8</v>
      </c>
      <c r="GG34">
        <v>61702.8</v>
      </c>
      <c r="GH34">
        <v>1.9965</v>
      </c>
      <c r="GI34">
        <v>1.86175</v>
      </c>
      <c r="GJ34">
        <v>0.0848621</v>
      </c>
      <c r="GK34">
        <v>0</v>
      </c>
      <c r="GL34">
        <v>26.1516</v>
      </c>
      <c r="GM34">
        <v>999.9</v>
      </c>
      <c r="GN34">
        <v>57.643</v>
      </c>
      <c r="GO34">
        <v>28.903</v>
      </c>
      <c r="GP34">
        <v>25.5469</v>
      </c>
      <c r="GQ34">
        <v>55.7538</v>
      </c>
      <c r="GR34">
        <v>48.6538</v>
      </c>
      <c r="GS34">
        <v>1</v>
      </c>
      <c r="GT34">
        <v>-0.10159</v>
      </c>
      <c r="GU34">
        <v>-0.722628</v>
      </c>
      <c r="GV34">
        <v>20.1372</v>
      </c>
      <c r="GW34">
        <v>5.20276</v>
      </c>
      <c r="GX34">
        <v>12.0043</v>
      </c>
      <c r="GY34">
        <v>4.9757</v>
      </c>
      <c r="GZ34">
        <v>3.293</v>
      </c>
      <c r="HA34">
        <v>9999</v>
      </c>
      <c r="HB34">
        <v>999.9</v>
      </c>
      <c r="HC34">
        <v>9999</v>
      </c>
      <c r="HD34">
        <v>9999</v>
      </c>
      <c r="HE34">
        <v>1.8631</v>
      </c>
      <c r="HF34">
        <v>1.86813</v>
      </c>
      <c r="HG34">
        <v>1.86794</v>
      </c>
      <c r="HH34">
        <v>1.86898</v>
      </c>
      <c r="HI34">
        <v>1.86984</v>
      </c>
      <c r="HJ34">
        <v>1.86588</v>
      </c>
      <c r="HK34">
        <v>1.86706</v>
      </c>
      <c r="HL34">
        <v>1.86838</v>
      </c>
      <c r="HM34">
        <v>5</v>
      </c>
      <c r="HN34">
        <v>0</v>
      </c>
      <c r="HO34">
        <v>0</v>
      </c>
      <c r="HP34">
        <v>0</v>
      </c>
      <c r="HQ34" t="s">
        <v>412</v>
      </c>
      <c r="HR34" t="s">
        <v>413</v>
      </c>
      <c r="HS34" t="s">
        <v>414</v>
      </c>
      <c r="HT34" t="s">
        <v>414</v>
      </c>
      <c r="HU34" t="s">
        <v>414</v>
      </c>
      <c r="HV34" t="s">
        <v>414</v>
      </c>
      <c r="HW34">
        <v>0</v>
      </c>
      <c r="HX34">
        <v>100</v>
      </c>
      <c r="HY34">
        <v>100</v>
      </c>
      <c r="HZ34">
        <v>6.854</v>
      </c>
      <c r="IA34">
        <v>0.5361</v>
      </c>
      <c r="IB34">
        <v>4.22708191199972</v>
      </c>
      <c r="IC34">
        <v>0.00614860080401583</v>
      </c>
      <c r="ID34">
        <v>7.47005204250058e-07</v>
      </c>
      <c r="IE34">
        <v>-6.13614996760479e-10</v>
      </c>
      <c r="IF34">
        <v>0.0255766371347134</v>
      </c>
      <c r="IG34">
        <v>-0.0226463544028373</v>
      </c>
      <c r="IH34">
        <v>0.00259345603324487</v>
      </c>
      <c r="II34">
        <v>-3.18119573220187e-05</v>
      </c>
      <c r="IJ34">
        <v>-2</v>
      </c>
      <c r="IK34">
        <v>1777</v>
      </c>
      <c r="IL34">
        <v>0</v>
      </c>
      <c r="IM34">
        <v>26</v>
      </c>
      <c r="IN34">
        <v>10.3</v>
      </c>
      <c r="IO34">
        <v>10.2</v>
      </c>
      <c r="IP34">
        <v>1.03271</v>
      </c>
      <c r="IQ34">
        <v>2.63184</v>
      </c>
      <c r="IR34">
        <v>1.54785</v>
      </c>
      <c r="IS34">
        <v>2.30957</v>
      </c>
      <c r="IT34">
        <v>1.34644</v>
      </c>
      <c r="IU34">
        <v>2.3584</v>
      </c>
      <c r="IV34">
        <v>33.0875</v>
      </c>
      <c r="IW34">
        <v>24.2451</v>
      </c>
      <c r="IX34">
        <v>18</v>
      </c>
      <c r="IY34">
        <v>501.638</v>
      </c>
      <c r="IZ34">
        <v>414.615</v>
      </c>
      <c r="JA34">
        <v>27.6191</v>
      </c>
      <c r="JB34">
        <v>26.0387</v>
      </c>
      <c r="JC34">
        <v>30.0001</v>
      </c>
      <c r="JD34">
        <v>25.9422</v>
      </c>
      <c r="JE34">
        <v>25.8829</v>
      </c>
      <c r="JF34">
        <v>20.6954</v>
      </c>
      <c r="JG34">
        <v>11.2817</v>
      </c>
      <c r="JH34">
        <v>100</v>
      </c>
      <c r="JI34">
        <v>27.565</v>
      </c>
      <c r="JJ34">
        <v>420</v>
      </c>
      <c r="JK34">
        <v>24.5545</v>
      </c>
      <c r="JL34">
        <v>102.133</v>
      </c>
      <c r="JM34">
        <v>102.741</v>
      </c>
    </row>
    <row r="35" spans="1:273">
      <c r="A35">
        <v>19</v>
      </c>
      <c r="B35">
        <v>1510804443.6</v>
      </c>
      <c r="C35">
        <v>1156.09999990463</v>
      </c>
      <c r="D35" t="s">
        <v>451</v>
      </c>
      <c r="E35" t="s">
        <v>452</v>
      </c>
      <c r="F35">
        <v>5</v>
      </c>
      <c r="G35" t="s">
        <v>405</v>
      </c>
      <c r="H35" t="s">
        <v>406</v>
      </c>
      <c r="I35">
        <v>1510804440.8</v>
      </c>
      <c r="J35">
        <f>(K35)/1000</f>
        <v>0</v>
      </c>
      <c r="K35">
        <f>IF(CZ35, AN35, AH35)</f>
        <v>0</v>
      </c>
      <c r="L35">
        <f>IF(CZ35, AI35, AG35)</f>
        <v>0</v>
      </c>
      <c r="M35">
        <f>DB35 - IF(AU35&gt;1, L35*CV35*100.0/(AW35*DP35), 0)</f>
        <v>0</v>
      </c>
      <c r="N35">
        <f>((T35-J35/2)*M35-L35)/(T35+J35/2)</f>
        <v>0</v>
      </c>
      <c r="O35">
        <f>N35*(DI35+DJ35)/1000.0</f>
        <v>0</v>
      </c>
      <c r="P35">
        <f>(DB35 - IF(AU35&gt;1, L35*CV35*100.0/(AW35*DP35), 0))*(DI35+DJ35)/1000.0</f>
        <v>0</v>
      </c>
      <c r="Q35">
        <f>2.0/((1/S35-1/R35)+SIGN(S35)*SQRT((1/S35-1/R35)*(1/S35-1/R35) + 4*CW35/((CW35+1)*(CW35+1))*(2*1/S35*1/R35-1/R35*1/R35)))</f>
        <v>0</v>
      </c>
      <c r="R35">
        <f>IF(LEFT(CX35,1)&lt;&gt;"0",IF(LEFT(CX35,1)="1",3.0,CY35),$D$5+$E$5*(DP35*DI35/($K$5*1000))+$F$5*(DP35*DI35/($K$5*1000))*MAX(MIN(CV35,$J$5),$I$5)*MAX(MIN(CV35,$J$5),$I$5)+$G$5*MAX(MIN(CV35,$J$5),$I$5)*(DP35*DI35/($K$5*1000))+$H$5*(DP35*DI35/($K$5*1000))*(DP35*DI35/($K$5*1000)))</f>
        <v>0</v>
      </c>
      <c r="S35">
        <f>J35*(1000-(1000*0.61365*exp(17.502*W35/(240.97+W35))/(DI35+DJ35)+DD35)/2)/(1000*0.61365*exp(17.502*W35/(240.97+W35))/(DI35+DJ35)-DD35)</f>
        <v>0</v>
      </c>
      <c r="T35">
        <f>1/((CW35+1)/(Q35/1.6)+1/(R35/1.37)) + CW35/((CW35+1)/(Q35/1.6) + CW35/(R35/1.37))</f>
        <v>0</v>
      </c>
      <c r="U35">
        <f>(CR35*CU35)</f>
        <v>0</v>
      </c>
      <c r="V35">
        <f>(DK35+(U35+2*0.95*5.67E-8*(((DK35+$B$7)+273)^4-(DK35+273)^4)-44100*J35)/(1.84*29.3*R35+8*0.95*5.67E-8*(DK35+273)^3))</f>
        <v>0</v>
      </c>
      <c r="W35">
        <f>($C$7*DL35+$D$7*DM35+$E$7*V35)</f>
        <v>0</v>
      </c>
      <c r="X35">
        <f>0.61365*exp(17.502*W35/(240.97+W35))</f>
        <v>0</v>
      </c>
      <c r="Y35">
        <f>(Z35/AA35*100)</f>
        <v>0</v>
      </c>
      <c r="Z35">
        <f>DD35*(DI35+DJ35)/1000</f>
        <v>0</v>
      </c>
      <c r="AA35">
        <f>0.61365*exp(17.502*DK35/(240.97+DK35))</f>
        <v>0</v>
      </c>
      <c r="AB35">
        <f>(X35-DD35*(DI35+DJ35)/1000)</f>
        <v>0</v>
      </c>
      <c r="AC35">
        <f>(-J35*44100)</f>
        <v>0</v>
      </c>
      <c r="AD35">
        <f>2*29.3*R35*0.92*(DK35-W35)</f>
        <v>0</v>
      </c>
      <c r="AE35">
        <f>2*0.95*5.67E-8*(((DK35+$B$7)+273)^4-(W35+273)^4)</f>
        <v>0</v>
      </c>
      <c r="AF35">
        <f>U35+AE35+AC35+AD35</f>
        <v>0</v>
      </c>
      <c r="AG35">
        <f>DH35*AU35*(DC35-DB35*(1000-AU35*DE35)/(1000-AU35*DD35))/(100*CV35)</f>
        <v>0</v>
      </c>
      <c r="AH35">
        <f>1000*DH35*AU35*(DD35-DE35)/(100*CV35*(1000-AU35*DD35))</f>
        <v>0</v>
      </c>
      <c r="AI35">
        <f>(AJ35 - AK35 - DI35*1E3/(8.314*(DK35+273.15)) * AM35/DH35 * AL35) * DH35/(100*CV35) * (1000 - DE35)/1000</f>
        <v>0</v>
      </c>
      <c r="AJ35">
        <v>430.543314496052</v>
      </c>
      <c r="AK35">
        <v>431.122654545454</v>
      </c>
      <c r="AL35">
        <v>0.000286735150447067</v>
      </c>
      <c r="AM35">
        <v>63.7173783493191</v>
      </c>
      <c r="AN35">
        <f>(AP35 - AO35 + DI35*1E3/(8.314*(DK35+273.15)) * AR35/DH35 * AQ35) * DH35/(100*CV35) * 1000/(1000 - AP35)</f>
        <v>0</v>
      </c>
      <c r="AO35">
        <v>24.4616260833333</v>
      </c>
      <c r="AP35">
        <v>24.5401284848485</v>
      </c>
      <c r="AQ35">
        <v>6.1685548494724e-05</v>
      </c>
      <c r="AR35">
        <v>108.68</v>
      </c>
      <c r="AS35">
        <v>0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MAX(0,($B$13+$C$13*DP35)/(1+$D$13*DP35)*DI35/(DK35+273)*$E$13)</f>
        <v>0</v>
      </c>
      <c r="AX35" t="s">
        <v>408</v>
      </c>
      <c r="AY35" t="s">
        <v>408</v>
      </c>
      <c r="AZ35">
        <v>0</v>
      </c>
      <c r="BA35">
        <v>0</v>
      </c>
      <c r="BB35">
        <f>1-AZ35/BA35</f>
        <v>0</v>
      </c>
      <c r="BC35">
        <v>0</v>
      </c>
      <c r="BD35" t="s">
        <v>408</v>
      </c>
      <c r="BE35" t="s">
        <v>408</v>
      </c>
      <c r="BF35">
        <v>0</v>
      </c>
      <c r="BG35">
        <v>0</v>
      </c>
      <c r="BH35">
        <f>1-BF35/BG35</f>
        <v>0</v>
      </c>
      <c r="BI35">
        <v>0.5</v>
      </c>
      <c r="BJ35">
        <f>CS35</f>
        <v>0</v>
      </c>
      <c r="BK35">
        <f>L35</f>
        <v>0</v>
      </c>
      <c r="BL35">
        <f>BH35*BI35*BJ35</f>
        <v>0</v>
      </c>
      <c r="BM35">
        <f>(BK35-BC35)/BJ35</f>
        <v>0</v>
      </c>
      <c r="BN35">
        <f>(BA35-BG35)/BG35</f>
        <v>0</v>
      </c>
      <c r="BO35">
        <f>AZ35/(BB35+AZ35/BG35)</f>
        <v>0</v>
      </c>
      <c r="BP35" t="s">
        <v>408</v>
      </c>
      <c r="BQ35">
        <v>0</v>
      </c>
      <c r="BR35">
        <f>IF(BQ35&lt;&gt;0, BQ35, BO35)</f>
        <v>0</v>
      </c>
      <c r="BS35">
        <f>1-BR35/BG35</f>
        <v>0</v>
      </c>
      <c r="BT35">
        <f>(BG35-BF35)/(BG35-BR35)</f>
        <v>0</v>
      </c>
      <c r="BU35">
        <f>(BA35-BG35)/(BA35-BR35)</f>
        <v>0</v>
      </c>
      <c r="BV35">
        <f>(BG35-BF35)/(BG35-AZ35)</f>
        <v>0</v>
      </c>
      <c r="BW35">
        <f>(BA35-BG35)/(BA35-AZ35)</f>
        <v>0</v>
      </c>
      <c r="BX35">
        <f>(BT35*BR35/BF35)</f>
        <v>0</v>
      </c>
      <c r="BY35">
        <f>(1-BX35)</f>
        <v>0</v>
      </c>
      <c r="BZ35" t="s">
        <v>408</v>
      </c>
      <c r="CA35" t="s">
        <v>408</v>
      </c>
      <c r="CB35" t="s">
        <v>408</v>
      </c>
      <c r="CC35" t="s">
        <v>408</v>
      </c>
      <c r="CD35" t="s">
        <v>408</v>
      </c>
      <c r="CE35" t="s">
        <v>408</v>
      </c>
      <c r="CF35" t="s">
        <v>408</v>
      </c>
      <c r="CG35" t="s">
        <v>408</v>
      </c>
      <c r="CH35" t="s">
        <v>408</v>
      </c>
      <c r="CI35" t="s">
        <v>408</v>
      </c>
      <c r="CJ35" t="s">
        <v>408</v>
      </c>
      <c r="CK35" t="s">
        <v>408</v>
      </c>
      <c r="CL35" t="s">
        <v>408</v>
      </c>
      <c r="CM35" t="s">
        <v>408</v>
      </c>
      <c r="CN35" t="s">
        <v>408</v>
      </c>
      <c r="CO35" t="s">
        <v>408</v>
      </c>
      <c r="CP35" t="s">
        <v>408</v>
      </c>
      <c r="CQ35" t="s">
        <v>408</v>
      </c>
      <c r="CR35">
        <f>$B$11*DQ35+$C$11*DR35+$F$11*EC35*(1-EF35)</f>
        <v>0</v>
      </c>
      <c r="CS35">
        <f>CR35*CT35</f>
        <v>0</v>
      </c>
      <c r="CT35">
        <f>($B$11*$D$9+$C$11*$D$9+$F$11*((EP35+EH35)/MAX(EP35+EH35+EQ35, 0.1)*$I$9+EQ35/MAX(EP35+EH35+EQ35, 0.1)*$J$9))/($B$11+$C$11+$F$11)</f>
        <v>0</v>
      </c>
      <c r="CU35">
        <f>($B$11*$K$9+$C$11*$K$9+$F$11*((EP35+EH35)/MAX(EP35+EH35+EQ35, 0.1)*$P$9+EQ35/MAX(EP35+EH35+EQ35, 0.1)*$Q$9))/($B$11+$C$11+$F$11)</f>
        <v>0</v>
      </c>
      <c r="CV35">
        <v>2.96</v>
      </c>
      <c r="CW35">
        <v>0.5</v>
      </c>
      <c r="CX35" t="s">
        <v>409</v>
      </c>
      <c r="CY35">
        <v>2</v>
      </c>
      <c r="CZ35" t="b">
        <v>1</v>
      </c>
      <c r="DA35">
        <v>1510804440.8</v>
      </c>
      <c r="DB35">
        <v>420.5101</v>
      </c>
      <c r="DC35">
        <v>419.9952</v>
      </c>
      <c r="DD35">
        <v>24.53614</v>
      </c>
      <c r="DE35">
        <v>24.45667</v>
      </c>
      <c r="DF35">
        <v>413.6555</v>
      </c>
      <c r="DG35">
        <v>24.00003</v>
      </c>
      <c r="DH35">
        <v>500.1268</v>
      </c>
      <c r="DI35">
        <v>90.2469</v>
      </c>
      <c r="DJ35">
        <v>0.10014645</v>
      </c>
      <c r="DK35">
        <v>27.73415</v>
      </c>
      <c r="DL35">
        <v>27.52546</v>
      </c>
      <c r="DM35">
        <v>999.9</v>
      </c>
      <c r="DN35">
        <v>0</v>
      </c>
      <c r="DO35">
        <v>0</v>
      </c>
      <c r="DP35">
        <v>9979.556</v>
      </c>
      <c r="DQ35">
        <v>0</v>
      </c>
      <c r="DR35">
        <v>0.3926299</v>
      </c>
      <c r="DS35">
        <v>0.5148986</v>
      </c>
      <c r="DT35">
        <v>431.0874</v>
      </c>
      <c r="DU35">
        <v>430.5244</v>
      </c>
      <c r="DV35">
        <v>0.07949405</v>
      </c>
      <c r="DW35">
        <v>419.9952</v>
      </c>
      <c r="DX35">
        <v>24.45667</v>
      </c>
      <c r="DY35">
        <v>2.214311</v>
      </c>
      <c r="DZ35">
        <v>2.207138</v>
      </c>
      <c r="EA35">
        <v>19.06623</v>
      </c>
      <c r="EB35">
        <v>19.01421</v>
      </c>
      <c r="EC35">
        <v>0</v>
      </c>
      <c r="ED35">
        <v>0</v>
      </c>
      <c r="EE35">
        <v>0</v>
      </c>
      <c r="EF35">
        <v>0</v>
      </c>
      <c r="EG35">
        <v>2.31013</v>
      </c>
      <c r="EH35">
        <v>0</v>
      </c>
      <c r="EI35">
        <v>-11.94827</v>
      </c>
      <c r="EJ35">
        <v>-0.90561</v>
      </c>
      <c r="EK35">
        <v>35.75</v>
      </c>
      <c r="EL35">
        <v>41.437</v>
      </c>
      <c r="EM35">
        <v>38.1124</v>
      </c>
      <c r="EN35">
        <v>41.5</v>
      </c>
      <c r="EO35">
        <v>36.9496</v>
      </c>
      <c r="EP35">
        <v>0</v>
      </c>
      <c r="EQ35">
        <v>0</v>
      </c>
      <c r="ER35">
        <v>0</v>
      </c>
      <c r="ES35">
        <v>29.0999999046326</v>
      </c>
      <c r="ET35">
        <v>0</v>
      </c>
      <c r="EU35">
        <v>2.243344</v>
      </c>
      <c r="EV35">
        <v>0.17605384059641</v>
      </c>
      <c r="EW35">
        <v>0.848100001032842</v>
      </c>
      <c r="EX35">
        <v>-11.98892</v>
      </c>
      <c r="EY35">
        <v>15</v>
      </c>
      <c r="EZ35">
        <v>1510803824.5</v>
      </c>
      <c r="FA35" t="s">
        <v>440</v>
      </c>
      <c r="FB35">
        <v>1510803818</v>
      </c>
      <c r="FC35">
        <v>1510803824.5</v>
      </c>
      <c r="FD35">
        <v>2</v>
      </c>
      <c r="FE35">
        <v>-0.152</v>
      </c>
      <c r="FF35">
        <v>0.022</v>
      </c>
      <c r="FG35">
        <v>6.852</v>
      </c>
      <c r="FH35">
        <v>0.543</v>
      </c>
      <c r="FI35">
        <v>420</v>
      </c>
      <c r="FJ35">
        <v>25</v>
      </c>
      <c r="FK35">
        <v>0.22</v>
      </c>
      <c r="FL35">
        <v>0.22</v>
      </c>
      <c r="FM35">
        <v>0.10853688</v>
      </c>
      <c r="FN35">
        <v>-0.127511855909944</v>
      </c>
      <c r="FO35">
        <v>0.014626321606084</v>
      </c>
      <c r="FP35">
        <v>1</v>
      </c>
      <c r="FQ35">
        <v>1</v>
      </c>
      <c r="FR35">
        <v>1</v>
      </c>
      <c r="FS35" t="s">
        <v>411</v>
      </c>
      <c r="FT35">
        <v>2.97383</v>
      </c>
      <c r="FU35">
        <v>2.75362</v>
      </c>
      <c r="FV35">
        <v>0.0904717</v>
      </c>
      <c r="FW35">
        <v>0.0916735</v>
      </c>
      <c r="FX35">
        <v>0.104602</v>
      </c>
      <c r="FY35">
        <v>0.105647</v>
      </c>
      <c r="FZ35">
        <v>35385.8</v>
      </c>
      <c r="GA35">
        <v>38567.1</v>
      </c>
      <c r="GB35">
        <v>35253.1</v>
      </c>
      <c r="GC35">
        <v>38503.3</v>
      </c>
      <c r="GD35">
        <v>44685.2</v>
      </c>
      <c r="GE35">
        <v>49688.4</v>
      </c>
      <c r="GF35">
        <v>55026.1</v>
      </c>
      <c r="GG35">
        <v>61702.7</v>
      </c>
      <c r="GH35">
        <v>1.99662</v>
      </c>
      <c r="GI35">
        <v>1.86178</v>
      </c>
      <c r="GJ35">
        <v>0.0835098</v>
      </c>
      <c r="GK35">
        <v>0</v>
      </c>
      <c r="GL35">
        <v>26.1482</v>
      </c>
      <c r="GM35">
        <v>999.9</v>
      </c>
      <c r="GN35">
        <v>57.643</v>
      </c>
      <c r="GO35">
        <v>28.903</v>
      </c>
      <c r="GP35">
        <v>25.5423</v>
      </c>
      <c r="GQ35">
        <v>55.9438</v>
      </c>
      <c r="GR35">
        <v>49.0345</v>
      </c>
      <c r="GS35">
        <v>1</v>
      </c>
      <c r="GT35">
        <v>-0.101532</v>
      </c>
      <c r="GU35">
        <v>-0.71168</v>
      </c>
      <c r="GV35">
        <v>20.1371</v>
      </c>
      <c r="GW35">
        <v>5.20336</v>
      </c>
      <c r="GX35">
        <v>12.0041</v>
      </c>
      <c r="GY35">
        <v>4.9757</v>
      </c>
      <c r="GZ35">
        <v>3.293</v>
      </c>
      <c r="HA35">
        <v>9999</v>
      </c>
      <c r="HB35">
        <v>999.9</v>
      </c>
      <c r="HC35">
        <v>9999</v>
      </c>
      <c r="HD35">
        <v>9999</v>
      </c>
      <c r="HE35">
        <v>1.8631</v>
      </c>
      <c r="HF35">
        <v>1.86813</v>
      </c>
      <c r="HG35">
        <v>1.86791</v>
      </c>
      <c r="HH35">
        <v>1.86899</v>
      </c>
      <c r="HI35">
        <v>1.86983</v>
      </c>
      <c r="HJ35">
        <v>1.8659</v>
      </c>
      <c r="HK35">
        <v>1.86705</v>
      </c>
      <c r="HL35">
        <v>1.8684</v>
      </c>
      <c r="HM35">
        <v>5</v>
      </c>
      <c r="HN35">
        <v>0</v>
      </c>
      <c r="HO35">
        <v>0</v>
      </c>
      <c r="HP35">
        <v>0</v>
      </c>
      <c r="HQ35" t="s">
        <v>412</v>
      </c>
      <c r="HR35" t="s">
        <v>413</v>
      </c>
      <c r="HS35" t="s">
        <v>414</v>
      </c>
      <c r="HT35" t="s">
        <v>414</v>
      </c>
      <c r="HU35" t="s">
        <v>414</v>
      </c>
      <c r="HV35" t="s">
        <v>414</v>
      </c>
      <c r="HW35">
        <v>0</v>
      </c>
      <c r="HX35">
        <v>100</v>
      </c>
      <c r="HY35">
        <v>100</v>
      </c>
      <c r="HZ35">
        <v>6.855</v>
      </c>
      <c r="IA35">
        <v>0.5364</v>
      </c>
      <c r="IB35">
        <v>4.22708191199972</v>
      </c>
      <c r="IC35">
        <v>0.00614860080401583</v>
      </c>
      <c r="ID35">
        <v>7.47005204250058e-07</v>
      </c>
      <c r="IE35">
        <v>-6.13614996760479e-10</v>
      </c>
      <c r="IF35">
        <v>0.0255766371347134</v>
      </c>
      <c r="IG35">
        <v>-0.0226463544028373</v>
      </c>
      <c r="IH35">
        <v>0.00259345603324487</v>
      </c>
      <c r="II35">
        <v>-3.18119573220187e-05</v>
      </c>
      <c r="IJ35">
        <v>-2</v>
      </c>
      <c r="IK35">
        <v>1777</v>
      </c>
      <c r="IL35">
        <v>0</v>
      </c>
      <c r="IM35">
        <v>26</v>
      </c>
      <c r="IN35">
        <v>10.4</v>
      </c>
      <c r="IO35">
        <v>10.3</v>
      </c>
      <c r="IP35">
        <v>1.03271</v>
      </c>
      <c r="IQ35">
        <v>2.63062</v>
      </c>
      <c r="IR35">
        <v>1.54785</v>
      </c>
      <c r="IS35">
        <v>2.30835</v>
      </c>
      <c r="IT35">
        <v>1.34644</v>
      </c>
      <c r="IU35">
        <v>2.45117</v>
      </c>
      <c r="IV35">
        <v>33.0875</v>
      </c>
      <c r="IW35">
        <v>24.2451</v>
      </c>
      <c r="IX35">
        <v>18</v>
      </c>
      <c r="IY35">
        <v>501.733</v>
      </c>
      <c r="IZ35">
        <v>414.637</v>
      </c>
      <c r="JA35">
        <v>27.5484</v>
      </c>
      <c r="JB35">
        <v>26.0393</v>
      </c>
      <c r="JC35">
        <v>30.0001</v>
      </c>
      <c r="JD35">
        <v>25.9436</v>
      </c>
      <c r="JE35">
        <v>25.8839</v>
      </c>
      <c r="JF35">
        <v>20.6949</v>
      </c>
      <c r="JG35">
        <v>11.0103</v>
      </c>
      <c r="JH35">
        <v>100</v>
      </c>
      <c r="JI35">
        <v>27.524</v>
      </c>
      <c r="JJ35">
        <v>420</v>
      </c>
      <c r="JK35">
        <v>24.5685</v>
      </c>
      <c r="JL35">
        <v>102.133</v>
      </c>
      <c r="JM35">
        <v>102.74</v>
      </c>
    </row>
    <row r="36" spans="1:273">
      <c r="A36">
        <v>20</v>
      </c>
      <c r="B36">
        <v>1510804448.6</v>
      </c>
      <c r="C36">
        <v>1161.09999990463</v>
      </c>
      <c r="D36" t="s">
        <v>453</v>
      </c>
      <c r="E36" t="s">
        <v>454</v>
      </c>
      <c r="F36">
        <v>5</v>
      </c>
      <c r="G36" t="s">
        <v>405</v>
      </c>
      <c r="H36" t="s">
        <v>406</v>
      </c>
      <c r="I36">
        <v>1510804446.1</v>
      </c>
      <c r="J36">
        <f>(K36)/1000</f>
        <v>0</v>
      </c>
      <c r="K36">
        <f>IF(CZ36, AN36, AH36)</f>
        <v>0</v>
      </c>
      <c r="L36">
        <f>IF(CZ36, AI36, AG36)</f>
        <v>0</v>
      </c>
      <c r="M36">
        <f>DB36 - IF(AU36&gt;1, L36*CV36*100.0/(AW36*DP36), 0)</f>
        <v>0</v>
      </c>
      <c r="N36">
        <f>((T36-J36/2)*M36-L36)/(T36+J36/2)</f>
        <v>0</v>
      </c>
      <c r="O36">
        <f>N36*(DI36+DJ36)/1000.0</f>
        <v>0</v>
      </c>
      <c r="P36">
        <f>(DB36 - IF(AU36&gt;1, L36*CV36*100.0/(AW36*DP36), 0))*(DI36+DJ36)/1000.0</f>
        <v>0</v>
      </c>
      <c r="Q36">
        <f>2.0/((1/S36-1/R36)+SIGN(S36)*SQRT((1/S36-1/R36)*(1/S36-1/R36) + 4*CW36/((CW36+1)*(CW36+1))*(2*1/S36*1/R36-1/R36*1/R36)))</f>
        <v>0</v>
      </c>
      <c r="R36">
        <f>IF(LEFT(CX36,1)&lt;&gt;"0",IF(LEFT(CX36,1)="1",3.0,CY36),$D$5+$E$5*(DP36*DI36/($K$5*1000))+$F$5*(DP36*DI36/($K$5*1000))*MAX(MIN(CV36,$J$5),$I$5)*MAX(MIN(CV36,$J$5),$I$5)+$G$5*MAX(MIN(CV36,$J$5),$I$5)*(DP36*DI36/($K$5*1000))+$H$5*(DP36*DI36/($K$5*1000))*(DP36*DI36/($K$5*1000)))</f>
        <v>0</v>
      </c>
      <c r="S36">
        <f>J36*(1000-(1000*0.61365*exp(17.502*W36/(240.97+W36))/(DI36+DJ36)+DD36)/2)/(1000*0.61365*exp(17.502*W36/(240.97+W36))/(DI36+DJ36)-DD36)</f>
        <v>0</v>
      </c>
      <c r="T36">
        <f>1/((CW36+1)/(Q36/1.6)+1/(R36/1.37)) + CW36/((CW36+1)/(Q36/1.6) + CW36/(R36/1.37))</f>
        <v>0</v>
      </c>
      <c r="U36">
        <f>(CR36*CU36)</f>
        <v>0</v>
      </c>
      <c r="V36">
        <f>(DK36+(U36+2*0.95*5.67E-8*(((DK36+$B$7)+273)^4-(DK36+273)^4)-44100*J36)/(1.84*29.3*R36+8*0.95*5.67E-8*(DK36+273)^3))</f>
        <v>0</v>
      </c>
      <c r="W36">
        <f>($C$7*DL36+$D$7*DM36+$E$7*V36)</f>
        <v>0</v>
      </c>
      <c r="X36">
        <f>0.61365*exp(17.502*W36/(240.97+W36))</f>
        <v>0</v>
      </c>
      <c r="Y36">
        <f>(Z36/AA36*100)</f>
        <v>0</v>
      </c>
      <c r="Z36">
        <f>DD36*(DI36+DJ36)/1000</f>
        <v>0</v>
      </c>
      <c r="AA36">
        <f>0.61365*exp(17.502*DK36/(240.97+DK36))</f>
        <v>0</v>
      </c>
      <c r="AB36">
        <f>(X36-DD36*(DI36+DJ36)/1000)</f>
        <v>0</v>
      </c>
      <c r="AC36">
        <f>(-J36*44100)</f>
        <v>0</v>
      </c>
      <c r="AD36">
        <f>2*29.3*R36*0.92*(DK36-W36)</f>
        <v>0</v>
      </c>
      <c r="AE36">
        <f>2*0.95*5.67E-8*(((DK36+$B$7)+273)^4-(W36+273)^4)</f>
        <v>0</v>
      </c>
      <c r="AF36">
        <f>U36+AE36+AC36+AD36</f>
        <v>0</v>
      </c>
      <c r="AG36">
        <f>DH36*AU36*(DC36-DB36*(1000-AU36*DE36)/(1000-AU36*DD36))/(100*CV36)</f>
        <v>0</v>
      </c>
      <c r="AH36">
        <f>1000*DH36*AU36*(DD36-DE36)/(100*CV36*(1000-AU36*DD36))</f>
        <v>0</v>
      </c>
      <c r="AI36">
        <f>(AJ36 - AK36 - DI36*1E3/(8.314*(DK36+273.15)) * AM36/DH36 * AL36) * DH36/(100*CV36) * (1000 - DE36)/1000</f>
        <v>0</v>
      </c>
      <c r="AJ36">
        <v>430.526847650454</v>
      </c>
      <c r="AK36">
        <v>431.103545454545</v>
      </c>
      <c r="AL36">
        <v>-0.00010340321187585</v>
      </c>
      <c r="AM36">
        <v>63.7173783493191</v>
      </c>
      <c r="AN36">
        <f>(AP36 - AO36 + DI36*1E3/(8.314*(DK36+273.15)) * AR36/DH36 * AQ36) * DH36/(100*CV36) * 1000/(1000 - AP36)</f>
        <v>0</v>
      </c>
      <c r="AO36">
        <v>24.4838396966667</v>
      </c>
      <c r="AP36">
        <v>24.553943030303</v>
      </c>
      <c r="AQ36">
        <v>0.000178914559124859</v>
      </c>
      <c r="AR36">
        <v>108.68</v>
      </c>
      <c r="AS36">
        <v>0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MAX(0,($B$13+$C$13*DP36)/(1+$D$13*DP36)*DI36/(DK36+273)*$E$13)</f>
        <v>0</v>
      </c>
      <c r="AX36" t="s">
        <v>408</v>
      </c>
      <c r="AY36" t="s">
        <v>408</v>
      </c>
      <c r="AZ36">
        <v>0</v>
      </c>
      <c r="BA36">
        <v>0</v>
      </c>
      <c r="BB36">
        <f>1-AZ36/BA36</f>
        <v>0</v>
      </c>
      <c r="BC36">
        <v>0</v>
      </c>
      <c r="BD36" t="s">
        <v>408</v>
      </c>
      <c r="BE36" t="s">
        <v>408</v>
      </c>
      <c r="BF36">
        <v>0</v>
      </c>
      <c r="BG36">
        <v>0</v>
      </c>
      <c r="BH36">
        <f>1-BF36/BG36</f>
        <v>0</v>
      </c>
      <c r="BI36">
        <v>0.5</v>
      </c>
      <c r="BJ36">
        <f>CS36</f>
        <v>0</v>
      </c>
      <c r="BK36">
        <f>L36</f>
        <v>0</v>
      </c>
      <c r="BL36">
        <f>BH36*BI36*BJ36</f>
        <v>0</v>
      </c>
      <c r="BM36">
        <f>(BK36-BC36)/BJ36</f>
        <v>0</v>
      </c>
      <c r="BN36">
        <f>(BA36-BG36)/BG36</f>
        <v>0</v>
      </c>
      <c r="BO36">
        <f>AZ36/(BB36+AZ36/BG36)</f>
        <v>0</v>
      </c>
      <c r="BP36" t="s">
        <v>408</v>
      </c>
      <c r="BQ36">
        <v>0</v>
      </c>
      <c r="BR36">
        <f>IF(BQ36&lt;&gt;0, BQ36, BO36)</f>
        <v>0</v>
      </c>
      <c r="BS36">
        <f>1-BR36/BG36</f>
        <v>0</v>
      </c>
      <c r="BT36">
        <f>(BG36-BF36)/(BG36-BR36)</f>
        <v>0</v>
      </c>
      <c r="BU36">
        <f>(BA36-BG36)/(BA36-BR36)</f>
        <v>0</v>
      </c>
      <c r="BV36">
        <f>(BG36-BF36)/(BG36-AZ36)</f>
        <v>0</v>
      </c>
      <c r="BW36">
        <f>(BA36-BG36)/(BA36-AZ36)</f>
        <v>0</v>
      </c>
      <c r="BX36">
        <f>(BT36*BR36/BF36)</f>
        <v>0</v>
      </c>
      <c r="BY36">
        <f>(1-BX36)</f>
        <v>0</v>
      </c>
      <c r="BZ36" t="s">
        <v>408</v>
      </c>
      <c r="CA36" t="s">
        <v>408</v>
      </c>
      <c r="CB36" t="s">
        <v>408</v>
      </c>
      <c r="CC36" t="s">
        <v>408</v>
      </c>
      <c r="CD36" t="s">
        <v>408</v>
      </c>
      <c r="CE36" t="s">
        <v>408</v>
      </c>
      <c r="CF36" t="s">
        <v>408</v>
      </c>
      <c r="CG36" t="s">
        <v>408</v>
      </c>
      <c r="CH36" t="s">
        <v>408</v>
      </c>
      <c r="CI36" t="s">
        <v>408</v>
      </c>
      <c r="CJ36" t="s">
        <v>408</v>
      </c>
      <c r="CK36" t="s">
        <v>408</v>
      </c>
      <c r="CL36" t="s">
        <v>408</v>
      </c>
      <c r="CM36" t="s">
        <v>408</v>
      </c>
      <c r="CN36" t="s">
        <v>408</v>
      </c>
      <c r="CO36" t="s">
        <v>408</v>
      </c>
      <c r="CP36" t="s">
        <v>408</v>
      </c>
      <c r="CQ36" t="s">
        <v>408</v>
      </c>
      <c r="CR36">
        <f>$B$11*DQ36+$C$11*DR36+$F$11*EC36*(1-EF36)</f>
        <v>0</v>
      </c>
      <c r="CS36">
        <f>CR36*CT36</f>
        <v>0</v>
      </c>
      <c r="CT36">
        <f>($B$11*$D$9+$C$11*$D$9+$F$11*((EP36+EH36)/MAX(EP36+EH36+EQ36, 0.1)*$I$9+EQ36/MAX(EP36+EH36+EQ36, 0.1)*$J$9))/($B$11+$C$11+$F$11)</f>
        <v>0</v>
      </c>
      <c r="CU36">
        <f>($B$11*$K$9+$C$11*$K$9+$F$11*((EP36+EH36)/MAX(EP36+EH36+EQ36, 0.1)*$P$9+EQ36/MAX(EP36+EH36+EQ36, 0.1)*$Q$9))/($B$11+$C$11+$F$11)</f>
        <v>0</v>
      </c>
      <c r="CV36">
        <v>2.96</v>
      </c>
      <c r="CW36">
        <v>0.5</v>
      </c>
      <c r="CX36" t="s">
        <v>409</v>
      </c>
      <c r="CY36">
        <v>2</v>
      </c>
      <c r="CZ36" t="b">
        <v>1</v>
      </c>
      <c r="DA36">
        <v>1510804446.1</v>
      </c>
      <c r="DB36">
        <v>420.527888888889</v>
      </c>
      <c r="DC36">
        <v>419.984333333333</v>
      </c>
      <c r="DD36">
        <v>24.5476</v>
      </c>
      <c r="DE36">
        <v>24.4852333333333</v>
      </c>
      <c r="DF36">
        <v>413.673111111111</v>
      </c>
      <c r="DG36">
        <v>24.0109444444444</v>
      </c>
      <c r="DH36">
        <v>500.098222222222</v>
      </c>
      <c r="DI36">
        <v>90.2502222222222</v>
      </c>
      <c r="DJ36">
        <v>0.0998485</v>
      </c>
      <c r="DK36">
        <v>27.7263444444444</v>
      </c>
      <c r="DL36">
        <v>27.5158555555556</v>
      </c>
      <c r="DM36">
        <v>999.9</v>
      </c>
      <c r="DN36">
        <v>0</v>
      </c>
      <c r="DO36">
        <v>0</v>
      </c>
      <c r="DP36">
        <v>9997.22333333333</v>
      </c>
      <c r="DQ36">
        <v>0</v>
      </c>
      <c r="DR36">
        <v>0.399939</v>
      </c>
      <c r="DS36">
        <v>0.543497777777778</v>
      </c>
      <c r="DT36">
        <v>431.110777777778</v>
      </c>
      <c r="DU36">
        <v>430.526222222222</v>
      </c>
      <c r="DV36">
        <v>0.0623611888888889</v>
      </c>
      <c r="DW36">
        <v>419.984333333333</v>
      </c>
      <c r="DX36">
        <v>24.4852333333333</v>
      </c>
      <c r="DY36">
        <v>2.21542555555556</v>
      </c>
      <c r="DZ36">
        <v>2.20979666666667</v>
      </c>
      <c r="EA36">
        <v>19.0743</v>
      </c>
      <c r="EB36">
        <v>19.0335111111111</v>
      </c>
      <c r="EC36">
        <v>0</v>
      </c>
      <c r="ED36">
        <v>0</v>
      </c>
      <c r="EE36">
        <v>0</v>
      </c>
      <c r="EF36">
        <v>0</v>
      </c>
      <c r="EG36">
        <v>2.2082</v>
      </c>
      <c r="EH36">
        <v>0</v>
      </c>
      <c r="EI36">
        <v>-11.9419111111111</v>
      </c>
      <c r="EJ36">
        <v>-0.905455555555555</v>
      </c>
      <c r="EK36">
        <v>35.7775555555556</v>
      </c>
      <c r="EL36">
        <v>41.437</v>
      </c>
      <c r="EM36">
        <v>38.125</v>
      </c>
      <c r="EN36">
        <v>41.5275555555556</v>
      </c>
      <c r="EO36">
        <v>37</v>
      </c>
      <c r="EP36">
        <v>0</v>
      </c>
      <c r="EQ36">
        <v>0</v>
      </c>
      <c r="ER36">
        <v>0</v>
      </c>
      <c r="ES36">
        <v>34.5</v>
      </c>
      <c r="ET36">
        <v>0</v>
      </c>
      <c r="EU36">
        <v>2.21928461538462</v>
      </c>
      <c r="EV36">
        <v>-0.170235903030485</v>
      </c>
      <c r="EW36">
        <v>0.0324307689463565</v>
      </c>
      <c r="EX36">
        <v>-11.9371538461538</v>
      </c>
      <c r="EY36">
        <v>15</v>
      </c>
      <c r="EZ36">
        <v>1510803824.5</v>
      </c>
      <c r="FA36" t="s">
        <v>440</v>
      </c>
      <c r="FB36">
        <v>1510803818</v>
      </c>
      <c r="FC36">
        <v>1510803824.5</v>
      </c>
      <c r="FD36">
        <v>2</v>
      </c>
      <c r="FE36">
        <v>-0.152</v>
      </c>
      <c r="FF36">
        <v>0.022</v>
      </c>
      <c r="FG36">
        <v>6.852</v>
      </c>
      <c r="FH36">
        <v>0.543</v>
      </c>
      <c r="FI36">
        <v>420</v>
      </c>
      <c r="FJ36">
        <v>25</v>
      </c>
      <c r="FK36">
        <v>0.22</v>
      </c>
      <c r="FL36">
        <v>0.22</v>
      </c>
      <c r="FM36">
        <v>0.09449441</v>
      </c>
      <c r="FN36">
        <v>-0.208428842026267</v>
      </c>
      <c r="FO36">
        <v>0.0216024735806088</v>
      </c>
      <c r="FP36">
        <v>1</v>
      </c>
      <c r="FQ36">
        <v>1</v>
      </c>
      <c r="FR36">
        <v>1</v>
      </c>
      <c r="FS36" t="s">
        <v>411</v>
      </c>
      <c r="FT36">
        <v>2.97412</v>
      </c>
      <c r="FU36">
        <v>2.75389</v>
      </c>
      <c r="FV36">
        <v>0.0904666</v>
      </c>
      <c r="FW36">
        <v>0.0916682</v>
      </c>
      <c r="FX36">
        <v>0.104644</v>
      </c>
      <c r="FY36">
        <v>0.10572</v>
      </c>
      <c r="FZ36">
        <v>35385.8</v>
      </c>
      <c r="GA36">
        <v>38566.9</v>
      </c>
      <c r="GB36">
        <v>35253</v>
      </c>
      <c r="GC36">
        <v>38502.8</v>
      </c>
      <c r="GD36">
        <v>44683</v>
      </c>
      <c r="GE36">
        <v>49683.9</v>
      </c>
      <c r="GF36">
        <v>55026</v>
      </c>
      <c r="GG36">
        <v>61702.2</v>
      </c>
      <c r="GH36">
        <v>1.99682</v>
      </c>
      <c r="GI36">
        <v>1.86217</v>
      </c>
      <c r="GJ36">
        <v>0.0837371</v>
      </c>
      <c r="GK36">
        <v>0</v>
      </c>
      <c r="GL36">
        <v>26.1443</v>
      </c>
      <c r="GM36">
        <v>999.9</v>
      </c>
      <c r="GN36">
        <v>57.643</v>
      </c>
      <c r="GO36">
        <v>28.903</v>
      </c>
      <c r="GP36">
        <v>25.5455</v>
      </c>
      <c r="GQ36">
        <v>56.2238</v>
      </c>
      <c r="GR36">
        <v>48.4575</v>
      </c>
      <c r="GS36">
        <v>1</v>
      </c>
      <c r="GT36">
        <v>-0.101364</v>
      </c>
      <c r="GU36">
        <v>-0.79665</v>
      </c>
      <c r="GV36">
        <v>20.1367</v>
      </c>
      <c r="GW36">
        <v>5.20306</v>
      </c>
      <c r="GX36">
        <v>12.0041</v>
      </c>
      <c r="GY36">
        <v>4.97575</v>
      </c>
      <c r="GZ36">
        <v>3.293</v>
      </c>
      <c r="HA36">
        <v>9999</v>
      </c>
      <c r="HB36">
        <v>999.9</v>
      </c>
      <c r="HC36">
        <v>9999</v>
      </c>
      <c r="HD36">
        <v>9999</v>
      </c>
      <c r="HE36">
        <v>1.8631</v>
      </c>
      <c r="HF36">
        <v>1.86813</v>
      </c>
      <c r="HG36">
        <v>1.86792</v>
      </c>
      <c r="HH36">
        <v>1.86898</v>
      </c>
      <c r="HI36">
        <v>1.86983</v>
      </c>
      <c r="HJ36">
        <v>1.86591</v>
      </c>
      <c r="HK36">
        <v>1.86706</v>
      </c>
      <c r="HL36">
        <v>1.8684</v>
      </c>
      <c r="HM36">
        <v>5</v>
      </c>
      <c r="HN36">
        <v>0</v>
      </c>
      <c r="HO36">
        <v>0</v>
      </c>
      <c r="HP36">
        <v>0</v>
      </c>
      <c r="HQ36" t="s">
        <v>412</v>
      </c>
      <c r="HR36" t="s">
        <v>413</v>
      </c>
      <c r="HS36" t="s">
        <v>414</v>
      </c>
      <c r="HT36" t="s">
        <v>414</v>
      </c>
      <c r="HU36" t="s">
        <v>414</v>
      </c>
      <c r="HV36" t="s">
        <v>414</v>
      </c>
      <c r="HW36">
        <v>0</v>
      </c>
      <c r="HX36">
        <v>100</v>
      </c>
      <c r="HY36">
        <v>100</v>
      </c>
      <c r="HZ36">
        <v>6.855</v>
      </c>
      <c r="IA36">
        <v>0.537</v>
      </c>
      <c r="IB36">
        <v>4.22708191199972</v>
      </c>
      <c r="IC36">
        <v>0.00614860080401583</v>
      </c>
      <c r="ID36">
        <v>7.47005204250058e-07</v>
      </c>
      <c r="IE36">
        <v>-6.13614996760479e-10</v>
      </c>
      <c r="IF36">
        <v>0.0255766371347134</v>
      </c>
      <c r="IG36">
        <v>-0.0226463544028373</v>
      </c>
      <c r="IH36">
        <v>0.00259345603324487</v>
      </c>
      <c r="II36">
        <v>-3.18119573220187e-05</v>
      </c>
      <c r="IJ36">
        <v>-2</v>
      </c>
      <c r="IK36">
        <v>1777</v>
      </c>
      <c r="IL36">
        <v>0</v>
      </c>
      <c r="IM36">
        <v>26</v>
      </c>
      <c r="IN36">
        <v>10.5</v>
      </c>
      <c r="IO36">
        <v>10.4</v>
      </c>
      <c r="IP36">
        <v>1.03271</v>
      </c>
      <c r="IQ36">
        <v>2.63184</v>
      </c>
      <c r="IR36">
        <v>1.54785</v>
      </c>
      <c r="IS36">
        <v>2.30835</v>
      </c>
      <c r="IT36">
        <v>1.34644</v>
      </c>
      <c r="IU36">
        <v>2.41211</v>
      </c>
      <c r="IV36">
        <v>33.0875</v>
      </c>
      <c r="IW36">
        <v>24.2451</v>
      </c>
      <c r="IX36">
        <v>18</v>
      </c>
      <c r="IY36">
        <v>501.875</v>
      </c>
      <c r="IZ36">
        <v>414.874</v>
      </c>
      <c r="JA36">
        <v>27.5052</v>
      </c>
      <c r="JB36">
        <v>26.0415</v>
      </c>
      <c r="JC36">
        <v>30.0003</v>
      </c>
      <c r="JD36">
        <v>25.9447</v>
      </c>
      <c r="JE36">
        <v>25.8853</v>
      </c>
      <c r="JF36">
        <v>20.6961</v>
      </c>
      <c r="JG36">
        <v>11.0103</v>
      </c>
      <c r="JH36">
        <v>100</v>
      </c>
      <c r="JI36">
        <v>27.5067</v>
      </c>
      <c r="JJ36">
        <v>420</v>
      </c>
      <c r="JK36">
        <v>24.5683</v>
      </c>
      <c r="JL36">
        <v>102.133</v>
      </c>
      <c r="JM36">
        <v>102.739</v>
      </c>
    </row>
    <row r="37" spans="1:273">
      <c r="A37">
        <v>21</v>
      </c>
      <c r="B37">
        <v>1510804453.6</v>
      </c>
      <c r="C37">
        <v>1166.09999990463</v>
      </c>
      <c r="D37" t="s">
        <v>455</v>
      </c>
      <c r="E37" t="s">
        <v>456</v>
      </c>
      <c r="F37">
        <v>5</v>
      </c>
      <c r="G37" t="s">
        <v>405</v>
      </c>
      <c r="H37" t="s">
        <v>406</v>
      </c>
      <c r="I37">
        <v>1510804450.8</v>
      </c>
      <c r="J37">
        <f>(K37)/1000</f>
        <v>0</v>
      </c>
      <c r="K37">
        <f>IF(CZ37, AN37, AH37)</f>
        <v>0</v>
      </c>
      <c r="L37">
        <f>IF(CZ37, AI37, AG37)</f>
        <v>0</v>
      </c>
      <c r="M37">
        <f>DB37 - IF(AU37&gt;1, L37*CV37*100.0/(AW37*DP37), 0)</f>
        <v>0</v>
      </c>
      <c r="N37">
        <f>((T37-J37/2)*M37-L37)/(T37+J37/2)</f>
        <v>0</v>
      </c>
      <c r="O37">
        <f>N37*(DI37+DJ37)/1000.0</f>
        <v>0</v>
      </c>
      <c r="P37">
        <f>(DB37 - IF(AU37&gt;1, L37*CV37*100.0/(AW37*DP37), 0))*(DI37+DJ37)/1000.0</f>
        <v>0</v>
      </c>
      <c r="Q37">
        <f>2.0/((1/S37-1/R37)+SIGN(S37)*SQRT((1/S37-1/R37)*(1/S37-1/R37) + 4*CW37/((CW37+1)*(CW37+1))*(2*1/S37*1/R37-1/R37*1/R37)))</f>
        <v>0</v>
      </c>
      <c r="R37">
        <f>IF(LEFT(CX37,1)&lt;&gt;"0",IF(LEFT(CX37,1)="1",3.0,CY37),$D$5+$E$5*(DP37*DI37/($K$5*1000))+$F$5*(DP37*DI37/($K$5*1000))*MAX(MIN(CV37,$J$5),$I$5)*MAX(MIN(CV37,$J$5),$I$5)+$G$5*MAX(MIN(CV37,$J$5),$I$5)*(DP37*DI37/($K$5*1000))+$H$5*(DP37*DI37/($K$5*1000))*(DP37*DI37/($K$5*1000)))</f>
        <v>0</v>
      </c>
      <c r="S37">
        <f>J37*(1000-(1000*0.61365*exp(17.502*W37/(240.97+W37))/(DI37+DJ37)+DD37)/2)/(1000*0.61365*exp(17.502*W37/(240.97+W37))/(DI37+DJ37)-DD37)</f>
        <v>0</v>
      </c>
      <c r="T37">
        <f>1/((CW37+1)/(Q37/1.6)+1/(R37/1.37)) + CW37/((CW37+1)/(Q37/1.6) + CW37/(R37/1.37))</f>
        <v>0</v>
      </c>
      <c r="U37">
        <f>(CR37*CU37)</f>
        <v>0</v>
      </c>
      <c r="V37">
        <f>(DK37+(U37+2*0.95*5.67E-8*(((DK37+$B$7)+273)^4-(DK37+273)^4)-44100*J37)/(1.84*29.3*R37+8*0.95*5.67E-8*(DK37+273)^3))</f>
        <v>0</v>
      </c>
      <c r="W37">
        <f>($C$7*DL37+$D$7*DM37+$E$7*V37)</f>
        <v>0</v>
      </c>
      <c r="X37">
        <f>0.61365*exp(17.502*W37/(240.97+W37))</f>
        <v>0</v>
      </c>
      <c r="Y37">
        <f>(Z37/AA37*100)</f>
        <v>0</v>
      </c>
      <c r="Z37">
        <f>DD37*(DI37+DJ37)/1000</f>
        <v>0</v>
      </c>
      <c r="AA37">
        <f>0.61365*exp(17.502*DK37/(240.97+DK37))</f>
        <v>0</v>
      </c>
      <c r="AB37">
        <f>(X37-DD37*(DI37+DJ37)/1000)</f>
        <v>0</v>
      </c>
      <c r="AC37">
        <f>(-J37*44100)</f>
        <v>0</v>
      </c>
      <c r="AD37">
        <f>2*29.3*R37*0.92*(DK37-W37)</f>
        <v>0</v>
      </c>
      <c r="AE37">
        <f>2*0.95*5.67E-8*(((DK37+$B$7)+273)^4-(W37+273)^4)</f>
        <v>0</v>
      </c>
      <c r="AF37">
        <f>U37+AE37+AC37+AD37</f>
        <v>0</v>
      </c>
      <c r="AG37">
        <f>DH37*AU37*(DC37-DB37*(1000-AU37*DE37)/(1000-AU37*DD37))/(100*CV37)</f>
        <v>0</v>
      </c>
      <c r="AH37">
        <f>1000*DH37*AU37*(DD37-DE37)/(100*CV37*(1000-AU37*DD37))</f>
        <v>0</v>
      </c>
      <c r="AI37">
        <f>(AJ37 - AK37 - DI37*1E3/(8.314*(DK37+273.15)) * AM37/DH37 * AL37) * DH37/(100*CV37) * (1000 - DE37)/1000</f>
        <v>0</v>
      </c>
      <c r="AJ37">
        <v>430.519509853735</v>
      </c>
      <c r="AK37">
        <v>431.145581818182</v>
      </c>
      <c r="AL37">
        <v>0.000132272460726378</v>
      </c>
      <c r="AM37">
        <v>63.7173783493191</v>
      </c>
      <c r="AN37">
        <f>(AP37 - AO37 + DI37*1E3/(8.314*(DK37+273.15)) * AR37/DH37 * AQ37) * DH37/(100*CV37) * 1000/(1000 - AP37)</f>
        <v>0</v>
      </c>
      <c r="AO37">
        <v>24.5070821066667</v>
      </c>
      <c r="AP37">
        <v>24.5715412121212</v>
      </c>
      <c r="AQ37">
        <v>0.000227022808037974</v>
      </c>
      <c r="AR37">
        <v>108.68</v>
      </c>
      <c r="AS37">
        <v>0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MAX(0,($B$13+$C$13*DP37)/(1+$D$13*DP37)*DI37/(DK37+273)*$E$13)</f>
        <v>0</v>
      </c>
      <c r="AX37" t="s">
        <v>408</v>
      </c>
      <c r="AY37" t="s">
        <v>408</v>
      </c>
      <c r="AZ37">
        <v>0</v>
      </c>
      <c r="BA37">
        <v>0</v>
      </c>
      <c r="BB37">
        <f>1-AZ37/BA37</f>
        <v>0</v>
      </c>
      <c r="BC37">
        <v>0</v>
      </c>
      <c r="BD37" t="s">
        <v>408</v>
      </c>
      <c r="BE37" t="s">
        <v>408</v>
      </c>
      <c r="BF37">
        <v>0</v>
      </c>
      <c r="BG37">
        <v>0</v>
      </c>
      <c r="BH37">
        <f>1-BF37/BG37</f>
        <v>0</v>
      </c>
      <c r="BI37">
        <v>0.5</v>
      </c>
      <c r="BJ37">
        <f>CS37</f>
        <v>0</v>
      </c>
      <c r="BK37">
        <f>L37</f>
        <v>0</v>
      </c>
      <c r="BL37">
        <f>BH37*BI37*BJ37</f>
        <v>0</v>
      </c>
      <c r="BM37">
        <f>(BK37-BC37)/BJ37</f>
        <v>0</v>
      </c>
      <c r="BN37">
        <f>(BA37-BG37)/BG37</f>
        <v>0</v>
      </c>
      <c r="BO37">
        <f>AZ37/(BB37+AZ37/BG37)</f>
        <v>0</v>
      </c>
      <c r="BP37" t="s">
        <v>408</v>
      </c>
      <c r="BQ37">
        <v>0</v>
      </c>
      <c r="BR37">
        <f>IF(BQ37&lt;&gt;0, BQ37, BO37)</f>
        <v>0</v>
      </c>
      <c r="BS37">
        <f>1-BR37/BG37</f>
        <v>0</v>
      </c>
      <c r="BT37">
        <f>(BG37-BF37)/(BG37-BR37)</f>
        <v>0</v>
      </c>
      <c r="BU37">
        <f>(BA37-BG37)/(BA37-BR37)</f>
        <v>0</v>
      </c>
      <c r="BV37">
        <f>(BG37-BF37)/(BG37-AZ37)</f>
        <v>0</v>
      </c>
      <c r="BW37">
        <f>(BA37-BG37)/(BA37-AZ37)</f>
        <v>0</v>
      </c>
      <c r="BX37">
        <f>(BT37*BR37/BF37)</f>
        <v>0</v>
      </c>
      <c r="BY37">
        <f>(1-BX37)</f>
        <v>0</v>
      </c>
      <c r="BZ37" t="s">
        <v>408</v>
      </c>
      <c r="CA37" t="s">
        <v>408</v>
      </c>
      <c r="CB37" t="s">
        <v>408</v>
      </c>
      <c r="CC37" t="s">
        <v>408</v>
      </c>
      <c r="CD37" t="s">
        <v>408</v>
      </c>
      <c r="CE37" t="s">
        <v>408</v>
      </c>
      <c r="CF37" t="s">
        <v>408</v>
      </c>
      <c r="CG37" t="s">
        <v>408</v>
      </c>
      <c r="CH37" t="s">
        <v>408</v>
      </c>
      <c r="CI37" t="s">
        <v>408</v>
      </c>
      <c r="CJ37" t="s">
        <v>408</v>
      </c>
      <c r="CK37" t="s">
        <v>408</v>
      </c>
      <c r="CL37" t="s">
        <v>408</v>
      </c>
      <c r="CM37" t="s">
        <v>408</v>
      </c>
      <c r="CN37" t="s">
        <v>408</v>
      </c>
      <c r="CO37" t="s">
        <v>408</v>
      </c>
      <c r="CP37" t="s">
        <v>408</v>
      </c>
      <c r="CQ37" t="s">
        <v>408</v>
      </c>
      <c r="CR37">
        <f>$B$11*DQ37+$C$11*DR37+$F$11*EC37*(1-EF37)</f>
        <v>0</v>
      </c>
      <c r="CS37">
        <f>CR37*CT37</f>
        <v>0</v>
      </c>
      <c r="CT37">
        <f>($B$11*$D$9+$C$11*$D$9+$F$11*((EP37+EH37)/MAX(EP37+EH37+EQ37, 0.1)*$I$9+EQ37/MAX(EP37+EH37+EQ37, 0.1)*$J$9))/($B$11+$C$11+$F$11)</f>
        <v>0</v>
      </c>
      <c r="CU37">
        <f>($B$11*$K$9+$C$11*$K$9+$F$11*((EP37+EH37)/MAX(EP37+EH37+EQ37, 0.1)*$P$9+EQ37/MAX(EP37+EH37+EQ37, 0.1)*$Q$9))/($B$11+$C$11+$F$11)</f>
        <v>0</v>
      </c>
      <c r="CV37">
        <v>2.96</v>
      </c>
      <c r="CW37">
        <v>0.5</v>
      </c>
      <c r="CX37" t="s">
        <v>409</v>
      </c>
      <c r="CY37">
        <v>2</v>
      </c>
      <c r="CZ37" t="b">
        <v>1</v>
      </c>
      <c r="DA37">
        <v>1510804450.8</v>
      </c>
      <c r="DB37">
        <v>420.5393</v>
      </c>
      <c r="DC37">
        <v>419.9833</v>
      </c>
      <c r="DD37">
        <v>24.56385</v>
      </c>
      <c r="DE37">
        <v>24.50567</v>
      </c>
      <c r="DF37">
        <v>413.6842</v>
      </c>
      <c r="DG37">
        <v>24.0265</v>
      </c>
      <c r="DH37">
        <v>500.072</v>
      </c>
      <c r="DI37">
        <v>90.24701</v>
      </c>
      <c r="DJ37">
        <v>0.10000747</v>
      </c>
      <c r="DK37">
        <v>27.72691</v>
      </c>
      <c r="DL37">
        <v>27.51381</v>
      </c>
      <c r="DM37">
        <v>999.9</v>
      </c>
      <c r="DN37">
        <v>0</v>
      </c>
      <c r="DO37">
        <v>0</v>
      </c>
      <c r="DP37">
        <v>9987.87</v>
      </c>
      <c r="DQ37">
        <v>0</v>
      </c>
      <c r="DR37">
        <v>0.3998014</v>
      </c>
      <c r="DS37">
        <v>0.5558197</v>
      </c>
      <c r="DT37">
        <v>431.1295</v>
      </c>
      <c r="DU37">
        <v>430.5341</v>
      </c>
      <c r="DV37">
        <v>0.05818329</v>
      </c>
      <c r="DW37">
        <v>419.9833</v>
      </c>
      <c r="DX37">
        <v>24.50567</v>
      </c>
      <c r="DY37">
        <v>2.216814</v>
      </c>
      <c r="DZ37">
        <v>2.211562</v>
      </c>
      <c r="EA37">
        <v>19.08434</v>
      </c>
      <c r="EB37">
        <v>19.04634</v>
      </c>
      <c r="EC37">
        <v>0</v>
      </c>
      <c r="ED37">
        <v>0</v>
      </c>
      <c r="EE37">
        <v>0</v>
      </c>
      <c r="EF37">
        <v>0</v>
      </c>
      <c r="EG37">
        <v>2.23564</v>
      </c>
      <c r="EH37">
        <v>0</v>
      </c>
      <c r="EI37">
        <v>-11.73876</v>
      </c>
      <c r="EJ37">
        <v>-0.89657</v>
      </c>
      <c r="EK37">
        <v>35.8058</v>
      </c>
      <c r="EL37">
        <v>41.4937</v>
      </c>
      <c r="EM37">
        <v>38.1622</v>
      </c>
      <c r="EN37">
        <v>41.5746</v>
      </c>
      <c r="EO37">
        <v>37</v>
      </c>
      <c r="EP37">
        <v>0</v>
      </c>
      <c r="EQ37">
        <v>0</v>
      </c>
      <c r="ER37">
        <v>0</v>
      </c>
      <c r="ES37">
        <v>39.2999999523163</v>
      </c>
      <c r="ET37">
        <v>0</v>
      </c>
      <c r="EU37">
        <v>2.22486538461538</v>
      </c>
      <c r="EV37">
        <v>-0.397316237899807</v>
      </c>
      <c r="EW37">
        <v>1.27431794511266</v>
      </c>
      <c r="EX37">
        <v>-11.8632076923077</v>
      </c>
      <c r="EY37">
        <v>15</v>
      </c>
      <c r="EZ37">
        <v>1510803824.5</v>
      </c>
      <c r="FA37" t="s">
        <v>440</v>
      </c>
      <c r="FB37">
        <v>1510803818</v>
      </c>
      <c r="FC37">
        <v>1510803824.5</v>
      </c>
      <c r="FD37">
        <v>2</v>
      </c>
      <c r="FE37">
        <v>-0.152</v>
      </c>
      <c r="FF37">
        <v>0.022</v>
      </c>
      <c r="FG37">
        <v>6.852</v>
      </c>
      <c r="FH37">
        <v>0.543</v>
      </c>
      <c r="FI37">
        <v>420</v>
      </c>
      <c r="FJ37">
        <v>25</v>
      </c>
      <c r="FK37">
        <v>0.22</v>
      </c>
      <c r="FL37">
        <v>0.22</v>
      </c>
      <c r="FM37">
        <v>0.080112235</v>
      </c>
      <c r="FN37">
        <v>-0.220212769981239</v>
      </c>
      <c r="FO37">
        <v>0.0225861670773014</v>
      </c>
      <c r="FP37">
        <v>1</v>
      </c>
      <c r="FQ37">
        <v>1</v>
      </c>
      <c r="FR37">
        <v>1</v>
      </c>
      <c r="FS37" t="s">
        <v>411</v>
      </c>
      <c r="FT37">
        <v>2.97407</v>
      </c>
      <c r="FU37">
        <v>2.75378</v>
      </c>
      <c r="FV37">
        <v>0.090471</v>
      </c>
      <c r="FW37">
        <v>0.0916723</v>
      </c>
      <c r="FX37">
        <v>0.104691</v>
      </c>
      <c r="FY37">
        <v>0.105742</v>
      </c>
      <c r="FZ37">
        <v>35385.7</v>
      </c>
      <c r="GA37">
        <v>38566.5</v>
      </c>
      <c r="GB37">
        <v>35253</v>
      </c>
      <c r="GC37">
        <v>38502.6</v>
      </c>
      <c r="GD37">
        <v>44680.3</v>
      </c>
      <c r="GE37">
        <v>49682.5</v>
      </c>
      <c r="GF37">
        <v>55025.7</v>
      </c>
      <c r="GG37">
        <v>61702</v>
      </c>
      <c r="GH37">
        <v>1.99662</v>
      </c>
      <c r="GI37">
        <v>1.86205</v>
      </c>
      <c r="GJ37">
        <v>0.0837743</v>
      </c>
      <c r="GK37">
        <v>0</v>
      </c>
      <c r="GL37">
        <v>26.1404</v>
      </c>
      <c r="GM37">
        <v>999.9</v>
      </c>
      <c r="GN37">
        <v>57.643</v>
      </c>
      <c r="GO37">
        <v>28.893</v>
      </c>
      <c r="GP37">
        <v>25.5323</v>
      </c>
      <c r="GQ37">
        <v>56.5038</v>
      </c>
      <c r="GR37">
        <v>48.5096</v>
      </c>
      <c r="GS37">
        <v>1</v>
      </c>
      <c r="GT37">
        <v>-0.101057</v>
      </c>
      <c r="GU37">
        <v>-0.836059</v>
      </c>
      <c r="GV37">
        <v>20.1364</v>
      </c>
      <c r="GW37">
        <v>5.20321</v>
      </c>
      <c r="GX37">
        <v>12.0046</v>
      </c>
      <c r="GY37">
        <v>4.9758</v>
      </c>
      <c r="GZ37">
        <v>3.293</v>
      </c>
      <c r="HA37">
        <v>9999</v>
      </c>
      <c r="HB37">
        <v>999.9</v>
      </c>
      <c r="HC37">
        <v>9999</v>
      </c>
      <c r="HD37">
        <v>9999</v>
      </c>
      <c r="HE37">
        <v>1.8631</v>
      </c>
      <c r="HF37">
        <v>1.86813</v>
      </c>
      <c r="HG37">
        <v>1.86795</v>
      </c>
      <c r="HH37">
        <v>1.86899</v>
      </c>
      <c r="HI37">
        <v>1.86982</v>
      </c>
      <c r="HJ37">
        <v>1.86586</v>
      </c>
      <c r="HK37">
        <v>1.86706</v>
      </c>
      <c r="HL37">
        <v>1.86835</v>
      </c>
      <c r="HM37">
        <v>5</v>
      </c>
      <c r="HN37">
        <v>0</v>
      </c>
      <c r="HO37">
        <v>0</v>
      </c>
      <c r="HP37">
        <v>0</v>
      </c>
      <c r="HQ37" t="s">
        <v>412</v>
      </c>
      <c r="HR37" t="s">
        <v>413</v>
      </c>
      <c r="HS37" t="s">
        <v>414</v>
      </c>
      <c r="HT37" t="s">
        <v>414</v>
      </c>
      <c r="HU37" t="s">
        <v>414</v>
      </c>
      <c r="HV37" t="s">
        <v>414</v>
      </c>
      <c r="HW37">
        <v>0</v>
      </c>
      <c r="HX37">
        <v>100</v>
      </c>
      <c r="HY37">
        <v>100</v>
      </c>
      <c r="HZ37">
        <v>6.855</v>
      </c>
      <c r="IA37">
        <v>0.5378</v>
      </c>
      <c r="IB37">
        <v>4.22708191199972</v>
      </c>
      <c r="IC37">
        <v>0.00614860080401583</v>
      </c>
      <c r="ID37">
        <v>7.47005204250058e-07</v>
      </c>
      <c r="IE37">
        <v>-6.13614996760479e-10</v>
      </c>
      <c r="IF37">
        <v>0.0255766371347134</v>
      </c>
      <c r="IG37">
        <v>-0.0226463544028373</v>
      </c>
      <c r="IH37">
        <v>0.00259345603324487</v>
      </c>
      <c r="II37">
        <v>-3.18119573220187e-05</v>
      </c>
      <c r="IJ37">
        <v>-2</v>
      </c>
      <c r="IK37">
        <v>1777</v>
      </c>
      <c r="IL37">
        <v>0</v>
      </c>
      <c r="IM37">
        <v>26</v>
      </c>
      <c r="IN37">
        <v>10.6</v>
      </c>
      <c r="IO37">
        <v>10.5</v>
      </c>
      <c r="IP37">
        <v>1.03271</v>
      </c>
      <c r="IQ37">
        <v>2.63428</v>
      </c>
      <c r="IR37">
        <v>1.54785</v>
      </c>
      <c r="IS37">
        <v>2.30957</v>
      </c>
      <c r="IT37">
        <v>1.34644</v>
      </c>
      <c r="IU37">
        <v>2.27295</v>
      </c>
      <c r="IV37">
        <v>33.0875</v>
      </c>
      <c r="IW37">
        <v>24.2364</v>
      </c>
      <c r="IX37">
        <v>18</v>
      </c>
      <c r="IY37">
        <v>501.761</v>
      </c>
      <c r="IZ37">
        <v>414.813</v>
      </c>
      <c r="JA37">
        <v>27.4875</v>
      </c>
      <c r="JB37">
        <v>26.0425</v>
      </c>
      <c r="JC37">
        <v>30.0003</v>
      </c>
      <c r="JD37">
        <v>25.9465</v>
      </c>
      <c r="JE37">
        <v>25.8867</v>
      </c>
      <c r="JF37">
        <v>20.6951</v>
      </c>
      <c r="JG37">
        <v>11.0103</v>
      </c>
      <c r="JH37">
        <v>100</v>
      </c>
      <c r="JI37">
        <v>27.4909</v>
      </c>
      <c r="JJ37">
        <v>420</v>
      </c>
      <c r="JK37">
        <v>24.5681</v>
      </c>
      <c r="JL37">
        <v>102.133</v>
      </c>
      <c r="JM37">
        <v>102.739</v>
      </c>
    </row>
    <row r="38" spans="1:273">
      <c r="A38">
        <v>22</v>
      </c>
      <c r="B38">
        <v>1510804458.6</v>
      </c>
      <c r="C38">
        <v>1171.09999990463</v>
      </c>
      <c r="D38" t="s">
        <v>457</v>
      </c>
      <c r="E38" t="s">
        <v>458</v>
      </c>
      <c r="F38">
        <v>5</v>
      </c>
      <c r="G38" t="s">
        <v>405</v>
      </c>
      <c r="H38" t="s">
        <v>406</v>
      </c>
      <c r="I38">
        <v>1510804456.1</v>
      </c>
      <c r="J38">
        <f>(K38)/1000</f>
        <v>0</v>
      </c>
      <c r="K38">
        <f>IF(CZ38, AN38, AH38)</f>
        <v>0</v>
      </c>
      <c r="L38">
        <f>IF(CZ38, AI38, AG38)</f>
        <v>0</v>
      </c>
      <c r="M38">
        <f>DB38 - IF(AU38&gt;1, L38*CV38*100.0/(AW38*DP38), 0)</f>
        <v>0</v>
      </c>
      <c r="N38">
        <f>((T38-J38/2)*M38-L38)/(T38+J38/2)</f>
        <v>0</v>
      </c>
      <c r="O38">
        <f>N38*(DI38+DJ38)/1000.0</f>
        <v>0</v>
      </c>
      <c r="P38">
        <f>(DB38 - IF(AU38&gt;1, L38*CV38*100.0/(AW38*DP38), 0))*(DI38+DJ38)/1000.0</f>
        <v>0</v>
      </c>
      <c r="Q38">
        <f>2.0/((1/S38-1/R38)+SIGN(S38)*SQRT((1/S38-1/R38)*(1/S38-1/R38) + 4*CW38/((CW38+1)*(CW38+1))*(2*1/S38*1/R38-1/R38*1/R38)))</f>
        <v>0</v>
      </c>
      <c r="R38">
        <f>IF(LEFT(CX38,1)&lt;&gt;"0",IF(LEFT(CX38,1)="1",3.0,CY38),$D$5+$E$5*(DP38*DI38/($K$5*1000))+$F$5*(DP38*DI38/($K$5*1000))*MAX(MIN(CV38,$J$5),$I$5)*MAX(MIN(CV38,$J$5),$I$5)+$G$5*MAX(MIN(CV38,$J$5),$I$5)*(DP38*DI38/($K$5*1000))+$H$5*(DP38*DI38/($K$5*1000))*(DP38*DI38/($K$5*1000)))</f>
        <v>0</v>
      </c>
      <c r="S38">
        <f>J38*(1000-(1000*0.61365*exp(17.502*W38/(240.97+W38))/(DI38+DJ38)+DD38)/2)/(1000*0.61365*exp(17.502*W38/(240.97+W38))/(DI38+DJ38)-DD38)</f>
        <v>0</v>
      </c>
      <c r="T38">
        <f>1/((CW38+1)/(Q38/1.6)+1/(R38/1.37)) + CW38/((CW38+1)/(Q38/1.6) + CW38/(R38/1.37))</f>
        <v>0</v>
      </c>
      <c r="U38">
        <f>(CR38*CU38)</f>
        <v>0</v>
      </c>
      <c r="V38">
        <f>(DK38+(U38+2*0.95*5.67E-8*(((DK38+$B$7)+273)^4-(DK38+273)^4)-44100*J38)/(1.84*29.3*R38+8*0.95*5.67E-8*(DK38+273)^3))</f>
        <v>0</v>
      </c>
      <c r="W38">
        <f>($C$7*DL38+$D$7*DM38+$E$7*V38)</f>
        <v>0</v>
      </c>
      <c r="X38">
        <f>0.61365*exp(17.502*W38/(240.97+W38))</f>
        <v>0</v>
      </c>
      <c r="Y38">
        <f>(Z38/AA38*100)</f>
        <v>0</v>
      </c>
      <c r="Z38">
        <f>DD38*(DI38+DJ38)/1000</f>
        <v>0</v>
      </c>
      <c r="AA38">
        <f>0.61365*exp(17.502*DK38/(240.97+DK38))</f>
        <v>0</v>
      </c>
      <c r="AB38">
        <f>(X38-DD38*(DI38+DJ38)/1000)</f>
        <v>0</v>
      </c>
      <c r="AC38">
        <f>(-J38*44100)</f>
        <v>0</v>
      </c>
      <c r="AD38">
        <f>2*29.3*R38*0.92*(DK38-W38)</f>
        <v>0</v>
      </c>
      <c r="AE38">
        <f>2*0.95*5.67E-8*(((DK38+$B$7)+273)^4-(W38+273)^4)</f>
        <v>0</v>
      </c>
      <c r="AF38">
        <f>U38+AE38+AC38+AD38</f>
        <v>0</v>
      </c>
      <c r="AG38">
        <f>DH38*AU38*(DC38-DB38*(1000-AU38*DE38)/(1000-AU38*DD38))/(100*CV38)</f>
        <v>0</v>
      </c>
      <c r="AH38">
        <f>1000*DH38*AU38*(DD38-DE38)/(100*CV38*(1000-AU38*DD38))</f>
        <v>0</v>
      </c>
      <c r="AI38">
        <f>(AJ38 - AK38 - DI38*1E3/(8.314*(DK38+273.15)) * AM38/DH38 * AL38) * DH38/(100*CV38) * (1000 - DE38)/1000</f>
        <v>0</v>
      </c>
      <c r="AJ38">
        <v>430.60870280046</v>
      </c>
      <c r="AK38">
        <v>431.20346060606</v>
      </c>
      <c r="AL38">
        <v>0.000132502468238453</v>
      </c>
      <c r="AM38">
        <v>63.7173783493191</v>
      </c>
      <c r="AN38">
        <f>(AP38 - AO38 + DI38*1E3/(8.314*(DK38+273.15)) * AR38/DH38 * AQ38) * DH38/(100*CV38) * 1000/(1000 - AP38)</f>
        <v>0</v>
      </c>
      <c r="AO38">
        <v>24.5097742133333</v>
      </c>
      <c r="AP38">
        <v>24.5860684848485</v>
      </c>
      <c r="AQ38">
        <v>0.000148281778827024</v>
      </c>
      <c r="AR38">
        <v>108.68</v>
      </c>
      <c r="AS38">
        <v>0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MAX(0,($B$13+$C$13*DP38)/(1+$D$13*DP38)*DI38/(DK38+273)*$E$13)</f>
        <v>0</v>
      </c>
      <c r="AX38" t="s">
        <v>408</v>
      </c>
      <c r="AY38" t="s">
        <v>408</v>
      </c>
      <c r="AZ38">
        <v>0</v>
      </c>
      <c r="BA38">
        <v>0</v>
      </c>
      <c r="BB38">
        <f>1-AZ38/BA38</f>
        <v>0</v>
      </c>
      <c r="BC38">
        <v>0</v>
      </c>
      <c r="BD38" t="s">
        <v>408</v>
      </c>
      <c r="BE38" t="s">
        <v>408</v>
      </c>
      <c r="BF38">
        <v>0</v>
      </c>
      <c r="BG38">
        <v>0</v>
      </c>
      <c r="BH38">
        <f>1-BF38/BG38</f>
        <v>0</v>
      </c>
      <c r="BI38">
        <v>0.5</v>
      </c>
      <c r="BJ38">
        <f>CS38</f>
        <v>0</v>
      </c>
      <c r="BK38">
        <f>L38</f>
        <v>0</v>
      </c>
      <c r="BL38">
        <f>BH38*BI38*BJ38</f>
        <v>0</v>
      </c>
      <c r="BM38">
        <f>(BK38-BC38)/BJ38</f>
        <v>0</v>
      </c>
      <c r="BN38">
        <f>(BA38-BG38)/BG38</f>
        <v>0</v>
      </c>
      <c r="BO38">
        <f>AZ38/(BB38+AZ38/BG38)</f>
        <v>0</v>
      </c>
      <c r="BP38" t="s">
        <v>408</v>
      </c>
      <c r="BQ38">
        <v>0</v>
      </c>
      <c r="BR38">
        <f>IF(BQ38&lt;&gt;0, BQ38, BO38)</f>
        <v>0</v>
      </c>
      <c r="BS38">
        <f>1-BR38/BG38</f>
        <v>0</v>
      </c>
      <c r="BT38">
        <f>(BG38-BF38)/(BG38-BR38)</f>
        <v>0</v>
      </c>
      <c r="BU38">
        <f>(BA38-BG38)/(BA38-BR38)</f>
        <v>0</v>
      </c>
      <c r="BV38">
        <f>(BG38-BF38)/(BG38-AZ38)</f>
        <v>0</v>
      </c>
      <c r="BW38">
        <f>(BA38-BG38)/(BA38-AZ38)</f>
        <v>0</v>
      </c>
      <c r="BX38">
        <f>(BT38*BR38/BF38)</f>
        <v>0</v>
      </c>
      <c r="BY38">
        <f>(1-BX38)</f>
        <v>0</v>
      </c>
      <c r="BZ38" t="s">
        <v>408</v>
      </c>
      <c r="CA38" t="s">
        <v>408</v>
      </c>
      <c r="CB38" t="s">
        <v>408</v>
      </c>
      <c r="CC38" t="s">
        <v>408</v>
      </c>
      <c r="CD38" t="s">
        <v>408</v>
      </c>
      <c r="CE38" t="s">
        <v>408</v>
      </c>
      <c r="CF38" t="s">
        <v>408</v>
      </c>
      <c r="CG38" t="s">
        <v>408</v>
      </c>
      <c r="CH38" t="s">
        <v>408</v>
      </c>
      <c r="CI38" t="s">
        <v>408</v>
      </c>
      <c r="CJ38" t="s">
        <v>408</v>
      </c>
      <c r="CK38" t="s">
        <v>408</v>
      </c>
      <c r="CL38" t="s">
        <v>408</v>
      </c>
      <c r="CM38" t="s">
        <v>408</v>
      </c>
      <c r="CN38" t="s">
        <v>408</v>
      </c>
      <c r="CO38" t="s">
        <v>408</v>
      </c>
      <c r="CP38" t="s">
        <v>408</v>
      </c>
      <c r="CQ38" t="s">
        <v>408</v>
      </c>
      <c r="CR38">
        <f>$B$11*DQ38+$C$11*DR38+$F$11*EC38*(1-EF38)</f>
        <v>0</v>
      </c>
      <c r="CS38">
        <f>CR38*CT38</f>
        <v>0</v>
      </c>
      <c r="CT38">
        <f>($B$11*$D$9+$C$11*$D$9+$F$11*((EP38+EH38)/MAX(EP38+EH38+EQ38, 0.1)*$I$9+EQ38/MAX(EP38+EH38+EQ38, 0.1)*$J$9))/($B$11+$C$11+$F$11)</f>
        <v>0</v>
      </c>
      <c r="CU38">
        <f>($B$11*$K$9+$C$11*$K$9+$F$11*((EP38+EH38)/MAX(EP38+EH38+EQ38, 0.1)*$P$9+EQ38/MAX(EP38+EH38+EQ38, 0.1)*$Q$9))/($B$11+$C$11+$F$11)</f>
        <v>0</v>
      </c>
      <c r="CV38">
        <v>2.96</v>
      </c>
      <c r="CW38">
        <v>0.5</v>
      </c>
      <c r="CX38" t="s">
        <v>409</v>
      </c>
      <c r="CY38">
        <v>2</v>
      </c>
      <c r="CZ38" t="b">
        <v>1</v>
      </c>
      <c r="DA38">
        <v>1510804456.1</v>
      </c>
      <c r="DB38">
        <v>420.593888888889</v>
      </c>
      <c r="DC38">
        <v>420.043</v>
      </c>
      <c r="DD38">
        <v>24.5808555555556</v>
      </c>
      <c r="DE38">
        <v>24.5096222222222</v>
      </c>
      <c r="DF38">
        <v>413.738555555556</v>
      </c>
      <c r="DG38">
        <v>24.0427111111111</v>
      </c>
      <c r="DH38">
        <v>500.101888888889</v>
      </c>
      <c r="DI38">
        <v>90.2424444444444</v>
      </c>
      <c r="DJ38">
        <v>0.0998871888888889</v>
      </c>
      <c r="DK38">
        <v>27.7294555555556</v>
      </c>
      <c r="DL38">
        <v>27.5111555555556</v>
      </c>
      <c r="DM38">
        <v>999.9</v>
      </c>
      <c r="DN38">
        <v>0</v>
      </c>
      <c r="DO38">
        <v>0</v>
      </c>
      <c r="DP38">
        <v>10010.6844444444</v>
      </c>
      <c r="DQ38">
        <v>0</v>
      </c>
      <c r="DR38">
        <v>0.410665555555556</v>
      </c>
      <c r="DS38">
        <v>0.550784555555556</v>
      </c>
      <c r="DT38">
        <v>431.193222222222</v>
      </c>
      <c r="DU38">
        <v>430.597</v>
      </c>
      <c r="DV38">
        <v>0.0712176333333333</v>
      </c>
      <c r="DW38">
        <v>420.043</v>
      </c>
      <c r="DX38">
        <v>24.5096222222222</v>
      </c>
      <c r="DY38">
        <v>2.21823555555556</v>
      </c>
      <c r="DZ38">
        <v>2.21180888888889</v>
      </c>
      <c r="EA38">
        <v>19.0946222222222</v>
      </c>
      <c r="EB38">
        <v>19.0481</v>
      </c>
      <c r="EC38">
        <v>0</v>
      </c>
      <c r="ED38">
        <v>0</v>
      </c>
      <c r="EE38">
        <v>0</v>
      </c>
      <c r="EF38">
        <v>0</v>
      </c>
      <c r="EG38">
        <v>2.28887777777778</v>
      </c>
      <c r="EH38">
        <v>0</v>
      </c>
      <c r="EI38">
        <v>-11.4523777777778</v>
      </c>
      <c r="EJ38">
        <v>-0.913822222222222</v>
      </c>
      <c r="EK38">
        <v>35.812</v>
      </c>
      <c r="EL38">
        <v>41.5</v>
      </c>
      <c r="EM38">
        <v>38.187</v>
      </c>
      <c r="EN38">
        <v>41.625</v>
      </c>
      <c r="EO38">
        <v>37.0275555555556</v>
      </c>
      <c r="EP38">
        <v>0</v>
      </c>
      <c r="EQ38">
        <v>0</v>
      </c>
      <c r="ER38">
        <v>0</v>
      </c>
      <c r="ES38">
        <v>44.0999999046326</v>
      </c>
      <c r="ET38">
        <v>0</v>
      </c>
      <c r="EU38">
        <v>2.22820769230769</v>
      </c>
      <c r="EV38">
        <v>0.260410259610413</v>
      </c>
      <c r="EW38">
        <v>2.67360684017332</v>
      </c>
      <c r="EX38">
        <v>-11.7192153846154</v>
      </c>
      <c r="EY38">
        <v>15</v>
      </c>
      <c r="EZ38">
        <v>1510803824.5</v>
      </c>
      <c r="FA38" t="s">
        <v>440</v>
      </c>
      <c r="FB38">
        <v>1510803818</v>
      </c>
      <c r="FC38">
        <v>1510803824.5</v>
      </c>
      <c r="FD38">
        <v>2</v>
      </c>
      <c r="FE38">
        <v>-0.152</v>
      </c>
      <c r="FF38">
        <v>0.022</v>
      </c>
      <c r="FG38">
        <v>6.852</v>
      </c>
      <c r="FH38">
        <v>0.543</v>
      </c>
      <c r="FI38">
        <v>420</v>
      </c>
      <c r="FJ38">
        <v>25</v>
      </c>
      <c r="FK38">
        <v>0.22</v>
      </c>
      <c r="FL38">
        <v>0.22</v>
      </c>
      <c r="FM38">
        <v>0.06912598</v>
      </c>
      <c r="FN38">
        <v>-0.0809761328330206</v>
      </c>
      <c r="FO38">
        <v>0.0134615495247984</v>
      </c>
      <c r="FP38">
        <v>1</v>
      </c>
      <c r="FQ38">
        <v>1</v>
      </c>
      <c r="FR38">
        <v>1</v>
      </c>
      <c r="FS38" t="s">
        <v>411</v>
      </c>
      <c r="FT38">
        <v>2.97372</v>
      </c>
      <c r="FU38">
        <v>2.75409</v>
      </c>
      <c r="FV38">
        <v>0.09047</v>
      </c>
      <c r="FW38">
        <v>0.0916689</v>
      </c>
      <c r="FX38">
        <v>0.104724</v>
      </c>
      <c r="FY38">
        <v>0.105738</v>
      </c>
      <c r="FZ38">
        <v>35385.2</v>
      </c>
      <c r="GA38">
        <v>38566.7</v>
      </c>
      <c r="GB38">
        <v>35252.6</v>
      </c>
      <c r="GC38">
        <v>38502.7</v>
      </c>
      <c r="GD38">
        <v>44678.3</v>
      </c>
      <c r="GE38">
        <v>49682.6</v>
      </c>
      <c r="GF38">
        <v>55025.2</v>
      </c>
      <c r="GG38">
        <v>61701.8</v>
      </c>
      <c r="GH38">
        <v>1.9964</v>
      </c>
      <c r="GI38">
        <v>1.86208</v>
      </c>
      <c r="GJ38">
        <v>0.0831671</v>
      </c>
      <c r="GK38">
        <v>0</v>
      </c>
      <c r="GL38">
        <v>26.1377</v>
      </c>
      <c r="GM38">
        <v>999.9</v>
      </c>
      <c r="GN38">
        <v>57.667</v>
      </c>
      <c r="GO38">
        <v>28.903</v>
      </c>
      <c r="GP38">
        <v>25.5575</v>
      </c>
      <c r="GQ38">
        <v>56.1538</v>
      </c>
      <c r="GR38">
        <v>49.0785</v>
      </c>
      <c r="GS38">
        <v>1</v>
      </c>
      <c r="GT38">
        <v>-0.101047</v>
      </c>
      <c r="GU38">
        <v>-0.860956</v>
      </c>
      <c r="GV38">
        <v>20.1365</v>
      </c>
      <c r="GW38">
        <v>5.20336</v>
      </c>
      <c r="GX38">
        <v>12.004</v>
      </c>
      <c r="GY38">
        <v>4.9757</v>
      </c>
      <c r="GZ38">
        <v>3.293</v>
      </c>
      <c r="HA38">
        <v>9999</v>
      </c>
      <c r="HB38">
        <v>999.9</v>
      </c>
      <c r="HC38">
        <v>9999</v>
      </c>
      <c r="HD38">
        <v>9999</v>
      </c>
      <c r="HE38">
        <v>1.8631</v>
      </c>
      <c r="HF38">
        <v>1.86813</v>
      </c>
      <c r="HG38">
        <v>1.86795</v>
      </c>
      <c r="HH38">
        <v>1.86897</v>
      </c>
      <c r="HI38">
        <v>1.86982</v>
      </c>
      <c r="HJ38">
        <v>1.86588</v>
      </c>
      <c r="HK38">
        <v>1.86706</v>
      </c>
      <c r="HL38">
        <v>1.86835</v>
      </c>
      <c r="HM38">
        <v>5</v>
      </c>
      <c r="HN38">
        <v>0</v>
      </c>
      <c r="HO38">
        <v>0</v>
      </c>
      <c r="HP38">
        <v>0</v>
      </c>
      <c r="HQ38" t="s">
        <v>412</v>
      </c>
      <c r="HR38" t="s">
        <v>413</v>
      </c>
      <c r="HS38" t="s">
        <v>414</v>
      </c>
      <c r="HT38" t="s">
        <v>414</v>
      </c>
      <c r="HU38" t="s">
        <v>414</v>
      </c>
      <c r="HV38" t="s">
        <v>414</v>
      </c>
      <c r="HW38">
        <v>0</v>
      </c>
      <c r="HX38">
        <v>100</v>
      </c>
      <c r="HY38">
        <v>100</v>
      </c>
      <c r="HZ38">
        <v>6.856</v>
      </c>
      <c r="IA38">
        <v>0.5384</v>
      </c>
      <c r="IB38">
        <v>4.22708191199972</v>
      </c>
      <c r="IC38">
        <v>0.00614860080401583</v>
      </c>
      <c r="ID38">
        <v>7.47005204250058e-07</v>
      </c>
      <c r="IE38">
        <v>-6.13614996760479e-10</v>
      </c>
      <c r="IF38">
        <v>0.0255766371347134</v>
      </c>
      <c r="IG38">
        <v>-0.0226463544028373</v>
      </c>
      <c r="IH38">
        <v>0.00259345603324487</v>
      </c>
      <c r="II38">
        <v>-3.18119573220187e-05</v>
      </c>
      <c r="IJ38">
        <v>-2</v>
      </c>
      <c r="IK38">
        <v>1777</v>
      </c>
      <c r="IL38">
        <v>0</v>
      </c>
      <c r="IM38">
        <v>26</v>
      </c>
      <c r="IN38">
        <v>10.7</v>
      </c>
      <c r="IO38">
        <v>10.6</v>
      </c>
      <c r="IP38">
        <v>1.03271</v>
      </c>
      <c r="IQ38">
        <v>2.62695</v>
      </c>
      <c r="IR38">
        <v>1.54785</v>
      </c>
      <c r="IS38">
        <v>2.30835</v>
      </c>
      <c r="IT38">
        <v>1.34644</v>
      </c>
      <c r="IU38">
        <v>2.45239</v>
      </c>
      <c r="IV38">
        <v>33.0875</v>
      </c>
      <c r="IW38">
        <v>24.2451</v>
      </c>
      <c r="IX38">
        <v>18</v>
      </c>
      <c r="IY38">
        <v>501.626</v>
      </c>
      <c r="IZ38">
        <v>414.834</v>
      </c>
      <c r="JA38">
        <v>27.4757</v>
      </c>
      <c r="JB38">
        <v>26.0436</v>
      </c>
      <c r="JC38">
        <v>30.0001</v>
      </c>
      <c r="JD38">
        <v>25.948</v>
      </c>
      <c r="JE38">
        <v>25.8875</v>
      </c>
      <c r="JF38">
        <v>20.6932</v>
      </c>
      <c r="JG38">
        <v>11.0103</v>
      </c>
      <c r="JH38">
        <v>100</v>
      </c>
      <c r="JI38">
        <v>27.4786</v>
      </c>
      <c r="JJ38">
        <v>420</v>
      </c>
      <c r="JK38">
        <v>24.5649</v>
      </c>
      <c r="JL38">
        <v>102.132</v>
      </c>
      <c r="JM38">
        <v>102.739</v>
      </c>
    </row>
    <row r="39" spans="1:273">
      <c r="A39">
        <v>23</v>
      </c>
      <c r="B39">
        <v>1510804463.6</v>
      </c>
      <c r="C39">
        <v>1176.09999990463</v>
      </c>
      <c r="D39" t="s">
        <v>459</v>
      </c>
      <c r="E39" t="s">
        <v>460</v>
      </c>
      <c r="F39">
        <v>5</v>
      </c>
      <c r="G39" t="s">
        <v>405</v>
      </c>
      <c r="H39" t="s">
        <v>406</v>
      </c>
      <c r="I39">
        <v>1510804460.8</v>
      </c>
      <c r="J39">
        <f>(K39)/1000</f>
        <v>0</v>
      </c>
      <c r="K39">
        <f>IF(CZ39, AN39, AH39)</f>
        <v>0</v>
      </c>
      <c r="L39">
        <f>IF(CZ39, AI39, AG39)</f>
        <v>0</v>
      </c>
      <c r="M39">
        <f>DB39 - IF(AU39&gt;1, L39*CV39*100.0/(AW39*DP39), 0)</f>
        <v>0</v>
      </c>
      <c r="N39">
        <f>((T39-J39/2)*M39-L39)/(T39+J39/2)</f>
        <v>0</v>
      </c>
      <c r="O39">
        <f>N39*(DI39+DJ39)/1000.0</f>
        <v>0</v>
      </c>
      <c r="P39">
        <f>(DB39 - IF(AU39&gt;1, L39*CV39*100.0/(AW39*DP39), 0))*(DI39+DJ39)/1000.0</f>
        <v>0</v>
      </c>
      <c r="Q39">
        <f>2.0/((1/S39-1/R39)+SIGN(S39)*SQRT((1/S39-1/R39)*(1/S39-1/R39) + 4*CW39/((CW39+1)*(CW39+1))*(2*1/S39*1/R39-1/R39*1/R39)))</f>
        <v>0</v>
      </c>
      <c r="R39">
        <f>IF(LEFT(CX39,1)&lt;&gt;"0",IF(LEFT(CX39,1)="1",3.0,CY39),$D$5+$E$5*(DP39*DI39/($K$5*1000))+$F$5*(DP39*DI39/($K$5*1000))*MAX(MIN(CV39,$J$5),$I$5)*MAX(MIN(CV39,$J$5),$I$5)+$G$5*MAX(MIN(CV39,$J$5),$I$5)*(DP39*DI39/($K$5*1000))+$H$5*(DP39*DI39/($K$5*1000))*(DP39*DI39/($K$5*1000)))</f>
        <v>0</v>
      </c>
      <c r="S39">
        <f>J39*(1000-(1000*0.61365*exp(17.502*W39/(240.97+W39))/(DI39+DJ39)+DD39)/2)/(1000*0.61365*exp(17.502*W39/(240.97+W39))/(DI39+DJ39)-DD39)</f>
        <v>0</v>
      </c>
      <c r="T39">
        <f>1/((CW39+1)/(Q39/1.6)+1/(R39/1.37)) + CW39/((CW39+1)/(Q39/1.6) + CW39/(R39/1.37))</f>
        <v>0</v>
      </c>
      <c r="U39">
        <f>(CR39*CU39)</f>
        <v>0</v>
      </c>
      <c r="V39">
        <f>(DK39+(U39+2*0.95*5.67E-8*(((DK39+$B$7)+273)^4-(DK39+273)^4)-44100*J39)/(1.84*29.3*R39+8*0.95*5.67E-8*(DK39+273)^3))</f>
        <v>0</v>
      </c>
      <c r="W39">
        <f>($C$7*DL39+$D$7*DM39+$E$7*V39)</f>
        <v>0</v>
      </c>
      <c r="X39">
        <f>0.61365*exp(17.502*W39/(240.97+W39))</f>
        <v>0</v>
      </c>
      <c r="Y39">
        <f>(Z39/AA39*100)</f>
        <v>0</v>
      </c>
      <c r="Z39">
        <f>DD39*(DI39+DJ39)/1000</f>
        <v>0</v>
      </c>
      <c r="AA39">
        <f>0.61365*exp(17.502*DK39/(240.97+DK39))</f>
        <v>0</v>
      </c>
      <c r="AB39">
        <f>(X39-DD39*(DI39+DJ39)/1000)</f>
        <v>0</v>
      </c>
      <c r="AC39">
        <f>(-J39*44100)</f>
        <v>0</v>
      </c>
      <c r="AD39">
        <f>2*29.3*R39*0.92*(DK39-W39)</f>
        <v>0</v>
      </c>
      <c r="AE39">
        <f>2*0.95*5.67E-8*(((DK39+$B$7)+273)^4-(W39+273)^4)</f>
        <v>0</v>
      </c>
      <c r="AF39">
        <f>U39+AE39+AC39+AD39</f>
        <v>0</v>
      </c>
      <c r="AG39">
        <f>DH39*AU39*(DC39-DB39*(1000-AU39*DE39)/(1000-AU39*DD39))/(100*CV39)</f>
        <v>0</v>
      </c>
      <c r="AH39">
        <f>1000*DH39*AU39*(DD39-DE39)/(100*CV39*(1000-AU39*DD39))</f>
        <v>0</v>
      </c>
      <c r="AI39">
        <f>(AJ39 - AK39 - DI39*1E3/(8.314*(DK39+273.15)) * AM39/DH39 * AL39) * DH39/(100*CV39) * (1000 - DE39)/1000</f>
        <v>0</v>
      </c>
      <c r="AJ39">
        <v>430.54956733098</v>
      </c>
      <c r="AK39">
        <v>431.182406060606</v>
      </c>
      <c r="AL39">
        <v>-3.79215029938165e-05</v>
      </c>
      <c r="AM39">
        <v>63.7173783493191</v>
      </c>
      <c r="AN39">
        <f>(AP39 - AO39 + DI39*1E3/(8.314*(DK39+273.15)) * AR39/DH39 * AQ39) * DH39/(100*CV39) * 1000/(1000 - AP39)</f>
        <v>0</v>
      </c>
      <c r="AO39">
        <v>24.5104229633334</v>
      </c>
      <c r="AP39">
        <v>24.5925975757576</v>
      </c>
      <c r="AQ39">
        <v>6.58772951184439e-05</v>
      </c>
      <c r="AR39">
        <v>108.68</v>
      </c>
      <c r="AS39">
        <v>0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MAX(0,($B$13+$C$13*DP39)/(1+$D$13*DP39)*DI39/(DK39+273)*$E$13)</f>
        <v>0</v>
      </c>
      <c r="AX39" t="s">
        <v>408</v>
      </c>
      <c r="AY39" t="s">
        <v>408</v>
      </c>
      <c r="AZ39">
        <v>0</v>
      </c>
      <c r="BA39">
        <v>0</v>
      </c>
      <c r="BB39">
        <f>1-AZ39/BA39</f>
        <v>0</v>
      </c>
      <c r="BC39">
        <v>0</v>
      </c>
      <c r="BD39" t="s">
        <v>408</v>
      </c>
      <c r="BE39" t="s">
        <v>408</v>
      </c>
      <c r="BF39">
        <v>0</v>
      </c>
      <c r="BG39">
        <v>0</v>
      </c>
      <c r="BH39">
        <f>1-BF39/BG39</f>
        <v>0</v>
      </c>
      <c r="BI39">
        <v>0.5</v>
      </c>
      <c r="BJ39">
        <f>CS39</f>
        <v>0</v>
      </c>
      <c r="BK39">
        <f>L39</f>
        <v>0</v>
      </c>
      <c r="BL39">
        <f>BH39*BI39*BJ39</f>
        <v>0</v>
      </c>
      <c r="BM39">
        <f>(BK39-BC39)/BJ39</f>
        <v>0</v>
      </c>
      <c r="BN39">
        <f>(BA39-BG39)/BG39</f>
        <v>0</v>
      </c>
      <c r="BO39">
        <f>AZ39/(BB39+AZ39/BG39)</f>
        <v>0</v>
      </c>
      <c r="BP39" t="s">
        <v>408</v>
      </c>
      <c r="BQ39">
        <v>0</v>
      </c>
      <c r="BR39">
        <f>IF(BQ39&lt;&gt;0, BQ39, BO39)</f>
        <v>0</v>
      </c>
      <c r="BS39">
        <f>1-BR39/BG39</f>
        <v>0</v>
      </c>
      <c r="BT39">
        <f>(BG39-BF39)/(BG39-BR39)</f>
        <v>0</v>
      </c>
      <c r="BU39">
        <f>(BA39-BG39)/(BA39-BR39)</f>
        <v>0</v>
      </c>
      <c r="BV39">
        <f>(BG39-BF39)/(BG39-AZ39)</f>
        <v>0</v>
      </c>
      <c r="BW39">
        <f>(BA39-BG39)/(BA39-AZ39)</f>
        <v>0</v>
      </c>
      <c r="BX39">
        <f>(BT39*BR39/BF39)</f>
        <v>0</v>
      </c>
      <c r="BY39">
        <f>(1-BX39)</f>
        <v>0</v>
      </c>
      <c r="BZ39" t="s">
        <v>408</v>
      </c>
      <c r="CA39" t="s">
        <v>408</v>
      </c>
      <c r="CB39" t="s">
        <v>408</v>
      </c>
      <c r="CC39" t="s">
        <v>408</v>
      </c>
      <c r="CD39" t="s">
        <v>408</v>
      </c>
      <c r="CE39" t="s">
        <v>408</v>
      </c>
      <c r="CF39" t="s">
        <v>408</v>
      </c>
      <c r="CG39" t="s">
        <v>408</v>
      </c>
      <c r="CH39" t="s">
        <v>408</v>
      </c>
      <c r="CI39" t="s">
        <v>408</v>
      </c>
      <c r="CJ39" t="s">
        <v>408</v>
      </c>
      <c r="CK39" t="s">
        <v>408</v>
      </c>
      <c r="CL39" t="s">
        <v>408</v>
      </c>
      <c r="CM39" t="s">
        <v>408</v>
      </c>
      <c r="CN39" t="s">
        <v>408</v>
      </c>
      <c r="CO39" t="s">
        <v>408</v>
      </c>
      <c r="CP39" t="s">
        <v>408</v>
      </c>
      <c r="CQ39" t="s">
        <v>408</v>
      </c>
      <c r="CR39">
        <f>$B$11*DQ39+$C$11*DR39+$F$11*EC39*(1-EF39)</f>
        <v>0</v>
      </c>
      <c r="CS39">
        <f>CR39*CT39</f>
        <v>0</v>
      </c>
      <c r="CT39">
        <f>($B$11*$D$9+$C$11*$D$9+$F$11*((EP39+EH39)/MAX(EP39+EH39+EQ39, 0.1)*$I$9+EQ39/MAX(EP39+EH39+EQ39, 0.1)*$J$9))/($B$11+$C$11+$F$11)</f>
        <v>0</v>
      </c>
      <c r="CU39">
        <f>($B$11*$K$9+$C$11*$K$9+$F$11*((EP39+EH39)/MAX(EP39+EH39+EQ39, 0.1)*$P$9+EQ39/MAX(EP39+EH39+EQ39, 0.1)*$Q$9))/($B$11+$C$11+$F$11)</f>
        <v>0</v>
      </c>
      <c r="CV39">
        <v>2.96</v>
      </c>
      <c r="CW39">
        <v>0.5</v>
      </c>
      <c r="CX39" t="s">
        <v>409</v>
      </c>
      <c r="CY39">
        <v>2</v>
      </c>
      <c r="CZ39" t="b">
        <v>1</v>
      </c>
      <c r="DA39">
        <v>1510804460.8</v>
      </c>
      <c r="DB39">
        <v>420.5824</v>
      </c>
      <c r="DC39">
        <v>419.9951</v>
      </c>
      <c r="DD39">
        <v>24.58951</v>
      </c>
      <c r="DE39">
        <v>24.51024</v>
      </c>
      <c r="DF39">
        <v>413.7269</v>
      </c>
      <c r="DG39">
        <v>24.05101</v>
      </c>
      <c r="DH39">
        <v>500.1197</v>
      </c>
      <c r="DI39">
        <v>90.24177</v>
      </c>
      <c r="DJ39">
        <v>0.10000992</v>
      </c>
      <c r="DK39">
        <v>27.71712</v>
      </c>
      <c r="DL39">
        <v>27.49449</v>
      </c>
      <c r="DM39">
        <v>999.9</v>
      </c>
      <c r="DN39">
        <v>0</v>
      </c>
      <c r="DO39">
        <v>0</v>
      </c>
      <c r="DP39">
        <v>10012.995</v>
      </c>
      <c r="DQ39">
        <v>0</v>
      </c>
      <c r="DR39">
        <v>0.4000772</v>
      </c>
      <c r="DS39">
        <v>0.5871949</v>
      </c>
      <c r="DT39">
        <v>431.185</v>
      </c>
      <c r="DU39">
        <v>430.5482</v>
      </c>
      <c r="DV39">
        <v>0.07926979</v>
      </c>
      <c r="DW39">
        <v>419.9951</v>
      </c>
      <c r="DX39">
        <v>24.51024</v>
      </c>
      <c r="DY39">
        <v>2.219001</v>
      </c>
      <c r="DZ39">
        <v>2.211847</v>
      </c>
      <c r="EA39">
        <v>19.10017</v>
      </c>
      <c r="EB39">
        <v>19.04837</v>
      </c>
      <c r="EC39">
        <v>0</v>
      </c>
      <c r="ED39">
        <v>0</v>
      </c>
      <c r="EE39">
        <v>0</v>
      </c>
      <c r="EF39">
        <v>0</v>
      </c>
      <c r="EG39">
        <v>2.27481</v>
      </c>
      <c r="EH39">
        <v>0</v>
      </c>
      <c r="EI39">
        <v>-11.50192</v>
      </c>
      <c r="EJ39">
        <v>-0.91167</v>
      </c>
      <c r="EK39">
        <v>35.812</v>
      </c>
      <c r="EL39">
        <v>41.5372</v>
      </c>
      <c r="EM39">
        <v>38.187</v>
      </c>
      <c r="EN39">
        <v>41.6498</v>
      </c>
      <c r="EO39">
        <v>37.0558</v>
      </c>
      <c r="EP39">
        <v>0</v>
      </c>
      <c r="EQ39">
        <v>0</v>
      </c>
      <c r="ER39">
        <v>0</v>
      </c>
      <c r="ES39">
        <v>49.5</v>
      </c>
      <c r="ET39">
        <v>0</v>
      </c>
      <c r="EU39">
        <v>2.24864</v>
      </c>
      <c r="EV39">
        <v>0.362407691359515</v>
      </c>
      <c r="EW39">
        <v>1.46909231392844</v>
      </c>
      <c r="EX39">
        <v>-11.524792</v>
      </c>
      <c r="EY39">
        <v>15</v>
      </c>
      <c r="EZ39">
        <v>1510803824.5</v>
      </c>
      <c r="FA39" t="s">
        <v>440</v>
      </c>
      <c r="FB39">
        <v>1510803818</v>
      </c>
      <c r="FC39">
        <v>1510803824.5</v>
      </c>
      <c r="FD39">
        <v>2</v>
      </c>
      <c r="FE39">
        <v>-0.152</v>
      </c>
      <c r="FF39">
        <v>0.022</v>
      </c>
      <c r="FG39">
        <v>6.852</v>
      </c>
      <c r="FH39">
        <v>0.543</v>
      </c>
      <c r="FI39">
        <v>420</v>
      </c>
      <c r="FJ39">
        <v>25</v>
      </c>
      <c r="FK39">
        <v>0.22</v>
      </c>
      <c r="FL39">
        <v>0.22</v>
      </c>
      <c r="FM39">
        <v>0.06687784</v>
      </c>
      <c r="FN39">
        <v>0.061716594371482</v>
      </c>
      <c r="FO39">
        <v>0.00806942483420597</v>
      </c>
      <c r="FP39">
        <v>1</v>
      </c>
      <c r="FQ39">
        <v>1</v>
      </c>
      <c r="FR39">
        <v>1</v>
      </c>
      <c r="FS39" t="s">
        <v>411</v>
      </c>
      <c r="FT39">
        <v>2.97405</v>
      </c>
      <c r="FU39">
        <v>2.75384</v>
      </c>
      <c r="FV39">
        <v>0.0904668</v>
      </c>
      <c r="FW39">
        <v>0.0916563</v>
      </c>
      <c r="FX39">
        <v>0.104746</v>
      </c>
      <c r="FY39">
        <v>0.105745</v>
      </c>
      <c r="FZ39">
        <v>35385</v>
      </c>
      <c r="GA39">
        <v>38566.8</v>
      </c>
      <c r="GB39">
        <v>35252.2</v>
      </c>
      <c r="GC39">
        <v>38502.3</v>
      </c>
      <c r="GD39">
        <v>44676.9</v>
      </c>
      <c r="GE39">
        <v>49681.7</v>
      </c>
      <c r="GF39">
        <v>55024.8</v>
      </c>
      <c r="GG39">
        <v>61701.2</v>
      </c>
      <c r="GH39">
        <v>1.99635</v>
      </c>
      <c r="GI39">
        <v>1.86203</v>
      </c>
      <c r="GJ39">
        <v>0.0830777</v>
      </c>
      <c r="GK39">
        <v>0</v>
      </c>
      <c r="GL39">
        <v>26.1361</v>
      </c>
      <c r="GM39">
        <v>999.9</v>
      </c>
      <c r="GN39">
        <v>57.667</v>
      </c>
      <c r="GO39">
        <v>28.893</v>
      </c>
      <c r="GP39">
        <v>25.5422</v>
      </c>
      <c r="GQ39">
        <v>55.7138</v>
      </c>
      <c r="GR39">
        <v>48.5096</v>
      </c>
      <c r="GS39">
        <v>1</v>
      </c>
      <c r="GT39">
        <v>-0.100953</v>
      </c>
      <c r="GU39">
        <v>-0.891765</v>
      </c>
      <c r="GV39">
        <v>20.1363</v>
      </c>
      <c r="GW39">
        <v>5.20321</v>
      </c>
      <c r="GX39">
        <v>12.0046</v>
      </c>
      <c r="GY39">
        <v>4.9757</v>
      </c>
      <c r="GZ39">
        <v>3.293</v>
      </c>
      <c r="HA39">
        <v>9999</v>
      </c>
      <c r="HB39">
        <v>999.9</v>
      </c>
      <c r="HC39">
        <v>9999</v>
      </c>
      <c r="HD39">
        <v>9999</v>
      </c>
      <c r="HE39">
        <v>1.8631</v>
      </c>
      <c r="HF39">
        <v>1.86813</v>
      </c>
      <c r="HG39">
        <v>1.86794</v>
      </c>
      <c r="HH39">
        <v>1.86902</v>
      </c>
      <c r="HI39">
        <v>1.86983</v>
      </c>
      <c r="HJ39">
        <v>1.8659</v>
      </c>
      <c r="HK39">
        <v>1.86707</v>
      </c>
      <c r="HL39">
        <v>1.86838</v>
      </c>
      <c r="HM39">
        <v>5</v>
      </c>
      <c r="HN39">
        <v>0</v>
      </c>
      <c r="HO39">
        <v>0</v>
      </c>
      <c r="HP39">
        <v>0</v>
      </c>
      <c r="HQ39" t="s">
        <v>412</v>
      </c>
      <c r="HR39" t="s">
        <v>413</v>
      </c>
      <c r="HS39" t="s">
        <v>414</v>
      </c>
      <c r="HT39" t="s">
        <v>414</v>
      </c>
      <c r="HU39" t="s">
        <v>414</v>
      </c>
      <c r="HV39" t="s">
        <v>414</v>
      </c>
      <c r="HW39">
        <v>0</v>
      </c>
      <c r="HX39">
        <v>100</v>
      </c>
      <c r="HY39">
        <v>100</v>
      </c>
      <c r="HZ39">
        <v>6.855</v>
      </c>
      <c r="IA39">
        <v>0.5387</v>
      </c>
      <c r="IB39">
        <v>4.22708191199972</v>
      </c>
      <c r="IC39">
        <v>0.00614860080401583</v>
      </c>
      <c r="ID39">
        <v>7.47005204250058e-07</v>
      </c>
      <c r="IE39">
        <v>-6.13614996760479e-10</v>
      </c>
      <c r="IF39">
        <v>0.0255766371347134</v>
      </c>
      <c r="IG39">
        <v>-0.0226463544028373</v>
      </c>
      <c r="IH39">
        <v>0.00259345603324487</v>
      </c>
      <c r="II39">
        <v>-3.18119573220187e-05</v>
      </c>
      <c r="IJ39">
        <v>-2</v>
      </c>
      <c r="IK39">
        <v>1777</v>
      </c>
      <c r="IL39">
        <v>0</v>
      </c>
      <c r="IM39">
        <v>26</v>
      </c>
      <c r="IN39">
        <v>10.8</v>
      </c>
      <c r="IO39">
        <v>10.7</v>
      </c>
      <c r="IP39">
        <v>1.03271</v>
      </c>
      <c r="IQ39">
        <v>2.63306</v>
      </c>
      <c r="IR39">
        <v>1.54785</v>
      </c>
      <c r="IS39">
        <v>2.30835</v>
      </c>
      <c r="IT39">
        <v>1.34644</v>
      </c>
      <c r="IU39">
        <v>2.43164</v>
      </c>
      <c r="IV39">
        <v>33.0875</v>
      </c>
      <c r="IW39">
        <v>24.2451</v>
      </c>
      <c r="IX39">
        <v>18</v>
      </c>
      <c r="IY39">
        <v>501.6</v>
      </c>
      <c r="IZ39">
        <v>414.819</v>
      </c>
      <c r="JA39">
        <v>27.4689</v>
      </c>
      <c r="JB39">
        <v>26.0452</v>
      </c>
      <c r="JC39">
        <v>30.0002</v>
      </c>
      <c r="JD39">
        <v>25.9487</v>
      </c>
      <c r="JE39">
        <v>25.8894</v>
      </c>
      <c r="JF39">
        <v>20.6949</v>
      </c>
      <c r="JG39">
        <v>11.0103</v>
      </c>
      <c r="JH39">
        <v>100</v>
      </c>
      <c r="JI39">
        <v>27.4738</v>
      </c>
      <c r="JJ39">
        <v>420</v>
      </c>
      <c r="JK39">
        <v>24.5652</v>
      </c>
      <c r="JL39">
        <v>102.131</v>
      </c>
      <c r="JM39">
        <v>102.738</v>
      </c>
    </row>
    <row r="40" spans="1:273">
      <c r="A40">
        <v>24</v>
      </c>
      <c r="B40">
        <v>1510804468.6</v>
      </c>
      <c r="C40">
        <v>1181.09999990463</v>
      </c>
      <c r="D40" t="s">
        <v>461</v>
      </c>
      <c r="E40" t="s">
        <v>462</v>
      </c>
      <c r="F40">
        <v>5</v>
      </c>
      <c r="G40" t="s">
        <v>405</v>
      </c>
      <c r="H40" t="s">
        <v>406</v>
      </c>
      <c r="I40">
        <v>1510804466.1</v>
      </c>
      <c r="J40">
        <f>(K40)/1000</f>
        <v>0</v>
      </c>
      <c r="K40">
        <f>IF(CZ40, AN40, AH40)</f>
        <v>0</v>
      </c>
      <c r="L40">
        <f>IF(CZ40, AI40, AG40)</f>
        <v>0</v>
      </c>
      <c r="M40">
        <f>DB40 - IF(AU40&gt;1, L40*CV40*100.0/(AW40*DP40), 0)</f>
        <v>0</v>
      </c>
      <c r="N40">
        <f>((T40-J40/2)*M40-L40)/(T40+J40/2)</f>
        <v>0</v>
      </c>
      <c r="O40">
        <f>N40*(DI40+DJ40)/1000.0</f>
        <v>0</v>
      </c>
      <c r="P40">
        <f>(DB40 - IF(AU40&gt;1, L40*CV40*100.0/(AW40*DP40), 0))*(DI40+DJ40)/1000.0</f>
        <v>0</v>
      </c>
      <c r="Q40">
        <f>2.0/((1/S40-1/R40)+SIGN(S40)*SQRT((1/S40-1/R40)*(1/S40-1/R40) + 4*CW40/((CW40+1)*(CW40+1))*(2*1/S40*1/R40-1/R40*1/R40)))</f>
        <v>0</v>
      </c>
      <c r="R40">
        <f>IF(LEFT(CX40,1)&lt;&gt;"0",IF(LEFT(CX40,1)="1",3.0,CY40),$D$5+$E$5*(DP40*DI40/($K$5*1000))+$F$5*(DP40*DI40/($K$5*1000))*MAX(MIN(CV40,$J$5),$I$5)*MAX(MIN(CV40,$J$5),$I$5)+$G$5*MAX(MIN(CV40,$J$5),$I$5)*(DP40*DI40/($K$5*1000))+$H$5*(DP40*DI40/($K$5*1000))*(DP40*DI40/($K$5*1000)))</f>
        <v>0</v>
      </c>
      <c r="S40">
        <f>J40*(1000-(1000*0.61365*exp(17.502*W40/(240.97+W40))/(DI40+DJ40)+DD40)/2)/(1000*0.61365*exp(17.502*W40/(240.97+W40))/(DI40+DJ40)-DD40)</f>
        <v>0</v>
      </c>
      <c r="T40">
        <f>1/((CW40+1)/(Q40/1.6)+1/(R40/1.37)) + CW40/((CW40+1)/(Q40/1.6) + CW40/(R40/1.37))</f>
        <v>0</v>
      </c>
      <c r="U40">
        <f>(CR40*CU40)</f>
        <v>0</v>
      </c>
      <c r="V40">
        <f>(DK40+(U40+2*0.95*5.67E-8*(((DK40+$B$7)+273)^4-(DK40+273)^4)-44100*J40)/(1.84*29.3*R40+8*0.95*5.67E-8*(DK40+273)^3))</f>
        <v>0</v>
      </c>
      <c r="W40">
        <f>($C$7*DL40+$D$7*DM40+$E$7*V40)</f>
        <v>0</v>
      </c>
      <c r="X40">
        <f>0.61365*exp(17.502*W40/(240.97+W40))</f>
        <v>0</v>
      </c>
      <c r="Y40">
        <f>(Z40/AA40*100)</f>
        <v>0</v>
      </c>
      <c r="Z40">
        <f>DD40*(DI40+DJ40)/1000</f>
        <v>0</v>
      </c>
      <c r="AA40">
        <f>0.61365*exp(17.502*DK40/(240.97+DK40))</f>
        <v>0</v>
      </c>
      <c r="AB40">
        <f>(X40-DD40*(DI40+DJ40)/1000)</f>
        <v>0</v>
      </c>
      <c r="AC40">
        <f>(-J40*44100)</f>
        <v>0</v>
      </c>
      <c r="AD40">
        <f>2*29.3*R40*0.92*(DK40-W40)</f>
        <v>0</v>
      </c>
      <c r="AE40">
        <f>2*0.95*5.67E-8*(((DK40+$B$7)+273)^4-(W40+273)^4)</f>
        <v>0</v>
      </c>
      <c r="AF40">
        <f>U40+AE40+AC40+AD40</f>
        <v>0</v>
      </c>
      <c r="AG40">
        <f>DH40*AU40*(DC40-DB40*(1000-AU40*DE40)/(1000-AU40*DD40))/(100*CV40)</f>
        <v>0</v>
      </c>
      <c r="AH40">
        <f>1000*DH40*AU40*(DD40-DE40)/(100*CV40*(1000-AU40*DD40))</f>
        <v>0</v>
      </c>
      <c r="AI40">
        <f>(AJ40 - AK40 - DI40*1E3/(8.314*(DK40+273.15)) * AM40/DH40 * AL40) * DH40/(100*CV40) * (1000 - DE40)/1000</f>
        <v>0</v>
      </c>
      <c r="AJ40">
        <v>430.520185165176</v>
      </c>
      <c r="AK40">
        <v>431.13376969697</v>
      </c>
      <c r="AL40">
        <v>-0.000210670423323368</v>
      </c>
      <c r="AM40">
        <v>63.7173783493191</v>
      </c>
      <c r="AN40">
        <f>(AP40 - AO40 + DI40*1E3/(8.314*(DK40+273.15)) * AR40/DH40 * AQ40) * DH40/(100*CV40) * 1000/(1000 - AP40)</f>
        <v>0</v>
      </c>
      <c r="AO40">
        <v>24.5116771266667</v>
      </c>
      <c r="AP40">
        <v>24.5977127272727</v>
      </c>
      <c r="AQ40">
        <v>3.09874592763614e-05</v>
      </c>
      <c r="AR40">
        <v>108.68</v>
      </c>
      <c r="AS40">
        <v>0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MAX(0,($B$13+$C$13*DP40)/(1+$D$13*DP40)*DI40/(DK40+273)*$E$13)</f>
        <v>0</v>
      </c>
      <c r="AX40" t="s">
        <v>408</v>
      </c>
      <c r="AY40" t="s">
        <v>408</v>
      </c>
      <c r="AZ40">
        <v>0</v>
      </c>
      <c r="BA40">
        <v>0</v>
      </c>
      <c r="BB40">
        <f>1-AZ40/BA40</f>
        <v>0</v>
      </c>
      <c r="BC40">
        <v>0</v>
      </c>
      <c r="BD40" t="s">
        <v>408</v>
      </c>
      <c r="BE40" t="s">
        <v>408</v>
      </c>
      <c r="BF40">
        <v>0</v>
      </c>
      <c r="BG40">
        <v>0</v>
      </c>
      <c r="BH40">
        <f>1-BF40/BG40</f>
        <v>0</v>
      </c>
      <c r="BI40">
        <v>0.5</v>
      </c>
      <c r="BJ40">
        <f>CS40</f>
        <v>0</v>
      </c>
      <c r="BK40">
        <f>L40</f>
        <v>0</v>
      </c>
      <c r="BL40">
        <f>BH40*BI40*BJ40</f>
        <v>0</v>
      </c>
      <c r="BM40">
        <f>(BK40-BC40)/BJ40</f>
        <v>0</v>
      </c>
      <c r="BN40">
        <f>(BA40-BG40)/BG40</f>
        <v>0</v>
      </c>
      <c r="BO40">
        <f>AZ40/(BB40+AZ40/BG40)</f>
        <v>0</v>
      </c>
      <c r="BP40" t="s">
        <v>408</v>
      </c>
      <c r="BQ40">
        <v>0</v>
      </c>
      <c r="BR40">
        <f>IF(BQ40&lt;&gt;0, BQ40, BO40)</f>
        <v>0</v>
      </c>
      <c r="BS40">
        <f>1-BR40/BG40</f>
        <v>0</v>
      </c>
      <c r="BT40">
        <f>(BG40-BF40)/(BG40-BR40)</f>
        <v>0</v>
      </c>
      <c r="BU40">
        <f>(BA40-BG40)/(BA40-BR40)</f>
        <v>0</v>
      </c>
      <c r="BV40">
        <f>(BG40-BF40)/(BG40-AZ40)</f>
        <v>0</v>
      </c>
      <c r="BW40">
        <f>(BA40-BG40)/(BA40-AZ40)</f>
        <v>0</v>
      </c>
      <c r="BX40">
        <f>(BT40*BR40/BF40)</f>
        <v>0</v>
      </c>
      <c r="BY40">
        <f>(1-BX40)</f>
        <v>0</v>
      </c>
      <c r="BZ40" t="s">
        <v>408</v>
      </c>
      <c r="CA40" t="s">
        <v>408</v>
      </c>
      <c r="CB40" t="s">
        <v>408</v>
      </c>
      <c r="CC40" t="s">
        <v>408</v>
      </c>
      <c r="CD40" t="s">
        <v>408</v>
      </c>
      <c r="CE40" t="s">
        <v>408</v>
      </c>
      <c r="CF40" t="s">
        <v>408</v>
      </c>
      <c r="CG40" t="s">
        <v>408</v>
      </c>
      <c r="CH40" t="s">
        <v>408</v>
      </c>
      <c r="CI40" t="s">
        <v>408</v>
      </c>
      <c r="CJ40" t="s">
        <v>408</v>
      </c>
      <c r="CK40" t="s">
        <v>408</v>
      </c>
      <c r="CL40" t="s">
        <v>408</v>
      </c>
      <c r="CM40" t="s">
        <v>408</v>
      </c>
      <c r="CN40" t="s">
        <v>408</v>
      </c>
      <c r="CO40" t="s">
        <v>408</v>
      </c>
      <c r="CP40" t="s">
        <v>408</v>
      </c>
      <c r="CQ40" t="s">
        <v>408</v>
      </c>
      <c r="CR40">
        <f>$B$11*DQ40+$C$11*DR40+$F$11*EC40*(1-EF40)</f>
        <v>0</v>
      </c>
      <c r="CS40">
        <f>CR40*CT40</f>
        <v>0</v>
      </c>
      <c r="CT40">
        <f>($B$11*$D$9+$C$11*$D$9+$F$11*((EP40+EH40)/MAX(EP40+EH40+EQ40, 0.1)*$I$9+EQ40/MAX(EP40+EH40+EQ40, 0.1)*$J$9))/($B$11+$C$11+$F$11)</f>
        <v>0</v>
      </c>
      <c r="CU40">
        <f>($B$11*$K$9+$C$11*$K$9+$F$11*((EP40+EH40)/MAX(EP40+EH40+EQ40, 0.1)*$P$9+EQ40/MAX(EP40+EH40+EQ40, 0.1)*$Q$9))/($B$11+$C$11+$F$11)</f>
        <v>0</v>
      </c>
      <c r="CV40">
        <v>2.96</v>
      </c>
      <c r="CW40">
        <v>0.5</v>
      </c>
      <c r="CX40" t="s">
        <v>409</v>
      </c>
      <c r="CY40">
        <v>2</v>
      </c>
      <c r="CZ40" t="b">
        <v>1</v>
      </c>
      <c r="DA40">
        <v>1510804466.1</v>
      </c>
      <c r="DB40">
        <v>420.559</v>
      </c>
      <c r="DC40">
        <v>419.977222222222</v>
      </c>
      <c r="DD40">
        <v>24.5955555555556</v>
      </c>
      <c r="DE40">
        <v>24.5116333333333</v>
      </c>
      <c r="DF40">
        <v>413.704</v>
      </c>
      <c r="DG40">
        <v>24.0567666666667</v>
      </c>
      <c r="DH40">
        <v>500.065333333333</v>
      </c>
      <c r="DI40">
        <v>90.2423555555555</v>
      </c>
      <c r="DJ40">
        <v>0.100030066666667</v>
      </c>
      <c r="DK40">
        <v>27.7220111111111</v>
      </c>
      <c r="DL40">
        <v>27.5012666666667</v>
      </c>
      <c r="DM40">
        <v>999.9</v>
      </c>
      <c r="DN40">
        <v>0</v>
      </c>
      <c r="DO40">
        <v>0</v>
      </c>
      <c r="DP40">
        <v>10015.0722222222</v>
      </c>
      <c r="DQ40">
        <v>0</v>
      </c>
      <c r="DR40">
        <v>0.393809888888889</v>
      </c>
      <c r="DS40">
        <v>0.581878777777778</v>
      </c>
      <c r="DT40">
        <v>431.164</v>
      </c>
      <c r="DU40">
        <v>430.530222222222</v>
      </c>
      <c r="DV40">
        <v>0.0839127444444445</v>
      </c>
      <c r="DW40">
        <v>419.977222222222</v>
      </c>
      <c r="DX40">
        <v>24.5116333333333</v>
      </c>
      <c r="DY40">
        <v>2.21956</v>
      </c>
      <c r="DZ40">
        <v>2.21198777777778</v>
      </c>
      <c r="EA40">
        <v>19.1042</v>
      </c>
      <c r="EB40">
        <v>19.0493888888889</v>
      </c>
      <c r="EC40">
        <v>0</v>
      </c>
      <c r="ED40">
        <v>0</v>
      </c>
      <c r="EE40">
        <v>0</v>
      </c>
      <c r="EF40">
        <v>0</v>
      </c>
      <c r="EG40">
        <v>2.1633</v>
      </c>
      <c r="EH40">
        <v>0</v>
      </c>
      <c r="EI40">
        <v>-10.8182</v>
      </c>
      <c r="EJ40">
        <v>-0.909411111111111</v>
      </c>
      <c r="EK40">
        <v>35.854</v>
      </c>
      <c r="EL40">
        <v>41.562</v>
      </c>
      <c r="EM40">
        <v>38.243</v>
      </c>
      <c r="EN40">
        <v>41.687</v>
      </c>
      <c r="EO40">
        <v>37.062</v>
      </c>
      <c r="EP40">
        <v>0</v>
      </c>
      <c r="EQ40">
        <v>0</v>
      </c>
      <c r="ER40">
        <v>0</v>
      </c>
      <c r="ES40">
        <v>54.2999999523163</v>
      </c>
      <c r="ET40">
        <v>0</v>
      </c>
      <c r="EU40">
        <v>2.241</v>
      </c>
      <c r="EV40">
        <v>-0.303653850376145</v>
      </c>
      <c r="EW40">
        <v>3.10182307262908</v>
      </c>
      <c r="EX40">
        <v>-11.260396</v>
      </c>
      <c r="EY40">
        <v>15</v>
      </c>
      <c r="EZ40">
        <v>1510803824.5</v>
      </c>
      <c r="FA40" t="s">
        <v>440</v>
      </c>
      <c r="FB40">
        <v>1510803818</v>
      </c>
      <c r="FC40">
        <v>1510803824.5</v>
      </c>
      <c r="FD40">
        <v>2</v>
      </c>
      <c r="FE40">
        <v>-0.152</v>
      </c>
      <c r="FF40">
        <v>0.022</v>
      </c>
      <c r="FG40">
        <v>6.852</v>
      </c>
      <c r="FH40">
        <v>0.543</v>
      </c>
      <c r="FI40">
        <v>420</v>
      </c>
      <c r="FJ40">
        <v>25</v>
      </c>
      <c r="FK40">
        <v>0.22</v>
      </c>
      <c r="FL40">
        <v>0.22</v>
      </c>
      <c r="FM40">
        <v>0.07149391</v>
      </c>
      <c r="FN40">
        <v>0.104064513320825</v>
      </c>
      <c r="FO40">
        <v>0.0102714008554286</v>
      </c>
      <c r="FP40">
        <v>1</v>
      </c>
      <c r="FQ40">
        <v>1</v>
      </c>
      <c r="FR40">
        <v>1</v>
      </c>
      <c r="FS40" t="s">
        <v>411</v>
      </c>
      <c r="FT40">
        <v>2.97421</v>
      </c>
      <c r="FU40">
        <v>2.75394</v>
      </c>
      <c r="FV40">
        <v>0.0904618</v>
      </c>
      <c r="FW40">
        <v>0.0916695</v>
      </c>
      <c r="FX40">
        <v>0.104761</v>
      </c>
      <c r="FY40">
        <v>0.105748</v>
      </c>
      <c r="FZ40">
        <v>35385.3</v>
      </c>
      <c r="GA40">
        <v>38566.3</v>
      </c>
      <c r="GB40">
        <v>35252.3</v>
      </c>
      <c r="GC40">
        <v>38502.3</v>
      </c>
      <c r="GD40">
        <v>44676.3</v>
      </c>
      <c r="GE40">
        <v>49681.5</v>
      </c>
      <c r="GF40">
        <v>55025</v>
      </c>
      <c r="GG40">
        <v>61701.1</v>
      </c>
      <c r="GH40">
        <v>1.99662</v>
      </c>
      <c r="GI40">
        <v>1.86182</v>
      </c>
      <c r="GJ40">
        <v>0.0833683</v>
      </c>
      <c r="GK40">
        <v>0</v>
      </c>
      <c r="GL40">
        <v>26.1342</v>
      </c>
      <c r="GM40">
        <v>999.9</v>
      </c>
      <c r="GN40">
        <v>57.667</v>
      </c>
      <c r="GO40">
        <v>28.893</v>
      </c>
      <c r="GP40">
        <v>25.5391</v>
      </c>
      <c r="GQ40">
        <v>56.2038</v>
      </c>
      <c r="GR40">
        <v>48.4696</v>
      </c>
      <c r="GS40">
        <v>1</v>
      </c>
      <c r="GT40">
        <v>-0.100678</v>
      </c>
      <c r="GU40">
        <v>-1.22931</v>
      </c>
      <c r="GV40">
        <v>20.1342</v>
      </c>
      <c r="GW40">
        <v>5.20336</v>
      </c>
      <c r="GX40">
        <v>12.0041</v>
      </c>
      <c r="GY40">
        <v>4.97575</v>
      </c>
      <c r="GZ40">
        <v>3.293</v>
      </c>
      <c r="HA40">
        <v>9999</v>
      </c>
      <c r="HB40">
        <v>999.9</v>
      </c>
      <c r="HC40">
        <v>9999</v>
      </c>
      <c r="HD40">
        <v>9999</v>
      </c>
      <c r="HE40">
        <v>1.8631</v>
      </c>
      <c r="HF40">
        <v>1.86813</v>
      </c>
      <c r="HG40">
        <v>1.86793</v>
      </c>
      <c r="HH40">
        <v>1.86898</v>
      </c>
      <c r="HI40">
        <v>1.86982</v>
      </c>
      <c r="HJ40">
        <v>1.8659</v>
      </c>
      <c r="HK40">
        <v>1.86704</v>
      </c>
      <c r="HL40">
        <v>1.86838</v>
      </c>
      <c r="HM40">
        <v>5</v>
      </c>
      <c r="HN40">
        <v>0</v>
      </c>
      <c r="HO40">
        <v>0</v>
      </c>
      <c r="HP40">
        <v>0</v>
      </c>
      <c r="HQ40" t="s">
        <v>412</v>
      </c>
      <c r="HR40" t="s">
        <v>413</v>
      </c>
      <c r="HS40" t="s">
        <v>414</v>
      </c>
      <c r="HT40" t="s">
        <v>414</v>
      </c>
      <c r="HU40" t="s">
        <v>414</v>
      </c>
      <c r="HV40" t="s">
        <v>414</v>
      </c>
      <c r="HW40">
        <v>0</v>
      </c>
      <c r="HX40">
        <v>100</v>
      </c>
      <c r="HY40">
        <v>100</v>
      </c>
      <c r="HZ40">
        <v>6.855</v>
      </c>
      <c r="IA40">
        <v>0.5389</v>
      </c>
      <c r="IB40">
        <v>4.22708191199972</v>
      </c>
      <c r="IC40">
        <v>0.00614860080401583</v>
      </c>
      <c r="ID40">
        <v>7.47005204250058e-07</v>
      </c>
      <c r="IE40">
        <v>-6.13614996760479e-10</v>
      </c>
      <c r="IF40">
        <v>0.0255766371347134</v>
      </c>
      <c r="IG40">
        <v>-0.0226463544028373</v>
      </c>
      <c r="IH40">
        <v>0.00259345603324487</v>
      </c>
      <c r="II40">
        <v>-3.18119573220187e-05</v>
      </c>
      <c r="IJ40">
        <v>-2</v>
      </c>
      <c r="IK40">
        <v>1777</v>
      </c>
      <c r="IL40">
        <v>0</v>
      </c>
      <c r="IM40">
        <v>26</v>
      </c>
      <c r="IN40">
        <v>10.8</v>
      </c>
      <c r="IO40">
        <v>10.7</v>
      </c>
      <c r="IP40">
        <v>1.03271</v>
      </c>
      <c r="IQ40">
        <v>2.6416</v>
      </c>
      <c r="IR40">
        <v>1.54785</v>
      </c>
      <c r="IS40">
        <v>2.30957</v>
      </c>
      <c r="IT40">
        <v>1.34644</v>
      </c>
      <c r="IU40">
        <v>2.28638</v>
      </c>
      <c r="IV40">
        <v>33.0875</v>
      </c>
      <c r="IW40">
        <v>24.2364</v>
      </c>
      <c r="IX40">
        <v>18</v>
      </c>
      <c r="IY40">
        <v>501.799</v>
      </c>
      <c r="IZ40">
        <v>414.71</v>
      </c>
      <c r="JA40">
        <v>27.4904</v>
      </c>
      <c r="JB40">
        <v>26.0463</v>
      </c>
      <c r="JC40">
        <v>30.0003</v>
      </c>
      <c r="JD40">
        <v>25.9507</v>
      </c>
      <c r="JE40">
        <v>25.8899</v>
      </c>
      <c r="JF40">
        <v>20.6957</v>
      </c>
      <c r="JG40">
        <v>11.0103</v>
      </c>
      <c r="JH40">
        <v>100</v>
      </c>
      <c r="JI40">
        <v>27.5533</v>
      </c>
      <c r="JJ40">
        <v>420</v>
      </c>
      <c r="JK40">
        <v>24.5603</v>
      </c>
      <c r="JL40">
        <v>102.131</v>
      </c>
      <c r="JM40">
        <v>102.738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2023-04-05T16:56:34Z</dcterms:created>
  <dcterms:modified xsi:type="dcterms:W3CDTF">2023-04-05T16:56:34Z</dcterms:modified>
</cp:coreProperties>
</file>