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<sst xmlns="http://schemas.openxmlformats.org/spreadsheetml/2006/main" count="1628" uniqueCount="461">
  <si>
    <t>File opened</t>
  </si>
  <si>
    <t>2023-03-24 15:09:14</t>
  </si>
  <si>
    <t>Console s/n</t>
  </si>
  <si>
    <t>68C-022608</t>
  </si>
  <si>
    <t>Console ver</t>
  </si>
  <si>
    <t>Bluestem v.2.0.04</t>
  </si>
  <si>
    <t>Scripts ver</t>
  </si>
  <si>
    <t>2021.08  2.0.04, Aug 2021</t>
  </si>
  <si>
    <t>Head s/n</t>
  </si>
  <si>
    <t>68H-422598</t>
  </si>
  <si>
    <t>Head ver</t>
  </si>
  <si>
    <t>1.4.7</t>
  </si>
  <si>
    <t>Head cal</t>
  </si>
  <si>
    <t>{"oxygen": "21", "co2azero": "0.924103", "co2aspan1": "1.00016", "co2aspan2": "-0.0254498", "co2aspan2a": "0.319337", "co2aspan2b": "0.316792", "co2aspanconc1": "2491", "co2aspanconc2": "303.6", "co2bzero": "0.921166", "co2bspan1": "0.99991", "co2bspan2": "-0.0259223", "co2bspan2a": "0.316673", "co2bspan2b": "0.314045", "co2bspanconc1": "2491", "co2bspanconc2": "303.6", "h2oazero": "1.06186", "h2oaspan1": "1.01033", "h2oaspan2": "0", "h2oaspan2a": "0.0705651", "h2oaspan2b": "0.0712942", "h2oaspanconc1": "12.15", "h2oaspanconc2": "0", "h2obzero": "1.07114", "h2obspan1": "1.02672", "h2obspan2": "0", "h2obspan2a": "0.0697958", "h2obspan2b": "0.0716606", "h2obspanconc1": "12.15", "h2obspanconc2": "0", "tazero": "0.108437", "tbzero": "0.225744", "flowmeterzero": "0.99294", "flowazero": "0.26307", "flowbzero": "0.3126", "chamberpressurezero": "2.5672", "ssa_ref": "35216.5", "ssb_ref": "35428.5"}</t>
  </si>
  <si>
    <t>CO2 rangematch</t>
  </si>
  <si>
    <t>Fri Mar 24 10:31</t>
  </si>
  <si>
    <t>H2O rangematch</t>
  </si>
  <si>
    <t>Fri Mar 24 10:37</t>
  </si>
  <si>
    <t>Chamber type</t>
  </si>
  <si>
    <t>6800-01A</t>
  </si>
  <si>
    <t>Chamber s/n</t>
  </si>
  <si>
    <t>MPF-842248</t>
  </si>
  <si>
    <t>Chamber rev</t>
  </si>
  <si>
    <t>0</t>
  </si>
  <si>
    <t>Chamber cal</t>
  </si>
  <si>
    <t>Fluorometer</t>
  </si>
  <si>
    <t>Flr. Version</t>
  </si>
  <si>
    <t>15:09:14</t>
  </si>
  <si>
    <t>Stability Definition:	ΔCO2 (Meas2): Slp&lt;0.1 Per=20	ΔH2O (Meas2): Slp&lt;0.1 Per=20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</si>
  <si>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</si>
  <si>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</si>
  <si>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</si>
  <si>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</si>
  <si>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</si>
  <si>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</si>
  <si>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</si>
  <si>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</si>
  <si>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</si>
  <si>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</si>
  <si>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</si>
  <si>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</si>
  <si>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</si>
  <si>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</si>
  <si>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</si>
  <si>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</si>
  <si>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</si>
  <si>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</si>
  <si>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</si>
  <si>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</si>
  <si>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</si>
  <si>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</si>
  <si>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</si>
  <si>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</si>
  <si>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Fluorescent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</si>
  <si>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</si>
  <si>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</si>
  <si>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</si>
  <si>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</si>
  <si>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</si>
  <si>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</si>
  <si>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</si>
  <si>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</si>
  <si>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</si>
  <si>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</si>
  <si>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</si>
  <si>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</si>
  <si>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</si>
  <si>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</si>
  <si>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</si>
  <si>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</si>
  <si>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</si>
  <si>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</si>
  <si>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</si>
  <si>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</si>
  <si>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</si>
  <si>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</si>
  <si>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</si>
  <si>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</si>
  <si>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</si>
  <si>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</si>
  <si>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7.27873 83.4152 402.212 664.902 926.124 1143.04 1325.13 1502.06</t>
  </si>
  <si>
    <t>Fs_true</t>
  </si>
  <si>
    <t>0.200818 100.41 402.459 603.431 801.564 1002.68 1200.9 1402.01</t>
  </si>
  <si>
    <t>leak_wt</t>
  </si>
  <si>
    <t>SysObs</t>
  </si>
  <si>
    <t>UserDefCon</t>
  </si>
  <si>
    <t>GasEx</t>
  </si>
  <si>
    <t>Dynamic</t>
  </si>
  <si>
    <t>Leak</t>
  </si>
  <si>
    <t>LeafQ</t>
  </si>
  <si>
    <t>Const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</si>
  <si>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</si>
  <si>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</si>
  <si>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</si>
  <si>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</si>
  <si>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</si>
  <si>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</si>
  <si>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</si>
  <si>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</si>
  <si>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</si>
  <si>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</si>
  <si>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</si>
  <si>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</si>
  <si>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</si>
  <si>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</si>
  <si>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</si>
  <si>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</si>
  <si>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</si>
  <si>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id</t>
  </si>
  <si>
    <t>machine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</si>
  <si>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</si>
  <si>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</si>
  <si>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</si>
  <si>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</si>
  <si>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</si>
  <si>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</si>
  <si>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</si>
  <si>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</si>
  <si>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</si>
  <si>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</si>
  <si>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</si>
  <si>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</si>
  <si>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</si>
  <si>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</si>
  <si>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</si>
  <si>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</si>
  <si>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</si>
  <si>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</si>
  <si>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</si>
  <si>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</si>
  <si>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</si>
  <si>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</si>
  <si>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</si>
  <si>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</si>
  <si>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</si>
  <si>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</si>
  <si>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</si>
  <si>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</si>
  <si>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</si>
  <si>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</si>
  <si>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</si>
  <si>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</si>
  <si>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</si>
  <si>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</si>
  <si>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</si>
  <si>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</si>
  <si>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</si>
  <si>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</si>
  <si>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</si>
  <si>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</si>
  <si>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</si>
  <si>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</si>
  <si>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</si>
  <si>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</si>
  <si>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</si>
  <si>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</si>
  <si>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</si>
  <si>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</si>
  <si>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</si>
  <si>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</si>
  <si>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</si>
  <si>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</si>
  <si>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</si>
  <si>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</si>
  <si>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</si>
  <si>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</si>
  <si>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</si>
  <si>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</si>
  <si>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</si>
  <si>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</si>
  <si>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</si>
  <si>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</si>
  <si>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</si>
  <si>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</si>
  <si>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</si>
  <si>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</si>
  <si>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</si>
  <si>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</si>
  <si>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</si>
  <si>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</si>
  <si>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</si>
  <si>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</si>
  <si>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</si>
  <si>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</si>
  <si>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</si>
  <si>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</si>
  <si>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</si>
  <si>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</si>
  <si>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</si>
  <si>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</si>
  <si>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</si>
  <si>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</si>
  <si>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</si>
  <si>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</si>
  <si>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</si>
  <si>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</si>
  <si>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</si>
  <si>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</si>
  <si>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</si>
  <si>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</si>
  <si>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</si>
  <si>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</si>
  <si>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</si>
  <si>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</si>
  <si>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</si>
  <si>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</si>
  <si>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</si>
  <si>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</si>
  <si>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</si>
  <si>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</si>
  <si>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</si>
  <si>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</si>
  <si>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</si>
  <si>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</si>
  <si>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</si>
  <si>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</si>
  <si>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</si>
  <si>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</si>
  <si>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</si>
  <si>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</si>
  <si>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</si>
  <si>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</si>
  <si>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</si>
  <si>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</si>
  <si>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</si>
  <si>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</si>
  <si>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</si>
  <si>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</si>
  <si>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</si>
  <si>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</si>
  <si>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</si>
  <si>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</si>
  <si>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</si>
  <si>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</si>
  <si>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</si>
  <si>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</si>
  <si>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</si>
  <si>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</si>
  <si>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</si>
  <si>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</si>
  <si>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</si>
  <si>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</si>
  <si>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</si>
  <si>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</si>
  <si>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</si>
  <si>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</si>
  <si>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</si>
  <si>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</si>
  <si>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</si>
  <si>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</si>
  <si>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</si>
  <si>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</si>
  <si>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</si>
  <si>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</si>
  <si>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</si>
  <si>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</si>
  <si>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</si>
  <si>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</si>
  <si>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</si>
  <si>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</si>
  <si>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</si>
  <si>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</si>
  <si>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</si>
  <si>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</si>
  <si>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</si>
  <si>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</si>
  <si>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</si>
  <si>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</si>
  <si>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</si>
  <si>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</si>
  <si>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</si>
  <si>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</si>
  <si>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</si>
  <si>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</si>
  <si>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</si>
  <si>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</si>
  <si>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</si>
  <si>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</si>
  <si>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</si>
  <si>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</si>
  <si>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</si>
  <si>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</si>
  <si>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</si>
  <si>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</si>
  <si>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</si>
  <si>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</si>
  <si>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</si>
  <si>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</si>
  <si>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</si>
  <si>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</si>
  <si>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</si>
  <si>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</si>
  <si>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</si>
  <si>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</si>
  <si>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</si>
  <si>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</si>
  <si>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</si>
  <si>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</si>
  <si>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</si>
  <si>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</si>
  <si>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</si>
  <si>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</si>
  <si>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</si>
  <si>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</si>
  <si>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</si>
  <si>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</si>
  <si>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</si>
  <si>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</si>
  <si>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</si>
  <si>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</si>
  <si>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</si>
  <si>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</si>
  <si>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</si>
  <si>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</si>
  <si>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</si>
  <si>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</si>
  <si>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</si>
  <si>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</si>
  <si>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</si>
  <si>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</si>
  <si>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</si>
  <si>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</si>
  <si>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</si>
  <si>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</si>
  <si>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</si>
  <si>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</si>
  <si>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</si>
  <si>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</si>
  <si>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</si>
  <si>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</si>
  <si>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</si>
  <si>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</si>
  <si>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</si>
  <si>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</si>
  <si>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</si>
  <si>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</si>
  <si>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</si>
  <si>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</si>
  <si>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J/µmol</t>
  </si>
  <si>
    <t>cm²</t>
  </si>
  <si>
    <t>rpm</t>
  </si>
  <si>
    <t>secs</t>
  </si>
  <si>
    <t>µmol/mol</t>
  </si>
  <si>
    <t>mmol/mol</t>
  </si>
  <si>
    <t>µmol mol⁻¹ min⁻¹</t>
  </si>
  <si>
    <t>mmol mol⁻¹ min⁻¹</t>
  </si>
  <si>
    <t>V</t>
  </si>
  <si>
    <t>mV</t>
  </si>
  <si>
    <t>mg</t>
  </si>
  <si>
    <t>hrs</t>
  </si>
  <si>
    <t>min</t>
  </si>
  <si>
    <t>20230324 15:32:57</t>
  </si>
  <si>
    <t>15:32:57</t>
  </si>
  <si>
    <t>bou_cur1_t1_ch2</t>
  </si>
  <si>
    <t>stan</t>
  </si>
  <si>
    <t>0: Broadleaf</t>
  </si>
  <si>
    <t>15:20:13</t>
  </si>
  <si>
    <t>0/2</t>
  </si>
  <si>
    <t>00000000</t>
  </si>
  <si>
    <t>iiiiiiii</t>
  </si>
  <si>
    <t>off</t>
  </si>
  <si>
    <t>20230324 15:33:02</t>
  </si>
  <si>
    <t>15:33:02</t>
  </si>
  <si>
    <t>2/2</t>
  </si>
  <si>
    <t>20230324 15:33:07</t>
  </si>
  <si>
    <t>15:33:07</t>
  </si>
  <si>
    <t>20230324 15:33:12</t>
  </si>
  <si>
    <t>15:33:12</t>
  </si>
  <si>
    <t>20230324 15:33:17</t>
  </si>
  <si>
    <t>15:33:17</t>
  </si>
  <si>
    <t>20230324 15:33:22</t>
  </si>
  <si>
    <t>15:33:22</t>
  </si>
  <si>
    <t>20230324 15:33:27</t>
  </si>
  <si>
    <t>15:33:27</t>
  </si>
  <si>
    <t>20230324 15:33:32</t>
  </si>
  <si>
    <t>15:33:32</t>
  </si>
  <si>
    <t>20230324 15:33:37</t>
  </si>
  <si>
    <t>15:33:37</t>
  </si>
  <si>
    <t>20230324 15:33:42</t>
  </si>
  <si>
    <t>15:33:42</t>
  </si>
  <si>
    <t>20230324 15:33:47</t>
  </si>
  <si>
    <t>15:33:47</t>
  </si>
  <si>
    <t>20230324 15:33:52</t>
  </si>
  <si>
    <t>15:33:52</t>
  </si>
  <si>
    <t>20230324 15:51:23</t>
  </si>
  <si>
    <t>15:51:23</t>
  </si>
  <si>
    <t>15:43:52</t>
  </si>
  <si>
    <t>1/2</t>
  </si>
  <si>
    <t>20230324 15:51:28</t>
  </si>
  <si>
    <t>15:51:28</t>
  </si>
  <si>
    <t>20230324 15:51:33</t>
  </si>
  <si>
    <t>15:51:33</t>
  </si>
  <si>
    <t>20230324 15:51:38</t>
  </si>
  <si>
    <t>15:51:38</t>
  </si>
  <si>
    <t>20230324 15:51:43</t>
  </si>
  <si>
    <t>15:51:43</t>
  </si>
  <si>
    <t>20230324 15:51:48</t>
  </si>
  <si>
    <t>15:51:48</t>
  </si>
  <si>
    <t>20230324 15:51:53</t>
  </si>
  <si>
    <t>15:51:53</t>
  </si>
  <si>
    <t>20230324 15:51:58</t>
  </si>
  <si>
    <t>15:51:58</t>
  </si>
  <si>
    <t>20230324 15:52:03</t>
  </si>
  <si>
    <t>15:52:03</t>
  </si>
  <si>
    <t>20230324 15:52:08</t>
  </si>
  <si>
    <t>15:52:08</t>
  </si>
  <si>
    <t>20230324 15:52:13</t>
  </si>
  <si>
    <t>15:52:13</t>
  </si>
  <si>
    <t>20230324 15:52:18</t>
  </si>
  <si>
    <t>15:52:18</t>
  </si>
  <si>
    <t>20230324 16:10:55</t>
  </si>
  <si>
    <t>16:10:55</t>
  </si>
  <si>
    <t>poa_pra1_t1_ch2</t>
  </si>
  <si>
    <t>16:02:55</t>
  </si>
  <si>
    <t>20230324 16:11:00</t>
  </si>
  <si>
    <t>16:11:00</t>
  </si>
  <si>
    <t>20230324 16:11:05</t>
  </si>
  <si>
    <t>16:11:05</t>
  </si>
  <si>
    <t>20230324 16:11:10</t>
  </si>
  <si>
    <t>16:11:10</t>
  </si>
  <si>
    <t>20230324 16:11:15</t>
  </si>
  <si>
    <t>16:11:15</t>
  </si>
  <si>
    <t>20230324 16:11:20</t>
  </si>
  <si>
    <t>16:11:20</t>
  </si>
  <si>
    <t>20230324 16:11:25</t>
  </si>
  <si>
    <t>16:11:25</t>
  </si>
  <si>
    <t>20230324 16:11:30</t>
  </si>
  <si>
    <t>16:11:30</t>
  </si>
  <si>
    <t>20230324 16:11:35</t>
  </si>
  <si>
    <t>16:11:35</t>
  </si>
  <si>
    <t>20230324 16:11:40</t>
  </si>
  <si>
    <t>16:11:40</t>
  </si>
  <si>
    <t>20230324 16:11:45</t>
  </si>
  <si>
    <t>16:11:45</t>
  </si>
  <si>
    <t>20230324 16:11:50</t>
  </si>
  <si>
    <t>16:11:50</t>
  </si>
  <si>
    <t>20230324 16:43:07</t>
  </si>
  <si>
    <t>16:43:07</t>
  </si>
  <si>
    <t>16:37:54</t>
  </si>
  <si>
    <t>20230324 16:43:12</t>
  </si>
  <si>
    <t>16:43:12</t>
  </si>
  <si>
    <t>20230324 16:43:17</t>
  </si>
  <si>
    <t>16:43:17</t>
  </si>
  <si>
    <t>20230324 16:43:22</t>
  </si>
  <si>
    <t>16:43:22</t>
  </si>
  <si>
    <t>20230324 16:43:27</t>
  </si>
  <si>
    <t>16:43:27</t>
  </si>
  <si>
    <t>20230324 16:43:32</t>
  </si>
  <si>
    <t>16:43:32</t>
  </si>
  <si>
    <t>20230324 16:43:37</t>
  </si>
  <si>
    <t>16:43:37</t>
  </si>
  <si>
    <t>20230324 16:43:42</t>
  </si>
  <si>
    <t>16:43:42</t>
  </si>
  <si>
    <t>20230324 16:43:47</t>
  </si>
  <si>
    <t>16:43:47</t>
  </si>
  <si>
    <t>20230324 16:43:52</t>
  </si>
  <si>
    <t>16:43:52</t>
  </si>
  <si>
    <t>20230324 16:43:57</t>
  </si>
  <si>
    <t>16:43:57</t>
  </si>
  <si>
    <t>20230324 16:44:02</t>
  </si>
  <si>
    <t>16:44:02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</si>
</sst>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HR64"/>
  <sheetViews>
    <sheetView tabSelected="1" workbookViewId="0"/>
  </sheetViews>
  <sheetFormatPr defaultRowHeight="15"/>
  <sheetData>
    <row r="2" spans="1:226">
      <c r="A2" t="s">
        <v>29</v>
      </c>
      <c r="B2" t="s">
        <v>30</v>
      </c>
      <c r="C2" t="s">
        <v>31</v>
      </c>
    </row>
    <row r="3" spans="1:226">
      <c r="B3">
        <v>4</v>
      </c>
      <c r="C3">
        <v>21</v>
      </c>
    </row>
    <row r="4" spans="1:226">
      <c r="A4" t="s">
        <v>32</v>
      </c>
      <c r="B4" t="s">
        <v>33</v>
      </c>
      <c r="C4" t="s">
        <v>34</v>
      </c>
      <c r="D4" t="s">
        <v>36</v>
      </c>
      <c r="E4" t="s">
        <v>37</v>
      </c>
      <c r="F4" t="s">
        <v>38</v>
      </c>
      <c r="G4" t="s">
        <v>39</v>
      </c>
      <c r="H4" t="s">
        <v>40</v>
      </c>
      <c r="I4" t="s">
        <v>41</v>
      </c>
      <c r="J4" t="s">
        <v>42</v>
      </c>
      <c r="K4" t="s">
        <v>43</v>
      </c>
    </row>
    <row r="5" spans="1:226">
      <c r="B5" t="s">
        <v>19</v>
      </c>
      <c r="C5" t="s">
        <v>35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96.90000000000001</v>
      </c>
    </row>
    <row r="6" spans="1:226">
      <c r="A6" t="s">
        <v>44</v>
      </c>
      <c r="B6" t="s">
        <v>45</v>
      </c>
      <c r="C6" t="s">
        <v>46</v>
      </c>
      <c r="D6" t="s">
        <v>47</v>
      </c>
      <c r="E6" t="s">
        <v>48</v>
      </c>
    </row>
    <row r="7" spans="1:226">
      <c r="B7">
        <v>0</v>
      </c>
      <c r="C7">
        <v>1</v>
      </c>
      <c r="D7">
        <v>0</v>
      </c>
      <c r="E7">
        <v>0</v>
      </c>
    </row>
    <row r="8" spans="1:226">
      <c r="A8" t="s">
        <v>49</v>
      </c>
      <c r="B8" t="s">
        <v>50</v>
      </c>
      <c r="C8" t="s">
        <v>52</v>
      </c>
      <c r="D8" t="s">
        <v>54</v>
      </c>
      <c r="E8" t="s">
        <v>55</v>
      </c>
      <c r="F8" t="s">
        <v>56</v>
      </c>
      <c r="G8" t="s">
        <v>57</v>
      </c>
      <c r="H8" t="s">
        <v>58</v>
      </c>
      <c r="I8" t="s">
        <v>59</v>
      </c>
      <c r="J8" t="s">
        <v>60</v>
      </c>
      <c r="K8" t="s">
        <v>61</v>
      </c>
      <c r="L8" t="s">
        <v>62</v>
      </c>
      <c r="M8" t="s">
        <v>63</v>
      </c>
      <c r="N8" t="s">
        <v>64</v>
      </c>
      <c r="O8" t="s">
        <v>65</v>
      </c>
      <c r="P8" t="s">
        <v>66</v>
      </c>
      <c r="Q8" t="s">
        <v>67</v>
      </c>
    </row>
    <row r="9" spans="1:226">
      <c r="B9" t="s">
        <v>51</v>
      </c>
      <c r="C9" t="s">
        <v>53</v>
      </c>
      <c r="D9">
        <v>0.76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0.1725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26">
      <c r="A10" t="s">
        <v>68</v>
      </c>
      <c r="B10" t="s">
        <v>69</v>
      </c>
      <c r="C10" t="s">
        <v>70</v>
      </c>
      <c r="D10" t="s">
        <v>71</v>
      </c>
      <c r="E10" t="s">
        <v>72</v>
      </c>
      <c r="F10" t="s">
        <v>73</v>
      </c>
    </row>
    <row r="11" spans="1:226">
      <c r="B11">
        <v>0</v>
      </c>
      <c r="C11">
        <v>0</v>
      </c>
      <c r="D11">
        <v>0</v>
      </c>
      <c r="E11">
        <v>0</v>
      </c>
      <c r="F11">
        <v>1</v>
      </c>
    </row>
    <row r="12" spans="1:226">
      <c r="A12" t="s">
        <v>74</v>
      </c>
      <c r="B12" t="s">
        <v>75</v>
      </c>
      <c r="C12" t="s">
        <v>76</v>
      </c>
      <c r="D12" t="s">
        <v>77</v>
      </c>
      <c r="E12" t="s">
        <v>78</v>
      </c>
      <c r="F12" t="s">
        <v>79</v>
      </c>
      <c r="G12" t="s">
        <v>81</v>
      </c>
      <c r="H12" t="s">
        <v>83</v>
      </c>
    </row>
    <row r="13" spans="1:226">
      <c r="B13">
        <v>-6276</v>
      </c>
      <c r="C13">
        <v>6.6</v>
      </c>
      <c r="D13">
        <v>1.709E-05</v>
      </c>
      <c r="E13">
        <v>3.11</v>
      </c>
      <c r="F13" t="s">
        <v>80</v>
      </c>
      <c r="G13" t="s">
        <v>82</v>
      </c>
      <c r="H13">
        <v>0</v>
      </c>
    </row>
    <row r="14" spans="1:226">
      <c r="A14" t="s">
        <v>84</v>
      </c>
      <c r="B14" t="s">
        <v>84</v>
      </c>
      <c r="C14" t="s">
        <v>84</v>
      </c>
      <c r="D14" t="s">
        <v>84</v>
      </c>
      <c r="E14" t="s">
        <v>84</v>
      </c>
      <c r="F14" t="s">
        <v>84</v>
      </c>
      <c r="G14" t="s">
        <v>85</v>
      </c>
      <c r="H14" t="s">
        <v>85</v>
      </c>
      <c r="I14" t="s">
        <v>86</v>
      </c>
      <c r="J14" t="s">
        <v>86</v>
      </c>
      <c r="K14" t="s">
        <v>86</v>
      </c>
      <c r="L14" t="s">
        <v>86</v>
      </c>
      <c r="M14" t="s">
        <v>86</v>
      </c>
      <c r="N14" t="s">
        <v>86</v>
      </c>
      <c r="O14" t="s">
        <v>86</v>
      </c>
      <c r="P14" t="s">
        <v>86</v>
      </c>
      <c r="Q14" t="s">
        <v>86</v>
      </c>
      <c r="R14" t="s">
        <v>86</v>
      </c>
      <c r="S14" t="s">
        <v>86</v>
      </c>
      <c r="T14" t="s">
        <v>86</v>
      </c>
      <c r="U14" t="s">
        <v>86</v>
      </c>
      <c r="V14" t="s">
        <v>86</v>
      </c>
      <c r="W14" t="s">
        <v>86</v>
      </c>
      <c r="X14" t="s">
        <v>86</v>
      </c>
      <c r="Y14" t="s">
        <v>86</v>
      </c>
      <c r="Z14" t="s">
        <v>86</v>
      </c>
      <c r="AA14" t="s">
        <v>86</v>
      </c>
      <c r="AB14" t="s">
        <v>86</v>
      </c>
      <c r="AC14" t="s">
        <v>86</v>
      </c>
      <c r="AD14" t="s">
        <v>86</v>
      </c>
      <c r="AE14" t="s">
        <v>86</v>
      </c>
      <c r="AF14" t="s">
        <v>86</v>
      </c>
      <c r="AG14" t="s">
        <v>86</v>
      </c>
      <c r="AH14" t="s">
        <v>86</v>
      </c>
      <c r="AI14" t="s">
        <v>87</v>
      </c>
      <c r="AJ14" t="s">
        <v>87</v>
      </c>
      <c r="AK14" t="s">
        <v>87</v>
      </c>
      <c r="AL14" t="s">
        <v>87</v>
      </c>
      <c r="AM14" t="s">
        <v>87</v>
      </c>
      <c r="AN14" t="s">
        <v>87</v>
      </c>
      <c r="AO14" t="s">
        <v>87</v>
      </c>
      <c r="AP14" t="s">
        <v>87</v>
      </c>
      <c r="AQ14" t="s">
        <v>87</v>
      </c>
      <c r="AR14" t="s">
        <v>87</v>
      </c>
      <c r="AS14" t="s">
        <v>88</v>
      </c>
      <c r="AT14" t="s">
        <v>88</v>
      </c>
      <c r="AU14" t="s">
        <v>88</v>
      </c>
      <c r="AV14" t="s">
        <v>88</v>
      </c>
      <c r="AW14" t="s">
        <v>88</v>
      </c>
      <c r="AX14" t="s">
        <v>89</v>
      </c>
      <c r="AY14" t="s">
        <v>89</v>
      </c>
      <c r="AZ14" t="s">
        <v>89</v>
      </c>
      <c r="BA14" t="s">
        <v>89</v>
      </c>
      <c r="BB14" t="s">
        <v>90</v>
      </c>
      <c r="BC14" t="s">
        <v>90</v>
      </c>
      <c r="BD14" t="s">
        <v>90</v>
      </c>
      <c r="BE14" t="s">
        <v>90</v>
      </c>
      <c r="BF14" t="s">
        <v>90</v>
      </c>
      <c r="BG14" t="s">
        <v>91</v>
      </c>
      <c r="BH14" t="s">
        <v>91</v>
      </c>
      <c r="BI14" t="s">
        <v>91</v>
      </c>
      <c r="BJ14" t="s">
        <v>91</v>
      </c>
      <c r="BK14" t="s">
        <v>91</v>
      </c>
      <c r="BL14" t="s">
        <v>91</v>
      </c>
      <c r="BM14" t="s">
        <v>91</v>
      </c>
      <c r="BN14" t="s">
        <v>91</v>
      </c>
      <c r="BO14" t="s">
        <v>91</v>
      </c>
      <c r="BP14" t="s">
        <v>91</v>
      </c>
      <c r="BQ14" t="s">
        <v>91</v>
      </c>
      <c r="BR14" t="s">
        <v>91</v>
      </c>
      <c r="BS14" t="s">
        <v>91</v>
      </c>
      <c r="BT14" t="s">
        <v>91</v>
      </c>
      <c r="BU14" t="s">
        <v>91</v>
      </c>
      <c r="BV14" t="s">
        <v>91</v>
      </c>
      <c r="BW14" t="s">
        <v>91</v>
      </c>
      <c r="BX14" t="s">
        <v>91</v>
      </c>
      <c r="BY14" t="s">
        <v>92</v>
      </c>
      <c r="BZ14" t="s">
        <v>92</v>
      </c>
      <c r="CA14" t="s">
        <v>92</v>
      </c>
      <c r="CB14" t="s">
        <v>92</v>
      </c>
      <c r="CC14" t="s">
        <v>92</v>
      </c>
      <c r="CD14" t="s">
        <v>92</v>
      </c>
      <c r="CE14" t="s">
        <v>92</v>
      </c>
      <c r="CF14" t="s">
        <v>92</v>
      </c>
      <c r="CG14" t="s">
        <v>92</v>
      </c>
      <c r="CH14" t="s">
        <v>92</v>
      </c>
      <c r="CI14" t="s">
        <v>93</v>
      </c>
      <c r="CJ14" t="s">
        <v>93</v>
      </c>
      <c r="CK14" t="s">
        <v>93</v>
      </c>
      <c r="CL14" t="s">
        <v>93</v>
      </c>
      <c r="CM14" t="s">
        <v>93</v>
      </c>
      <c r="CN14" t="s">
        <v>93</v>
      </c>
      <c r="CO14" t="s">
        <v>93</v>
      </c>
      <c r="CP14" t="s">
        <v>93</v>
      </c>
      <c r="CQ14" t="s">
        <v>93</v>
      </c>
      <c r="CR14" t="s">
        <v>93</v>
      </c>
      <c r="CS14" t="s">
        <v>93</v>
      </c>
      <c r="CT14" t="s">
        <v>93</v>
      </c>
      <c r="CU14" t="s">
        <v>93</v>
      </c>
      <c r="CV14" t="s">
        <v>93</v>
      </c>
      <c r="CW14" t="s">
        <v>93</v>
      </c>
      <c r="CX14" t="s">
        <v>93</v>
      </c>
      <c r="CY14" t="s">
        <v>93</v>
      </c>
      <c r="CZ14" t="s">
        <v>93</v>
      </c>
      <c r="DA14" t="s">
        <v>94</v>
      </c>
      <c r="DB14" t="s">
        <v>94</v>
      </c>
      <c r="DC14" t="s">
        <v>94</v>
      </c>
      <c r="DD14" t="s">
        <v>94</v>
      </c>
      <c r="DE14" t="s">
        <v>94</v>
      </c>
      <c r="DF14" t="s">
        <v>94</v>
      </c>
      <c r="DG14" t="s">
        <v>94</v>
      </c>
      <c r="DH14" t="s">
        <v>94</v>
      </c>
      <c r="DI14" t="s">
        <v>94</v>
      </c>
      <c r="DJ14" t="s">
        <v>94</v>
      </c>
      <c r="DK14" t="s">
        <v>94</v>
      </c>
      <c r="DL14" t="s">
        <v>94</v>
      </c>
      <c r="DM14" t="s">
        <v>94</v>
      </c>
      <c r="DN14" t="s">
        <v>95</v>
      </c>
      <c r="DO14" t="s">
        <v>95</v>
      </c>
      <c r="DP14" t="s">
        <v>95</v>
      </c>
      <c r="DQ14" t="s">
        <v>95</v>
      </c>
      <c r="DR14" t="s">
        <v>95</v>
      </c>
      <c r="DS14" t="s">
        <v>95</v>
      </c>
      <c r="DT14" t="s">
        <v>95</v>
      </c>
      <c r="DU14" t="s">
        <v>95</v>
      </c>
      <c r="DV14" t="s">
        <v>95</v>
      </c>
      <c r="DW14" t="s">
        <v>95</v>
      </c>
      <c r="DX14" t="s">
        <v>95</v>
      </c>
      <c r="DY14" t="s">
        <v>96</v>
      </c>
      <c r="DZ14" t="s">
        <v>96</v>
      </c>
      <c r="EA14" t="s">
        <v>96</v>
      </c>
      <c r="EB14" t="s">
        <v>96</v>
      </c>
      <c r="EC14" t="s">
        <v>96</v>
      </c>
      <c r="ED14" t="s">
        <v>96</v>
      </c>
      <c r="EE14" t="s">
        <v>96</v>
      </c>
      <c r="EF14" t="s">
        <v>96</v>
      </c>
      <c r="EG14" t="s">
        <v>96</v>
      </c>
      <c r="EH14" t="s">
        <v>96</v>
      </c>
      <c r="EI14" t="s">
        <v>96</v>
      </c>
      <c r="EJ14" t="s">
        <v>96</v>
      </c>
      <c r="EK14" t="s">
        <v>96</v>
      </c>
      <c r="EL14" t="s">
        <v>96</v>
      </c>
      <c r="EM14" t="s">
        <v>96</v>
      </c>
      <c r="EN14" t="s">
        <v>96</v>
      </c>
      <c r="EO14" t="s">
        <v>96</v>
      </c>
      <c r="EP14" t="s">
        <v>96</v>
      </c>
      <c r="EQ14" t="s">
        <v>97</v>
      </c>
      <c r="ER14" t="s">
        <v>97</v>
      </c>
      <c r="ES14" t="s">
        <v>97</v>
      </c>
      <c r="ET14" t="s">
        <v>97</v>
      </c>
      <c r="EU14" t="s">
        <v>97</v>
      </c>
      <c r="EV14" t="s">
        <v>97</v>
      </c>
      <c r="EW14" t="s">
        <v>97</v>
      </c>
      <c r="EX14" t="s">
        <v>97</v>
      </c>
      <c r="EY14" t="s">
        <v>97</v>
      </c>
      <c r="EZ14" t="s">
        <v>97</v>
      </c>
      <c r="FA14" t="s">
        <v>97</v>
      </c>
      <c r="FB14" t="s">
        <v>97</v>
      </c>
      <c r="FC14" t="s">
        <v>97</v>
      </c>
      <c r="FD14" t="s">
        <v>97</v>
      </c>
      <c r="FE14" t="s">
        <v>97</v>
      </c>
      <c r="FF14" t="s">
        <v>97</v>
      </c>
      <c r="FG14" t="s">
        <v>97</v>
      </c>
      <c r="FH14" t="s">
        <v>97</v>
      </c>
      <c r="FI14" t="s">
        <v>97</v>
      </c>
      <c r="FJ14" t="s">
        <v>98</v>
      </c>
      <c r="FK14" t="s">
        <v>98</v>
      </c>
      <c r="FL14" t="s">
        <v>98</v>
      </c>
      <c r="FM14" t="s">
        <v>98</v>
      </c>
      <c r="FN14" t="s">
        <v>98</v>
      </c>
      <c r="FO14" t="s">
        <v>98</v>
      </c>
      <c r="FP14" t="s">
        <v>98</v>
      </c>
      <c r="FQ14" t="s">
        <v>98</v>
      </c>
      <c r="FR14" t="s">
        <v>98</v>
      </c>
      <c r="FS14" t="s">
        <v>98</v>
      </c>
      <c r="FT14" t="s">
        <v>98</v>
      </c>
      <c r="FU14" t="s">
        <v>98</v>
      </c>
      <c r="FV14" t="s">
        <v>98</v>
      </c>
      <c r="FW14" t="s">
        <v>98</v>
      </c>
      <c r="FX14" t="s">
        <v>98</v>
      </c>
      <c r="FY14" t="s">
        <v>98</v>
      </c>
      <c r="FZ14" t="s">
        <v>98</v>
      </c>
      <c r="GA14" t="s">
        <v>98</v>
      </c>
      <c r="GB14" t="s">
        <v>98</v>
      </c>
      <c r="GC14" t="s">
        <v>99</v>
      </c>
      <c r="GD14" t="s">
        <v>99</v>
      </c>
      <c r="GE14" t="s">
        <v>99</v>
      </c>
      <c r="GF14" t="s">
        <v>99</v>
      </c>
      <c r="GG14" t="s">
        <v>99</v>
      </c>
      <c r="GH14" t="s">
        <v>99</v>
      </c>
      <c r="GI14" t="s">
        <v>99</v>
      </c>
      <c r="GJ14" t="s">
        <v>99</v>
      </c>
      <c r="GK14" t="s">
        <v>99</v>
      </c>
      <c r="GL14" t="s">
        <v>99</v>
      </c>
      <c r="GM14" t="s">
        <v>99</v>
      </c>
      <c r="GN14" t="s">
        <v>99</v>
      </c>
      <c r="GO14" t="s">
        <v>99</v>
      </c>
      <c r="GP14" t="s">
        <v>99</v>
      </c>
      <c r="GQ14" t="s">
        <v>99</v>
      </c>
      <c r="GR14" t="s">
        <v>99</v>
      </c>
      <c r="GS14" t="s">
        <v>99</v>
      </c>
      <c r="GT14" t="s">
        <v>99</v>
      </c>
      <c r="GU14" t="s">
        <v>100</v>
      </c>
      <c r="GV14" t="s">
        <v>100</v>
      </c>
      <c r="GW14" t="s">
        <v>100</v>
      </c>
      <c r="GX14" t="s">
        <v>100</v>
      </c>
      <c r="GY14" t="s">
        <v>100</v>
      </c>
      <c r="GZ14" t="s">
        <v>100</v>
      </c>
      <c r="HA14" t="s">
        <v>100</v>
      </c>
      <c r="HB14" t="s">
        <v>100</v>
      </c>
      <c r="HC14" t="s">
        <v>101</v>
      </c>
      <c r="HD14" t="s">
        <v>101</v>
      </c>
      <c r="HE14" t="s">
        <v>101</v>
      </c>
      <c r="HF14" t="s">
        <v>101</v>
      </c>
      <c r="HG14" t="s">
        <v>101</v>
      </c>
      <c r="HH14" t="s">
        <v>101</v>
      </c>
      <c r="HI14" t="s">
        <v>101</v>
      </c>
      <c r="HJ14" t="s">
        <v>101</v>
      </c>
      <c r="HK14" t="s">
        <v>101</v>
      </c>
      <c r="HL14" t="s">
        <v>101</v>
      </c>
      <c r="HM14" t="s">
        <v>101</v>
      </c>
      <c r="HN14" t="s">
        <v>101</v>
      </c>
      <c r="HO14" t="s">
        <v>101</v>
      </c>
      <c r="HP14" t="s">
        <v>101</v>
      </c>
      <c r="HQ14" t="s">
        <v>101</v>
      </c>
      <c r="HR14" t="s">
        <v>101</v>
      </c>
    </row>
    <row r="15" spans="1:226">
      <c r="A15" t="s">
        <v>102</v>
      </c>
      <c r="B15" t="s">
        <v>103</v>
      </c>
      <c r="C15" t="s">
        <v>104</v>
      </c>
      <c r="D15" t="s">
        <v>105</v>
      </c>
      <c r="E15" t="s">
        <v>106</v>
      </c>
      <c r="F15" t="s">
        <v>107</v>
      </c>
      <c r="G15" t="s">
        <v>108</v>
      </c>
      <c r="H15" t="s">
        <v>109</v>
      </c>
      <c r="I15" t="s">
        <v>110</v>
      </c>
      <c r="J15" t="s">
        <v>111</v>
      </c>
      <c r="K15" t="s">
        <v>112</v>
      </c>
      <c r="L15" t="s">
        <v>113</v>
      </c>
      <c r="M15" t="s">
        <v>114</v>
      </c>
      <c r="N15" t="s">
        <v>115</v>
      </c>
      <c r="O15" t="s">
        <v>116</v>
      </c>
      <c r="P15" t="s">
        <v>117</v>
      </c>
      <c r="Q15" t="s">
        <v>118</v>
      </c>
      <c r="R15" t="s">
        <v>119</v>
      </c>
      <c r="S15" t="s">
        <v>120</v>
      </c>
      <c r="T15" t="s">
        <v>121</v>
      </c>
      <c r="U15" t="s">
        <v>122</v>
      </c>
      <c r="V15" t="s">
        <v>123</v>
      </c>
      <c r="W15" t="s">
        <v>124</v>
      </c>
      <c r="X15" t="s">
        <v>125</v>
      </c>
      <c r="Y15" t="s">
        <v>126</v>
      </c>
      <c r="Z15" t="s">
        <v>127</v>
      </c>
      <c r="AA15" t="s">
        <v>128</v>
      </c>
      <c r="AB15" t="s">
        <v>129</v>
      </c>
      <c r="AC15" t="s">
        <v>130</v>
      </c>
      <c r="AD15" t="s">
        <v>131</v>
      </c>
      <c r="AE15" t="s">
        <v>132</v>
      </c>
      <c r="AF15" t="s">
        <v>133</v>
      </c>
      <c r="AG15" t="s">
        <v>134</v>
      </c>
      <c r="AH15" t="s">
        <v>135</v>
      </c>
      <c r="AI15" t="s">
        <v>136</v>
      </c>
      <c r="AJ15" t="s">
        <v>137</v>
      </c>
      <c r="AK15" t="s">
        <v>138</v>
      </c>
      <c r="AL15" t="s">
        <v>139</v>
      </c>
      <c r="AM15" t="s">
        <v>140</v>
      </c>
      <c r="AN15" t="s">
        <v>141</v>
      </c>
      <c r="AO15" t="s">
        <v>142</v>
      </c>
      <c r="AP15" t="s">
        <v>143</v>
      </c>
      <c r="AQ15" t="s">
        <v>144</v>
      </c>
      <c r="AR15" t="s">
        <v>145</v>
      </c>
      <c r="AS15" t="s">
        <v>88</v>
      </c>
      <c r="AT15" t="s">
        <v>146</v>
      </c>
      <c r="AU15" t="s">
        <v>147</v>
      </c>
      <c r="AV15" t="s">
        <v>148</v>
      </c>
      <c r="AW15" t="s">
        <v>149</v>
      </c>
      <c r="AX15" t="s">
        <v>150</v>
      </c>
      <c r="AY15" t="s">
        <v>151</v>
      </c>
      <c r="AZ15" t="s">
        <v>152</v>
      </c>
      <c r="BA15" t="s">
        <v>153</v>
      </c>
      <c r="BB15" t="s">
        <v>154</v>
      </c>
      <c r="BC15" t="s">
        <v>155</v>
      </c>
      <c r="BD15" t="s">
        <v>156</v>
      </c>
      <c r="BE15" t="s">
        <v>157</v>
      </c>
      <c r="BF15" t="s">
        <v>158</v>
      </c>
      <c r="BG15" t="s">
        <v>110</v>
      </c>
      <c r="BH15" t="s">
        <v>159</v>
      </c>
      <c r="BI15" t="s">
        <v>160</v>
      </c>
      <c r="BJ15" t="s">
        <v>161</v>
      </c>
      <c r="BK15" t="s">
        <v>162</v>
      </c>
      <c r="BL15" t="s">
        <v>163</v>
      </c>
      <c r="BM15" t="s">
        <v>164</v>
      </c>
      <c r="BN15" t="s">
        <v>165</v>
      </c>
      <c r="BO15" t="s">
        <v>166</v>
      </c>
      <c r="BP15" t="s">
        <v>167</v>
      </c>
      <c r="BQ15" t="s">
        <v>168</v>
      </c>
      <c r="BR15" t="s">
        <v>169</v>
      </c>
      <c r="BS15" t="s">
        <v>170</v>
      </c>
      <c r="BT15" t="s">
        <v>171</v>
      </c>
      <c r="BU15" t="s">
        <v>172</v>
      </c>
      <c r="BV15" t="s">
        <v>173</v>
      </c>
      <c r="BW15" t="s">
        <v>174</v>
      </c>
      <c r="BX15" t="s">
        <v>175</v>
      </c>
      <c r="BY15" t="s">
        <v>176</v>
      </c>
      <c r="BZ15" t="s">
        <v>177</v>
      </c>
      <c r="CA15" t="s">
        <v>178</v>
      </c>
      <c r="CB15" t="s">
        <v>179</v>
      </c>
      <c r="CC15" t="s">
        <v>180</v>
      </c>
      <c r="CD15" t="s">
        <v>181</v>
      </c>
      <c r="CE15" t="s">
        <v>182</v>
      </c>
      <c r="CF15" t="s">
        <v>183</v>
      </c>
      <c r="CG15" t="s">
        <v>184</v>
      </c>
      <c r="CH15" t="s">
        <v>185</v>
      </c>
      <c r="CI15" t="s">
        <v>186</v>
      </c>
      <c r="CJ15" t="s">
        <v>187</v>
      </c>
      <c r="CK15" t="s">
        <v>188</v>
      </c>
      <c r="CL15" t="s">
        <v>189</v>
      </c>
      <c r="CM15" t="s">
        <v>190</v>
      </c>
      <c r="CN15" t="s">
        <v>191</v>
      </c>
      <c r="CO15" t="s">
        <v>192</v>
      </c>
      <c r="CP15" t="s">
        <v>193</v>
      </c>
      <c r="CQ15" t="s">
        <v>194</v>
      </c>
      <c r="CR15" t="s">
        <v>195</v>
      </c>
      <c r="CS15" t="s">
        <v>196</v>
      </c>
      <c r="CT15" t="s">
        <v>197</v>
      </c>
      <c r="CU15" t="s">
        <v>198</v>
      </c>
      <c r="CV15" t="s">
        <v>199</v>
      </c>
      <c r="CW15" t="s">
        <v>200</v>
      </c>
      <c r="CX15" t="s">
        <v>201</v>
      </c>
      <c r="CY15" t="s">
        <v>202</v>
      </c>
      <c r="CZ15" t="s">
        <v>203</v>
      </c>
      <c r="DA15" t="s">
        <v>103</v>
      </c>
      <c r="DB15" t="s">
        <v>106</v>
      </c>
      <c r="DC15" t="s">
        <v>204</v>
      </c>
      <c r="DD15" t="s">
        <v>205</v>
      </c>
      <c r="DE15" t="s">
        <v>206</v>
      </c>
      <c r="DF15" t="s">
        <v>207</v>
      </c>
      <c r="DG15" t="s">
        <v>208</v>
      </c>
      <c r="DH15" t="s">
        <v>209</v>
      </c>
      <c r="DI15" t="s">
        <v>210</v>
      </c>
      <c r="DJ15" t="s">
        <v>211</v>
      </c>
      <c r="DK15" t="s">
        <v>212</v>
      </c>
      <c r="DL15" t="s">
        <v>213</v>
      </c>
      <c r="DM15" t="s">
        <v>214</v>
      </c>
      <c r="DN15" t="s">
        <v>215</v>
      </c>
      <c r="DO15" t="s">
        <v>216</v>
      </c>
      <c r="DP15" t="s">
        <v>217</v>
      </c>
      <c r="DQ15" t="s">
        <v>218</v>
      </c>
      <c r="DR15" t="s">
        <v>219</v>
      </c>
      <c r="DS15" t="s">
        <v>220</v>
      </c>
      <c r="DT15" t="s">
        <v>221</v>
      </c>
      <c r="DU15" t="s">
        <v>222</v>
      </c>
      <c r="DV15" t="s">
        <v>223</v>
      </c>
      <c r="DW15" t="s">
        <v>224</v>
      </c>
      <c r="DX15" t="s">
        <v>225</v>
      </c>
      <c r="DY15" t="s">
        <v>226</v>
      </c>
      <c r="DZ15" t="s">
        <v>227</v>
      </c>
      <c r="EA15" t="s">
        <v>228</v>
      </c>
      <c r="EB15" t="s">
        <v>229</v>
      </c>
      <c r="EC15" t="s">
        <v>230</v>
      </c>
      <c r="ED15" t="s">
        <v>231</v>
      </c>
      <c r="EE15" t="s">
        <v>232</v>
      </c>
      <c r="EF15" t="s">
        <v>233</v>
      </c>
      <c r="EG15" t="s">
        <v>234</v>
      </c>
      <c r="EH15" t="s">
        <v>235</v>
      </c>
      <c r="EI15" t="s">
        <v>236</v>
      </c>
      <c r="EJ15" t="s">
        <v>237</v>
      </c>
      <c r="EK15" t="s">
        <v>238</v>
      </c>
      <c r="EL15" t="s">
        <v>239</v>
      </c>
      <c r="EM15" t="s">
        <v>240</v>
      </c>
      <c r="EN15" t="s">
        <v>241</v>
      </c>
      <c r="EO15" t="s">
        <v>242</v>
      </c>
      <c r="EP15" t="s">
        <v>243</v>
      </c>
      <c r="EQ15" t="s">
        <v>244</v>
      </c>
      <c r="ER15" t="s">
        <v>245</v>
      </c>
      <c r="ES15" t="s">
        <v>246</v>
      </c>
      <c r="ET15" t="s">
        <v>247</v>
      </c>
      <c r="EU15" t="s">
        <v>248</v>
      </c>
      <c r="EV15" t="s">
        <v>249</v>
      </c>
      <c r="EW15" t="s">
        <v>250</v>
      </c>
      <c r="EX15" t="s">
        <v>251</v>
      </c>
      <c r="EY15" t="s">
        <v>252</v>
      </c>
      <c r="EZ15" t="s">
        <v>253</v>
      </c>
      <c r="FA15" t="s">
        <v>254</v>
      </c>
      <c r="FB15" t="s">
        <v>255</v>
      </c>
      <c r="FC15" t="s">
        <v>256</v>
      </c>
      <c r="FD15" t="s">
        <v>257</v>
      </c>
      <c r="FE15" t="s">
        <v>258</v>
      </c>
      <c r="FF15" t="s">
        <v>259</v>
      </c>
      <c r="FG15" t="s">
        <v>260</v>
      </c>
      <c r="FH15" t="s">
        <v>261</v>
      </c>
      <c r="FI15" t="s">
        <v>262</v>
      </c>
      <c r="FJ15" t="s">
        <v>263</v>
      </c>
      <c r="FK15" t="s">
        <v>264</v>
      </c>
      <c r="FL15" t="s">
        <v>265</v>
      </c>
      <c r="FM15" t="s">
        <v>266</v>
      </c>
      <c r="FN15" t="s">
        <v>267</v>
      </c>
      <c r="FO15" t="s">
        <v>268</v>
      </c>
      <c r="FP15" t="s">
        <v>269</v>
      </c>
      <c r="FQ15" t="s">
        <v>270</v>
      </c>
      <c r="FR15" t="s">
        <v>271</v>
      </c>
      <c r="FS15" t="s">
        <v>272</v>
      </c>
      <c r="FT15" t="s">
        <v>273</v>
      </c>
      <c r="FU15" t="s">
        <v>274</v>
      </c>
      <c r="FV15" t="s">
        <v>275</v>
      </c>
      <c r="FW15" t="s">
        <v>276</v>
      </c>
      <c r="FX15" t="s">
        <v>277</v>
      </c>
      <c r="FY15" t="s">
        <v>278</v>
      </c>
      <c r="FZ15" t="s">
        <v>279</v>
      </c>
      <c r="GA15" t="s">
        <v>280</v>
      </c>
      <c r="GB15" t="s">
        <v>281</v>
      </c>
      <c r="GC15" t="s">
        <v>282</v>
      </c>
      <c r="GD15" t="s">
        <v>283</v>
      </c>
      <c r="GE15" t="s">
        <v>284</v>
      </c>
      <c r="GF15" t="s">
        <v>285</v>
      </c>
      <c r="GG15" t="s">
        <v>286</v>
      </c>
      <c r="GH15" t="s">
        <v>287</v>
      </c>
      <c r="GI15" t="s">
        <v>288</v>
      </c>
      <c r="GJ15" t="s">
        <v>289</v>
      </c>
      <c r="GK15" t="s">
        <v>290</v>
      </c>
      <c r="GL15" t="s">
        <v>291</v>
      </c>
      <c r="GM15" t="s">
        <v>292</v>
      </c>
      <c r="GN15" t="s">
        <v>293</v>
      </c>
      <c r="GO15" t="s">
        <v>294</v>
      </c>
      <c r="GP15" t="s">
        <v>295</v>
      </c>
      <c r="GQ15" t="s">
        <v>296</v>
      </c>
      <c r="GR15" t="s">
        <v>297</v>
      </c>
      <c r="GS15" t="s">
        <v>298</v>
      </c>
      <c r="GT15" t="s">
        <v>299</v>
      </c>
      <c r="GU15" t="s">
        <v>300</v>
      </c>
      <c r="GV15" t="s">
        <v>301</v>
      </c>
      <c r="GW15" t="s">
        <v>302</v>
      </c>
      <c r="GX15" t="s">
        <v>303</v>
      </c>
      <c r="GY15" t="s">
        <v>304</v>
      </c>
      <c r="GZ15" t="s">
        <v>305</v>
      </c>
      <c r="HA15" t="s">
        <v>306</v>
      </c>
      <c r="HB15" t="s">
        <v>307</v>
      </c>
      <c r="HC15" t="s">
        <v>308</v>
      </c>
      <c r="HD15" t="s">
        <v>309</v>
      </c>
      <c r="HE15" t="s">
        <v>310</v>
      </c>
      <c r="HF15" t="s">
        <v>311</v>
      </c>
      <c r="HG15" t="s">
        <v>312</v>
      </c>
      <c r="HH15" t="s">
        <v>313</v>
      </c>
      <c r="HI15" t="s">
        <v>314</v>
      </c>
      <c r="HJ15" t="s">
        <v>315</v>
      </c>
      <c r="HK15" t="s">
        <v>316</v>
      </c>
      <c r="HL15" t="s">
        <v>317</v>
      </c>
      <c r="HM15" t="s">
        <v>318</v>
      </c>
      <c r="HN15" t="s">
        <v>319</v>
      </c>
      <c r="HO15" t="s">
        <v>320</v>
      </c>
      <c r="HP15" t="s">
        <v>321</v>
      </c>
      <c r="HQ15" t="s">
        <v>322</v>
      </c>
      <c r="HR15" t="s">
        <v>323</v>
      </c>
    </row>
    <row r="16" spans="1:226">
      <c r="B16" t="s">
        <v>324</v>
      </c>
      <c r="C16" t="s">
        <v>324</v>
      </c>
      <c r="F16" t="s">
        <v>324</v>
      </c>
      <c r="I16" t="s">
        <v>324</v>
      </c>
      <c r="J16" t="s">
        <v>325</v>
      </c>
      <c r="K16" t="s">
        <v>326</v>
      </c>
      <c r="L16" t="s">
        <v>327</v>
      </c>
      <c r="M16" t="s">
        <v>328</v>
      </c>
      <c r="N16" t="s">
        <v>328</v>
      </c>
      <c r="O16" t="s">
        <v>166</v>
      </c>
      <c r="P16" t="s">
        <v>166</v>
      </c>
      <c r="Q16" t="s">
        <v>325</v>
      </c>
      <c r="R16" t="s">
        <v>325</v>
      </c>
      <c r="S16" t="s">
        <v>325</v>
      </c>
      <c r="T16" t="s">
        <v>325</v>
      </c>
      <c r="U16" t="s">
        <v>329</v>
      </c>
      <c r="V16" t="s">
        <v>330</v>
      </c>
      <c r="W16" t="s">
        <v>330</v>
      </c>
      <c r="X16" t="s">
        <v>331</v>
      </c>
      <c r="Y16" t="s">
        <v>332</v>
      </c>
      <c r="Z16" t="s">
        <v>331</v>
      </c>
      <c r="AA16" t="s">
        <v>331</v>
      </c>
      <c r="AB16" t="s">
        <v>331</v>
      </c>
      <c r="AC16" t="s">
        <v>329</v>
      </c>
      <c r="AD16" t="s">
        <v>329</v>
      </c>
      <c r="AE16" t="s">
        <v>329</v>
      </c>
      <c r="AF16" t="s">
        <v>329</v>
      </c>
      <c r="AG16" t="s">
        <v>327</v>
      </c>
      <c r="AH16" t="s">
        <v>326</v>
      </c>
      <c r="AI16" t="s">
        <v>327</v>
      </c>
      <c r="AJ16" t="s">
        <v>328</v>
      </c>
      <c r="AK16" t="s">
        <v>328</v>
      </c>
      <c r="AL16" t="s">
        <v>333</v>
      </c>
      <c r="AM16" t="s">
        <v>334</v>
      </c>
      <c r="AN16" t="s">
        <v>326</v>
      </c>
      <c r="AO16" t="s">
        <v>335</v>
      </c>
      <c r="AP16" t="s">
        <v>335</v>
      </c>
      <c r="AQ16" t="s">
        <v>336</v>
      </c>
      <c r="AR16" t="s">
        <v>334</v>
      </c>
      <c r="AS16" t="s">
        <v>337</v>
      </c>
      <c r="AT16" t="s">
        <v>332</v>
      </c>
      <c r="AV16" t="s">
        <v>332</v>
      </c>
      <c r="AW16" t="s">
        <v>337</v>
      </c>
      <c r="AX16" t="s">
        <v>327</v>
      </c>
      <c r="AY16" t="s">
        <v>327</v>
      </c>
      <c r="BA16" t="s">
        <v>338</v>
      </c>
      <c r="BB16" t="s">
        <v>339</v>
      </c>
      <c r="BE16" t="s">
        <v>325</v>
      </c>
      <c r="BG16" t="s">
        <v>324</v>
      </c>
      <c r="BH16" t="s">
        <v>328</v>
      </c>
      <c r="BI16" t="s">
        <v>328</v>
      </c>
      <c r="BJ16" t="s">
        <v>335</v>
      </c>
      <c r="BK16" t="s">
        <v>335</v>
      </c>
      <c r="BL16" t="s">
        <v>328</v>
      </c>
      <c r="BM16" t="s">
        <v>335</v>
      </c>
      <c r="BN16" t="s">
        <v>337</v>
      </c>
      <c r="BO16" t="s">
        <v>331</v>
      </c>
      <c r="BP16" t="s">
        <v>331</v>
      </c>
      <c r="BQ16" t="s">
        <v>330</v>
      </c>
      <c r="BR16" t="s">
        <v>330</v>
      </c>
      <c r="BS16" t="s">
        <v>330</v>
      </c>
      <c r="BT16" t="s">
        <v>330</v>
      </c>
      <c r="BU16" t="s">
        <v>330</v>
      </c>
      <c r="BV16" t="s">
        <v>340</v>
      </c>
      <c r="BW16" t="s">
        <v>327</v>
      </c>
      <c r="BX16" t="s">
        <v>327</v>
      </c>
      <c r="BY16" t="s">
        <v>328</v>
      </c>
      <c r="BZ16" t="s">
        <v>328</v>
      </c>
      <c r="CA16" t="s">
        <v>328</v>
      </c>
      <c r="CB16" t="s">
        <v>335</v>
      </c>
      <c r="CC16" t="s">
        <v>328</v>
      </c>
      <c r="CD16" t="s">
        <v>335</v>
      </c>
      <c r="CE16" t="s">
        <v>331</v>
      </c>
      <c r="CF16" t="s">
        <v>331</v>
      </c>
      <c r="CG16" t="s">
        <v>330</v>
      </c>
      <c r="CH16" t="s">
        <v>330</v>
      </c>
      <c r="CI16" t="s">
        <v>327</v>
      </c>
      <c r="CN16" t="s">
        <v>327</v>
      </c>
      <c r="CQ16" t="s">
        <v>330</v>
      </c>
      <c r="CR16" t="s">
        <v>330</v>
      </c>
      <c r="CS16" t="s">
        <v>330</v>
      </c>
      <c r="CT16" t="s">
        <v>330</v>
      </c>
      <c r="CU16" t="s">
        <v>330</v>
      </c>
      <c r="CV16" t="s">
        <v>327</v>
      </c>
      <c r="CW16" t="s">
        <v>327</v>
      </c>
      <c r="CX16" t="s">
        <v>327</v>
      </c>
      <c r="CY16" t="s">
        <v>324</v>
      </c>
      <c r="DA16" t="s">
        <v>341</v>
      </c>
      <c r="DC16" t="s">
        <v>324</v>
      </c>
      <c r="DD16" t="s">
        <v>324</v>
      </c>
      <c r="DF16" t="s">
        <v>342</v>
      </c>
      <c r="DG16" t="s">
        <v>343</v>
      </c>
      <c r="DH16" t="s">
        <v>342</v>
      </c>
      <c r="DI16" t="s">
        <v>343</v>
      </c>
      <c r="DJ16" t="s">
        <v>342</v>
      </c>
      <c r="DK16" t="s">
        <v>343</v>
      </c>
      <c r="DL16" t="s">
        <v>332</v>
      </c>
      <c r="DM16" t="s">
        <v>332</v>
      </c>
      <c r="DN16" t="s">
        <v>328</v>
      </c>
      <c r="DO16" t="s">
        <v>344</v>
      </c>
      <c r="DP16" t="s">
        <v>328</v>
      </c>
      <c r="DR16" t="s">
        <v>335</v>
      </c>
      <c r="DS16" t="s">
        <v>345</v>
      </c>
      <c r="DT16" t="s">
        <v>335</v>
      </c>
      <c r="DY16" t="s">
        <v>346</v>
      </c>
      <c r="DZ16" t="s">
        <v>346</v>
      </c>
      <c r="EM16" t="s">
        <v>346</v>
      </c>
      <c r="EN16" t="s">
        <v>346</v>
      </c>
      <c r="EO16" t="s">
        <v>347</v>
      </c>
      <c r="EP16" t="s">
        <v>347</v>
      </c>
      <c r="EQ16" t="s">
        <v>330</v>
      </c>
      <c r="ER16" t="s">
        <v>330</v>
      </c>
      <c r="ES16" t="s">
        <v>332</v>
      </c>
      <c r="ET16" t="s">
        <v>330</v>
      </c>
      <c r="EU16" t="s">
        <v>335</v>
      </c>
      <c r="EV16" t="s">
        <v>332</v>
      </c>
      <c r="EW16" t="s">
        <v>332</v>
      </c>
      <c r="EY16" t="s">
        <v>346</v>
      </c>
      <c r="EZ16" t="s">
        <v>346</v>
      </c>
      <c r="FA16" t="s">
        <v>346</v>
      </c>
      <c r="FB16" t="s">
        <v>346</v>
      </c>
      <c r="FC16" t="s">
        <v>346</v>
      </c>
      <c r="FD16" t="s">
        <v>346</v>
      </c>
      <c r="FE16" t="s">
        <v>346</v>
      </c>
      <c r="FF16" t="s">
        <v>348</v>
      </c>
      <c r="FG16" t="s">
        <v>348</v>
      </c>
      <c r="FH16" t="s">
        <v>348</v>
      </c>
      <c r="FI16" t="s">
        <v>349</v>
      </c>
      <c r="FJ16" t="s">
        <v>346</v>
      </c>
      <c r="FK16" t="s">
        <v>346</v>
      </c>
      <c r="FL16" t="s">
        <v>346</v>
      </c>
      <c r="FM16" t="s">
        <v>346</v>
      </c>
      <c r="FN16" t="s">
        <v>346</v>
      </c>
      <c r="FO16" t="s">
        <v>346</v>
      </c>
      <c r="FP16" t="s">
        <v>346</v>
      </c>
      <c r="FQ16" t="s">
        <v>346</v>
      </c>
      <c r="FR16" t="s">
        <v>346</v>
      </c>
      <c r="FS16" t="s">
        <v>346</v>
      </c>
      <c r="FT16" t="s">
        <v>346</v>
      </c>
      <c r="FU16" t="s">
        <v>346</v>
      </c>
      <c r="GB16" t="s">
        <v>346</v>
      </c>
      <c r="GC16" t="s">
        <v>332</v>
      </c>
      <c r="GD16" t="s">
        <v>332</v>
      </c>
      <c r="GE16" t="s">
        <v>342</v>
      </c>
      <c r="GF16" t="s">
        <v>343</v>
      </c>
      <c r="GG16" t="s">
        <v>343</v>
      </c>
      <c r="GK16" t="s">
        <v>343</v>
      </c>
      <c r="GO16" t="s">
        <v>328</v>
      </c>
      <c r="GP16" t="s">
        <v>328</v>
      </c>
      <c r="GQ16" t="s">
        <v>335</v>
      </c>
      <c r="GR16" t="s">
        <v>335</v>
      </c>
      <c r="GS16" t="s">
        <v>350</v>
      </c>
      <c r="GT16" t="s">
        <v>350</v>
      </c>
      <c r="GU16" t="s">
        <v>346</v>
      </c>
      <c r="GV16" t="s">
        <v>346</v>
      </c>
      <c r="GW16" t="s">
        <v>346</v>
      </c>
      <c r="GX16" t="s">
        <v>346</v>
      </c>
      <c r="GY16" t="s">
        <v>346</v>
      </c>
      <c r="GZ16" t="s">
        <v>346</v>
      </c>
      <c r="HA16" t="s">
        <v>330</v>
      </c>
      <c r="HB16" t="s">
        <v>346</v>
      </c>
      <c r="HD16" t="s">
        <v>337</v>
      </c>
      <c r="HE16" t="s">
        <v>337</v>
      </c>
      <c r="HF16" t="s">
        <v>330</v>
      </c>
      <c r="HG16" t="s">
        <v>330</v>
      </c>
      <c r="HH16" t="s">
        <v>330</v>
      </c>
      <c r="HI16" t="s">
        <v>330</v>
      </c>
      <c r="HJ16" t="s">
        <v>330</v>
      </c>
      <c r="HK16" t="s">
        <v>332</v>
      </c>
      <c r="HL16" t="s">
        <v>332</v>
      </c>
      <c r="HM16" t="s">
        <v>332</v>
      </c>
      <c r="HN16" t="s">
        <v>330</v>
      </c>
      <c r="HO16" t="s">
        <v>328</v>
      </c>
      <c r="HP16" t="s">
        <v>335</v>
      </c>
      <c r="HQ16" t="s">
        <v>332</v>
      </c>
      <c r="HR16" t="s">
        <v>332</v>
      </c>
    </row>
    <row r="17" spans="1:226">
      <c r="A17">
        <v>1</v>
      </c>
      <c r="B17">
        <v>1679689977.5</v>
      </c>
      <c r="C17">
        <v>0</v>
      </c>
      <c r="D17" t="s">
        <v>351</v>
      </c>
      <c r="E17" t="s">
        <v>352</v>
      </c>
      <c r="F17">
        <v>5</v>
      </c>
      <c r="G17" t="s">
        <v>353</v>
      </c>
      <c r="H17" t="s">
        <v>354</v>
      </c>
      <c r="I17">
        <v>1679689974.75</v>
      </c>
      <c r="J17">
        <f>(K17)/1000</f>
        <v>0</v>
      </c>
      <c r="K17">
        <f>IF(BF17, AN17, AH17)</f>
        <v>0</v>
      </c>
      <c r="L17">
        <f>IF(BF17, AI17, AG17)</f>
        <v>0</v>
      </c>
      <c r="M17">
        <f>BH17 - IF(AU17&gt;1, L17*BB17*100.0/(AW17*BV17), 0)</f>
        <v>0</v>
      </c>
      <c r="N17">
        <f>((T17-J17/2)*M17-L17)/(T17+J17/2)</f>
        <v>0</v>
      </c>
      <c r="O17">
        <f>N17*(BO17+BP17)/1000.0</f>
        <v>0</v>
      </c>
      <c r="P17">
        <f>(BH17 - IF(AU17&gt;1, L17*BB17*100.0/(AW17*BV17), 0))*(BO17+BP17)/1000.0</f>
        <v>0</v>
      </c>
      <c r="Q17">
        <f>2.0/((1/S17-1/R17)+SIGN(S17)*SQRT((1/S17-1/R17)*(1/S17-1/R17) + 4*BC17/((BC17+1)*(BC17+1))*(2*1/S17*1/R17-1/R17*1/R17)))</f>
        <v>0</v>
      </c>
      <c r="R17">
        <f>IF(LEFT(BD17,1)&lt;&gt;"0",IF(LEFT(BD17,1)="1",3.0,BE17),$D$5+$E$5*(BV17*BO17/($K$5*1000))+$F$5*(BV17*BO17/($K$5*1000))*MAX(MIN(BB17,$J$5),$I$5)*MAX(MIN(BB17,$J$5),$I$5)+$G$5*MAX(MIN(BB17,$J$5),$I$5)*(BV17*BO17/($K$5*1000))+$H$5*(BV17*BO17/($K$5*1000))*(BV17*BO17/($K$5*1000)))</f>
        <v>0</v>
      </c>
      <c r="S17">
        <f>J17*(1000-(1000*0.61365*exp(17.502*W17/(240.97+W17))/(BO17+BP17)+BJ17)/2)/(1000*0.61365*exp(17.502*W17/(240.97+W17))/(BO17+BP17)-BJ17)</f>
        <v>0</v>
      </c>
      <c r="T17">
        <f>1/((BC17+1)/(Q17/1.6)+1/(R17/1.37)) + BC17/((BC17+1)/(Q17/1.6) + BC17/(R17/1.37))</f>
        <v>0</v>
      </c>
      <c r="U17">
        <f>(AX17*BA17)</f>
        <v>0</v>
      </c>
      <c r="V17">
        <f>(BQ17+(U17+2*0.95*5.67E-8*(((BQ17+$B$7)+273)^4-(BQ17+273)^4)-44100*J17)/(1.84*29.3*R17+8*0.95*5.67E-8*(BQ17+273)^3))</f>
        <v>0</v>
      </c>
      <c r="W17">
        <f>($C$7*BR17+$D$7*BS17+$E$7*V17)</f>
        <v>0</v>
      </c>
      <c r="X17">
        <f>0.61365*exp(17.502*W17/(240.97+W17))</f>
        <v>0</v>
      </c>
      <c r="Y17">
        <f>(Z17/AA17*100)</f>
        <v>0</v>
      </c>
      <c r="Z17">
        <f>BJ17*(BO17+BP17)/1000</f>
        <v>0</v>
      </c>
      <c r="AA17">
        <f>0.61365*exp(17.502*BQ17/(240.97+BQ17))</f>
        <v>0</v>
      </c>
      <c r="AB17">
        <f>(X17-BJ17*(BO17+BP17)/1000)</f>
        <v>0</v>
      </c>
      <c r="AC17">
        <f>(-J17*44100)</f>
        <v>0</v>
      </c>
      <c r="AD17">
        <f>2*29.3*R17*0.92*(BQ17-W17)</f>
        <v>0</v>
      </c>
      <c r="AE17">
        <f>2*0.95*5.67E-8*(((BQ17+$B$7)+273)^4-(W17+273)^4)</f>
        <v>0</v>
      </c>
      <c r="AF17">
        <f>U17+AE17+AC17+AD17</f>
        <v>0</v>
      </c>
      <c r="AG17">
        <f>BN17*AU17*(BI17-BH17*(1000-AU17*BK17)/(1000-AU17*BJ17))/(100*BB17)</f>
        <v>0</v>
      </c>
      <c r="AH17">
        <f>1000*BN17*AU17*(BJ17-BK17)/(100*BB17*(1000-AU17*BJ17))</f>
        <v>0</v>
      </c>
      <c r="AI17">
        <f>(AJ17 - AK17 - BO17*1E3/(8.314*(BQ17+273.15)) * AM17/BN17 * AL17) * BN17/(100*BB17) * (1000 - BK17)/1000</f>
        <v>0</v>
      </c>
      <c r="AJ17">
        <v>423.9206329505703</v>
      </c>
      <c r="AK17">
        <v>424.2767090909092</v>
      </c>
      <c r="AL17">
        <v>-0.0002005471210531928</v>
      </c>
      <c r="AM17">
        <v>64.58360422974161</v>
      </c>
      <c r="AN17">
        <f>(AP17 - AO17 + BO17*1E3/(8.314*(BQ17+273.15)) * AR17/BN17 * AQ17) * BN17/(100*BB17) * 1000/(1000 - AP17)</f>
        <v>0</v>
      </c>
      <c r="AO17">
        <v>9.257684031687459</v>
      </c>
      <c r="AP17">
        <v>9.46333387878788</v>
      </c>
      <c r="AQ17">
        <v>0.0007621275145727904</v>
      </c>
      <c r="AR17">
        <v>100.0197697755982</v>
      </c>
      <c r="AS17">
        <v>0</v>
      </c>
      <c r="AT17">
        <v>0</v>
      </c>
      <c r="AU17">
        <f>IF(AS17*$H$13&gt;=AW17,1.0,(AW17/(AW17-AS17*$H$13)))</f>
        <v>0</v>
      </c>
      <c r="AV17">
        <f>(AU17-1)*100</f>
        <v>0</v>
      </c>
      <c r="AW17">
        <f>MAX(0,($B$13+$C$13*BV17)/(1+$D$13*BV17)*BO17/(BQ17+273)*$E$13)</f>
        <v>0</v>
      </c>
      <c r="AX17">
        <f>$B$11*BW17+$C$11*BX17+$F$11*CI17*(1-CL17)</f>
        <v>0</v>
      </c>
      <c r="AY17">
        <f>AX17*AZ17</f>
        <v>0</v>
      </c>
      <c r="AZ17">
        <f>($B$11*$D$9+$C$11*$D$9+$F$11*((CV17+CN17)/MAX(CV17+CN17+CW17, 0.1)*$I$9+CW17/MAX(CV17+CN17+CW17, 0.1)*$J$9))/($B$11+$C$11+$F$11)</f>
        <v>0</v>
      </c>
      <c r="BA17">
        <f>($B$11*$K$9+$C$11*$K$9+$F$11*((CV17+CN17)/MAX(CV17+CN17+CW17, 0.1)*$P$9+CW17/MAX(CV17+CN17+CW17, 0.1)*$Q$9))/($B$11+$C$11+$F$11)</f>
        <v>0</v>
      </c>
      <c r="BB17">
        <v>1.37</v>
      </c>
      <c r="BC17">
        <v>0.5</v>
      </c>
      <c r="BD17" t="s">
        <v>355</v>
      </c>
      <c r="BE17">
        <v>2</v>
      </c>
      <c r="BF17" t="b">
        <v>1</v>
      </c>
      <c r="BG17">
        <v>1679689974.75</v>
      </c>
      <c r="BH17">
        <v>420.2694</v>
      </c>
      <c r="BI17">
        <v>419.9919</v>
      </c>
      <c r="BJ17">
        <v>9.457840000000001</v>
      </c>
      <c r="BK17">
        <v>9.257674999999999</v>
      </c>
      <c r="BL17">
        <v>421.4725999999999</v>
      </c>
      <c r="BM17">
        <v>9.649108999999999</v>
      </c>
      <c r="BN17">
        <v>500.052</v>
      </c>
      <c r="BO17">
        <v>89.56716</v>
      </c>
      <c r="BP17">
        <v>0.09991385999999999</v>
      </c>
      <c r="BQ17">
        <v>20.26564</v>
      </c>
      <c r="BR17">
        <v>20.00306</v>
      </c>
      <c r="BS17">
        <v>999.9</v>
      </c>
      <c r="BT17">
        <v>0</v>
      </c>
      <c r="BU17">
        <v>0</v>
      </c>
      <c r="BV17">
        <v>10002.818</v>
      </c>
      <c r="BW17">
        <v>0</v>
      </c>
      <c r="BX17">
        <v>0.281038</v>
      </c>
      <c r="BY17">
        <v>0.2776001</v>
      </c>
      <c r="BZ17">
        <v>424.2822</v>
      </c>
      <c r="CA17">
        <v>423.9164</v>
      </c>
      <c r="CB17">
        <v>0.2001638</v>
      </c>
      <c r="CC17">
        <v>419.9919</v>
      </c>
      <c r="CD17">
        <v>9.257674999999999</v>
      </c>
      <c r="CE17">
        <v>0.8471117000000001</v>
      </c>
      <c r="CF17">
        <v>0.8291836</v>
      </c>
      <c r="CG17">
        <v>4.522262</v>
      </c>
      <c r="CH17">
        <v>4.216969000000001</v>
      </c>
      <c r="CI17">
        <v>0</v>
      </c>
      <c r="CJ17">
        <v>0</v>
      </c>
      <c r="CK17">
        <v>0</v>
      </c>
      <c r="CL17">
        <v>0</v>
      </c>
      <c r="CM17">
        <v>2.42709</v>
      </c>
      <c r="CN17">
        <v>0</v>
      </c>
      <c r="CO17">
        <v>-4.060309999999999</v>
      </c>
      <c r="CP17">
        <v>-0.5808899999999999</v>
      </c>
      <c r="CQ17">
        <v>34.187</v>
      </c>
      <c r="CR17">
        <v>41</v>
      </c>
      <c r="CS17">
        <v>37.25</v>
      </c>
      <c r="CT17">
        <v>40.51860000000001</v>
      </c>
      <c r="CU17">
        <v>34.875</v>
      </c>
      <c r="CV17">
        <v>0</v>
      </c>
      <c r="CW17">
        <v>0</v>
      </c>
      <c r="CX17">
        <v>0</v>
      </c>
      <c r="CY17">
        <v>1679689985.8</v>
      </c>
      <c r="CZ17">
        <v>0</v>
      </c>
      <c r="DA17">
        <v>1679689213.5</v>
      </c>
      <c r="DB17" t="s">
        <v>356</v>
      </c>
      <c r="DC17">
        <v>1679689213.5</v>
      </c>
      <c r="DD17">
        <v>1679689213.5</v>
      </c>
      <c r="DE17">
        <v>1</v>
      </c>
      <c r="DF17">
        <v>1.114</v>
      </c>
      <c r="DG17">
        <v>0.011</v>
      </c>
      <c r="DH17">
        <v>-1.203</v>
      </c>
      <c r="DI17">
        <v>-0.193</v>
      </c>
      <c r="DJ17">
        <v>420</v>
      </c>
      <c r="DK17">
        <v>9</v>
      </c>
      <c r="DL17">
        <v>0.37</v>
      </c>
      <c r="DM17">
        <v>0.16</v>
      </c>
      <c r="DN17">
        <v>0.277661875</v>
      </c>
      <c r="DO17">
        <v>-0.1972254371482184</v>
      </c>
      <c r="DP17">
        <v>0.03539361843764176</v>
      </c>
      <c r="DQ17">
        <v>0</v>
      </c>
      <c r="DR17">
        <v>0.199351725</v>
      </c>
      <c r="DS17">
        <v>-0.1286998536585369</v>
      </c>
      <c r="DT17">
        <v>0.02267498342555899</v>
      </c>
      <c r="DU17">
        <v>0</v>
      </c>
      <c r="DV17">
        <v>0</v>
      </c>
      <c r="DW17">
        <v>2</v>
      </c>
      <c r="DX17" t="s">
        <v>357</v>
      </c>
      <c r="DY17">
        <v>2.98333</v>
      </c>
      <c r="DZ17">
        <v>2.71569</v>
      </c>
      <c r="EA17">
        <v>0.0937127</v>
      </c>
      <c r="EB17">
        <v>0.0925675</v>
      </c>
      <c r="EC17">
        <v>0.0544247</v>
      </c>
      <c r="ED17">
        <v>0.0522564</v>
      </c>
      <c r="EE17">
        <v>28745.3</v>
      </c>
      <c r="EF17">
        <v>28929.7</v>
      </c>
      <c r="EG17">
        <v>29477</v>
      </c>
      <c r="EH17">
        <v>29483</v>
      </c>
      <c r="EI17">
        <v>36930.7</v>
      </c>
      <c r="EJ17">
        <v>37157.2</v>
      </c>
      <c r="EK17">
        <v>41504.6</v>
      </c>
      <c r="EL17">
        <v>42007.8</v>
      </c>
      <c r="EM17">
        <v>1.97535</v>
      </c>
      <c r="EN17">
        <v>1.8601</v>
      </c>
      <c r="EO17">
        <v>-0.0150353</v>
      </c>
      <c r="EP17">
        <v>0</v>
      </c>
      <c r="EQ17">
        <v>20.2635</v>
      </c>
      <c r="ER17">
        <v>999.9</v>
      </c>
      <c r="ES17">
        <v>39.7</v>
      </c>
      <c r="ET17">
        <v>30.4</v>
      </c>
      <c r="EU17">
        <v>19.3222</v>
      </c>
      <c r="EV17">
        <v>62.3101</v>
      </c>
      <c r="EW17">
        <v>29.7796</v>
      </c>
      <c r="EX17">
        <v>1</v>
      </c>
      <c r="EY17">
        <v>-0.07669719999999999</v>
      </c>
      <c r="EZ17">
        <v>3.42878</v>
      </c>
      <c r="FA17">
        <v>20.3308</v>
      </c>
      <c r="FB17">
        <v>5.22852</v>
      </c>
      <c r="FC17">
        <v>12.015</v>
      </c>
      <c r="FD17">
        <v>4.9933</v>
      </c>
      <c r="FE17">
        <v>3.29</v>
      </c>
      <c r="FF17">
        <v>9999</v>
      </c>
      <c r="FG17">
        <v>9999</v>
      </c>
      <c r="FH17">
        <v>9999</v>
      </c>
      <c r="FI17">
        <v>999.9</v>
      </c>
      <c r="FJ17">
        <v>1.86729</v>
      </c>
      <c r="FK17">
        <v>1.86633</v>
      </c>
      <c r="FL17">
        <v>1.86584</v>
      </c>
      <c r="FM17">
        <v>1.86584</v>
      </c>
      <c r="FN17">
        <v>1.86762</v>
      </c>
      <c r="FO17">
        <v>1.87012</v>
      </c>
      <c r="FP17">
        <v>1.86876</v>
      </c>
      <c r="FQ17">
        <v>1.87015</v>
      </c>
      <c r="FR17">
        <v>0</v>
      </c>
      <c r="FS17">
        <v>0</v>
      </c>
      <c r="FT17">
        <v>0</v>
      </c>
      <c r="FU17">
        <v>0</v>
      </c>
      <c r="FV17" t="s">
        <v>358</v>
      </c>
      <c r="FW17" t="s">
        <v>359</v>
      </c>
      <c r="FX17" t="s">
        <v>360</v>
      </c>
      <c r="FY17" t="s">
        <v>360</v>
      </c>
      <c r="FZ17" t="s">
        <v>360</v>
      </c>
      <c r="GA17" t="s">
        <v>360</v>
      </c>
      <c r="GB17">
        <v>0</v>
      </c>
      <c r="GC17">
        <v>100</v>
      </c>
      <c r="GD17">
        <v>100</v>
      </c>
      <c r="GE17">
        <v>-1.203</v>
      </c>
      <c r="GF17">
        <v>-0.1912</v>
      </c>
      <c r="GG17">
        <v>-0.2902060169519449</v>
      </c>
      <c r="GH17">
        <v>-0.002270368465901076</v>
      </c>
      <c r="GI17">
        <v>2.972352929391332E-07</v>
      </c>
      <c r="GJ17">
        <v>-1.191130092995547E-10</v>
      </c>
      <c r="GK17">
        <v>-0.1495390811316279</v>
      </c>
      <c r="GL17">
        <v>-0.01651147022539249</v>
      </c>
      <c r="GM17">
        <v>0.001538257844941434</v>
      </c>
      <c r="GN17">
        <v>-2.852852953541502E-05</v>
      </c>
      <c r="GO17">
        <v>3</v>
      </c>
      <c r="GP17">
        <v>2330</v>
      </c>
      <c r="GQ17">
        <v>1</v>
      </c>
      <c r="GR17">
        <v>25</v>
      </c>
      <c r="GS17">
        <v>12.7</v>
      </c>
      <c r="GT17">
        <v>12.7</v>
      </c>
      <c r="GU17">
        <v>1.03149</v>
      </c>
      <c r="GV17">
        <v>2.2229</v>
      </c>
      <c r="GW17">
        <v>1.39771</v>
      </c>
      <c r="GX17">
        <v>2.35352</v>
      </c>
      <c r="GY17">
        <v>1.49536</v>
      </c>
      <c r="GZ17">
        <v>2.48413</v>
      </c>
      <c r="HA17">
        <v>34.6921</v>
      </c>
      <c r="HB17">
        <v>24.0875</v>
      </c>
      <c r="HC17">
        <v>18</v>
      </c>
      <c r="HD17">
        <v>529.756</v>
      </c>
      <c r="HE17">
        <v>414.248</v>
      </c>
      <c r="HF17">
        <v>16.8189</v>
      </c>
      <c r="HG17">
        <v>26.2953</v>
      </c>
      <c r="HH17">
        <v>30.0001</v>
      </c>
      <c r="HI17">
        <v>26.386</v>
      </c>
      <c r="HJ17">
        <v>26.3574</v>
      </c>
      <c r="HK17">
        <v>20.6493</v>
      </c>
      <c r="HL17">
        <v>46.1538</v>
      </c>
      <c r="HM17">
        <v>0</v>
      </c>
      <c r="HN17">
        <v>16.8162</v>
      </c>
      <c r="HO17">
        <v>420</v>
      </c>
      <c r="HP17">
        <v>9.22954</v>
      </c>
      <c r="HQ17">
        <v>100.779</v>
      </c>
      <c r="HR17">
        <v>100.894</v>
      </c>
    </row>
    <row r="18" spans="1:226">
      <c r="A18">
        <v>2</v>
      </c>
      <c r="B18">
        <v>1679689982.5</v>
      </c>
      <c r="C18">
        <v>5</v>
      </c>
      <c r="D18" t="s">
        <v>361</v>
      </c>
      <c r="E18" t="s">
        <v>362</v>
      </c>
      <c r="F18">
        <v>5</v>
      </c>
      <c r="G18" t="s">
        <v>353</v>
      </c>
      <c r="H18" t="s">
        <v>354</v>
      </c>
      <c r="I18">
        <v>1679689980</v>
      </c>
      <c r="J18">
        <f>(K18)/1000</f>
        <v>0</v>
      </c>
      <c r="K18">
        <f>IF(BF18, AN18, AH18)</f>
        <v>0</v>
      </c>
      <c r="L18">
        <f>IF(BF18, AI18, AG18)</f>
        <v>0</v>
      </c>
      <c r="M18">
        <f>BH18 - IF(AU18&gt;1, L18*BB18*100.0/(AW18*BV18), 0)</f>
        <v>0</v>
      </c>
      <c r="N18">
        <f>((T18-J18/2)*M18-L18)/(T18+J18/2)</f>
        <v>0</v>
      </c>
      <c r="O18">
        <f>N18*(BO18+BP18)/1000.0</f>
        <v>0</v>
      </c>
      <c r="P18">
        <f>(BH18 - IF(AU18&gt;1, L18*BB18*100.0/(AW18*BV18), 0))*(BO18+BP18)/1000.0</f>
        <v>0</v>
      </c>
      <c r="Q18">
        <f>2.0/((1/S18-1/R18)+SIGN(S18)*SQRT((1/S18-1/R18)*(1/S18-1/R18) + 4*BC18/((BC18+1)*(BC18+1))*(2*1/S18*1/R18-1/R18*1/R18)))</f>
        <v>0</v>
      </c>
      <c r="R18">
        <f>IF(LEFT(BD18,1)&lt;&gt;"0",IF(LEFT(BD18,1)="1",3.0,BE18),$D$5+$E$5*(BV18*BO18/($K$5*1000))+$F$5*(BV18*BO18/($K$5*1000))*MAX(MIN(BB18,$J$5),$I$5)*MAX(MIN(BB18,$J$5),$I$5)+$G$5*MAX(MIN(BB18,$J$5),$I$5)*(BV18*BO18/($K$5*1000))+$H$5*(BV18*BO18/($K$5*1000))*(BV18*BO18/($K$5*1000)))</f>
        <v>0</v>
      </c>
      <c r="S18">
        <f>J18*(1000-(1000*0.61365*exp(17.502*W18/(240.97+W18))/(BO18+BP18)+BJ18)/2)/(1000*0.61365*exp(17.502*W18/(240.97+W18))/(BO18+BP18)-BJ18)</f>
        <v>0</v>
      </c>
      <c r="T18">
        <f>1/((BC18+1)/(Q18/1.6)+1/(R18/1.37)) + BC18/((BC18+1)/(Q18/1.6) + BC18/(R18/1.37))</f>
        <v>0</v>
      </c>
      <c r="U18">
        <f>(AX18*BA18)</f>
        <v>0</v>
      </c>
      <c r="V18">
        <f>(BQ18+(U18+2*0.95*5.67E-8*(((BQ18+$B$7)+273)^4-(BQ18+273)^4)-44100*J18)/(1.84*29.3*R18+8*0.95*5.67E-8*(BQ18+273)^3))</f>
        <v>0</v>
      </c>
      <c r="W18">
        <f>($C$7*BR18+$D$7*BS18+$E$7*V18)</f>
        <v>0</v>
      </c>
      <c r="X18">
        <f>0.61365*exp(17.502*W18/(240.97+W18))</f>
        <v>0</v>
      </c>
      <c r="Y18">
        <f>(Z18/AA18*100)</f>
        <v>0</v>
      </c>
      <c r="Z18">
        <f>BJ18*(BO18+BP18)/1000</f>
        <v>0</v>
      </c>
      <c r="AA18">
        <f>0.61365*exp(17.502*BQ18/(240.97+BQ18))</f>
        <v>0</v>
      </c>
      <c r="AB18">
        <f>(X18-BJ18*(BO18+BP18)/1000)</f>
        <v>0</v>
      </c>
      <c r="AC18">
        <f>(-J18*44100)</f>
        <v>0</v>
      </c>
      <c r="AD18">
        <f>2*29.3*R18*0.92*(BQ18-W18)</f>
        <v>0</v>
      </c>
      <c r="AE18">
        <f>2*0.95*5.67E-8*(((BQ18+$B$7)+273)^4-(W18+273)^4)</f>
        <v>0</v>
      </c>
      <c r="AF18">
        <f>U18+AE18+AC18+AD18</f>
        <v>0</v>
      </c>
      <c r="AG18">
        <f>BN18*AU18*(BI18-BH18*(1000-AU18*BK18)/(1000-AU18*BJ18))/(100*BB18)</f>
        <v>0</v>
      </c>
      <c r="AH18">
        <f>1000*BN18*AU18*(BJ18-BK18)/(100*BB18*(1000-AU18*BJ18))</f>
        <v>0</v>
      </c>
      <c r="AI18">
        <f>(AJ18 - AK18 - BO18*1E3/(8.314*(BQ18+273.15)) * AM18/BN18 * AL18) * BN18/(100*BB18) * (1000 - BK18)/1000</f>
        <v>0</v>
      </c>
      <c r="AJ18">
        <v>423.9330044506556</v>
      </c>
      <c r="AK18">
        <v>424.2789090909089</v>
      </c>
      <c r="AL18">
        <v>0.0008151979268766522</v>
      </c>
      <c r="AM18">
        <v>64.58360422974161</v>
      </c>
      <c r="AN18">
        <f>(AP18 - AO18 + BO18*1E3/(8.314*(BQ18+273.15)) * AR18/BN18 * AQ18) * BN18/(100*BB18) * 1000/(1000 - AP18)</f>
        <v>0</v>
      </c>
      <c r="AO18">
        <v>9.259521339340804</v>
      </c>
      <c r="AP18">
        <v>9.471170909090906</v>
      </c>
      <c r="AQ18">
        <v>0.0002705811529548366</v>
      </c>
      <c r="AR18">
        <v>100.0197697755982</v>
      </c>
      <c r="AS18">
        <v>0</v>
      </c>
      <c r="AT18">
        <v>0</v>
      </c>
      <c r="AU18">
        <f>IF(AS18*$H$13&gt;=AW18,1.0,(AW18/(AW18-AS18*$H$13)))</f>
        <v>0</v>
      </c>
      <c r="AV18">
        <f>(AU18-1)*100</f>
        <v>0</v>
      </c>
      <c r="AW18">
        <f>MAX(0,($B$13+$C$13*BV18)/(1+$D$13*BV18)*BO18/(BQ18+273)*$E$13)</f>
        <v>0</v>
      </c>
      <c r="AX18">
        <f>$B$11*BW18+$C$11*BX18+$F$11*CI18*(1-CL18)</f>
        <v>0</v>
      </c>
      <c r="AY18">
        <f>AX18*AZ18</f>
        <v>0</v>
      </c>
      <c r="AZ18">
        <f>($B$11*$D$9+$C$11*$D$9+$F$11*((CV18+CN18)/MAX(CV18+CN18+CW18, 0.1)*$I$9+CW18/MAX(CV18+CN18+CW18, 0.1)*$J$9))/($B$11+$C$11+$F$11)</f>
        <v>0</v>
      </c>
      <c r="BA18">
        <f>($B$11*$K$9+$C$11*$K$9+$F$11*((CV18+CN18)/MAX(CV18+CN18+CW18, 0.1)*$P$9+CW18/MAX(CV18+CN18+CW18, 0.1)*$Q$9))/($B$11+$C$11+$F$11)</f>
        <v>0</v>
      </c>
      <c r="BB18">
        <v>1.37</v>
      </c>
      <c r="BC18">
        <v>0.5</v>
      </c>
      <c r="BD18" t="s">
        <v>355</v>
      </c>
      <c r="BE18">
        <v>2</v>
      </c>
      <c r="BF18" t="b">
        <v>1</v>
      </c>
      <c r="BG18">
        <v>1679689980</v>
      </c>
      <c r="BH18">
        <v>420.2427777777777</v>
      </c>
      <c r="BI18">
        <v>420.0015555555556</v>
      </c>
      <c r="BJ18">
        <v>9.467817777777778</v>
      </c>
      <c r="BK18">
        <v>9.259514444444445</v>
      </c>
      <c r="BL18">
        <v>421.4458888888889</v>
      </c>
      <c r="BM18">
        <v>9.659034444444444</v>
      </c>
      <c r="BN18">
        <v>500.0302222222222</v>
      </c>
      <c r="BO18">
        <v>89.56911111111111</v>
      </c>
      <c r="BP18">
        <v>0.1000008111111111</v>
      </c>
      <c r="BQ18">
        <v>20.2668</v>
      </c>
      <c r="BR18">
        <v>20.01506666666667</v>
      </c>
      <c r="BS18">
        <v>999.9000000000001</v>
      </c>
      <c r="BT18">
        <v>0</v>
      </c>
      <c r="BU18">
        <v>0</v>
      </c>
      <c r="BV18">
        <v>9998.405555555555</v>
      </c>
      <c r="BW18">
        <v>0</v>
      </c>
      <c r="BX18">
        <v>0.281038</v>
      </c>
      <c r="BY18">
        <v>0.2414517777777778</v>
      </c>
      <c r="BZ18">
        <v>424.2597777777778</v>
      </c>
      <c r="CA18">
        <v>423.9266666666667</v>
      </c>
      <c r="CB18">
        <v>0.208302</v>
      </c>
      <c r="CC18">
        <v>420.0015555555556</v>
      </c>
      <c r="CD18">
        <v>9.259514444444445</v>
      </c>
      <c r="CE18">
        <v>0.848024111111111</v>
      </c>
      <c r="CF18">
        <v>0.8293664444444445</v>
      </c>
      <c r="CG18">
        <v>4.537642222222222</v>
      </c>
      <c r="CH18">
        <v>4.220115555555555</v>
      </c>
      <c r="CI18">
        <v>0</v>
      </c>
      <c r="CJ18">
        <v>0</v>
      </c>
      <c r="CK18">
        <v>0</v>
      </c>
      <c r="CL18">
        <v>0</v>
      </c>
      <c r="CM18">
        <v>2.200722222222222</v>
      </c>
      <c r="CN18">
        <v>0</v>
      </c>
      <c r="CO18">
        <v>-3.941122222222222</v>
      </c>
      <c r="CP18">
        <v>-0.6085222222222222</v>
      </c>
      <c r="CQ18">
        <v>34.215</v>
      </c>
      <c r="CR18">
        <v>41.05511111111111</v>
      </c>
      <c r="CS18">
        <v>37.25</v>
      </c>
      <c r="CT18">
        <v>40.562</v>
      </c>
      <c r="CU18">
        <v>34.875</v>
      </c>
      <c r="CV18">
        <v>0</v>
      </c>
      <c r="CW18">
        <v>0</v>
      </c>
      <c r="CX18">
        <v>0</v>
      </c>
      <c r="CY18">
        <v>1679689990.6</v>
      </c>
      <c r="CZ18">
        <v>0</v>
      </c>
      <c r="DA18">
        <v>1679689213.5</v>
      </c>
      <c r="DB18" t="s">
        <v>356</v>
      </c>
      <c r="DC18">
        <v>1679689213.5</v>
      </c>
      <c r="DD18">
        <v>1679689213.5</v>
      </c>
      <c r="DE18">
        <v>1</v>
      </c>
      <c r="DF18">
        <v>1.114</v>
      </c>
      <c r="DG18">
        <v>0.011</v>
      </c>
      <c r="DH18">
        <v>-1.203</v>
      </c>
      <c r="DI18">
        <v>-0.193</v>
      </c>
      <c r="DJ18">
        <v>420</v>
      </c>
      <c r="DK18">
        <v>9</v>
      </c>
      <c r="DL18">
        <v>0.37</v>
      </c>
      <c r="DM18">
        <v>0.16</v>
      </c>
      <c r="DN18">
        <v>0.2610860731707317</v>
      </c>
      <c r="DO18">
        <v>-0.03568254355400706</v>
      </c>
      <c r="DP18">
        <v>0.02094867366706733</v>
      </c>
      <c r="DQ18">
        <v>1</v>
      </c>
      <c r="DR18">
        <v>0.1929595121951219</v>
      </c>
      <c r="DS18">
        <v>0.09264286411149808</v>
      </c>
      <c r="DT18">
        <v>0.01362682430860749</v>
      </c>
      <c r="DU18">
        <v>1</v>
      </c>
      <c r="DV18">
        <v>2</v>
      </c>
      <c r="DW18">
        <v>2</v>
      </c>
      <c r="DX18" t="s">
        <v>363</v>
      </c>
      <c r="DY18">
        <v>2.98356</v>
      </c>
      <c r="DZ18">
        <v>2.71555</v>
      </c>
      <c r="EA18">
        <v>0.0937178</v>
      </c>
      <c r="EB18">
        <v>0.0925781</v>
      </c>
      <c r="EC18">
        <v>0.0544629</v>
      </c>
      <c r="ED18">
        <v>0.0522562</v>
      </c>
      <c r="EE18">
        <v>28744.8</v>
      </c>
      <c r="EF18">
        <v>28929.6</v>
      </c>
      <c r="EG18">
        <v>29476.6</v>
      </c>
      <c r="EH18">
        <v>29483.3</v>
      </c>
      <c r="EI18">
        <v>36929</v>
      </c>
      <c r="EJ18">
        <v>37157.5</v>
      </c>
      <c r="EK18">
        <v>41504.5</v>
      </c>
      <c r="EL18">
        <v>42008.1</v>
      </c>
      <c r="EM18">
        <v>1.97555</v>
      </c>
      <c r="EN18">
        <v>1.85985</v>
      </c>
      <c r="EO18">
        <v>-0.0153258</v>
      </c>
      <c r="EP18">
        <v>0</v>
      </c>
      <c r="EQ18">
        <v>20.2667</v>
      </c>
      <c r="ER18">
        <v>999.9</v>
      </c>
      <c r="ES18">
        <v>39.7</v>
      </c>
      <c r="ET18">
        <v>30.4</v>
      </c>
      <c r="EU18">
        <v>19.3236</v>
      </c>
      <c r="EV18">
        <v>62.5001</v>
      </c>
      <c r="EW18">
        <v>29.5032</v>
      </c>
      <c r="EX18">
        <v>1</v>
      </c>
      <c r="EY18">
        <v>-0.0767861</v>
      </c>
      <c r="EZ18">
        <v>3.41643</v>
      </c>
      <c r="FA18">
        <v>20.3312</v>
      </c>
      <c r="FB18">
        <v>5.22852</v>
      </c>
      <c r="FC18">
        <v>12.0152</v>
      </c>
      <c r="FD18">
        <v>4.99315</v>
      </c>
      <c r="FE18">
        <v>3.29</v>
      </c>
      <c r="FF18">
        <v>9999</v>
      </c>
      <c r="FG18">
        <v>9999</v>
      </c>
      <c r="FH18">
        <v>9999</v>
      </c>
      <c r="FI18">
        <v>999.9</v>
      </c>
      <c r="FJ18">
        <v>1.86731</v>
      </c>
      <c r="FK18">
        <v>1.86634</v>
      </c>
      <c r="FL18">
        <v>1.86587</v>
      </c>
      <c r="FM18">
        <v>1.86584</v>
      </c>
      <c r="FN18">
        <v>1.86763</v>
      </c>
      <c r="FO18">
        <v>1.87012</v>
      </c>
      <c r="FP18">
        <v>1.86876</v>
      </c>
      <c r="FQ18">
        <v>1.87014</v>
      </c>
      <c r="FR18">
        <v>0</v>
      </c>
      <c r="FS18">
        <v>0</v>
      </c>
      <c r="FT18">
        <v>0</v>
      </c>
      <c r="FU18">
        <v>0</v>
      </c>
      <c r="FV18" t="s">
        <v>358</v>
      </c>
      <c r="FW18" t="s">
        <v>359</v>
      </c>
      <c r="FX18" t="s">
        <v>360</v>
      </c>
      <c r="FY18" t="s">
        <v>360</v>
      </c>
      <c r="FZ18" t="s">
        <v>360</v>
      </c>
      <c r="GA18" t="s">
        <v>360</v>
      </c>
      <c r="GB18">
        <v>0</v>
      </c>
      <c r="GC18">
        <v>100</v>
      </c>
      <c r="GD18">
        <v>100</v>
      </c>
      <c r="GE18">
        <v>-1.203</v>
      </c>
      <c r="GF18">
        <v>-0.1912</v>
      </c>
      <c r="GG18">
        <v>-0.2902060169519449</v>
      </c>
      <c r="GH18">
        <v>-0.002270368465901076</v>
      </c>
      <c r="GI18">
        <v>2.972352929391332E-07</v>
      </c>
      <c r="GJ18">
        <v>-1.191130092995547E-10</v>
      </c>
      <c r="GK18">
        <v>-0.1495390811316279</v>
      </c>
      <c r="GL18">
        <v>-0.01651147022539249</v>
      </c>
      <c r="GM18">
        <v>0.001538257844941434</v>
      </c>
      <c r="GN18">
        <v>-2.852852953541502E-05</v>
      </c>
      <c r="GO18">
        <v>3</v>
      </c>
      <c r="GP18">
        <v>2330</v>
      </c>
      <c r="GQ18">
        <v>1</v>
      </c>
      <c r="GR18">
        <v>25</v>
      </c>
      <c r="GS18">
        <v>12.8</v>
      </c>
      <c r="GT18">
        <v>12.8</v>
      </c>
      <c r="GU18">
        <v>1.03149</v>
      </c>
      <c r="GV18">
        <v>2.22168</v>
      </c>
      <c r="GW18">
        <v>1.39648</v>
      </c>
      <c r="GX18">
        <v>2.35352</v>
      </c>
      <c r="GY18">
        <v>1.49536</v>
      </c>
      <c r="GZ18">
        <v>2.53052</v>
      </c>
      <c r="HA18">
        <v>34.6921</v>
      </c>
      <c r="HB18">
        <v>24.0875</v>
      </c>
      <c r="HC18">
        <v>18</v>
      </c>
      <c r="HD18">
        <v>529.8869999999999</v>
      </c>
      <c r="HE18">
        <v>414.104</v>
      </c>
      <c r="HF18">
        <v>16.8131</v>
      </c>
      <c r="HG18">
        <v>26.2953</v>
      </c>
      <c r="HH18">
        <v>30.0002</v>
      </c>
      <c r="HI18">
        <v>26.386</v>
      </c>
      <c r="HJ18">
        <v>26.3574</v>
      </c>
      <c r="HK18">
        <v>20.6486</v>
      </c>
      <c r="HL18">
        <v>46.1538</v>
      </c>
      <c r="HM18">
        <v>0</v>
      </c>
      <c r="HN18">
        <v>16.8012</v>
      </c>
      <c r="HO18">
        <v>420</v>
      </c>
      <c r="HP18">
        <v>9.227740000000001</v>
      </c>
      <c r="HQ18">
        <v>100.778</v>
      </c>
      <c r="HR18">
        <v>100.895</v>
      </c>
    </row>
    <row r="19" spans="1:226">
      <c r="A19">
        <v>3</v>
      </c>
      <c r="B19">
        <v>1679689987.5</v>
      </c>
      <c r="C19">
        <v>10</v>
      </c>
      <c r="D19" t="s">
        <v>364</v>
      </c>
      <c r="E19" t="s">
        <v>365</v>
      </c>
      <c r="F19">
        <v>5</v>
      </c>
      <c r="G19" t="s">
        <v>353</v>
      </c>
      <c r="H19" t="s">
        <v>354</v>
      </c>
      <c r="I19">
        <v>1679689984.7</v>
      </c>
      <c r="J19">
        <f>(K19)/1000</f>
        <v>0</v>
      </c>
      <c r="K19">
        <f>IF(BF19, AN19, AH19)</f>
        <v>0</v>
      </c>
      <c r="L19">
        <f>IF(BF19, AI19, AG19)</f>
        <v>0</v>
      </c>
      <c r="M19">
        <f>BH19 - IF(AU19&gt;1, L19*BB19*100.0/(AW19*BV19), 0)</f>
        <v>0</v>
      </c>
      <c r="N19">
        <f>((T19-J19/2)*M19-L19)/(T19+J19/2)</f>
        <v>0</v>
      </c>
      <c r="O19">
        <f>N19*(BO19+BP19)/1000.0</f>
        <v>0</v>
      </c>
      <c r="P19">
        <f>(BH19 - IF(AU19&gt;1, L19*BB19*100.0/(AW19*BV19), 0))*(BO19+BP19)/1000.0</f>
        <v>0</v>
      </c>
      <c r="Q19">
        <f>2.0/((1/S19-1/R19)+SIGN(S19)*SQRT((1/S19-1/R19)*(1/S19-1/R19) + 4*BC19/((BC19+1)*(BC19+1))*(2*1/S19*1/R19-1/R19*1/R19)))</f>
        <v>0</v>
      </c>
      <c r="R19">
        <f>IF(LEFT(BD19,1)&lt;&gt;"0",IF(LEFT(BD19,1)="1",3.0,BE19),$D$5+$E$5*(BV19*BO19/($K$5*1000))+$F$5*(BV19*BO19/($K$5*1000))*MAX(MIN(BB19,$J$5),$I$5)*MAX(MIN(BB19,$J$5),$I$5)+$G$5*MAX(MIN(BB19,$J$5),$I$5)*(BV19*BO19/($K$5*1000))+$H$5*(BV19*BO19/($K$5*1000))*(BV19*BO19/($K$5*1000)))</f>
        <v>0</v>
      </c>
      <c r="S19">
        <f>J19*(1000-(1000*0.61365*exp(17.502*W19/(240.97+W19))/(BO19+BP19)+BJ19)/2)/(1000*0.61365*exp(17.502*W19/(240.97+W19))/(BO19+BP19)-BJ19)</f>
        <v>0</v>
      </c>
      <c r="T19">
        <f>1/((BC19+1)/(Q19/1.6)+1/(R19/1.37)) + BC19/((BC19+1)/(Q19/1.6) + BC19/(R19/1.37))</f>
        <v>0</v>
      </c>
      <c r="U19">
        <f>(AX19*BA19)</f>
        <v>0</v>
      </c>
      <c r="V19">
        <f>(BQ19+(U19+2*0.95*5.67E-8*(((BQ19+$B$7)+273)^4-(BQ19+273)^4)-44100*J19)/(1.84*29.3*R19+8*0.95*5.67E-8*(BQ19+273)^3))</f>
        <v>0</v>
      </c>
      <c r="W19">
        <f>($C$7*BR19+$D$7*BS19+$E$7*V19)</f>
        <v>0</v>
      </c>
      <c r="X19">
        <f>0.61365*exp(17.502*W19/(240.97+W19))</f>
        <v>0</v>
      </c>
      <c r="Y19">
        <f>(Z19/AA19*100)</f>
        <v>0</v>
      </c>
      <c r="Z19">
        <f>BJ19*(BO19+BP19)/1000</f>
        <v>0</v>
      </c>
      <c r="AA19">
        <f>0.61365*exp(17.502*BQ19/(240.97+BQ19))</f>
        <v>0</v>
      </c>
      <c r="AB19">
        <f>(X19-BJ19*(BO19+BP19)/1000)</f>
        <v>0</v>
      </c>
      <c r="AC19">
        <f>(-J19*44100)</f>
        <v>0</v>
      </c>
      <c r="AD19">
        <f>2*29.3*R19*0.92*(BQ19-W19)</f>
        <v>0</v>
      </c>
      <c r="AE19">
        <f>2*0.95*5.67E-8*(((BQ19+$B$7)+273)^4-(W19+273)^4)</f>
        <v>0</v>
      </c>
      <c r="AF19">
        <f>U19+AE19+AC19+AD19</f>
        <v>0</v>
      </c>
      <c r="AG19">
        <f>BN19*AU19*(BI19-BH19*(1000-AU19*BK19)/(1000-AU19*BJ19))/(100*BB19)</f>
        <v>0</v>
      </c>
      <c r="AH19">
        <f>1000*BN19*AU19*(BJ19-BK19)/(100*BB19*(1000-AU19*BJ19))</f>
        <v>0</v>
      </c>
      <c r="AI19">
        <f>(AJ19 - AK19 - BO19*1E3/(8.314*(BQ19+273.15)) * AM19/BN19 * AL19) * BN19/(100*BB19) * (1000 - BK19)/1000</f>
        <v>0</v>
      </c>
      <c r="AJ19">
        <v>423.8933471018225</v>
      </c>
      <c r="AK19">
        <v>424.313218181818</v>
      </c>
      <c r="AL19">
        <v>0.0008713520901630922</v>
      </c>
      <c r="AM19">
        <v>64.58360422974161</v>
      </c>
      <c r="AN19">
        <f>(AP19 - AO19 + BO19*1E3/(8.314*(BQ19+273.15)) * AR19/BN19 * AQ19) * BN19/(100*BB19) * 1000/(1000 - AP19)</f>
        <v>0</v>
      </c>
      <c r="AO19">
        <v>9.259086692565356</v>
      </c>
      <c r="AP19">
        <v>9.474385212121208</v>
      </c>
      <c r="AQ19">
        <v>6.011182804726724E-05</v>
      </c>
      <c r="AR19">
        <v>100.0197697755982</v>
      </c>
      <c r="AS19">
        <v>0</v>
      </c>
      <c r="AT19">
        <v>0</v>
      </c>
      <c r="AU19">
        <f>IF(AS19*$H$13&gt;=AW19,1.0,(AW19/(AW19-AS19*$H$13)))</f>
        <v>0</v>
      </c>
      <c r="AV19">
        <f>(AU19-1)*100</f>
        <v>0</v>
      </c>
      <c r="AW19">
        <f>MAX(0,($B$13+$C$13*BV19)/(1+$D$13*BV19)*BO19/(BQ19+273)*$E$13)</f>
        <v>0</v>
      </c>
      <c r="AX19">
        <f>$B$11*BW19+$C$11*BX19+$F$11*CI19*(1-CL19)</f>
        <v>0</v>
      </c>
      <c r="AY19">
        <f>AX19*AZ19</f>
        <v>0</v>
      </c>
      <c r="AZ19">
        <f>($B$11*$D$9+$C$11*$D$9+$F$11*((CV19+CN19)/MAX(CV19+CN19+CW19, 0.1)*$I$9+CW19/MAX(CV19+CN19+CW19, 0.1)*$J$9))/($B$11+$C$11+$F$11)</f>
        <v>0</v>
      </c>
      <c r="BA19">
        <f>($B$11*$K$9+$C$11*$K$9+$F$11*((CV19+CN19)/MAX(CV19+CN19+CW19, 0.1)*$P$9+CW19/MAX(CV19+CN19+CW19, 0.1)*$Q$9))/($B$11+$C$11+$F$11)</f>
        <v>0</v>
      </c>
      <c r="BB19">
        <v>1.37</v>
      </c>
      <c r="BC19">
        <v>0.5</v>
      </c>
      <c r="BD19" t="s">
        <v>355</v>
      </c>
      <c r="BE19">
        <v>2</v>
      </c>
      <c r="BF19" t="b">
        <v>1</v>
      </c>
      <c r="BG19">
        <v>1679689984.7</v>
      </c>
      <c r="BH19">
        <v>420.2703</v>
      </c>
      <c r="BI19">
        <v>419.9691000000001</v>
      </c>
      <c r="BJ19">
        <v>9.473226999999998</v>
      </c>
      <c r="BK19">
        <v>9.259324000000001</v>
      </c>
      <c r="BL19">
        <v>421.4736</v>
      </c>
      <c r="BM19">
        <v>9.664420000000002</v>
      </c>
      <c r="BN19">
        <v>500.0429</v>
      </c>
      <c r="BO19">
        <v>89.57277000000001</v>
      </c>
      <c r="BP19">
        <v>0.10000557</v>
      </c>
      <c r="BQ19">
        <v>20.26638</v>
      </c>
      <c r="BR19">
        <v>20.01684</v>
      </c>
      <c r="BS19">
        <v>999.9</v>
      </c>
      <c r="BT19">
        <v>0</v>
      </c>
      <c r="BU19">
        <v>0</v>
      </c>
      <c r="BV19">
        <v>9994.935999999998</v>
      </c>
      <c r="BW19">
        <v>0</v>
      </c>
      <c r="BX19">
        <v>0.281038</v>
      </c>
      <c r="BY19">
        <v>0.3014466000000001</v>
      </c>
      <c r="BZ19">
        <v>424.2898</v>
      </c>
      <c r="CA19">
        <v>423.8941000000001</v>
      </c>
      <c r="CB19">
        <v>0.2139041</v>
      </c>
      <c r="CC19">
        <v>419.9691000000001</v>
      </c>
      <c r="CD19">
        <v>9.259324000000001</v>
      </c>
      <c r="CE19">
        <v>0.8485432000000002</v>
      </c>
      <c r="CF19">
        <v>0.8293832999999999</v>
      </c>
      <c r="CG19">
        <v>4.546393</v>
      </c>
      <c r="CH19">
        <v>4.220401</v>
      </c>
      <c r="CI19">
        <v>0</v>
      </c>
      <c r="CJ19">
        <v>0</v>
      </c>
      <c r="CK19">
        <v>0</v>
      </c>
      <c r="CL19">
        <v>0</v>
      </c>
      <c r="CM19">
        <v>2.22933</v>
      </c>
      <c r="CN19">
        <v>0</v>
      </c>
      <c r="CO19">
        <v>-3.9084</v>
      </c>
      <c r="CP19">
        <v>-0.6472100000000001</v>
      </c>
      <c r="CQ19">
        <v>34.25</v>
      </c>
      <c r="CR19">
        <v>41.062</v>
      </c>
      <c r="CS19">
        <v>37.2996</v>
      </c>
      <c r="CT19">
        <v>40.6124</v>
      </c>
      <c r="CU19">
        <v>34.875</v>
      </c>
      <c r="CV19">
        <v>0</v>
      </c>
      <c r="CW19">
        <v>0</v>
      </c>
      <c r="CX19">
        <v>0</v>
      </c>
      <c r="CY19">
        <v>1679689996</v>
      </c>
      <c r="CZ19">
        <v>0</v>
      </c>
      <c r="DA19">
        <v>1679689213.5</v>
      </c>
      <c r="DB19" t="s">
        <v>356</v>
      </c>
      <c r="DC19">
        <v>1679689213.5</v>
      </c>
      <c r="DD19">
        <v>1679689213.5</v>
      </c>
      <c r="DE19">
        <v>1</v>
      </c>
      <c r="DF19">
        <v>1.114</v>
      </c>
      <c r="DG19">
        <v>0.011</v>
      </c>
      <c r="DH19">
        <v>-1.203</v>
      </c>
      <c r="DI19">
        <v>-0.193</v>
      </c>
      <c r="DJ19">
        <v>420</v>
      </c>
      <c r="DK19">
        <v>9</v>
      </c>
      <c r="DL19">
        <v>0.37</v>
      </c>
      <c r="DM19">
        <v>0.16</v>
      </c>
      <c r="DN19">
        <v>0.269279525</v>
      </c>
      <c r="DO19">
        <v>0.1631285290806753</v>
      </c>
      <c r="DP19">
        <v>0.03043968483245802</v>
      </c>
      <c r="DQ19">
        <v>0</v>
      </c>
      <c r="DR19">
        <v>0.2019373</v>
      </c>
      <c r="DS19">
        <v>0.1113182363977479</v>
      </c>
      <c r="DT19">
        <v>0.01110669641972805</v>
      </c>
      <c r="DU19">
        <v>0</v>
      </c>
      <c r="DV19">
        <v>0</v>
      </c>
      <c r="DW19">
        <v>2</v>
      </c>
      <c r="DX19" t="s">
        <v>357</v>
      </c>
      <c r="DY19">
        <v>2.98334</v>
      </c>
      <c r="DZ19">
        <v>2.71569</v>
      </c>
      <c r="EA19">
        <v>0.0937263</v>
      </c>
      <c r="EB19">
        <v>0.0925718</v>
      </c>
      <c r="EC19">
        <v>0.0544761</v>
      </c>
      <c r="ED19">
        <v>0.0522648</v>
      </c>
      <c r="EE19">
        <v>28745.2</v>
      </c>
      <c r="EF19">
        <v>28929.7</v>
      </c>
      <c r="EG19">
        <v>29477.3</v>
      </c>
      <c r="EH19">
        <v>29483.2</v>
      </c>
      <c r="EI19">
        <v>36928.9</v>
      </c>
      <c r="EJ19">
        <v>37157.1</v>
      </c>
      <c r="EK19">
        <v>41504.9</v>
      </c>
      <c r="EL19">
        <v>42008</v>
      </c>
      <c r="EM19">
        <v>1.97588</v>
      </c>
      <c r="EN19">
        <v>1.86005</v>
      </c>
      <c r="EO19">
        <v>-0.0154711</v>
      </c>
      <c r="EP19">
        <v>0</v>
      </c>
      <c r="EQ19">
        <v>20.2684</v>
      </c>
      <c r="ER19">
        <v>999.9</v>
      </c>
      <c r="ES19">
        <v>39.7</v>
      </c>
      <c r="ET19">
        <v>30.4</v>
      </c>
      <c r="EU19">
        <v>19.3213</v>
      </c>
      <c r="EV19">
        <v>62.3601</v>
      </c>
      <c r="EW19">
        <v>29.7756</v>
      </c>
      <c r="EX19">
        <v>1</v>
      </c>
      <c r="EY19">
        <v>-0.07669719999999999</v>
      </c>
      <c r="EZ19">
        <v>3.45361</v>
      </c>
      <c r="FA19">
        <v>20.3305</v>
      </c>
      <c r="FB19">
        <v>5.22837</v>
      </c>
      <c r="FC19">
        <v>12.0143</v>
      </c>
      <c r="FD19">
        <v>4.9932</v>
      </c>
      <c r="FE19">
        <v>3.29</v>
      </c>
      <c r="FF19">
        <v>9999</v>
      </c>
      <c r="FG19">
        <v>9999</v>
      </c>
      <c r="FH19">
        <v>9999</v>
      </c>
      <c r="FI19">
        <v>999.9</v>
      </c>
      <c r="FJ19">
        <v>1.86734</v>
      </c>
      <c r="FK19">
        <v>1.86632</v>
      </c>
      <c r="FL19">
        <v>1.86586</v>
      </c>
      <c r="FM19">
        <v>1.86584</v>
      </c>
      <c r="FN19">
        <v>1.86764</v>
      </c>
      <c r="FO19">
        <v>1.87012</v>
      </c>
      <c r="FP19">
        <v>1.86875</v>
      </c>
      <c r="FQ19">
        <v>1.87016</v>
      </c>
      <c r="FR19">
        <v>0</v>
      </c>
      <c r="FS19">
        <v>0</v>
      </c>
      <c r="FT19">
        <v>0</v>
      </c>
      <c r="FU19">
        <v>0</v>
      </c>
      <c r="FV19" t="s">
        <v>358</v>
      </c>
      <c r="FW19" t="s">
        <v>359</v>
      </c>
      <c r="FX19" t="s">
        <v>360</v>
      </c>
      <c r="FY19" t="s">
        <v>360</v>
      </c>
      <c r="FZ19" t="s">
        <v>360</v>
      </c>
      <c r="GA19" t="s">
        <v>360</v>
      </c>
      <c r="GB19">
        <v>0</v>
      </c>
      <c r="GC19">
        <v>100</v>
      </c>
      <c r="GD19">
        <v>100</v>
      </c>
      <c r="GE19">
        <v>-1.203</v>
      </c>
      <c r="GF19">
        <v>-0.1912</v>
      </c>
      <c r="GG19">
        <v>-0.2902060169519449</v>
      </c>
      <c r="GH19">
        <v>-0.002270368465901076</v>
      </c>
      <c r="GI19">
        <v>2.972352929391332E-07</v>
      </c>
      <c r="GJ19">
        <v>-1.191130092995547E-10</v>
      </c>
      <c r="GK19">
        <v>-0.1495390811316279</v>
      </c>
      <c r="GL19">
        <v>-0.01651147022539249</v>
      </c>
      <c r="GM19">
        <v>0.001538257844941434</v>
      </c>
      <c r="GN19">
        <v>-2.852852953541502E-05</v>
      </c>
      <c r="GO19">
        <v>3</v>
      </c>
      <c r="GP19">
        <v>2330</v>
      </c>
      <c r="GQ19">
        <v>1</v>
      </c>
      <c r="GR19">
        <v>25</v>
      </c>
      <c r="GS19">
        <v>12.9</v>
      </c>
      <c r="GT19">
        <v>12.9</v>
      </c>
      <c r="GU19">
        <v>1.03149</v>
      </c>
      <c r="GV19">
        <v>2.22168</v>
      </c>
      <c r="GW19">
        <v>1.39648</v>
      </c>
      <c r="GX19">
        <v>2.35229</v>
      </c>
      <c r="GY19">
        <v>1.49536</v>
      </c>
      <c r="GZ19">
        <v>2.52319</v>
      </c>
      <c r="HA19">
        <v>34.6921</v>
      </c>
      <c r="HB19">
        <v>24.0875</v>
      </c>
      <c r="HC19">
        <v>18</v>
      </c>
      <c r="HD19">
        <v>530.0839999999999</v>
      </c>
      <c r="HE19">
        <v>414.208</v>
      </c>
      <c r="HF19">
        <v>16.8024</v>
      </c>
      <c r="HG19">
        <v>26.2953</v>
      </c>
      <c r="HH19">
        <v>30.0001</v>
      </c>
      <c r="HI19">
        <v>26.3838</v>
      </c>
      <c r="HJ19">
        <v>26.3558</v>
      </c>
      <c r="HK19">
        <v>20.6495</v>
      </c>
      <c r="HL19">
        <v>46.1538</v>
      </c>
      <c r="HM19">
        <v>0</v>
      </c>
      <c r="HN19">
        <v>16.7842</v>
      </c>
      <c r="HO19">
        <v>420</v>
      </c>
      <c r="HP19">
        <v>9.225709999999999</v>
      </c>
      <c r="HQ19">
        <v>100.78</v>
      </c>
      <c r="HR19">
        <v>100.895</v>
      </c>
    </row>
    <row r="20" spans="1:226">
      <c r="A20">
        <v>4</v>
      </c>
      <c r="B20">
        <v>1679689992.5</v>
      </c>
      <c r="C20">
        <v>15</v>
      </c>
      <c r="D20" t="s">
        <v>366</v>
      </c>
      <c r="E20" t="s">
        <v>367</v>
      </c>
      <c r="F20">
        <v>5</v>
      </c>
      <c r="G20" t="s">
        <v>353</v>
      </c>
      <c r="H20" t="s">
        <v>354</v>
      </c>
      <c r="I20">
        <v>1679689990</v>
      </c>
      <c r="J20">
        <f>(K20)/1000</f>
        <v>0</v>
      </c>
      <c r="K20">
        <f>IF(BF20, AN20, AH20)</f>
        <v>0</v>
      </c>
      <c r="L20">
        <f>IF(BF20, AI20, AG20)</f>
        <v>0</v>
      </c>
      <c r="M20">
        <f>BH20 - IF(AU20&gt;1, L20*BB20*100.0/(AW20*BV20), 0)</f>
        <v>0</v>
      </c>
      <c r="N20">
        <f>((T20-J20/2)*M20-L20)/(T20+J20/2)</f>
        <v>0</v>
      </c>
      <c r="O20">
        <f>N20*(BO20+BP20)/1000.0</f>
        <v>0</v>
      </c>
      <c r="P20">
        <f>(BH20 - IF(AU20&gt;1, L20*BB20*100.0/(AW20*BV20), 0))*(BO20+BP20)/1000.0</f>
        <v>0</v>
      </c>
      <c r="Q20">
        <f>2.0/((1/S20-1/R20)+SIGN(S20)*SQRT((1/S20-1/R20)*(1/S20-1/R20) + 4*BC20/((BC20+1)*(BC20+1))*(2*1/S20*1/R20-1/R20*1/R20)))</f>
        <v>0</v>
      </c>
      <c r="R20">
        <f>IF(LEFT(BD20,1)&lt;&gt;"0",IF(LEFT(BD20,1)="1",3.0,BE20),$D$5+$E$5*(BV20*BO20/($K$5*1000))+$F$5*(BV20*BO20/($K$5*1000))*MAX(MIN(BB20,$J$5),$I$5)*MAX(MIN(BB20,$J$5),$I$5)+$G$5*MAX(MIN(BB20,$J$5),$I$5)*(BV20*BO20/($K$5*1000))+$H$5*(BV20*BO20/($K$5*1000))*(BV20*BO20/($K$5*1000)))</f>
        <v>0</v>
      </c>
      <c r="S20">
        <f>J20*(1000-(1000*0.61365*exp(17.502*W20/(240.97+W20))/(BO20+BP20)+BJ20)/2)/(1000*0.61365*exp(17.502*W20/(240.97+W20))/(BO20+BP20)-BJ20)</f>
        <v>0</v>
      </c>
      <c r="T20">
        <f>1/((BC20+1)/(Q20/1.6)+1/(R20/1.37)) + BC20/((BC20+1)/(Q20/1.6) + BC20/(R20/1.37))</f>
        <v>0</v>
      </c>
      <c r="U20">
        <f>(AX20*BA20)</f>
        <v>0</v>
      </c>
      <c r="V20">
        <f>(BQ20+(U20+2*0.95*5.67E-8*(((BQ20+$B$7)+273)^4-(BQ20+273)^4)-44100*J20)/(1.84*29.3*R20+8*0.95*5.67E-8*(BQ20+273)^3))</f>
        <v>0</v>
      </c>
      <c r="W20">
        <f>($C$7*BR20+$D$7*BS20+$E$7*V20)</f>
        <v>0</v>
      </c>
      <c r="X20">
        <f>0.61365*exp(17.502*W20/(240.97+W20))</f>
        <v>0</v>
      </c>
      <c r="Y20">
        <f>(Z20/AA20*100)</f>
        <v>0</v>
      </c>
      <c r="Z20">
        <f>BJ20*(BO20+BP20)/1000</f>
        <v>0</v>
      </c>
      <c r="AA20">
        <f>0.61365*exp(17.502*BQ20/(240.97+BQ20))</f>
        <v>0</v>
      </c>
      <c r="AB20">
        <f>(X20-BJ20*(BO20+BP20)/1000)</f>
        <v>0</v>
      </c>
      <c r="AC20">
        <f>(-J20*44100)</f>
        <v>0</v>
      </c>
      <c r="AD20">
        <f>2*29.3*R20*0.92*(BQ20-W20)</f>
        <v>0</v>
      </c>
      <c r="AE20">
        <f>2*0.95*5.67E-8*(((BQ20+$B$7)+273)^4-(W20+273)^4)</f>
        <v>0</v>
      </c>
      <c r="AF20">
        <f>U20+AE20+AC20+AD20</f>
        <v>0</v>
      </c>
      <c r="AG20">
        <f>BN20*AU20*(BI20-BH20*(1000-AU20*BK20)/(1000-AU20*BJ20))/(100*BB20)</f>
        <v>0</v>
      </c>
      <c r="AH20">
        <f>1000*BN20*AU20*(BJ20-BK20)/(100*BB20*(1000-AU20*BJ20))</f>
        <v>0</v>
      </c>
      <c r="AI20">
        <f>(AJ20 - AK20 - BO20*1E3/(8.314*(BQ20+273.15)) * AM20/BN20 * AL20) * BN20/(100*BB20) * (1000 - BK20)/1000</f>
        <v>0</v>
      </c>
      <c r="AJ20">
        <v>423.9458521282049</v>
      </c>
      <c r="AK20">
        <v>424.3192909090911</v>
      </c>
      <c r="AL20">
        <v>0.0004645069720381801</v>
      </c>
      <c r="AM20">
        <v>64.58360422974161</v>
      </c>
      <c r="AN20">
        <f>(AP20 - AO20 + BO20*1E3/(8.314*(BQ20+273.15)) * AR20/BN20 * AQ20) * BN20/(100*BB20) * 1000/(1000 - AP20)</f>
        <v>0</v>
      </c>
      <c r="AO20">
        <v>9.261209544401497</v>
      </c>
      <c r="AP20">
        <v>9.477776727272726</v>
      </c>
      <c r="AQ20">
        <v>7.252051172299127E-05</v>
      </c>
      <c r="AR20">
        <v>100.0197697755982</v>
      </c>
      <c r="AS20">
        <v>0</v>
      </c>
      <c r="AT20">
        <v>0</v>
      </c>
      <c r="AU20">
        <f>IF(AS20*$H$13&gt;=AW20,1.0,(AW20/(AW20-AS20*$H$13)))</f>
        <v>0</v>
      </c>
      <c r="AV20">
        <f>(AU20-1)*100</f>
        <v>0</v>
      </c>
      <c r="AW20">
        <f>MAX(0,($B$13+$C$13*BV20)/(1+$D$13*BV20)*BO20/(BQ20+273)*$E$13)</f>
        <v>0</v>
      </c>
      <c r="AX20">
        <f>$B$11*BW20+$C$11*BX20+$F$11*CI20*(1-CL20)</f>
        <v>0</v>
      </c>
      <c r="AY20">
        <f>AX20*AZ20</f>
        <v>0</v>
      </c>
      <c r="AZ20">
        <f>($B$11*$D$9+$C$11*$D$9+$F$11*((CV20+CN20)/MAX(CV20+CN20+CW20, 0.1)*$I$9+CW20/MAX(CV20+CN20+CW20, 0.1)*$J$9))/($B$11+$C$11+$F$11)</f>
        <v>0</v>
      </c>
      <c r="BA20">
        <f>($B$11*$K$9+$C$11*$K$9+$F$11*((CV20+CN20)/MAX(CV20+CN20+CW20, 0.1)*$P$9+CW20/MAX(CV20+CN20+CW20, 0.1)*$Q$9))/($B$11+$C$11+$F$11)</f>
        <v>0</v>
      </c>
      <c r="BB20">
        <v>1.37</v>
      </c>
      <c r="BC20">
        <v>0.5</v>
      </c>
      <c r="BD20" t="s">
        <v>355</v>
      </c>
      <c r="BE20">
        <v>2</v>
      </c>
      <c r="BF20" t="b">
        <v>1</v>
      </c>
      <c r="BG20">
        <v>1679689990</v>
      </c>
      <c r="BH20">
        <v>420.2802222222222</v>
      </c>
      <c r="BI20">
        <v>420.0181111111111</v>
      </c>
      <c r="BJ20">
        <v>9.476673333333332</v>
      </c>
      <c r="BK20">
        <v>9.260931111111113</v>
      </c>
      <c r="BL20">
        <v>421.4834444444444</v>
      </c>
      <c r="BM20">
        <v>9.667846666666668</v>
      </c>
      <c r="BN20">
        <v>500.0481111111111</v>
      </c>
      <c r="BO20">
        <v>89.57143333333332</v>
      </c>
      <c r="BP20">
        <v>0.1000041555555556</v>
      </c>
      <c r="BQ20">
        <v>20.27205555555555</v>
      </c>
      <c r="BR20">
        <v>20.0097</v>
      </c>
      <c r="BS20">
        <v>999.9000000000001</v>
      </c>
      <c r="BT20">
        <v>0</v>
      </c>
      <c r="BU20">
        <v>0</v>
      </c>
      <c r="BV20">
        <v>9997.022222222222</v>
      </c>
      <c r="BW20">
        <v>0</v>
      </c>
      <c r="BX20">
        <v>0.281038</v>
      </c>
      <c r="BY20">
        <v>0.2621290000000001</v>
      </c>
      <c r="BZ20">
        <v>424.3012222222222</v>
      </c>
      <c r="CA20">
        <v>423.9442222222222</v>
      </c>
      <c r="CB20">
        <v>0.2157433333333333</v>
      </c>
      <c r="CC20">
        <v>420.0181111111111</v>
      </c>
      <c r="CD20">
        <v>9.260931111111113</v>
      </c>
      <c r="CE20">
        <v>0.8488391111111111</v>
      </c>
      <c r="CF20">
        <v>0.8295148888888889</v>
      </c>
      <c r="CG20">
        <v>4.551375555555556</v>
      </c>
      <c r="CH20">
        <v>4.222661111111111</v>
      </c>
      <c r="CI20">
        <v>0</v>
      </c>
      <c r="CJ20">
        <v>0</v>
      </c>
      <c r="CK20">
        <v>0</v>
      </c>
      <c r="CL20">
        <v>0</v>
      </c>
      <c r="CM20">
        <v>2.271633333333333</v>
      </c>
      <c r="CN20">
        <v>0</v>
      </c>
      <c r="CO20">
        <v>-3.987355555555556</v>
      </c>
      <c r="CP20">
        <v>-0.6415222222222222</v>
      </c>
      <c r="CQ20">
        <v>34.25</v>
      </c>
      <c r="CR20">
        <v>41.125</v>
      </c>
      <c r="CS20">
        <v>37.312</v>
      </c>
      <c r="CT20">
        <v>40.64566666666667</v>
      </c>
      <c r="CU20">
        <v>34.91633333333333</v>
      </c>
      <c r="CV20">
        <v>0</v>
      </c>
      <c r="CW20">
        <v>0</v>
      </c>
      <c r="CX20">
        <v>0</v>
      </c>
      <c r="CY20">
        <v>1679690000.8</v>
      </c>
      <c r="CZ20">
        <v>0</v>
      </c>
      <c r="DA20">
        <v>1679689213.5</v>
      </c>
      <c r="DB20" t="s">
        <v>356</v>
      </c>
      <c r="DC20">
        <v>1679689213.5</v>
      </c>
      <c r="DD20">
        <v>1679689213.5</v>
      </c>
      <c r="DE20">
        <v>1</v>
      </c>
      <c r="DF20">
        <v>1.114</v>
      </c>
      <c r="DG20">
        <v>0.011</v>
      </c>
      <c r="DH20">
        <v>-1.203</v>
      </c>
      <c r="DI20">
        <v>-0.193</v>
      </c>
      <c r="DJ20">
        <v>420</v>
      </c>
      <c r="DK20">
        <v>9</v>
      </c>
      <c r="DL20">
        <v>0.37</v>
      </c>
      <c r="DM20">
        <v>0.16</v>
      </c>
      <c r="DN20">
        <v>0.276012475</v>
      </c>
      <c r="DO20">
        <v>0.05661056285178225</v>
      </c>
      <c r="DP20">
        <v>0.03205270247263677</v>
      </c>
      <c r="DQ20">
        <v>1</v>
      </c>
      <c r="DR20">
        <v>0.20822215</v>
      </c>
      <c r="DS20">
        <v>0.06922120075046898</v>
      </c>
      <c r="DT20">
        <v>0.006961288761967858</v>
      </c>
      <c r="DU20">
        <v>1</v>
      </c>
      <c r="DV20">
        <v>2</v>
      </c>
      <c r="DW20">
        <v>2</v>
      </c>
      <c r="DX20" t="s">
        <v>363</v>
      </c>
      <c r="DY20">
        <v>2.9835</v>
      </c>
      <c r="DZ20">
        <v>2.71565</v>
      </c>
      <c r="EA20">
        <v>0.0937272</v>
      </c>
      <c r="EB20">
        <v>0.0925898</v>
      </c>
      <c r="EC20">
        <v>0.0544875</v>
      </c>
      <c r="ED20">
        <v>0.0522633</v>
      </c>
      <c r="EE20">
        <v>28745.1</v>
      </c>
      <c r="EF20">
        <v>28929.1</v>
      </c>
      <c r="EG20">
        <v>29477.2</v>
      </c>
      <c r="EH20">
        <v>29483.1</v>
      </c>
      <c r="EI20">
        <v>36928.7</v>
      </c>
      <c r="EJ20">
        <v>37157.1</v>
      </c>
      <c r="EK20">
        <v>41505.1</v>
      </c>
      <c r="EL20">
        <v>42008</v>
      </c>
      <c r="EM20">
        <v>1.97537</v>
      </c>
      <c r="EN20">
        <v>1.86012</v>
      </c>
      <c r="EO20">
        <v>-0.0158846</v>
      </c>
      <c r="EP20">
        <v>0</v>
      </c>
      <c r="EQ20">
        <v>20.2684</v>
      </c>
      <c r="ER20">
        <v>999.9</v>
      </c>
      <c r="ES20">
        <v>39.7</v>
      </c>
      <c r="ET20">
        <v>30.4</v>
      </c>
      <c r="EU20">
        <v>19.3224</v>
      </c>
      <c r="EV20">
        <v>62.4901</v>
      </c>
      <c r="EW20">
        <v>29.351</v>
      </c>
      <c r="EX20">
        <v>1</v>
      </c>
      <c r="EY20">
        <v>-0.0765752</v>
      </c>
      <c r="EZ20">
        <v>3.48036</v>
      </c>
      <c r="FA20">
        <v>20.33</v>
      </c>
      <c r="FB20">
        <v>5.22852</v>
      </c>
      <c r="FC20">
        <v>12.0138</v>
      </c>
      <c r="FD20">
        <v>4.993</v>
      </c>
      <c r="FE20">
        <v>3.29</v>
      </c>
      <c r="FF20">
        <v>9999</v>
      </c>
      <c r="FG20">
        <v>9999</v>
      </c>
      <c r="FH20">
        <v>9999</v>
      </c>
      <c r="FI20">
        <v>999.9</v>
      </c>
      <c r="FJ20">
        <v>1.86734</v>
      </c>
      <c r="FK20">
        <v>1.86633</v>
      </c>
      <c r="FL20">
        <v>1.86584</v>
      </c>
      <c r="FM20">
        <v>1.86583</v>
      </c>
      <c r="FN20">
        <v>1.86764</v>
      </c>
      <c r="FO20">
        <v>1.87012</v>
      </c>
      <c r="FP20">
        <v>1.86874</v>
      </c>
      <c r="FQ20">
        <v>1.87013</v>
      </c>
      <c r="FR20">
        <v>0</v>
      </c>
      <c r="FS20">
        <v>0</v>
      </c>
      <c r="FT20">
        <v>0</v>
      </c>
      <c r="FU20">
        <v>0</v>
      </c>
      <c r="FV20" t="s">
        <v>358</v>
      </c>
      <c r="FW20" t="s">
        <v>359</v>
      </c>
      <c r="FX20" t="s">
        <v>360</v>
      </c>
      <c r="FY20" t="s">
        <v>360</v>
      </c>
      <c r="FZ20" t="s">
        <v>360</v>
      </c>
      <c r="GA20" t="s">
        <v>360</v>
      </c>
      <c r="GB20">
        <v>0</v>
      </c>
      <c r="GC20">
        <v>100</v>
      </c>
      <c r="GD20">
        <v>100</v>
      </c>
      <c r="GE20">
        <v>-1.204</v>
      </c>
      <c r="GF20">
        <v>-0.1912</v>
      </c>
      <c r="GG20">
        <v>-0.2902060169519449</v>
      </c>
      <c r="GH20">
        <v>-0.002270368465901076</v>
      </c>
      <c r="GI20">
        <v>2.972352929391332E-07</v>
      </c>
      <c r="GJ20">
        <v>-1.191130092995547E-10</v>
      </c>
      <c r="GK20">
        <v>-0.1495390811316279</v>
      </c>
      <c r="GL20">
        <v>-0.01651147022539249</v>
      </c>
      <c r="GM20">
        <v>0.001538257844941434</v>
      </c>
      <c r="GN20">
        <v>-2.852852953541502E-05</v>
      </c>
      <c r="GO20">
        <v>3</v>
      </c>
      <c r="GP20">
        <v>2330</v>
      </c>
      <c r="GQ20">
        <v>1</v>
      </c>
      <c r="GR20">
        <v>25</v>
      </c>
      <c r="GS20">
        <v>13</v>
      </c>
      <c r="GT20">
        <v>13</v>
      </c>
      <c r="GU20">
        <v>1.03149</v>
      </c>
      <c r="GV20">
        <v>2.21924</v>
      </c>
      <c r="GW20">
        <v>1.39648</v>
      </c>
      <c r="GX20">
        <v>2.35352</v>
      </c>
      <c r="GY20">
        <v>1.49536</v>
      </c>
      <c r="GZ20">
        <v>2.51587</v>
      </c>
      <c r="HA20">
        <v>34.6921</v>
      </c>
      <c r="HB20">
        <v>24.0875</v>
      </c>
      <c r="HC20">
        <v>18</v>
      </c>
      <c r="HD20">
        <v>529.752</v>
      </c>
      <c r="HE20">
        <v>414.247</v>
      </c>
      <c r="HF20">
        <v>16.7862</v>
      </c>
      <c r="HG20">
        <v>26.2953</v>
      </c>
      <c r="HH20">
        <v>30.0002</v>
      </c>
      <c r="HI20">
        <v>26.3838</v>
      </c>
      <c r="HJ20">
        <v>26.3552</v>
      </c>
      <c r="HK20">
        <v>20.6471</v>
      </c>
      <c r="HL20">
        <v>46.1538</v>
      </c>
      <c r="HM20">
        <v>0</v>
      </c>
      <c r="HN20">
        <v>16.7742</v>
      </c>
      <c r="HO20">
        <v>420</v>
      </c>
      <c r="HP20">
        <v>9.222189999999999</v>
      </c>
      <c r="HQ20">
        <v>100.78</v>
      </c>
      <c r="HR20">
        <v>100.895</v>
      </c>
    </row>
    <row r="21" spans="1:226">
      <c r="A21">
        <v>5</v>
      </c>
      <c r="B21">
        <v>1679689997.5</v>
      </c>
      <c r="C21">
        <v>20</v>
      </c>
      <c r="D21" t="s">
        <v>368</v>
      </c>
      <c r="E21" t="s">
        <v>369</v>
      </c>
      <c r="F21">
        <v>5</v>
      </c>
      <c r="G21" t="s">
        <v>353</v>
      </c>
      <c r="H21" t="s">
        <v>354</v>
      </c>
      <c r="I21">
        <v>1679689994.7</v>
      </c>
      <c r="J21">
        <f>(K21)/1000</f>
        <v>0</v>
      </c>
      <c r="K21">
        <f>IF(BF21, AN21, AH21)</f>
        <v>0</v>
      </c>
      <c r="L21">
        <f>IF(BF21, AI21, AG21)</f>
        <v>0</v>
      </c>
      <c r="M21">
        <f>BH21 - IF(AU21&gt;1, L21*BB21*100.0/(AW21*BV21), 0)</f>
        <v>0</v>
      </c>
      <c r="N21">
        <f>((T21-J21/2)*M21-L21)/(T21+J21/2)</f>
        <v>0</v>
      </c>
      <c r="O21">
        <f>N21*(BO21+BP21)/1000.0</f>
        <v>0</v>
      </c>
      <c r="P21">
        <f>(BH21 - IF(AU21&gt;1, L21*BB21*100.0/(AW21*BV21), 0))*(BO21+BP21)/1000.0</f>
        <v>0</v>
      </c>
      <c r="Q21">
        <f>2.0/((1/S21-1/R21)+SIGN(S21)*SQRT((1/S21-1/R21)*(1/S21-1/R21) + 4*BC21/((BC21+1)*(BC21+1))*(2*1/S21*1/R21-1/R21*1/R21)))</f>
        <v>0</v>
      </c>
      <c r="R21">
        <f>IF(LEFT(BD21,1)&lt;&gt;"0",IF(LEFT(BD21,1)="1",3.0,BE21),$D$5+$E$5*(BV21*BO21/($K$5*1000))+$F$5*(BV21*BO21/($K$5*1000))*MAX(MIN(BB21,$J$5),$I$5)*MAX(MIN(BB21,$J$5),$I$5)+$G$5*MAX(MIN(BB21,$J$5),$I$5)*(BV21*BO21/($K$5*1000))+$H$5*(BV21*BO21/($K$5*1000))*(BV21*BO21/($K$5*1000)))</f>
        <v>0</v>
      </c>
      <c r="S21">
        <f>J21*(1000-(1000*0.61365*exp(17.502*W21/(240.97+W21))/(BO21+BP21)+BJ21)/2)/(1000*0.61365*exp(17.502*W21/(240.97+W21))/(BO21+BP21)-BJ21)</f>
        <v>0</v>
      </c>
      <c r="T21">
        <f>1/((BC21+1)/(Q21/1.6)+1/(R21/1.37)) + BC21/((BC21+1)/(Q21/1.6) + BC21/(R21/1.37))</f>
        <v>0</v>
      </c>
      <c r="U21">
        <f>(AX21*BA21)</f>
        <v>0</v>
      </c>
      <c r="V21">
        <f>(BQ21+(U21+2*0.95*5.67E-8*(((BQ21+$B$7)+273)^4-(BQ21+273)^4)-44100*J21)/(1.84*29.3*R21+8*0.95*5.67E-8*(BQ21+273)^3))</f>
        <v>0</v>
      </c>
      <c r="W21">
        <f>($C$7*BR21+$D$7*BS21+$E$7*V21)</f>
        <v>0</v>
      </c>
      <c r="X21">
        <f>0.61365*exp(17.502*W21/(240.97+W21))</f>
        <v>0</v>
      </c>
      <c r="Y21">
        <f>(Z21/AA21*100)</f>
        <v>0</v>
      </c>
      <c r="Z21">
        <f>BJ21*(BO21+BP21)/1000</f>
        <v>0</v>
      </c>
      <c r="AA21">
        <f>0.61365*exp(17.502*BQ21/(240.97+BQ21))</f>
        <v>0</v>
      </c>
      <c r="AB21">
        <f>(X21-BJ21*(BO21+BP21)/1000)</f>
        <v>0</v>
      </c>
      <c r="AC21">
        <f>(-J21*44100)</f>
        <v>0</v>
      </c>
      <c r="AD21">
        <f>2*29.3*R21*0.92*(BQ21-W21)</f>
        <v>0</v>
      </c>
      <c r="AE21">
        <f>2*0.95*5.67E-8*(((BQ21+$B$7)+273)^4-(W21+273)^4)</f>
        <v>0</v>
      </c>
      <c r="AF21">
        <f>U21+AE21+AC21+AD21</f>
        <v>0</v>
      </c>
      <c r="AG21">
        <f>BN21*AU21*(BI21-BH21*(1000-AU21*BK21)/(1000-AU21*BJ21))/(100*BB21)</f>
        <v>0</v>
      </c>
      <c r="AH21">
        <f>1000*BN21*AU21*(BJ21-BK21)/(100*BB21*(1000-AU21*BJ21))</f>
        <v>0</v>
      </c>
      <c r="AI21">
        <f>(AJ21 - AK21 - BO21*1E3/(8.314*(BQ21+273.15)) * AM21/BN21 * AL21) * BN21/(100*BB21) * (1000 - BK21)/1000</f>
        <v>0</v>
      </c>
      <c r="AJ21">
        <v>423.9055449777883</v>
      </c>
      <c r="AK21">
        <v>424.2827939393938</v>
      </c>
      <c r="AL21">
        <v>-0.0005891247567630178</v>
      </c>
      <c r="AM21">
        <v>64.58360422974161</v>
      </c>
      <c r="AN21">
        <f>(AP21 - AO21 + BO21*1E3/(8.314*(BQ21+273.15)) * AR21/BN21 * AQ21) * BN21/(100*BB21) * 1000/(1000 - AP21)</f>
        <v>0</v>
      </c>
      <c r="AO21">
        <v>9.258729207697533</v>
      </c>
      <c r="AP21">
        <v>9.478790303030301</v>
      </c>
      <c r="AQ21">
        <v>1.780175604815924E-05</v>
      </c>
      <c r="AR21">
        <v>100.0197697755982</v>
      </c>
      <c r="AS21">
        <v>0</v>
      </c>
      <c r="AT21">
        <v>0</v>
      </c>
      <c r="AU21">
        <f>IF(AS21*$H$13&gt;=AW21,1.0,(AW21/(AW21-AS21*$H$13)))</f>
        <v>0</v>
      </c>
      <c r="AV21">
        <f>(AU21-1)*100</f>
        <v>0</v>
      </c>
      <c r="AW21">
        <f>MAX(0,($B$13+$C$13*BV21)/(1+$D$13*BV21)*BO21/(BQ21+273)*$E$13)</f>
        <v>0</v>
      </c>
      <c r="AX21">
        <f>$B$11*BW21+$C$11*BX21+$F$11*CI21*(1-CL21)</f>
        <v>0</v>
      </c>
      <c r="AY21">
        <f>AX21*AZ21</f>
        <v>0</v>
      </c>
      <c r="AZ21">
        <f>($B$11*$D$9+$C$11*$D$9+$F$11*((CV21+CN21)/MAX(CV21+CN21+CW21, 0.1)*$I$9+CW21/MAX(CV21+CN21+CW21, 0.1)*$J$9))/($B$11+$C$11+$F$11)</f>
        <v>0</v>
      </c>
      <c r="BA21">
        <f>($B$11*$K$9+$C$11*$K$9+$F$11*((CV21+CN21)/MAX(CV21+CN21+CW21, 0.1)*$P$9+CW21/MAX(CV21+CN21+CW21, 0.1)*$Q$9))/($B$11+$C$11+$F$11)</f>
        <v>0</v>
      </c>
      <c r="BB21">
        <v>1.37</v>
      </c>
      <c r="BC21">
        <v>0.5</v>
      </c>
      <c r="BD21" t="s">
        <v>355</v>
      </c>
      <c r="BE21">
        <v>2</v>
      </c>
      <c r="BF21" t="b">
        <v>1</v>
      </c>
      <c r="BG21">
        <v>1679689994.7</v>
      </c>
      <c r="BH21">
        <v>420.2835</v>
      </c>
      <c r="BI21">
        <v>420.0013</v>
      </c>
      <c r="BJ21">
        <v>9.478035</v>
      </c>
      <c r="BK21">
        <v>9.258858999999999</v>
      </c>
      <c r="BL21">
        <v>421.4869</v>
      </c>
      <c r="BM21">
        <v>9.6692</v>
      </c>
      <c r="BN21">
        <v>500.0375</v>
      </c>
      <c r="BO21">
        <v>89.57142999999999</v>
      </c>
      <c r="BP21">
        <v>0.10002091</v>
      </c>
      <c r="BQ21">
        <v>20.26589</v>
      </c>
      <c r="BR21">
        <v>20.00567</v>
      </c>
      <c r="BS21">
        <v>999.9</v>
      </c>
      <c r="BT21">
        <v>0</v>
      </c>
      <c r="BU21">
        <v>0</v>
      </c>
      <c r="BV21">
        <v>10000.85</v>
      </c>
      <c r="BW21">
        <v>0</v>
      </c>
      <c r="BX21">
        <v>0.281038</v>
      </c>
      <c r="BY21">
        <v>0.2821899</v>
      </c>
      <c r="BZ21">
        <v>424.3052</v>
      </c>
      <c r="CA21">
        <v>423.9265</v>
      </c>
      <c r="CB21">
        <v>0.2191751</v>
      </c>
      <c r="CC21">
        <v>420.0013</v>
      </c>
      <c r="CD21">
        <v>9.258858999999999</v>
      </c>
      <c r="CE21">
        <v>0.8489612000000001</v>
      </c>
      <c r="CF21">
        <v>0.8293293</v>
      </c>
      <c r="CG21">
        <v>4.553427</v>
      </c>
      <c r="CH21">
        <v>4.219472000000001</v>
      </c>
      <c r="CI21">
        <v>0</v>
      </c>
      <c r="CJ21">
        <v>0</v>
      </c>
      <c r="CK21">
        <v>0</v>
      </c>
      <c r="CL21">
        <v>0</v>
      </c>
      <c r="CM21">
        <v>2.29881</v>
      </c>
      <c r="CN21">
        <v>0</v>
      </c>
      <c r="CO21">
        <v>-4.09638</v>
      </c>
      <c r="CP21">
        <v>-0.6636399999999999</v>
      </c>
      <c r="CQ21">
        <v>34.25</v>
      </c>
      <c r="CR21">
        <v>41.125</v>
      </c>
      <c r="CS21">
        <v>37.3246</v>
      </c>
      <c r="CT21">
        <v>40.687</v>
      </c>
      <c r="CU21">
        <v>34.937</v>
      </c>
      <c r="CV21">
        <v>0</v>
      </c>
      <c r="CW21">
        <v>0</v>
      </c>
      <c r="CX21">
        <v>0</v>
      </c>
      <c r="CY21">
        <v>1679690005.6</v>
      </c>
      <c r="CZ21">
        <v>0</v>
      </c>
      <c r="DA21">
        <v>1679689213.5</v>
      </c>
      <c r="DB21" t="s">
        <v>356</v>
      </c>
      <c r="DC21">
        <v>1679689213.5</v>
      </c>
      <c r="DD21">
        <v>1679689213.5</v>
      </c>
      <c r="DE21">
        <v>1</v>
      </c>
      <c r="DF21">
        <v>1.114</v>
      </c>
      <c r="DG21">
        <v>0.011</v>
      </c>
      <c r="DH21">
        <v>-1.203</v>
      </c>
      <c r="DI21">
        <v>-0.193</v>
      </c>
      <c r="DJ21">
        <v>420</v>
      </c>
      <c r="DK21">
        <v>9</v>
      </c>
      <c r="DL21">
        <v>0.37</v>
      </c>
      <c r="DM21">
        <v>0.16</v>
      </c>
      <c r="DN21">
        <v>0.275032075</v>
      </c>
      <c r="DO21">
        <v>0.08467365478423949</v>
      </c>
      <c r="DP21">
        <v>0.03390826183940095</v>
      </c>
      <c r="DQ21">
        <v>1</v>
      </c>
      <c r="DR21">
        <v>0.2141552</v>
      </c>
      <c r="DS21">
        <v>0.043097155722326</v>
      </c>
      <c r="DT21">
        <v>0.004351374623035807</v>
      </c>
      <c r="DU21">
        <v>1</v>
      </c>
      <c r="DV21">
        <v>2</v>
      </c>
      <c r="DW21">
        <v>2</v>
      </c>
      <c r="DX21" t="s">
        <v>363</v>
      </c>
      <c r="DY21">
        <v>2.98352</v>
      </c>
      <c r="DZ21">
        <v>2.71568</v>
      </c>
      <c r="EA21">
        <v>0.09371989999999999</v>
      </c>
      <c r="EB21">
        <v>0.0925815</v>
      </c>
      <c r="EC21">
        <v>0.0544928</v>
      </c>
      <c r="ED21">
        <v>0.0522516</v>
      </c>
      <c r="EE21">
        <v>28744.9</v>
      </c>
      <c r="EF21">
        <v>28929.4</v>
      </c>
      <c r="EG21">
        <v>29476.8</v>
      </c>
      <c r="EH21">
        <v>29483.2</v>
      </c>
      <c r="EI21">
        <v>36927.9</v>
      </c>
      <c r="EJ21">
        <v>37157.8</v>
      </c>
      <c r="EK21">
        <v>41504.6</v>
      </c>
      <c r="EL21">
        <v>42008.3</v>
      </c>
      <c r="EM21">
        <v>1.9757</v>
      </c>
      <c r="EN21">
        <v>1.86022</v>
      </c>
      <c r="EO21">
        <v>-0.0158139</v>
      </c>
      <c r="EP21">
        <v>0</v>
      </c>
      <c r="EQ21">
        <v>20.2684</v>
      </c>
      <c r="ER21">
        <v>999.9</v>
      </c>
      <c r="ES21">
        <v>39.7</v>
      </c>
      <c r="ET21">
        <v>30.4</v>
      </c>
      <c r="EU21">
        <v>19.3205</v>
      </c>
      <c r="EV21">
        <v>62.4401</v>
      </c>
      <c r="EW21">
        <v>29.6234</v>
      </c>
      <c r="EX21">
        <v>1</v>
      </c>
      <c r="EY21">
        <v>-0.0765193</v>
      </c>
      <c r="EZ21">
        <v>3.47995</v>
      </c>
      <c r="FA21">
        <v>20.33</v>
      </c>
      <c r="FB21">
        <v>5.22837</v>
      </c>
      <c r="FC21">
        <v>12.0137</v>
      </c>
      <c r="FD21">
        <v>4.9931</v>
      </c>
      <c r="FE21">
        <v>3.29</v>
      </c>
      <c r="FF21">
        <v>9999</v>
      </c>
      <c r="FG21">
        <v>9999</v>
      </c>
      <c r="FH21">
        <v>9999</v>
      </c>
      <c r="FI21">
        <v>999.9</v>
      </c>
      <c r="FJ21">
        <v>1.8673</v>
      </c>
      <c r="FK21">
        <v>1.86632</v>
      </c>
      <c r="FL21">
        <v>1.86584</v>
      </c>
      <c r="FM21">
        <v>1.86583</v>
      </c>
      <c r="FN21">
        <v>1.86762</v>
      </c>
      <c r="FO21">
        <v>1.87012</v>
      </c>
      <c r="FP21">
        <v>1.86874</v>
      </c>
      <c r="FQ21">
        <v>1.87013</v>
      </c>
      <c r="FR21">
        <v>0</v>
      </c>
      <c r="FS21">
        <v>0</v>
      </c>
      <c r="FT21">
        <v>0</v>
      </c>
      <c r="FU21">
        <v>0</v>
      </c>
      <c r="FV21" t="s">
        <v>358</v>
      </c>
      <c r="FW21" t="s">
        <v>359</v>
      </c>
      <c r="FX21" t="s">
        <v>360</v>
      </c>
      <c r="FY21" t="s">
        <v>360</v>
      </c>
      <c r="FZ21" t="s">
        <v>360</v>
      </c>
      <c r="GA21" t="s">
        <v>360</v>
      </c>
      <c r="GB21">
        <v>0</v>
      </c>
      <c r="GC21">
        <v>100</v>
      </c>
      <c r="GD21">
        <v>100</v>
      </c>
      <c r="GE21">
        <v>-1.203</v>
      </c>
      <c r="GF21">
        <v>-0.1912</v>
      </c>
      <c r="GG21">
        <v>-0.2902060169519449</v>
      </c>
      <c r="GH21">
        <v>-0.002270368465901076</v>
      </c>
      <c r="GI21">
        <v>2.972352929391332E-07</v>
      </c>
      <c r="GJ21">
        <v>-1.191130092995547E-10</v>
      </c>
      <c r="GK21">
        <v>-0.1495390811316279</v>
      </c>
      <c r="GL21">
        <v>-0.01651147022539249</v>
      </c>
      <c r="GM21">
        <v>0.001538257844941434</v>
      </c>
      <c r="GN21">
        <v>-2.852852953541502E-05</v>
      </c>
      <c r="GO21">
        <v>3</v>
      </c>
      <c r="GP21">
        <v>2330</v>
      </c>
      <c r="GQ21">
        <v>1</v>
      </c>
      <c r="GR21">
        <v>25</v>
      </c>
      <c r="GS21">
        <v>13.1</v>
      </c>
      <c r="GT21">
        <v>13.1</v>
      </c>
      <c r="GU21">
        <v>1.03149</v>
      </c>
      <c r="GV21">
        <v>2.21802</v>
      </c>
      <c r="GW21">
        <v>1.39771</v>
      </c>
      <c r="GX21">
        <v>2.35352</v>
      </c>
      <c r="GY21">
        <v>1.49536</v>
      </c>
      <c r="GZ21">
        <v>2.5293</v>
      </c>
      <c r="HA21">
        <v>34.715</v>
      </c>
      <c r="HB21">
        <v>24.0875</v>
      </c>
      <c r="HC21">
        <v>18</v>
      </c>
      <c r="HD21">
        <v>529.967</v>
      </c>
      <c r="HE21">
        <v>414.304</v>
      </c>
      <c r="HF21">
        <v>16.774</v>
      </c>
      <c r="HG21">
        <v>26.2953</v>
      </c>
      <c r="HH21">
        <v>30.0002</v>
      </c>
      <c r="HI21">
        <v>26.3838</v>
      </c>
      <c r="HJ21">
        <v>26.3552</v>
      </c>
      <c r="HK21">
        <v>20.6464</v>
      </c>
      <c r="HL21">
        <v>46.1538</v>
      </c>
      <c r="HM21">
        <v>0</v>
      </c>
      <c r="HN21">
        <v>16.7686</v>
      </c>
      <c r="HO21">
        <v>420</v>
      </c>
      <c r="HP21">
        <v>9.21884</v>
      </c>
      <c r="HQ21">
        <v>100.779</v>
      </c>
      <c r="HR21">
        <v>100.895</v>
      </c>
    </row>
    <row r="22" spans="1:226">
      <c r="A22">
        <v>6</v>
      </c>
      <c r="B22">
        <v>1679690002.5</v>
      </c>
      <c r="C22">
        <v>25</v>
      </c>
      <c r="D22" t="s">
        <v>370</v>
      </c>
      <c r="E22" t="s">
        <v>371</v>
      </c>
      <c r="F22">
        <v>5</v>
      </c>
      <c r="G22" t="s">
        <v>353</v>
      </c>
      <c r="H22" t="s">
        <v>354</v>
      </c>
      <c r="I22">
        <v>1679690000</v>
      </c>
      <c r="J22">
        <f>(K22)/1000</f>
        <v>0</v>
      </c>
      <c r="K22">
        <f>IF(BF22, AN22, AH22)</f>
        <v>0</v>
      </c>
      <c r="L22">
        <f>IF(BF22, AI22, AG22)</f>
        <v>0</v>
      </c>
      <c r="M22">
        <f>BH22 - IF(AU22&gt;1, L22*BB22*100.0/(AW22*BV22), 0)</f>
        <v>0</v>
      </c>
      <c r="N22">
        <f>((T22-J22/2)*M22-L22)/(T22+J22/2)</f>
        <v>0</v>
      </c>
      <c r="O22">
        <f>N22*(BO22+BP22)/1000.0</f>
        <v>0</v>
      </c>
      <c r="P22">
        <f>(BH22 - IF(AU22&gt;1, L22*BB22*100.0/(AW22*BV22), 0))*(BO22+BP22)/1000.0</f>
        <v>0</v>
      </c>
      <c r="Q22">
        <f>2.0/((1/S22-1/R22)+SIGN(S22)*SQRT((1/S22-1/R22)*(1/S22-1/R22) + 4*BC22/((BC22+1)*(BC22+1))*(2*1/S22*1/R22-1/R22*1/R22)))</f>
        <v>0</v>
      </c>
      <c r="R22">
        <f>IF(LEFT(BD22,1)&lt;&gt;"0",IF(LEFT(BD22,1)="1",3.0,BE22),$D$5+$E$5*(BV22*BO22/($K$5*1000))+$F$5*(BV22*BO22/($K$5*1000))*MAX(MIN(BB22,$J$5),$I$5)*MAX(MIN(BB22,$J$5),$I$5)+$G$5*MAX(MIN(BB22,$J$5),$I$5)*(BV22*BO22/($K$5*1000))+$H$5*(BV22*BO22/($K$5*1000))*(BV22*BO22/($K$5*1000)))</f>
        <v>0</v>
      </c>
      <c r="S22">
        <f>J22*(1000-(1000*0.61365*exp(17.502*W22/(240.97+W22))/(BO22+BP22)+BJ22)/2)/(1000*0.61365*exp(17.502*W22/(240.97+W22))/(BO22+BP22)-BJ22)</f>
        <v>0</v>
      </c>
      <c r="T22">
        <f>1/((BC22+1)/(Q22/1.6)+1/(R22/1.37)) + BC22/((BC22+1)/(Q22/1.6) + BC22/(R22/1.37))</f>
        <v>0</v>
      </c>
      <c r="U22">
        <f>(AX22*BA22)</f>
        <v>0</v>
      </c>
      <c r="V22">
        <f>(BQ22+(U22+2*0.95*5.67E-8*(((BQ22+$B$7)+273)^4-(BQ22+273)^4)-44100*J22)/(1.84*29.3*R22+8*0.95*5.67E-8*(BQ22+273)^3))</f>
        <v>0</v>
      </c>
      <c r="W22">
        <f>($C$7*BR22+$D$7*BS22+$E$7*V22)</f>
        <v>0</v>
      </c>
      <c r="X22">
        <f>0.61365*exp(17.502*W22/(240.97+W22))</f>
        <v>0</v>
      </c>
      <c r="Y22">
        <f>(Z22/AA22*100)</f>
        <v>0</v>
      </c>
      <c r="Z22">
        <f>BJ22*(BO22+BP22)/1000</f>
        <v>0</v>
      </c>
      <c r="AA22">
        <f>0.61365*exp(17.502*BQ22/(240.97+BQ22))</f>
        <v>0</v>
      </c>
      <c r="AB22">
        <f>(X22-BJ22*(BO22+BP22)/1000)</f>
        <v>0</v>
      </c>
      <c r="AC22">
        <f>(-J22*44100)</f>
        <v>0</v>
      </c>
      <c r="AD22">
        <f>2*29.3*R22*0.92*(BQ22-W22)</f>
        <v>0</v>
      </c>
      <c r="AE22">
        <f>2*0.95*5.67E-8*(((BQ22+$B$7)+273)^4-(W22+273)^4)</f>
        <v>0</v>
      </c>
      <c r="AF22">
        <f>U22+AE22+AC22+AD22</f>
        <v>0</v>
      </c>
      <c r="AG22">
        <f>BN22*AU22*(BI22-BH22*(1000-AU22*BK22)/(1000-AU22*BJ22))/(100*BB22)</f>
        <v>0</v>
      </c>
      <c r="AH22">
        <f>1000*BN22*AU22*(BJ22-BK22)/(100*BB22*(1000-AU22*BJ22))</f>
        <v>0</v>
      </c>
      <c r="AI22">
        <f>(AJ22 - AK22 - BO22*1E3/(8.314*(BQ22+273.15)) * AM22/BN22 * AL22) * BN22/(100*BB22) * (1000 - BK22)/1000</f>
        <v>0</v>
      </c>
      <c r="AJ22">
        <v>423.9150270719829</v>
      </c>
      <c r="AK22">
        <v>424.2986424242422</v>
      </c>
      <c r="AL22">
        <v>0.0002658305166008101</v>
      </c>
      <c r="AM22">
        <v>64.58360422974161</v>
      </c>
      <c r="AN22">
        <f>(AP22 - AO22 + BO22*1E3/(8.314*(BQ22+273.15)) * AR22/BN22 * AQ22) * BN22/(100*BB22) * 1000/(1000 - AP22)</f>
        <v>0</v>
      </c>
      <c r="AO22">
        <v>9.25893812411851</v>
      </c>
      <c r="AP22">
        <v>9.478068727272726</v>
      </c>
      <c r="AQ22">
        <v>-2.293858974954747E-06</v>
      </c>
      <c r="AR22">
        <v>100.0197697755982</v>
      </c>
      <c r="AS22">
        <v>0</v>
      </c>
      <c r="AT22">
        <v>0</v>
      </c>
      <c r="AU22">
        <f>IF(AS22*$H$13&gt;=AW22,1.0,(AW22/(AW22-AS22*$H$13)))</f>
        <v>0</v>
      </c>
      <c r="AV22">
        <f>(AU22-1)*100</f>
        <v>0</v>
      </c>
      <c r="AW22">
        <f>MAX(0,($B$13+$C$13*BV22)/(1+$D$13*BV22)*BO22/(BQ22+273)*$E$13)</f>
        <v>0</v>
      </c>
      <c r="AX22">
        <f>$B$11*BW22+$C$11*BX22+$F$11*CI22*(1-CL22)</f>
        <v>0</v>
      </c>
      <c r="AY22">
        <f>AX22*AZ22</f>
        <v>0</v>
      </c>
      <c r="AZ22">
        <f>($B$11*$D$9+$C$11*$D$9+$F$11*((CV22+CN22)/MAX(CV22+CN22+CW22, 0.1)*$I$9+CW22/MAX(CV22+CN22+CW22, 0.1)*$J$9))/($B$11+$C$11+$F$11)</f>
        <v>0</v>
      </c>
      <c r="BA22">
        <f>($B$11*$K$9+$C$11*$K$9+$F$11*((CV22+CN22)/MAX(CV22+CN22+CW22, 0.1)*$P$9+CW22/MAX(CV22+CN22+CW22, 0.1)*$Q$9))/($B$11+$C$11+$F$11)</f>
        <v>0</v>
      </c>
      <c r="BB22">
        <v>1.37</v>
      </c>
      <c r="BC22">
        <v>0.5</v>
      </c>
      <c r="BD22" t="s">
        <v>355</v>
      </c>
      <c r="BE22">
        <v>2</v>
      </c>
      <c r="BF22" t="b">
        <v>1</v>
      </c>
      <c r="BG22">
        <v>1679690000</v>
      </c>
      <c r="BH22">
        <v>420.2661111111111</v>
      </c>
      <c r="BI22">
        <v>419.9877777777778</v>
      </c>
      <c r="BJ22">
        <v>9.478853333333333</v>
      </c>
      <c r="BK22">
        <v>9.258942222222224</v>
      </c>
      <c r="BL22">
        <v>421.4692222222222</v>
      </c>
      <c r="BM22">
        <v>9.670013333333333</v>
      </c>
      <c r="BN22">
        <v>500.0694444444445</v>
      </c>
      <c r="BO22">
        <v>89.56974444444444</v>
      </c>
      <c r="BP22">
        <v>0.0999290111111111</v>
      </c>
      <c r="BQ22">
        <v>20.26317777777778</v>
      </c>
      <c r="BR22">
        <v>20.00942222222222</v>
      </c>
      <c r="BS22">
        <v>999.9000000000001</v>
      </c>
      <c r="BT22">
        <v>0</v>
      </c>
      <c r="BU22">
        <v>0</v>
      </c>
      <c r="BV22">
        <v>10003.76444444444</v>
      </c>
      <c r="BW22">
        <v>0</v>
      </c>
      <c r="BX22">
        <v>0.281038</v>
      </c>
      <c r="BY22">
        <v>0.2784525555555555</v>
      </c>
      <c r="BZ22">
        <v>424.2877777777778</v>
      </c>
      <c r="CA22">
        <v>423.9126666666667</v>
      </c>
      <c r="CB22">
        <v>0.2199133333333333</v>
      </c>
      <c r="CC22">
        <v>419.9877777777778</v>
      </c>
      <c r="CD22">
        <v>9.258942222222224</v>
      </c>
      <c r="CE22">
        <v>0.8490186666666666</v>
      </c>
      <c r="CF22">
        <v>0.8293208888888889</v>
      </c>
      <c r="CG22">
        <v>4.554393333333334</v>
      </c>
      <c r="CH22">
        <v>4.219331111111111</v>
      </c>
      <c r="CI22">
        <v>0</v>
      </c>
      <c r="CJ22">
        <v>0</v>
      </c>
      <c r="CK22">
        <v>0</v>
      </c>
      <c r="CL22">
        <v>0</v>
      </c>
      <c r="CM22">
        <v>2.365277777777778</v>
      </c>
      <c r="CN22">
        <v>0</v>
      </c>
      <c r="CO22">
        <v>-4.330722222222223</v>
      </c>
      <c r="CP22">
        <v>-0.6402222222222222</v>
      </c>
      <c r="CQ22">
        <v>34.25</v>
      </c>
      <c r="CR22">
        <v>41.18011111111111</v>
      </c>
      <c r="CS22">
        <v>37.375</v>
      </c>
      <c r="CT22">
        <v>40.743</v>
      </c>
      <c r="CU22">
        <v>34.937</v>
      </c>
      <c r="CV22">
        <v>0</v>
      </c>
      <c r="CW22">
        <v>0</v>
      </c>
      <c r="CX22">
        <v>0</v>
      </c>
      <c r="CY22">
        <v>1679690011</v>
      </c>
      <c r="CZ22">
        <v>0</v>
      </c>
      <c r="DA22">
        <v>1679689213.5</v>
      </c>
      <c r="DB22" t="s">
        <v>356</v>
      </c>
      <c r="DC22">
        <v>1679689213.5</v>
      </c>
      <c r="DD22">
        <v>1679689213.5</v>
      </c>
      <c r="DE22">
        <v>1</v>
      </c>
      <c r="DF22">
        <v>1.114</v>
      </c>
      <c r="DG22">
        <v>0.011</v>
      </c>
      <c r="DH22">
        <v>-1.203</v>
      </c>
      <c r="DI22">
        <v>-0.193</v>
      </c>
      <c r="DJ22">
        <v>420</v>
      </c>
      <c r="DK22">
        <v>9</v>
      </c>
      <c r="DL22">
        <v>0.37</v>
      </c>
      <c r="DM22">
        <v>0.16</v>
      </c>
      <c r="DN22">
        <v>0.2795261219512195</v>
      </c>
      <c r="DO22">
        <v>-0.03475195818815367</v>
      </c>
      <c r="DP22">
        <v>0.03390673520055768</v>
      </c>
      <c r="DQ22">
        <v>1</v>
      </c>
      <c r="DR22">
        <v>0.2168864390243903</v>
      </c>
      <c r="DS22">
        <v>0.02797935888501799</v>
      </c>
      <c r="DT22">
        <v>0.002910587150963729</v>
      </c>
      <c r="DU22">
        <v>1</v>
      </c>
      <c r="DV22">
        <v>2</v>
      </c>
      <c r="DW22">
        <v>2</v>
      </c>
      <c r="DX22" t="s">
        <v>363</v>
      </c>
      <c r="DY22">
        <v>2.98344</v>
      </c>
      <c r="DZ22">
        <v>2.71564</v>
      </c>
      <c r="EA22">
        <v>0.093722</v>
      </c>
      <c r="EB22">
        <v>0.0925704</v>
      </c>
      <c r="EC22">
        <v>0.054488</v>
      </c>
      <c r="ED22">
        <v>0.05226</v>
      </c>
      <c r="EE22">
        <v>28744.8</v>
      </c>
      <c r="EF22">
        <v>28929.5</v>
      </c>
      <c r="EG22">
        <v>29476.8</v>
      </c>
      <c r="EH22">
        <v>29482.9</v>
      </c>
      <c r="EI22">
        <v>36927.9</v>
      </c>
      <c r="EJ22">
        <v>37157.2</v>
      </c>
      <c r="EK22">
        <v>41504.3</v>
      </c>
      <c r="EL22">
        <v>42008</v>
      </c>
      <c r="EM22">
        <v>1.97555</v>
      </c>
      <c r="EN22">
        <v>1.86017</v>
      </c>
      <c r="EO22">
        <v>-0.0155456</v>
      </c>
      <c r="EP22">
        <v>0</v>
      </c>
      <c r="EQ22">
        <v>20.2684</v>
      </c>
      <c r="ER22">
        <v>999.9</v>
      </c>
      <c r="ES22">
        <v>39.7</v>
      </c>
      <c r="ET22">
        <v>30.4</v>
      </c>
      <c r="EU22">
        <v>19.3223</v>
      </c>
      <c r="EV22">
        <v>62.4201</v>
      </c>
      <c r="EW22">
        <v>29.7356</v>
      </c>
      <c r="EX22">
        <v>1</v>
      </c>
      <c r="EY22">
        <v>-0.0765168</v>
      </c>
      <c r="EZ22">
        <v>3.46608</v>
      </c>
      <c r="FA22">
        <v>20.3304</v>
      </c>
      <c r="FB22">
        <v>5.22837</v>
      </c>
      <c r="FC22">
        <v>12.0138</v>
      </c>
      <c r="FD22">
        <v>4.99325</v>
      </c>
      <c r="FE22">
        <v>3.29</v>
      </c>
      <c r="FF22">
        <v>9999</v>
      </c>
      <c r="FG22">
        <v>9999</v>
      </c>
      <c r="FH22">
        <v>9999</v>
      </c>
      <c r="FI22">
        <v>999.9</v>
      </c>
      <c r="FJ22">
        <v>1.8673</v>
      </c>
      <c r="FK22">
        <v>1.86632</v>
      </c>
      <c r="FL22">
        <v>1.86585</v>
      </c>
      <c r="FM22">
        <v>1.86584</v>
      </c>
      <c r="FN22">
        <v>1.86761</v>
      </c>
      <c r="FO22">
        <v>1.87013</v>
      </c>
      <c r="FP22">
        <v>1.86874</v>
      </c>
      <c r="FQ22">
        <v>1.87014</v>
      </c>
      <c r="FR22">
        <v>0</v>
      </c>
      <c r="FS22">
        <v>0</v>
      </c>
      <c r="FT22">
        <v>0</v>
      </c>
      <c r="FU22">
        <v>0</v>
      </c>
      <c r="FV22" t="s">
        <v>358</v>
      </c>
      <c r="FW22" t="s">
        <v>359</v>
      </c>
      <c r="FX22" t="s">
        <v>360</v>
      </c>
      <c r="FY22" t="s">
        <v>360</v>
      </c>
      <c r="FZ22" t="s">
        <v>360</v>
      </c>
      <c r="GA22" t="s">
        <v>360</v>
      </c>
      <c r="GB22">
        <v>0</v>
      </c>
      <c r="GC22">
        <v>100</v>
      </c>
      <c r="GD22">
        <v>100</v>
      </c>
      <c r="GE22">
        <v>-1.203</v>
      </c>
      <c r="GF22">
        <v>-0.1912</v>
      </c>
      <c r="GG22">
        <v>-0.2902060169519449</v>
      </c>
      <c r="GH22">
        <v>-0.002270368465901076</v>
      </c>
      <c r="GI22">
        <v>2.972352929391332E-07</v>
      </c>
      <c r="GJ22">
        <v>-1.191130092995547E-10</v>
      </c>
      <c r="GK22">
        <v>-0.1495390811316279</v>
      </c>
      <c r="GL22">
        <v>-0.01651147022539249</v>
      </c>
      <c r="GM22">
        <v>0.001538257844941434</v>
      </c>
      <c r="GN22">
        <v>-2.852852953541502E-05</v>
      </c>
      <c r="GO22">
        <v>3</v>
      </c>
      <c r="GP22">
        <v>2330</v>
      </c>
      <c r="GQ22">
        <v>1</v>
      </c>
      <c r="GR22">
        <v>25</v>
      </c>
      <c r="GS22">
        <v>13.2</v>
      </c>
      <c r="GT22">
        <v>13.2</v>
      </c>
      <c r="GU22">
        <v>1.03149</v>
      </c>
      <c r="GV22">
        <v>2.2168</v>
      </c>
      <c r="GW22">
        <v>1.39648</v>
      </c>
      <c r="GX22">
        <v>2.35229</v>
      </c>
      <c r="GY22">
        <v>1.49536</v>
      </c>
      <c r="GZ22">
        <v>2.52075</v>
      </c>
      <c r="HA22">
        <v>34.715</v>
      </c>
      <c r="HB22">
        <v>24.0963</v>
      </c>
      <c r="HC22">
        <v>18</v>
      </c>
      <c r="HD22">
        <v>529.867</v>
      </c>
      <c r="HE22">
        <v>414.276</v>
      </c>
      <c r="HF22">
        <v>16.7657</v>
      </c>
      <c r="HG22">
        <v>26.2953</v>
      </c>
      <c r="HH22">
        <v>30.0002</v>
      </c>
      <c r="HI22">
        <v>26.3838</v>
      </c>
      <c r="HJ22">
        <v>26.3552</v>
      </c>
      <c r="HK22">
        <v>20.6485</v>
      </c>
      <c r="HL22">
        <v>46.1538</v>
      </c>
      <c r="HM22">
        <v>0</v>
      </c>
      <c r="HN22">
        <v>16.7595</v>
      </c>
      <c r="HO22">
        <v>420</v>
      </c>
      <c r="HP22">
        <v>9.217269999999999</v>
      </c>
      <c r="HQ22">
        <v>100.778</v>
      </c>
      <c r="HR22">
        <v>100.895</v>
      </c>
    </row>
    <row r="23" spans="1:226">
      <c r="A23">
        <v>7</v>
      </c>
      <c r="B23">
        <v>1679690007.5</v>
      </c>
      <c r="C23">
        <v>30</v>
      </c>
      <c r="D23" t="s">
        <v>372</v>
      </c>
      <c r="E23" t="s">
        <v>373</v>
      </c>
      <c r="F23">
        <v>5</v>
      </c>
      <c r="G23" t="s">
        <v>353</v>
      </c>
      <c r="H23" t="s">
        <v>354</v>
      </c>
      <c r="I23">
        <v>1679690004.7</v>
      </c>
      <c r="J23">
        <f>(K23)/1000</f>
        <v>0</v>
      </c>
      <c r="K23">
        <f>IF(BF23, AN23, AH23)</f>
        <v>0</v>
      </c>
      <c r="L23">
        <f>IF(BF23, AI23, AG23)</f>
        <v>0</v>
      </c>
      <c r="M23">
        <f>BH23 - IF(AU23&gt;1, L23*BB23*100.0/(AW23*BV23), 0)</f>
        <v>0</v>
      </c>
      <c r="N23">
        <f>((T23-J23/2)*M23-L23)/(T23+J23/2)</f>
        <v>0</v>
      </c>
      <c r="O23">
        <f>N23*(BO23+BP23)/1000.0</f>
        <v>0</v>
      </c>
      <c r="P23">
        <f>(BH23 - IF(AU23&gt;1, L23*BB23*100.0/(AW23*BV23), 0))*(BO23+BP23)/1000.0</f>
        <v>0</v>
      </c>
      <c r="Q23">
        <f>2.0/((1/S23-1/R23)+SIGN(S23)*SQRT((1/S23-1/R23)*(1/S23-1/R23) + 4*BC23/((BC23+1)*(BC23+1))*(2*1/S23*1/R23-1/R23*1/R23)))</f>
        <v>0</v>
      </c>
      <c r="R23">
        <f>IF(LEFT(BD23,1)&lt;&gt;"0",IF(LEFT(BD23,1)="1",3.0,BE23),$D$5+$E$5*(BV23*BO23/($K$5*1000))+$F$5*(BV23*BO23/($K$5*1000))*MAX(MIN(BB23,$J$5),$I$5)*MAX(MIN(BB23,$J$5),$I$5)+$G$5*MAX(MIN(BB23,$J$5),$I$5)*(BV23*BO23/($K$5*1000))+$H$5*(BV23*BO23/($K$5*1000))*(BV23*BO23/($K$5*1000)))</f>
        <v>0</v>
      </c>
      <c r="S23">
        <f>J23*(1000-(1000*0.61365*exp(17.502*W23/(240.97+W23))/(BO23+BP23)+BJ23)/2)/(1000*0.61365*exp(17.502*W23/(240.97+W23))/(BO23+BP23)-BJ23)</f>
        <v>0</v>
      </c>
      <c r="T23">
        <f>1/((BC23+1)/(Q23/1.6)+1/(R23/1.37)) + BC23/((BC23+1)/(Q23/1.6) + BC23/(R23/1.37))</f>
        <v>0</v>
      </c>
      <c r="U23">
        <f>(AX23*BA23)</f>
        <v>0</v>
      </c>
      <c r="V23">
        <f>(BQ23+(U23+2*0.95*5.67E-8*(((BQ23+$B$7)+273)^4-(BQ23+273)^4)-44100*J23)/(1.84*29.3*R23+8*0.95*5.67E-8*(BQ23+273)^3))</f>
        <v>0</v>
      </c>
      <c r="W23">
        <f>($C$7*BR23+$D$7*BS23+$E$7*V23)</f>
        <v>0</v>
      </c>
      <c r="X23">
        <f>0.61365*exp(17.502*W23/(240.97+W23))</f>
        <v>0</v>
      </c>
      <c r="Y23">
        <f>(Z23/AA23*100)</f>
        <v>0</v>
      </c>
      <c r="Z23">
        <f>BJ23*(BO23+BP23)/1000</f>
        <v>0</v>
      </c>
      <c r="AA23">
        <f>0.61365*exp(17.502*BQ23/(240.97+BQ23))</f>
        <v>0</v>
      </c>
      <c r="AB23">
        <f>(X23-BJ23*(BO23+BP23)/1000)</f>
        <v>0</v>
      </c>
      <c r="AC23">
        <f>(-J23*44100)</f>
        <v>0</v>
      </c>
      <c r="AD23">
        <f>2*29.3*R23*0.92*(BQ23-W23)</f>
        <v>0</v>
      </c>
      <c r="AE23">
        <f>2*0.95*5.67E-8*(((BQ23+$B$7)+273)^4-(W23+273)^4)</f>
        <v>0</v>
      </c>
      <c r="AF23">
        <f>U23+AE23+AC23+AD23</f>
        <v>0</v>
      </c>
      <c r="AG23">
        <f>BN23*AU23*(BI23-BH23*(1000-AU23*BK23)/(1000-AU23*BJ23))/(100*BB23)</f>
        <v>0</v>
      </c>
      <c r="AH23">
        <f>1000*BN23*AU23*(BJ23-BK23)/(100*BB23*(1000-AU23*BJ23))</f>
        <v>0</v>
      </c>
      <c r="AI23">
        <f>(AJ23 - AK23 - BO23*1E3/(8.314*(BQ23+273.15)) * AM23/BN23 * AL23) * BN23/(100*BB23) * (1000 - BK23)/1000</f>
        <v>0</v>
      </c>
      <c r="AJ23">
        <v>423.9328401702434</v>
      </c>
      <c r="AK23">
        <v>424.2998363636365</v>
      </c>
      <c r="AL23">
        <v>-6.175665703538599E-05</v>
      </c>
      <c r="AM23">
        <v>64.58360422974161</v>
      </c>
      <c r="AN23">
        <f>(AP23 - AO23 + BO23*1E3/(8.314*(BQ23+273.15)) * AR23/BN23 * AQ23) * BN23/(100*BB23) * 1000/(1000 - AP23)</f>
        <v>0</v>
      </c>
      <c r="AO23">
        <v>9.26021600637497</v>
      </c>
      <c r="AP23">
        <v>9.479877393939391</v>
      </c>
      <c r="AQ23">
        <v>3.961098902577715E-05</v>
      </c>
      <c r="AR23">
        <v>100.0197697755982</v>
      </c>
      <c r="AS23">
        <v>0</v>
      </c>
      <c r="AT23">
        <v>0</v>
      </c>
      <c r="AU23">
        <f>IF(AS23*$H$13&gt;=AW23,1.0,(AW23/(AW23-AS23*$H$13)))</f>
        <v>0</v>
      </c>
      <c r="AV23">
        <f>(AU23-1)*100</f>
        <v>0</v>
      </c>
      <c r="AW23">
        <f>MAX(0,($B$13+$C$13*BV23)/(1+$D$13*BV23)*BO23/(BQ23+273)*$E$13)</f>
        <v>0</v>
      </c>
      <c r="AX23">
        <f>$B$11*BW23+$C$11*BX23+$F$11*CI23*(1-CL23)</f>
        <v>0</v>
      </c>
      <c r="AY23">
        <f>AX23*AZ23</f>
        <v>0</v>
      </c>
      <c r="AZ23">
        <f>($B$11*$D$9+$C$11*$D$9+$F$11*((CV23+CN23)/MAX(CV23+CN23+CW23, 0.1)*$I$9+CW23/MAX(CV23+CN23+CW23, 0.1)*$J$9))/($B$11+$C$11+$F$11)</f>
        <v>0</v>
      </c>
      <c r="BA23">
        <f>($B$11*$K$9+$C$11*$K$9+$F$11*((CV23+CN23)/MAX(CV23+CN23+CW23, 0.1)*$P$9+CW23/MAX(CV23+CN23+CW23, 0.1)*$Q$9))/($B$11+$C$11+$F$11)</f>
        <v>0</v>
      </c>
      <c r="BB23">
        <v>1.37</v>
      </c>
      <c r="BC23">
        <v>0.5</v>
      </c>
      <c r="BD23" t="s">
        <v>355</v>
      </c>
      <c r="BE23">
        <v>2</v>
      </c>
      <c r="BF23" t="b">
        <v>1</v>
      </c>
      <c r="BG23">
        <v>1679690004.7</v>
      </c>
      <c r="BH23">
        <v>420.2778999999999</v>
      </c>
      <c r="BI23">
        <v>419.9957000000001</v>
      </c>
      <c r="BJ23">
        <v>9.478898000000001</v>
      </c>
      <c r="BK23">
        <v>9.259803999999999</v>
      </c>
      <c r="BL23">
        <v>421.4811</v>
      </c>
      <c r="BM23">
        <v>9.670060000000001</v>
      </c>
      <c r="BN23">
        <v>500.0485</v>
      </c>
      <c r="BO23">
        <v>89.56764000000001</v>
      </c>
      <c r="BP23">
        <v>0.10001683</v>
      </c>
      <c r="BQ23">
        <v>20.26291</v>
      </c>
      <c r="BR23">
        <v>20.01243</v>
      </c>
      <c r="BS23">
        <v>999.9</v>
      </c>
      <c r="BT23">
        <v>0</v>
      </c>
      <c r="BU23">
        <v>0</v>
      </c>
      <c r="BV23">
        <v>10002.635</v>
      </c>
      <c r="BW23">
        <v>0</v>
      </c>
      <c r="BX23">
        <v>0.281038</v>
      </c>
      <c r="BY23">
        <v>0.2823212</v>
      </c>
      <c r="BZ23">
        <v>424.2998000000001</v>
      </c>
      <c r="CA23">
        <v>423.9209</v>
      </c>
      <c r="CB23">
        <v>0.219095</v>
      </c>
      <c r="CC23">
        <v>419.9957000000001</v>
      </c>
      <c r="CD23">
        <v>9.259803999999999</v>
      </c>
      <c r="CE23">
        <v>0.8490025000000001</v>
      </c>
      <c r="CF23">
        <v>0.8293786000000001</v>
      </c>
      <c r="CG23">
        <v>4.554125</v>
      </c>
      <c r="CH23">
        <v>4.220324</v>
      </c>
      <c r="CI23">
        <v>0</v>
      </c>
      <c r="CJ23">
        <v>0</v>
      </c>
      <c r="CK23">
        <v>0</v>
      </c>
      <c r="CL23">
        <v>0</v>
      </c>
      <c r="CM23">
        <v>2.326480000000001</v>
      </c>
      <c r="CN23">
        <v>0</v>
      </c>
      <c r="CO23">
        <v>-4.33694</v>
      </c>
      <c r="CP23">
        <v>-0.67026</v>
      </c>
      <c r="CQ23">
        <v>34.2934</v>
      </c>
      <c r="CR23">
        <v>41.187</v>
      </c>
      <c r="CS23">
        <v>37.375</v>
      </c>
      <c r="CT23">
        <v>40.7624</v>
      </c>
      <c r="CU23">
        <v>34.937</v>
      </c>
      <c r="CV23">
        <v>0</v>
      </c>
      <c r="CW23">
        <v>0</v>
      </c>
      <c r="CX23">
        <v>0</v>
      </c>
      <c r="CY23">
        <v>1679690015.8</v>
      </c>
      <c r="CZ23">
        <v>0</v>
      </c>
      <c r="DA23">
        <v>1679689213.5</v>
      </c>
      <c r="DB23" t="s">
        <v>356</v>
      </c>
      <c r="DC23">
        <v>1679689213.5</v>
      </c>
      <c r="DD23">
        <v>1679689213.5</v>
      </c>
      <c r="DE23">
        <v>1</v>
      </c>
      <c r="DF23">
        <v>1.114</v>
      </c>
      <c r="DG23">
        <v>0.011</v>
      </c>
      <c r="DH23">
        <v>-1.203</v>
      </c>
      <c r="DI23">
        <v>-0.193</v>
      </c>
      <c r="DJ23">
        <v>420</v>
      </c>
      <c r="DK23">
        <v>9</v>
      </c>
      <c r="DL23">
        <v>0.37</v>
      </c>
      <c r="DM23">
        <v>0.16</v>
      </c>
      <c r="DN23">
        <v>0.277543625</v>
      </c>
      <c r="DO23">
        <v>0.03384482926829216</v>
      </c>
      <c r="DP23">
        <v>0.03102982122546592</v>
      </c>
      <c r="DQ23">
        <v>1</v>
      </c>
      <c r="DR23">
        <v>0.218458325</v>
      </c>
      <c r="DS23">
        <v>0.01460452908067536</v>
      </c>
      <c r="DT23">
        <v>0.002052208973125059</v>
      </c>
      <c r="DU23">
        <v>1</v>
      </c>
      <c r="DV23">
        <v>2</v>
      </c>
      <c r="DW23">
        <v>2</v>
      </c>
      <c r="DX23" t="s">
        <v>363</v>
      </c>
      <c r="DY23">
        <v>2.98352</v>
      </c>
      <c r="DZ23">
        <v>2.71554</v>
      </c>
      <c r="EA23">
        <v>0.09371740000000001</v>
      </c>
      <c r="EB23">
        <v>0.0925725</v>
      </c>
      <c r="EC23">
        <v>0.0544926</v>
      </c>
      <c r="ED23">
        <v>0.0522535</v>
      </c>
      <c r="EE23">
        <v>28744.6</v>
      </c>
      <c r="EF23">
        <v>28929.5</v>
      </c>
      <c r="EG23">
        <v>29476.4</v>
      </c>
      <c r="EH23">
        <v>29483</v>
      </c>
      <c r="EI23">
        <v>36927.6</v>
      </c>
      <c r="EJ23">
        <v>37157.5</v>
      </c>
      <c r="EK23">
        <v>41504.2</v>
      </c>
      <c r="EL23">
        <v>42008</v>
      </c>
      <c r="EM23">
        <v>1.97545</v>
      </c>
      <c r="EN23">
        <v>1.8602</v>
      </c>
      <c r="EO23">
        <v>-0.0157543</v>
      </c>
      <c r="EP23">
        <v>0</v>
      </c>
      <c r="EQ23">
        <v>20.2667</v>
      </c>
      <c r="ER23">
        <v>999.9</v>
      </c>
      <c r="ES23">
        <v>39.7</v>
      </c>
      <c r="ET23">
        <v>30.4</v>
      </c>
      <c r="EU23">
        <v>19.3226</v>
      </c>
      <c r="EV23">
        <v>62.2802</v>
      </c>
      <c r="EW23">
        <v>29.2668</v>
      </c>
      <c r="EX23">
        <v>1</v>
      </c>
      <c r="EY23">
        <v>-0.07659299999999999</v>
      </c>
      <c r="EZ23">
        <v>3.47501</v>
      </c>
      <c r="FA23">
        <v>20.3302</v>
      </c>
      <c r="FB23">
        <v>5.22867</v>
      </c>
      <c r="FC23">
        <v>12.0144</v>
      </c>
      <c r="FD23">
        <v>4.9932</v>
      </c>
      <c r="FE23">
        <v>3.29</v>
      </c>
      <c r="FF23">
        <v>9999</v>
      </c>
      <c r="FG23">
        <v>9999</v>
      </c>
      <c r="FH23">
        <v>9999</v>
      </c>
      <c r="FI23">
        <v>999.9</v>
      </c>
      <c r="FJ23">
        <v>1.86731</v>
      </c>
      <c r="FK23">
        <v>1.86632</v>
      </c>
      <c r="FL23">
        <v>1.86586</v>
      </c>
      <c r="FM23">
        <v>1.86584</v>
      </c>
      <c r="FN23">
        <v>1.86764</v>
      </c>
      <c r="FO23">
        <v>1.87012</v>
      </c>
      <c r="FP23">
        <v>1.86874</v>
      </c>
      <c r="FQ23">
        <v>1.87013</v>
      </c>
      <c r="FR23">
        <v>0</v>
      </c>
      <c r="FS23">
        <v>0</v>
      </c>
      <c r="FT23">
        <v>0</v>
      </c>
      <c r="FU23">
        <v>0</v>
      </c>
      <c r="FV23" t="s">
        <v>358</v>
      </c>
      <c r="FW23" t="s">
        <v>359</v>
      </c>
      <c r="FX23" t="s">
        <v>360</v>
      </c>
      <c r="FY23" t="s">
        <v>360</v>
      </c>
      <c r="FZ23" t="s">
        <v>360</v>
      </c>
      <c r="GA23" t="s">
        <v>360</v>
      </c>
      <c r="GB23">
        <v>0</v>
      </c>
      <c r="GC23">
        <v>100</v>
      </c>
      <c r="GD23">
        <v>100</v>
      </c>
      <c r="GE23">
        <v>-1.203</v>
      </c>
      <c r="GF23">
        <v>-0.1912</v>
      </c>
      <c r="GG23">
        <v>-0.2902060169519449</v>
      </c>
      <c r="GH23">
        <v>-0.002270368465901076</v>
      </c>
      <c r="GI23">
        <v>2.972352929391332E-07</v>
      </c>
      <c r="GJ23">
        <v>-1.191130092995547E-10</v>
      </c>
      <c r="GK23">
        <v>-0.1495390811316279</v>
      </c>
      <c r="GL23">
        <v>-0.01651147022539249</v>
      </c>
      <c r="GM23">
        <v>0.001538257844941434</v>
      </c>
      <c r="GN23">
        <v>-2.852852953541502E-05</v>
      </c>
      <c r="GO23">
        <v>3</v>
      </c>
      <c r="GP23">
        <v>2330</v>
      </c>
      <c r="GQ23">
        <v>1</v>
      </c>
      <c r="GR23">
        <v>25</v>
      </c>
      <c r="GS23">
        <v>13.2</v>
      </c>
      <c r="GT23">
        <v>13.2</v>
      </c>
      <c r="GU23">
        <v>1.03149</v>
      </c>
      <c r="GV23">
        <v>2.21802</v>
      </c>
      <c r="GW23">
        <v>1.39648</v>
      </c>
      <c r="GX23">
        <v>2.35352</v>
      </c>
      <c r="GY23">
        <v>1.49536</v>
      </c>
      <c r="GZ23">
        <v>2.46826</v>
      </c>
      <c r="HA23">
        <v>34.715</v>
      </c>
      <c r="HB23">
        <v>24.0875</v>
      </c>
      <c r="HC23">
        <v>18</v>
      </c>
      <c r="HD23">
        <v>529.785</v>
      </c>
      <c r="HE23">
        <v>414.279</v>
      </c>
      <c r="HF23">
        <v>16.758</v>
      </c>
      <c r="HG23">
        <v>26.2953</v>
      </c>
      <c r="HH23">
        <v>30.0001</v>
      </c>
      <c r="HI23">
        <v>26.382</v>
      </c>
      <c r="HJ23">
        <v>26.3536</v>
      </c>
      <c r="HK23">
        <v>20.6507</v>
      </c>
      <c r="HL23">
        <v>46.1538</v>
      </c>
      <c r="HM23">
        <v>0</v>
      </c>
      <c r="HN23">
        <v>16.747</v>
      </c>
      <c r="HO23">
        <v>420</v>
      </c>
      <c r="HP23">
        <v>9.213419999999999</v>
      </c>
      <c r="HQ23">
        <v>100.777</v>
      </c>
      <c r="HR23">
        <v>100.895</v>
      </c>
    </row>
    <row r="24" spans="1:226">
      <c r="A24">
        <v>8</v>
      </c>
      <c r="B24">
        <v>1679690012.5</v>
      </c>
      <c r="C24">
        <v>35</v>
      </c>
      <c r="D24" t="s">
        <v>374</v>
      </c>
      <c r="E24" t="s">
        <v>375</v>
      </c>
      <c r="F24">
        <v>5</v>
      </c>
      <c r="G24" t="s">
        <v>353</v>
      </c>
      <c r="H24" t="s">
        <v>354</v>
      </c>
      <c r="I24">
        <v>1679690010</v>
      </c>
      <c r="J24">
        <f>(K24)/1000</f>
        <v>0</v>
      </c>
      <c r="K24">
        <f>IF(BF24, AN24, AH24)</f>
        <v>0</v>
      </c>
      <c r="L24">
        <f>IF(BF24, AI24, AG24)</f>
        <v>0</v>
      </c>
      <c r="M24">
        <f>BH24 - IF(AU24&gt;1, L24*BB24*100.0/(AW24*BV24), 0)</f>
        <v>0</v>
      </c>
      <c r="N24">
        <f>((T24-J24/2)*M24-L24)/(T24+J24/2)</f>
        <v>0</v>
      </c>
      <c r="O24">
        <f>N24*(BO24+BP24)/1000.0</f>
        <v>0</v>
      </c>
      <c r="P24">
        <f>(BH24 - IF(AU24&gt;1, L24*BB24*100.0/(AW24*BV24), 0))*(BO24+BP24)/1000.0</f>
        <v>0</v>
      </c>
      <c r="Q24">
        <f>2.0/((1/S24-1/R24)+SIGN(S24)*SQRT((1/S24-1/R24)*(1/S24-1/R24) + 4*BC24/((BC24+1)*(BC24+1))*(2*1/S24*1/R24-1/R24*1/R24)))</f>
        <v>0</v>
      </c>
      <c r="R24">
        <f>IF(LEFT(BD24,1)&lt;&gt;"0",IF(LEFT(BD24,1)="1",3.0,BE24),$D$5+$E$5*(BV24*BO24/($K$5*1000))+$F$5*(BV24*BO24/($K$5*1000))*MAX(MIN(BB24,$J$5),$I$5)*MAX(MIN(BB24,$J$5),$I$5)+$G$5*MAX(MIN(BB24,$J$5),$I$5)*(BV24*BO24/($K$5*1000))+$H$5*(BV24*BO24/($K$5*1000))*(BV24*BO24/($K$5*1000)))</f>
        <v>0</v>
      </c>
      <c r="S24">
        <f>J24*(1000-(1000*0.61365*exp(17.502*W24/(240.97+W24))/(BO24+BP24)+BJ24)/2)/(1000*0.61365*exp(17.502*W24/(240.97+W24))/(BO24+BP24)-BJ24)</f>
        <v>0</v>
      </c>
      <c r="T24">
        <f>1/((BC24+1)/(Q24/1.6)+1/(R24/1.37)) + BC24/((BC24+1)/(Q24/1.6) + BC24/(R24/1.37))</f>
        <v>0</v>
      </c>
      <c r="U24">
        <f>(AX24*BA24)</f>
        <v>0</v>
      </c>
      <c r="V24">
        <f>(BQ24+(U24+2*0.95*5.67E-8*(((BQ24+$B$7)+273)^4-(BQ24+273)^4)-44100*J24)/(1.84*29.3*R24+8*0.95*5.67E-8*(BQ24+273)^3))</f>
        <v>0</v>
      </c>
      <c r="W24">
        <f>($C$7*BR24+$D$7*BS24+$E$7*V24)</f>
        <v>0</v>
      </c>
      <c r="X24">
        <f>0.61365*exp(17.502*W24/(240.97+W24))</f>
        <v>0</v>
      </c>
      <c r="Y24">
        <f>(Z24/AA24*100)</f>
        <v>0</v>
      </c>
      <c r="Z24">
        <f>BJ24*(BO24+BP24)/1000</f>
        <v>0</v>
      </c>
      <c r="AA24">
        <f>0.61365*exp(17.502*BQ24/(240.97+BQ24))</f>
        <v>0</v>
      </c>
      <c r="AB24">
        <f>(X24-BJ24*(BO24+BP24)/1000)</f>
        <v>0</v>
      </c>
      <c r="AC24">
        <f>(-J24*44100)</f>
        <v>0</v>
      </c>
      <c r="AD24">
        <f>2*29.3*R24*0.92*(BQ24-W24)</f>
        <v>0</v>
      </c>
      <c r="AE24">
        <f>2*0.95*5.67E-8*(((BQ24+$B$7)+273)^4-(W24+273)^4)</f>
        <v>0</v>
      </c>
      <c r="AF24">
        <f>U24+AE24+AC24+AD24</f>
        <v>0</v>
      </c>
      <c r="AG24">
        <f>BN24*AU24*(BI24-BH24*(1000-AU24*BK24)/(1000-AU24*BJ24))/(100*BB24)</f>
        <v>0</v>
      </c>
      <c r="AH24">
        <f>1000*BN24*AU24*(BJ24-BK24)/(100*BB24*(1000-AU24*BJ24))</f>
        <v>0</v>
      </c>
      <c r="AI24">
        <f>(AJ24 - AK24 - BO24*1E3/(8.314*(BQ24+273.15)) * AM24/BN24 * AL24) * BN24/(100*BB24) * (1000 - BK24)/1000</f>
        <v>0</v>
      </c>
      <c r="AJ24">
        <v>423.9039431828078</v>
      </c>
      <c r="AK24">
        <v>424.274896969697</v>
      </c>
      <c r="AL24">
        <v>-9.78621312297501E-06</v>
      </c>
      <c r="AM24">
        <v>64.58360422974161</v>
      </c>
      <c r="AN24">
        <f>(AP24 - AO24 + BO24*1E3/(8.314*(BQ24+273.15)) * AR24/BN24 * AQ24) * BN24/(100*BB24) * 1000/(1000 - AP24)</f>
        <v>0</v>
      </c>
      <c r="AO24">
        <v>9.258473102142084</v>
      </c>
      <c r="AP24">
        <v>9.477871212121215</v>
      </c>
      <c r="AQ24">
        <v>-9.545689981893515E-06</v>
      </c>
      <c r="AR24">
        <v>100.0197697755982</v>
      </c>
      <c r="AS24">
        <v>0</v>
      </c>
      <c r="AT24">
        <v>0</v>
      </c>
      <c r="AU24">
        <f>IF(AS24*$H$13&gt;=AW24,1.0,(AW24/(AW24-AS24*$H$13)))</f>
        <v>0</v>
      </c>
      <c r="AV24">
        <f>(AU24-1)*100</f>
        <v>0</v>
      </c>
      <c r="AW24">
        <f>MAX(0,($B$13+$C$13*BV24)/(1+$D$13*BV24)*BO24/(BQ24+273)*$E$13)</f>
        <v>0</v>
      </c>
      <c r="AX24">
        <f>$B$11*BW24+$C$11*BX24+$F$11*CI24*(1-CL24)</f>
        <v>0</v>
      </c>
      <c r="AY24">
        <f>AX24*AZ24</f>
        <v>0</v>
      </c>
      <c r="AZ24">
        <f>($B$11*$D$9+$C$11*$D$9+$F$11*((CV24+CN24)/MAX(CV24+CN24+CW24, 0.1)*$I$9+CW24/MAX(CV24+CN24+CW24, 0.1)*$J$9))/($B$11+$C$11+$F$11)</f>
        <v>0</v>
      </c>
      <c r="BA24">
        <f>($B$11*$K$9+$C$11*$K$9+$F$11*((CV24+CN24)/MAX(CV24+CN24+CW24, 0.1)*$P$9+CW24/MAX(CV24+CN24+CW24, 0.1)*$Q$9))/($B$11+$C$11+$F$11)</f>
        <v>0</v>
      </c>
      <c r="BB24">
        <v>1.37</v>
      </c>
      <c r="BC24">
        <v>0.5</v>
      </c>
      <c r="BD24" t="s">
        <v>355</v>
      </c>
      <c r="BE24">
        <v>2</v>
      </c>
      <c r="BF24" t="b">
        <v>1</v>
      </c>
      <c r="BG24">
        <v>1679690010</v>
      </c>
      <c r="BH24">
        <v>420.2522222222222</v>
      </c>
      <c r="BI24">
        <v>419.9837777777777</v>
      </c>
      <c r="BJ24">
        <v>9.478323333333334</v>
      </c>
      <c r="BK24">
        <v>9.258396666666666</v>
      </c>
      <c r="BL24">
        <v>421.4552222222222</v>
      </c>
      <c r="BM24">
        <v>9.669485555555555</v>
      </c>
      <c r="BN24">
        <v>500.0196666666666</v>
      </c>
      <c r="BO24">
        <v>89.56616666666667</v>
      </c>
      <c r="BP24">
        <v>0.09998587777777779</v>
      </c>
      <c r="BQ24">
        <v>20.26741111111111</v>
      </c>
      <c r="BR24">
        <v>20.00978888888889</v>
      </c>
      <c r="BS24">
        <v>999.9000000000001</v>
      </c>
      <c r="BT24">
        <v>0</v>
      </c>
      <c r="BU24">
        <v>0</v>
      </c>
      <c r="BV24">
        <v>10000.61333333333</v>
      </c>
      <c r="BW24">
        <v>0</v>
      </c>
      <c r="BX24">
        <v>0.281038</v>
      </c>
      <c r="BY24">
        <v>0.2681444444444445</v>
      </c>
      <c r="BZ24">
        <v>424.2733333333333</v>
      </c>
      <c r="CA24">
        <v>423.9087777777778</v>
      </c>
      <c r="CB24">
        <v>0.2199266666666667</v>
      </c>
      <c r="CC24">
        <v>419.9837777777777</v>
      </c>
      <c r="CD24">
        <v>9.258396666666666</v>
      </c>
      <c r="CE24">
        <v>0.848936888888889</v>
      </c>
      <c r="CF24">
        <v>0.8292389999999999</v>
      </c>
      <c r="CG24">
        <v>4.553022222222221</v>
      </c>
      <c r="CH24">
        <v>4.217923333333333</v>
      </c>
      <c r="CI24">
        <v>0</v>
      </c>
      <c r="CJ24">
        <v>0</v>
      </c>
      <c r="CK24">
        <v>0</v>
      </c>
      <c r="CL24">
        <v>0</v>
      </c>
      <c r="CM24">
        <v>2.286777777777778</v>
      </c>
      <c r="CN24">
        <v>0</v>
      </c>
      <c r="CO24">
        <v>-4.3098</v>
      </c>
      <c r="CP24">
        <v>-0.7117444444444445</v>
      </c>
      <c r="CQ24">
        <v>34.29822222222222</v>
      </c>
      <c r="CR24">
        <v>41.229</v>
      </c>
      <c r="CS24">
        <v>37.375</v>
      </c>
      <c r="CT24">
        <v>40.812</v>
      </c>
      <c r="CU24">
        <v>34.958</v>
      </c>
      <c r="CV24">
        <v>0</v>
      </c>
      <c r="CW24">
        <v>0</v>
      </c>
      <c r="CX24">
        <v>0</v>
      </c>
      <c r="CY24">
        <v>1679690020.6</v>
      </c>
      <c r="CZ24">
        <v>0</v>
      </c>
      <c r="DA24">
        <v>1679689213.5</v>
      </c>
      <c r="DB24" t="s">
        <v>356</v>
      </c>
      <c r="DC24">
        <v>1679689213.5</v>
      </c>
      <c r="DD24">
        <v>1679689213.5</v>
      </c>
      <c r="DE24">
        <v>1</v>
      </c>
      <c r="DF24">
        <v>1.114</v>
      </c>
      <c r="DG24">
        <v>0.011</v>
      </c>
      <c r="DH24">
        <v>-1.203</v>
      </c>
      <c r="DI24">
        <v>-0.193</v>
      </c>
      <c r="DJ24">
        <v>420</v>
      </c>
      <c r="DK24">
        <v>9</v>
      </c>
      <c r="DL24">
        <v>0.37</v>
      </c>
      <c r="DM24">
        <v>0.16</v>
      </c>
      <c r="DN24">
        <v>0.2769287</v>
      </c>
      <c r="DO24">
        <v>0.03199087429643509</v>
      </c>
      <c r="DP24">
        <v>0.02689736975356512</v>
      </c>
      <c r="DQ24">
        <v>1</v>
      </c>
      <c r="DR24">
        <v>0.21944375</v>
      </c>
      <c r="DS24">
        <v>0.00466070544089978</v>
      </c>
      <c r="DT24">
        <v>0.00122024177419887</v>
      </c>
      <c r="DU24">
        <v>1</v>
      </c>
      <c r="DV24">
        <v>2</v>
      </c>
      <c r="DW24">
        <v>2</v>
      </c>
      <c r="DX24" t="s">
        <v>363</v>
      </c>
      <c r="DY24">
        <v>2.98354</v>
      </c>
      <c r="DZ24">
        <v>2.7157</v>
      </c>
      <c r="EA24">
        <v>0.09371160000000001</v>
      </c>
      <c r="EB24">
        <v>0.092572</v>
      </c>
      <c r="EC24">
        <v>0.0544849</v>
      </c>
      <c r="ED24">
        <v>0.0522481</v>
      </c>
      <c r="EE24">
        <v>28744.1</v>
      </c>
      <c r="EF24">
        <v>28929.5</v>
      </c>
      <c r="EG24">
        <v>29475.7</v>
      </c>
      <c r="EH24">
        <v>29482.9</v>
      </c>
      <c r="EI24">
        <v>36927.1</v>
      </c>
      <c r="EJ24">
        <v>37157.6</v>
      </c>
      <c r="EK24">
        <v>41503.2</v>
      </c>
      <c r="EL24">
        <v>42007.9</v>
      </c>
      <c r="EM24">
        <v>1.9754</v>
      </c>
      <c r="EN24">
        <v>1.86012</v>
      </c>
      <c r="EO24">
        <v>-0.0154376</v>
      </c>
      <c r="EP24">
        <v>0</v>
      </c>
      <c r="EQ24">
        <v>20.2667</v>
      </c>
      <c r="ER24">
        <v>999.9</v>
      </c>
      <c r="ES24">
        <v>39.6</v>
      </c>
      <c r="ET24">
        <v>30.4</v>
      </c>
      <c r="EU24">
        <v>19.2731</v>
      </c>
      <c r="EV24">
        <v>62.5002</v>
      </c>
      <c r="EW24">
        <v>29.403</v>
      </c>
      <c r="EX24">
        <v>1</v>
      </c>
      <c r="EY24">
        <v>-0.0765396</v>
      </c>
      <c r="EZ24">
        <v>3.49324</v>
      </c>
      <c r="FA24">
        <v>20.3299</v>
      </c>
      <c r="FB24">
        <v>5.22882</v>
      </c>
      <c r="FC24">
        <v>12.0135</v>
      </c>
      <c r="FD24">
        <v>4.9935</v>
      </c>
      <c r="FE24">
        <v>3.29</v>
      </c>
      <c r="FF24">
        <v>9999</v>
      </c>
      <c r="FG24">
        <v>9999</v>
      </c>
      <c r="FH24">
        <v>9999</v>
      </c>
      <c r="FI24">
        <v>999.9</v>
      </c>
      <c r="FJ24">
        <v>1.86731</v>
      </c>
      <c r="FK24">
        <v>1.86635</v>
      </c>
      <c r="FL24">
        <v>1.86584</v>
      </c>
      <c r="FM24">
        <v>1.86582</v>
      </c>
      <c r="FN24">
        <v>1.86762</v>
      </c>
      <c r="FO24">
        <v>1.87012</v>
      </c>
      <c r="FP24">
        <v>1.86875</v>
      </c>
      <c r="FQ24">
        <v>1.87016</v>
      </c>
      <c r="FR24">
        <v>0</v>
      </c>
      <c r="FS24">
        <v>0</v>
      </c>
      <c r="FT24">
        <v>0</v>
      </c>
      <c r="FU24">
        <v>0</v>
      </c>
      <c r="FV24" t="s">
        <v>358</v>
      </c>
      <c r="FW24" t="s">
        <v>359</v>
      </c>
      <c r="FX24" t="s">
        <v>360</v>
      </c>
      <c r="FY24" t="s">
        <v>360</v>
      </c>
      <c r="FZ24" t="s">
        <v>360</v>
      </c>
      <c r="GA24" t="s">
        <v>360</v>
      </c>
      <c r="GB24">
        <v>0</v>
      </c>
      <c r="GC24">
        <v>100</v>
      </c>
      <c r="GD24">
        <v>100</v>
      </c>
      <c r="GE24">
        <v>-1.203</v>
      </c>
      <c r="GF24">
        <v>-0.1912</v>
      </c>
      <c r="GG24">
        <v>-0.2902060169519449</v>
      </c>
      <c r="GH24">
        <v>-0.002270368465901076</v>
      </c>
      <c r="GI24">
        <v>2.972352929391332E-07</v>
      </c>
      <c r="GJ24">
        <v>-1.191130092995547E-10</v>
      </c>
      <c r="GK24">
        <v>-0.1495390811316279</v>
      </c>
      <c r="GL24">
        <v>-0.01651147022539249</v>
      </c>
      <c r="GM24">
        <v>0.001538257844941434</v>
      </c>
      <c r="GN24">
        <v>-2.852852953541502E-05</v>
      </c>
      <c r="GO24">
        <v>3</v>
      </c>
      <c r="GP24">
        <v>2330</v>
      </c>
      <c r="GQ24">
        <v>1</v>
      </c>
      <c r="GR24">
        <v>25</v>
      </c>
      <c r="GS24">
        <v>13.3</v>
      </c>
      <c r="GT24">
        <v>13.3</v>
      </c>
      <c r="GU24">
        <v>1.03149</v>
      </c>
      <c r="GV24">
        <v>2.22656</v>
      </c>
      <c r="GW24">
        <v>1.39648</v>
      </c>
      <c r="GX24">
        <v>2.35229</v>
      </c>
      <c r="GY24">
        <v>1.49536</v>
      </c>
      <c r="GZ24">
        <v>2.40723</v>
      </c>
      <c r="HA24">
        <v>34.715</v>
      </c>
      <c r="HB24">
        <v>24.0875</v>
      </c>
      <c r="HC24">
        <v>18</v>
      </c>
      <c r="HD24">
        <v>529.747</v>
      </c>
      <c r="HE24">
        <v>414.231</v>
      </c>
      <c r="HF24">
        <v>16.7471</v>
      </c>
      <c r="HG24">
        <v>26.2953</v>
      </c>
      <c r="HH24">
        <v>30.0001</v>
      </c>
      <c r="HI24">
        <v>26.3815</v>
      </c>
      <c r="HJ24">
        <v>26.353</v>
      </c>
      <c r="HK24">
        <v>20.65</v>
      </c>
      <c r="HL24">
        <v>46.1538</v>
      </c>
      <c r="HM24">
        <v>0</v>
      </c>
      <c r="HN24">
        <v>16.7375</v>
      </c>
      <c r="HO24">
        <v>420</v>
      </c>
      <c r="HP24">
        <v>9.212999999999999</v>
      </c>
      <c r="HQ24">
        <v>100.775</v>
      </c>
      <c r="HR24">
        <v>100.894</v>
      </c>
    </row>
    <row r="25" spans="1:226">
      <c r="A25">
        <v>9</v>
      </c>
      <c r="B25">
        <v>1679690017.5</v>
      </c>
      <c r="C25">
        <v>40</v>
      </c>
      <c r="D25" t="s">
        <v>376</v>
      </c>
      <c r="E25" t="s">
        <v>377</v>
      </c>
      <c r="F25">
        <v>5</v>
      </c>
      <c r="G25" t="s">
        <v>353</v>
      </c>
      <c r="H25" t="s">
        <v>354</v>
      </c>
      <c r="I25">
        <v>1679690014.7</v>
      </c>
      <c r="J25">
        <f>(K25)/1000</f>
        <v>0</v>
      </c>
      <c r="K25">
        <f>IF(BF25, AN25, AH25)</f>
        <v>0</v>
      </c>
      <c r="L25">
        <f>IF(BF25, AI25, AG25)</f>
        <v>0</v>
      </c>
      <c r="M25">
        <f>BH25 - IF(AU25&gt;1, L25*BB25*100.0/(AW25*BV25), 0)</f>
        <v>0</v>
      </c>
      <c r="N25">
        <f>((T25-J25/2)*M25-L25)/(T25+J25/2)</f>
        <v>0</v>
      </c>
      <c r="O25">
        <f>N25*(BO25+BP25)/1000.0</f>
        <v>0</v>
      </c>
      <c r="P25">
        <f>(BH25 - IF(AU25&gt;1, L25*BB25*100.0/(AW25*BV25), 0))*(BO25+BP25)/1000.0</f>
        <v>0</v>
      </c>
      <c r="Q25">
        <f>2.0/((1/S25-1/R25)+SIGN(S25)*SQRT((1/S25-1/R25)*(1/S25-1/R25) + 4*BC25/((BC25+1)*(BC25+1))*(2*1/S25*1/R25-1/R25*1/R25)))</f>
        <v>0</v>
      </c>
      <c r="R25">
        <f>IF(LEFT(BD25,1)&lt;&gt;"0",IF(LEFT(BD25,1)="1",3.0,BE25),$D$5+$E$5*(BV25*BO25/($K$5*1000))+$F$5*(BV25*BO25/($K$5*1000))*MAX(MIN(BB25,$J$5),$I$5)*MAX(MIN(BB25,$J$5),$I$5)+$G$5*MAX(MIN(BB25,$J$5),$I$5)*(BV25*BO25/($K$5*1000))+$H$5*(BV25*BO25/($K$5*1000))*(BV25*BO25/($K$5*1000)))</f>
        <v>0</v>
      </c>
      <c r="S25">
        <f>J25*(1000-(1000*0.61365*exp(17.502*W25/(240.97+W25))/(BO25+BP25)+BJ25)/2)/(1000*0.61365*exp(17.502*W25/(240.97+W25))/(BO25+BP25)-BJ25)</f>
        <v>0</v>
      </c>
      <c r="T25">
        <f>1/((BC25+1)/(Q25/1.6)+1/(R25/1.37)) + BC25/((BC25+1)/(Q25/1.6) + BC25/(R25/1.37))</f>
        <v>0</v>
      </c>
      <c r="U25">
        <f>(AX25*BA25)</f>
        <v>0</v>
      </c>
      <c r="V25">
        <f>(BQ25+(U25+2*0.95*5.67E-8*(((BQ25+$B$7)+273)^4-(BQ25+273)^4)-44100*J25)/(1.84*29.3*R25+8*0.95*5.67E-8*(BQ25+273)^3))</f>
        <v>0</v>
      </c>
      <c r="W25">
        <f>($C$7*BR25+$D$7*BS25+$E$7*V25)</f>
        <v>0</v>
      </c>
      <c r="X25">
        <f>0.61365*exp(17.502*W25/(240.97+W25))</f>
        <v>0</v>
      </c>
      <c r="Y25">
        <f>(Z25/AA25*100)</f>
        <v>0</v>
      </c>
      <c r="Z25">
        <f>BJ25*(BO25+BP25)/1000</f>
        <v>0</v>
      </c>
      <c r="AA25">
        <f>0.61365*exp(17.502*BQ25/(240.97+BQ25))</f>
        <v>0</v>
      </c>
      <c r="AB25">
        <f>(X25-BJ25*(BO25+BP25)/1000)</f>
        <v>0</v>
      </c>
      <c r="AC25">
        <f>(-J25*44100)</f>
        <v>0</v>
      </c>
      <c r="AD25">
        <f>2*29.3*R25*0.92*(BQ25-W25)</f>
        <v>0</v>
      </c>
      <c r="AE25">
        <f>2*0.95*5.67E-8*(((BQ25+$B$7)+273)^4-(W25+273)^4)</f>
        <v>0</v>
      </c>
      <c r="AF25">
        <f>U25+AE25+AC25+AD25</f>
        <v>0</v>
      </c>
      <c r="AG25">
        <f>BN25*AU25*(BI25-BH25*(1000-AU25*BK25)/(1000-AU25*BJ25))/(100*BB25)</f>
        <v>0</v>
      </c>
      <c r="AH25">
        <f>1000*BN25*AU25*(BJ25-BK25)/(100*BB25*(1000-AU25*BJ25))</f>
        <v>0</v>
      </c>
      <c r="AI25">
        <f>(AJ25 - AK25 - BO25*1E3/(8.314*(BQ25+273.15)) * AM25/BN25 * AL25) * BN25/(100*BB25) * (1000 - BK25)/1000</f>
        <v>0</v>
      </c>
      <c r="AJ25">
        <v>423.9160500565673</v>
      </c>
      <c r="AK25">
        <v>424.2877757575757</v>
      </c>
      <c r="AL25">
        <v>0.0001826522274038712</v>
      </c>
      <c r="AM25">
        <v>64.58360422974161</v>
      </c>
      <c r="AN25">
        <f>(AP25 - AO25 + BO25*1E3/(8.314*(BQ25+273.15)) * AR25/BN25 * AQ25) * BN25/(100*BB25) * 1000/(1000 - AP25)</f>
        <v>0</v>
      </c>
      <c r="AO25">
        <v>9.255354443344505</v>
      </c>
      <c r="AP25">
        <v>9.475312424242423</v>
      </c>
      <c r="AQ25">
        <v>-2.593561631164918E-05</v>
      </c>
      <c r="AR25">
        <v>100.0197697755982</v>
      </c>
      <c r="AS25">
        <v>0</v>
      </c>
      <c r="AT25">
        <v>0</v>
      </c>
      <c r="AU25">
        <f>IF(AS25*$H$13&gt;=AW25,1.0,(AW25/(AW25-AS25*$H$13)))</f>
        <v>0</v>
      </c>
      <c r="AV25">
        <f>(AU25-1)*100</f>
        <v>0</v>
      </c>
      <c r="AW25">
        <f>MAX(0,($B$13+$C$13*BV25)/(1+$D$13*BV25)*BO25/(BQ25+273)*$E$13)</f>
        <v>0</v>
      </c>
      <c r="AX25">
        <f>$B$11*BW25+$C$11*BX25+$F$11*CI25*(1-CL25)</f>
        <v>0</v>
      </c>
      <c r="AY25">
        <f>AX25*AZ25</f>
        <v>0</v>
      </c>
      <c r="AZ25">
        <f>($B$11*$D$9+$C$11*$D$9+$F$11*((CV25+CN25)/MAX(CV25+CN25+CW25, 0.1)*$I$9+CW25/MAX(CV25+CN25+CW25, 0.1)*$J$9))/($B$11+$C$11+$F$11)</f>
        <v>0</v>
      </c>
      <c r="BA25">
        <f>($B$11*$K$9+$C$11*$K$9+$F$11*((CV25+CN25)/MAX(CV25+CN25+CW25, 0.1)*$P$9+CW25/MAX(CV25+CN25+CW25, 0.1)*$Q$9))/($B$11+$C$11+$F$11)</f>
        <v>0</v>
      </c>
      <c r="BB25">
        <v>1.37</v>
      </c>
      <c r="BC25">
        <v>0.5</v>
      </c>
      <c r="BD25" t="s">
        <v>355</v>
      </c>
      <c r="BE25">
        <v>2</v>
      </c>
      <c r="BF25" t="b">
        <v>1</v>
      </c>
      <c r="BG25">
        <v>1679690014.7</v>
      </c>
      <c r="BH25">
        <v>420.2581</v>
      </c>
      <c r="BI25">
        <v>420.0048</v>
      </c>
      <c r="BJ25">
        <v>9.476168000000001</v>
      </c>
      <c r="BK25">
        <v>9.255645999999999</v>
      </c>
      <c r="BL25">
        <v>421.4611</v>
      </c>
      <c r="BM25">
        <v>9.667341</v>
      </c>
      <c r="BN25">
        <v>500.0783</v>
      </c>
      <c r="BO25">
        <v>89.56564</v>
      </c>
      <c r="BP25">
        <v>0.10006756</v>
      </c>
      <c r="BQ25">
        <v>20.26614</v>
      </c>
      <c r="BR25">
        <v>20.00934</v>
      </c>
      <c r="BS25">
        <v>999.9</v>
      </c>
      <c r="BT25">
        <v>0</v>
      </c>
      <c r="BU25">
        <v>0</v>
      </c>
      <c r="BV25">
        <v>9998.799999999999</v>
      </c>
      <c r="BW25">
        <v>0</v>
      </c>
      <c r="BX25">
        <v>0.281038</v>
      </c>
      <c r="BY25">
        <v>0.2530395</v>
      </c>
      <c r="BZ25">
        <v>424.2784</v>
      </c>
      <c r="CA25">
        <v>423.9288</v>
      </c>
      <c r="CB25">
        <v>0.2205191</v>
      </c>
      <c r="CC25">
        <v>420.0048</v>
      </c>
      <c r="CD25">
        <v>9.255645999999999</v>
      </c>
      <c r="CE25">
        <v>0.8487391000000001</v>
      </c>
      <c r="CF25">
        <v>0.8289881999999998</v>
      </c>
      <c r="CG25">
        <v>4.549691</v>
      </c>
      <c r="CH25">
        <v>4.213609</v>
      </c>
      <c r="CI25">
        <v>0</v>
      </c>
      <c r="CJ25">
        <v>0</v>
      </c>
      <c r="CK25">
        <v>0</v>
      </c>
      <c r="CL25">
        <v>0</v>
      </c>
      <c r="CM25">
        <v>2.3141</v>
      </c>
      <c r="CN25">
        <v>0</v>
      </c>
      <c r="CO25">
        <v>-4.40448</v>
      </c>
      <c r="CP25">
        <v>-0.7259100000000001</v>
      </c>
      <c r="CQ25">
        <v>34.312</v>
      </c>
      <c r="CR25">
        <v>41.25</v>
      </c>
      <c r="CS25">
        <v>37.4122</v>
      </c>
      <c r="CT25">
        <v>40.8246</v>
      </c>
      <c r="CU25">
        <v>34.9874</v>
      </c>
      <c r="CV25">
        <v>0</v>
      </c>
      <c r="CW25">
        <v>0</v>
      </c>
      <c r="CX25">
        <v>0</v>
      </c>
      <c r="CY25">
        <v>1679690026</v>
      </c>
      <c r="CZ25">
        <v>0</v>
      </c>
      <c r="DA25">
        <v>1679689213.5</v>
      </c>
      <c r="DB25" t="s">
        <v>356</v>
      </c>
      <c r="DC25">
        <v>1679689213.5</v>
      </c>
      <c r="DD25">
        <v>1679689213.5</v>
      </c>
      <c r="DE25">
        <v>1</v>
      </c>
      <c r="DF25">
        <v>1.114</v>
      </c>
      <c r="DG25">
        <v>0.011</v>
      </c>
      <c r="DH25">
        <v>-1.203</v>
      </c>
      <c r="DI25">
        <v>-0.193</v>
      </c>
      <c r="DJ25">
        <v>420</v>
      </c>
      <c r="DK25">
        <v>9</v>
      </c>
      <c r="DL25">
        <v>0.37</v>
      </c>
      <c r="DM25">
        <v>0.16</v>
      </c>
      <c r="DN25">
        <v>0.2715632682926829</v>
      </c>
      <c r="DO25">
        <v>-0.0715810871080139</v>
      </c>
      <c r="DP25">
        <v>0.0263244598082527</v>
      </c>
      <c r="DQ25">
        <v>1</v>
      </c>
      <c r="DR25">
        <v>0.2199343902439025</v>
      </c>
      <c r="DS25">
        <v>0.001578585365853763</v>
      </c>
      <c r="DT25">
        <v>0.0009722595477533241</v>
      </c>
      <c r="DU25">
        <v>1</v>
      </c>
      <c r="DV25">
        <v>2</v>
      </c>
      <c r="DW25">
        <v>2</v>
      </c>
      <c r="DX25" t="s">
        <v>363</v>
      </c>
      <c r="DY25">
        <v>2.98337</v>
      </c>
      <c r="DZ25">
        <v>2.71547</v>
      </c>
      <c r="EA25">
        <v>0.0937171</v>
      </c>
      <c r="EB25">
        <v>0.0925812</v>
      </c>
      <c r="EC25">
        <v>0.0544728</v>
      </c>
      <c r="ED25">
        <v>0.0522317</v>
      </c>
      <c r="EE25">
        <v>28744.1</v>
      </c>
      <c r="EF25">
        <v>28929.6</v>
      </c>
      <c r="EG25">
        <v>29475.9</v>
      </c>
      <c r="EH25">
        <v>29483.3</v>
      </c>
      <c r="EI25">
        <v>36927.6</v>
      </c>
      <c r="EJ25">
        <v>37158.7</v>
      </c>
      <c r="EK25">
        <v>41503.3</v>
      </c>
      <c r="EL25">
        <v>42008.4</v>
      </c>
      <c r="EM25">
        <v>1.97545</v>
      </c>
      <c r="EN25">
        <v>1.86007</v>
      </c>
      <c r="EO25">
        <v>-0.0159219</v>
      </c>
      <c r="EP25">
        <v>0</v>
      </c>
      <c r="EQ25">
        <v>20.2667</v>
      </c>
      <c r="ER25">
        <v>999.9</v>
      </c>
      <c r="ES25">
        <v>39.6</v>
      </c>
      <c r="ET25">
        <v>30.4</v>
      </c>
      <c r="EU25">
        <v>19.274</v>
      </c>
      <c r="EV25">
        <v>62.3002</v>
      </c>
      <c r="EW25">
        <v>29.6715</v>
      </c>
      <c r="EX25">
        <v>1</v>
      </c>
      <c r="EY25">
        <v>-0.0764939</v>
      </c>
      <c r="EZ25">
        <v>3.49785</v>
      </c>
      <c r="FA25">
        <v>20.33</v>
      </c>
      <c r="FB25">
        <v>5.22837</v>
      </c>
      <c r="FC25">
        <v>12.0141</v>
      </c>
      <c r="FD25">
        <v>4.9931</v>
      </c>
      <c r="FE25">
        <v>3.29</v>
      </c>
      <c r="FF25">
        <v>9999</v>
      </c>
      <c r="FG25">
        <v>9999</v>
      </c>
      <c r="FH25">
        <v>9999</v>
      </c>
      <c r="FI25">
        <v>999.9</v>
      </c>
      <c r="FJ25">
        <v>1.86736</v>
      </c>
      <c r="FK25">
        <v>1.86634</v>
      </c>
      <c r="FL25">
        <v>1.86584</v>
      </c>
      <c r="FM25">
        <v>1.86584</v>
      </c>
      <c r="FN25">
        <v>1.86764</v>
      </c>
      <c r="FO25">
        <v>1.87015</v>
      </c>
      <c r="FP25">
        <v>1.86874</v>
      </c>
      <c r="FQ25">
        <v>1.87017</v>
      </c>
      <c r="FR25">
        <v>0</v>
      </c>
      <c r="FS25">
        <v>0</v>
      </c>
      <c r="FT25">
        <v>0</v>
      </c>
      <c r="FU25">
        <v>0</v>
      </c>
      <c r="FV25" t="s">
        <v>358</v>
      </c>
      <c r="FW25" t="s">
        <v>359</v>
      </c>
      <c r="FX25" t="s">
        <v>360</v>
      </c>
      <c r="FY25" t="s">
        <v>360</v>
      </c>
      <c r="FZ25" t="s">
        <v>360</v>
      </c>
      <c r="GA25" t="s">
        <v>360</v>
      </c>
      <c r="GB25">
        <v>0</v>
      </c>
      <c r="GC25">
        <v>100</v>
      </c>
      <c r="GD25">
        <v>100</v>
      </c>
      <c r="GE25">
        <v>-1.204</v>
      </c>
      <c r="GF25">
        <v>-0.1912</v>
      </c>
      <c r="GG25">
        <v>-0.2902060169519449</v>
      </c>
      <c r="GH25">
        <v>-0.002270368465901076</v>
      </c>
      <c r="GI25">
        <v>2.972352929391332E-07</v>
      </c>
      <c r="GJ25">
        <v>-1.191130092995547E-10</v>
      </c>
      <c r="GK25">
        <v>-0.1495390811316279</v>
      </c>
      <c r="GL25">
        <v>-0.01651147022539249</v>
      </c>
      <c r="GM25">
        <v>0.001538257844941434</v>
      </c>
      <c r="GN25">
        <v>-2.852852953541502E-05</v>
      </c>
      <c r="GO25">
        <v>3</v>
      </c>
      <c r="GP25">
        <v>2330</v>
      </c>
      <c r="GQ25">
        <v>1</v>
      </c>
      <c r="GR25">
        <v>25</v>
      </c>
      <c r="GS25">
        <v>13.4</v>
      </c>
      <c r="GT25">
        <v>13.4</v>
      </c>
      <c r="GU25">
        <v>1.03149</v>
      </c>
      <c r="GV25">
        <v>2.21924</v>
      </c>
      <c r="GW25">
        <v>1.39648</v>
      </c>
      <c r="GX25">
        <v>2.35229</v>
      </c>
      <c r="GY25">
        <v>1.49536</v>
      </c>
      <c r="GZ25">
        <v>2.46216</v>
      </c>
      <c r="HA25">
        <v>34.715</v>
      </c>
      <c r="HB25">
        <v>24.0875</v>
      </c>
      <c r="HC25">
        <v>18</v>
      </c>
      <c r="HD25">
        <v>529.7809999999999</v>
      </c>
      <c r="HE25">
        <v>414.202</v>
      </c>
      <c r="HF25">
        <v>16.7369</v>
      </c>
      <c r="HG25">
        <v>26.2953</v>
      </c>
      <c r="HH25">
        <v>30.0002</v>
      </c>
      <c r="HI25">
        <v>26.3815</v>
      </c>
      <c r="HJ25">
        <v>26.353</v>
      </c>
      <c r="HK25">
        <v>20.6494</v>
      </c>
      <c r="HL25">
        <v>46.1538</v>
      </c>
      <c r="HM25">
        <v>0</v>
      </c>
      <c r="HN25">
        <v>16.7282</v>
      </c>
      <c r="HO25">
        <v>420</v>
      </c>
      <c r="HP25">
        <v>9.2135</v>
      </c>
      <c r="HQ25">
        <v>100.775</v>
      </c>
      <c r="HR25">
        <v>100.896</v>
      </c>
    </row>
    <row r="26" spans="1:226">
      <c r="A26">
        <v>10</v>
      </c>
      <c r="B26">
        <v>1679690022.5</v>
      </c>
      <c r="C26">
        <v>45</v>
      </c>
      <c r="D26" t="s">
        <v>378</v>
      </c>
      <c r="E26" t="s">
        <v>379</v>
      </c>
      <c r="F26">
        <v>5</v>
      </c>
      <c r="G26" t="s">
        <v>353</v>
      </c>
      <c r="H26" t="s">
        <v>354</v>
      </c>
      <c r="I26">
        <v>1679690020</v>
      </c>
      <c r="J26">
        <f>(K26)/1000</f>
        <v>0</v>
      </c>
      <c r="K26">
        <f>IF(BF26, AN26, AH26)</f>
        <v>0</v>
      </c>
      <c r="L26">
        <f>IF(BF26, AI26, AG26)</f>
        <v>0</v>
      </c>
      <c r="M26">
        <f>BH26 - IF(AU26&gt;1, L26*BB26*100.0/(AW26*BV26), 0)</f>
        <v>0</v>
      </c>
      <c r="N26">
        <f>((T26-J26/2)*M26-L26)/(T26+J26/2)</f>
        <v>0</v>
      </c>
      <c r="O26">
        <f>N26*(BO26+BP26)/1000.0</f>
        <v>0</v>
      </c>
      <c r="P26">
        <f>(BH26 - IF(AU26&gt;1, L26*BB26*100.0/(AW26*BV26), 0))*(BO26+BP26)/1000.0</f>
        <v>0</v>
      </c>
      <c r="Q26">
        <f>2.0/((1/S26-1/R26)+SIGN(S26)*SQRT((1/S26-1/R26)*(1/S26-1/R26) + 4*BC26/((BC26+1)*(BC26+1))*(2*1/S26*1/R26-1/R26*1/R26)))</f>
        <v>0</v>
      </c>
      <c r="R26">
        <f>IF(LEFT(BD26,1)&lt;&gt;"0",IF(LEFT(BD26,1)="1",3.0,BE26),$D$5+$E$5*(BV26*BO26/($K$5*1000))+$F$5*(BV26*BO26/($K$5*1000))*MAX(MIN(BB26,$J$5),$I$5)*MAX(MIN(BB26,$J$5),$I$5)+$G$5*MAX(MIN(BB26,$J$5),$I$5)*(BV26*BO26/($K$5*1000))+$H$5*(BV26*BO26/($K$5*1000))*(BV26*BO26/($K$5*1000)))</f>
        <v>0</v>
      </c>
      <c r="S26">
        <f>J26*(1000-(1000*0.61365*exp(17.502*W26/(240.97+W26))/(BO26+BP26)+BJ26)/2)/(1000*0.61365*exp(17.502*W26/(240.97+W26))/(BO26+BP26)-BJ26)</f>
        <v>0</v>
      </c>
      <c r="T26">
        <f>1/((BC26+1)/(Q26/1.6)+1/(R26/1.37)) + BC26/((BC26+1)/(Q26/1.6) + BC26/(R26/1.37))</f>
        <v>0</v>
      </c>
      <c r="U26">
        <f>(AX26*BA26)</f>
        <v>0</v>
      </c>
      <c r="V26">
        <f>(BQ26+(U26+2*0.95*5.67E-8*(((BQ26+$B$7)+273)^4-(BQ26+273)^4)-44100*J26)/(1.84*29.3*R26+8*0.95*5.67E-8*(BQ26+273)^3))</f>
        <v>0</v>
      </c>
      <c r="W26">
        <f>($C$7*BR26+$D$7*BS26+$E$7*V26)</f>
        <v>0</v>
      </c>
      <c r="X26">
        <f>0.61365*exp(17.502*W26/(240.97+W26))</f>
        <v>0</v>
      </c>
      <c r="Y26">
        <f>(Z26/AA26*100)</f>
        <v>0</v>
      </c>
      <c r="Z26">
        <f>BJ26*(BO26+BP26)/1000</f>
        <v>0</v>
      </c>
      <c r="AA26">
        <f>0.61365*exp(17.502*BQ26/(240.97+BQ26))</f>
        <v>0</v>
      </c>
      <c r="AB26">
        <f>(X26-BJ26*(BO26+BP26)/1000)</f>
        <v>0</v>
      </c>
      <c r="AC26">
        <f>(-J26*44100)</f>
        <v>0</v>
      </c>
      <c r="AD26">
        <f>2*29.3*R26*0.92*(BQ26-W26)</f>
        <v>0</v>
      </c>
      <c r="AE26">
        <f>2*0.95*5.67E-8*(((BQ26+$B$7)+273)^4-(W26+273)^4)</f>
        <v>0</v>
      </c>
      <c r="AF26">
        <f>U26+AE26+AC26+AD26</f>
        <v>0</v>
      </c>
      <c r="AG26">
        <f>BN26*AU26*(BI26-BH26*(1000-AU26*BK26)/(1000-AU26*BJ26))/(100*BB26)</f>
        <v>0</v>
      </c>
      <c r="AH26">
        <f>1000*BN26*AU26*(BJ26-BK26)/(100*BB26*(1000-AU26*BJ26))</f>
        <v>0</v>
      </c>
      <c r="AI26">
        <f>(AJ26 - AK26 - BO26*1E3/(8.314*(BQ26+273.15)) * AM26/BN26 * AL26) * BN26/(100*BB26) * (1000 - BK26)/1000</f>
        <v>0</v>
      </c>
      <c r="AJ26">
        <v>423.9199643943527</v>
      </c>
      <c r="AK26">
        <v>424.2853272727273</v>
      </c>
      <c r="AL26">
        <v>-0.0001100063130260382</v>
      </c>
      <c r="AM26">
        <v>64.58360422974161</v>
      </c>
      <c r="AN26">
        <f>(AP26 - AO26 + BO26*1E3/(8.314*(BQ26+273.15)) * AR26/BN26 * AQ26) * BN26/(100*BB26) * 1000/(1000 - AP26)</f>
        <v>0</v>
      </c>
      <c r="AO26">
        <v>9.254716930319917</v>
      </c>
      <c r="AP26">
        <v>9.474955757575758</v>
      </c>
      <c r="AQ26">
        <v>-4.700796357541407E-06</v>
      </c>
      <c r="AR26">
        <v>100.0197697755982</v>
      </c>
      <c r="AS26">
        <v>0</v>
      </c>
      <c r="AT26">
        <v>0</v>
      </c>
      <c r="AU26">
        <f>IF(AS26*$H$13&gt;=AW26,1.0,(AW26/(AW26-AS26*$H$13)))</f>
        <v>0</v>
      </c>
      <c r="AV26">
        <f>(AU26-1)*100</f>
        <v>0</v>
      </c>
      <c r="AW26">
        <f>MAX(0,($B$13+$C$13*BV26)/(1+$D$13*BV26)*BO26/(BQ26+273)*$E$13)</f>
        <v>0</v>
      </c>
      <c r="AX26">
        <f>$B$11*BW26+$C$11*BX26+$F$11*CI26*(1-CL26)</f>
        <v>0</v>
      </c>
      <c r="AY26">
        <f>AX26*AZ26</f>
        <v>0</v>
      </c>
      <c r="AZ26">
        <f>($B$11*$D$9+$C$11*$D$9+$F$11*((CV26+CN26)/MAX(CV26+CN26+CW26, 0.1)*$I$9+CW26/MAX(CV26+CN26+CW26, 0.1)*$J$9))/($B$11+$C$11+$F$11)</f>
        <v>0</v>
      </c>
      <c r="BA26">
        <f>($B$11*$K$9+$C$11*$K$9+$F$11*((CV26+CN26)/MAX(CV26+CN26+CW26, 0.1)*$P$9+CW26/MAX(CV26+CN26+CW26, 0.1)*$Q$9))/($B$11+$C$11+$F$11)</f>
        <v>0</v>
      </c>
      <c r="BB26">
        <v>1.37</v>
      </c>
      <c r="BC26">
        <v>0.5</v>
      </c>
      <c r="BD26" t="s">
        <v>355</v>
      </c>
      <c r="BE26">
        <v>2</v>
      </c>
      <c r="BF26" t="b">
        <v>1</v>
      </c>
      <c r="BG26">
        <v>1679690020</v>
      </c>
      <c r="BH26">
        <v>420.2704444444444</v>
      </c>
      <c r="BI26">
        <v>419.9995555555556</v>
      </c>
      <c r="BJ26">
        <v>9.474857777777778</v>
      </c>
      <c r="BK26">
        <v>9.254525555555556</v>
      </c>
      <c r="BL26">
        <v>421.4737777777778</v>
      </c>
      <c r="BM26">
        <v>9.666038888888888</v>
      </c>
      <c r="BN26">
        <v>500.0481111111111</v>
      </c>
      <c r="BO26">
        <v>89.56494444444445</v>
      </c>
      <c r="BP26">
        <v>0.1000064111111111</v>
      </c>
      <c r="BQ26">
        <v>20.25772222222222</v>
      </c>
      <c r="BR26">
        <v>20.00248888888889</v>
      </c>
      <c r="BS26">
        <v>999.9000000000001</v>
      </c>
      <c r="BT26">
        <v>0</v>
      </c>
      <c r="BU26">
        <v>0</v>
      </c>
      <c r="BV26">
        <v>10000.82555555556</v>
      </c>
      <c r="BW26">
        <v>0</v>
      </c>
      <c r="BX26">
        <v>0.281038</v>
      </c>
      <c r="BY26">
        <v>0.2709926666666667</v>
      </c>
      <c r="BZ26">
        <v>424.2905555555556</v>
      </c>
      <c r="CA26">
        <v>423.9228888888889</v>
      </c>
      <c r="CB26">
        <v>0.2203306666666667</v>
      </c>
      <c r="CC26">
        <v>419.9995555555556</v>
      </c>
      <c r="CD26">
        <v>9.254525555555556</v>
      </c>
      <c r="CE26">
        <v>0.8486151111111111</v>
      </c>
      <c r="CF26">
        <v>0.8288811111111112</v>
      </c>
      <c r="CG26">
        <v>4.547601111111112</v>
      </c>
      <c r="CH26">
        <v>4.21176888888889</v>
      </c>
      <c r="CI26">
        <v>0</v>
      </c>
      <c r="CJ26">
        <v>0</v>
      </c>
      <c r="CK26">
        <v>0</v>
      </c>
      <c r="CL26">
        <v>0</v>
      </c>
      <c r="CM26">
        <v>2.441266666666667</v>
      </c>
      <c r="CN26">
        <v>0</v>
      </c>
      <c r="CO26">
        <v>-4.50301111111111</v>
      </c>
      <c r="CP26">
        <v>-0.7501666666666666</v>
      </c>
      <c r="CQ26">
        <v>34.312</v>
      </c>
      <c r="CR26">
        <v>41.26377777777778</v>
      </c>
      <c r="CS26">
        <v>37.43011111111111</v>
      </c>
      <c r="CT26">
        <v>40.875</v>
      </c>
      <c r="CU26">
        <v>35</v>
      </c>
      <c r="CV26">
        <v>0</v>
      </c>
      <c r="CW26">
        <v>0</v>
      </c>
      <c r="CX26">
        <v>0</v>
      </c>
      <c r="CY26">
        <v>1679690030.8</v>
      </c>
      <c r="CZ26">
        <v>0</v>
      </c>
      <c r="DA26">
        <v>1679689213.5</v>
      </c>
      <c r="DB26" t="s">
        <v>356</v>
      </c>
      <c r="DC26">
        <v>1679689213.5</v>
      </c>
      <c r="DD26">
        <v>1679689213.5</v>
      </c>
      <c r="DE26">
        <v>1</v>
      </c>
      <c r="DF26">
        <v>1.114</v>
      </c>
      <c r="DG26">
        <v>0.011</v>
      </c>
      <c r="DH26">
        <v>-1.203</v>
      </c>
      <c r="DI26">
        <v>-0.193</v>
      </c>
      <c r="DJ26">
        <v>420</v>
      </c>
      <c r="DK26">
        <v>9</v>
      </c>
      <c r="DL26">
        <v>0.37</v>
      </c>
      <c r="DM26">
        <v>0.16</v>
      </c>
      <c r="DN26">
        <v>0.26802215</v>
      </c>
      <c r="DO26">
        <v>-0.07561416135084512</v>
      </c>
      <c r="DP26">
        <v>0.02518378598478592</v>
      </c>
      <c r="DQ26">
        <v>1</v>
      </c>
      <c r="DR26">
        <v>0.22000655</v>
      </c>
      <c r="DS26">
        <v>0.005790911819886889</v>
      </c>
      <c r="DT26">
        <v>0.0009288534047415646</v>
      </c>
      <c r="DU26">
        <v>1</v>
      </c>
      <c r="DV26">
        <v>2</v>
      </c>
      <c r="DW26">
        <v>2</v>
      </c>
      <c r="DX26" t="s">
        <v>363</v>
      </c>
      <c r="DY26">
        <v>2.98364</v>
      </c>
      <c r="DZ26">
        <v>2.71568</v>
      </c>
      <c r="EA26">
        <v>0.0937128</v>
      </c>
      <c r="EB26">
        <v>0.09256880000000001</v>
      </c>
      <c r="EC26">
        <v>0.0544701</v>
      </c>
      <c r="ED26">
        <v>0.0522332</v>
      </c>
      <c r="EE26">
        <v>28744.2</v>
      </c>
      <c r="EF26">
        <v>28929.7</v>
      </c>
      <c r="EG26">
        <v>29475.9</v>
      </c>
      <c r="EH26">
        <v>29483.1</v>
      </c>
      <c r="EI26">
        <v>36927.8</v>
      </c>
      <c r="EJ26">
        <v>37158.5</v>
      </c>
      <c r="EK26">
        <v>41503.4</v>
      </c>
      <c r="EL26">
        <v>42008.3</v>
      </c>
      <c r="EM26">
        <v>1.97585</v>
      </c>
      <c r="EN26">
        <v>1.85998</v>
      </c>
      <c r="EO26">
        <v>-0.0161566</v>
      </c>
      <c r="EP26">
        <v>0</v>
      </c>
      <c r="EQ26">
        <v>20.2654</v>
      </c>
      <c r="ER26">
        <v>999.9</v>
      </c>
      <c r="ES26">
        <v>39.6</v>
      </c>
      <c r="ET26">
        <v>30.4</v>
      </c>
      <c r="EU26">
        <v>19.274</v>
      </c>
      <c r="EV26">
        <v>62.3102</v>
      </c>
      <c r="EW26">
        <v>29.2748</v>
      </c>
      <c r="EX26">
        <v>1</v>
      </c>
      <c r="EY26">
        <v>-0.0762017</v>
      </c>
      <c r="EZ26">
        <v>3.50565</v>
      </c>
      <c r="FA26">
        <v>20.3297</v>
      </c>
      <c r="FB26">
        <v>5.22852</v>
      </c>
      <c r="FC26">
        <v>12.014</v>
      </c>
      <c r="FD26">
        <v>4.99325</v>
      </c>
      <c r="FE26">
        <v>3.29</v>
      </c>
      <c r="FF26">
        <v>9999</v>
      </c>
      <c r="FG26">
        <v>9999</v>
      </c>
      <c r="FH26">
        <v>9999</v>
      </c>
      <c r="FI26">
        <v>999.9</v>
      </c>
      <c r="FJ26">
        <v>1.86735</v>
      </c>
      <c r="FK26">
        <v>1.86635</v>
      </c>
      <c r="FL26">
        <v>1.86584</v>
      </c>
      <c r="FM26">
        <v>1.86583</v>
      </c>
      <c r="FN26">
        <v>1.86764</v>
      </c>
      <c r="FO26">
        <v>1.87012</v>
      </c>
      <c r="FP26">
        <v>1.86875</v>
      </c>
      <c r="FQ26">
        <v>1.87017</v>
      </c>
      <c r="FR26">
        <v>0</v>
      </c>
      <c r="FS26">
        <v>0</v>
      </c>
      <c r="FT26">
        <v>0</v>
      </c>
      <c r="FU26">
        <v>0</v>
      </c>
      <c r="FV26" t="s">
        <v>358</v>
      </c>
      <c r="FW26" t="s">
        <v>359</v>
      </c>
      <c r="FX26" t="s">
        <v>360</v>
      </c>
      <c r="FY26" t="s">
        <v>360</v>
      </c>
      <c r="FZ26" t="s">
        <v>360</v>
      </c>
      <c r="GA26" t="s">
        <v>360</v>
      </c>
      <c r="GB26">
        <v>0</v>
      </c>
      <c r="GC26">
        <v>100</v>
      </c>
      <c r="GD26">
        <v>100</v>
      </c>
      <c r="GE26">
        <v>-1.203</v>
      </c>
      <c r="GF26">
        <v>-0.1912</v>
      </c>
      <c r="GG26">
        <v>-0.2902060169519449</v>
      </c>
      <c r="GH26">
        <v>-0.002270368465901076</v>
      </c>
      <c r="GI26">
        <v>2.972352929391332E-07</v>
      </c>
      <c r="GJ26">
        <v>-1.191130092995547E-10</v>
      </c>
      <c r="GK26">
        <v>-0.1495390811316279</v>
      </c>
      <c r="GL26">
        <v>-0.01651147022539249</v>
      </c>
      <c r="GM26">
        <v>0.001538257844941434</v>
      </c>
      <c r="GN26">
        <v>-2.852852953541502E-05</v>
      </c>
      <c r="GO26">
        <v>3</v>
      </c>
      <c r="GP26">
        <v>2330</v>
      </c>
      <c r="GQ26">
        <v>1</v>
      </c>
      <c r="GR26">
        <v>25</v>
      </c>
      <c r="GS26">
        <v>13.5</v>
      </c>
      <c r="GT26">
        <v>13.5</v>
      </c>
      <c r="GU26">
        <v>1.03149</v>
      </c>
      <c r="GV26">
        <v>2.22046</v>
      </c>
      <c r="GW26">
        <v>1.39648</v>
      </c>
      <c r="GX26">
        <v>2.35474</v>
      </c>
      <c r="GY26">
        <v>1.49536</v>
      </c>
      <c r="GZ26">
        <v>2.4646</v>
      </c>
      <c r="HA26">
        <v>34.715</v>
      </c>
      <c r="HB26">
        <v>24.0875</v>
      </c>
      <c r="HC26">
        <v>18</v>
      </c>
      <c r="HD26">
        <v>530.046</v>
      </c>
      <c r="HE26">
        <v>414.144</v>
      </c>
      <c r="HF26">
        <v>16.7283</v>
      </c>
      <c r="HG26">
        <v>26.2953</v>
      </c>
      <c r="HH26">
        <v>30.0001</v>
      </c>
      <c r="HI26">
        <v>26.3815</v>
      </c>
      <c r="HJ26">
        <v>26.353</v>
      </c>
      <c r="HK26">
        <v>20.6496</v>
      </c>
      <c r="HL26">
        <v>46.1538</v>
      </c>
      <c r="HM26">
        <v>0</v>
      </c>
      <c r="HN26">
        <v>16.7256</v>
      </c>
      <c r="HO26">
        <v>420</v>
      </c>
      <c r="HP26">
        <v>9.212210000000001</v>
      </c>
      <c r="HQ26">
        <v>100.776</v>
      </c>
      <c r="HR26">
        <v>100.895</v>
      </c>
    </row>
    <row r="27" spans="1:226">
      <c r="A27">
        <v>11</v>
      </c>
      <c r="B27">
        <v>1679690027.5</v>
      </c>
      <c r="C27">
        <v>50</v>
      </c>
      <c r="D27" t="s">
        <v>380</v>
      </c>
      <c r="E27" t="s">
        <v>381</v>
      </c>
      <c r="F27">
        <v>5</v>
      </c>
      <c r="G27" t="s">
        <v>353</v>
      </c>
      <c r="H27" t="s">
        <v>354</v>
      </c>
      <c r="I27">
        <v>1679690024.7</v>
      </c>
      <c r="J27">
        <f>(K27)/1000</f>
        <v>0</v>
      </c>
      <c r="K27">
        <f>IF(BF27, AN27, AH27)</f>
        <v>0</v>
      </c>
      <c r="L27">
        <f>IF(BF27, AI27, AG27)</f>
        <v>0</v>
      </c>
      <c r="M27">
        <f>BH27 - IF(AU27&gt;1, L27*BB27*100.0/(AW27*BV27), 0)</f>
        <v>0</v>
      </c>
      <c r="N27">
        <f>((T27-J27/2)*M27-L27)/(T27+J27/2)</f>
        <v>0</v>
      </c>
      <c r="O27">
        <f>N27*(BO27+BP27)/1000.0</f>
        <v>0</v>
      </c>
      <c r="P27">
        <f>(BH27 - IF(AU27&gt;1, L27*BB27*100.0/(AW27*BV27), 0))*(BO27+BP27)/1000.0</f>
        <v>0</v>
      </c>
      <c r="Q27">
        <f>2.0/((1/S27-1/R27)+SIGN(S27)*SQRT((1/S27-1/R27)*(1/S27-1/R27) + 4*BC27/((BC27+1)*(BC27+1))*(2*1/S27*1/R27-1/R27*1/R27)))</f>
        <v>0</v>
      </c>
      <c r="R27">
        <f>IF(LEFT(BD27,1)&lt;&gt;"0",IF(LEFT(BD27,1)="1",3.0,BE27),$D$5+$E$5*(BV27*BO27/($K$5*1000))+$F$5*(BV27*BO27/($K$5*1000))*MAX(MIN(BB27,$J$5),$I$5)*MAX(MIN(BB27,$J$5),$I$5)+$G$5*MAX(MIN(BB27,$J$5),$I$5)*(BV27*BO27/($K$5*1000))+$H$5*(BV27*BO27/($K$5*1000))*(BV27*BO27/($K$5*1000)))</f>
        <v>0</v>
      </c>
      <c r="S27">
        <f>J27*(1000-(1000*0.61365*exp(17.502*W27/(240.97+W27))/(BO27+BP27)+BJ27)/2)/(1000*0.61365*exp(17.502*W27/(240.97+W27))/(BO27+BP27)-BJ27)</f>
        <v>0</v>
      </c>
      <c r="T27">
        <f>1/((BC27+1)/(Q27/1.6)+1/(R27/1.37)) + BC27/((BC27+1)/(Q27/1.6) + BC27/(R27/1.37))</f>
        <v>0</v>
      </c>
      <c r="U27">
        <f>(AX27*BA27)</f>
        <v>0</v>
      </c>
      <c r="V27">
        <f>(BQ27+(U27+2*0.95*5.67E-8*(((BQ27+$B$7)+273)^4-(BQ27+273)^4)-44100*J27)/(1.84*29.3*R27+8*0.95*5.67E-8*(BQ27+273)^3))</f>
        <v>0</v>
      </c>
      <c r="W27">
        <f>($C$7*BR27+$D$7*BS27+$E$7*V27)</f>
        <v>0</v>
      </c>
      <c r="X27">
        <f>0.61365*exp(17.502*W27/(240.97+W27))</f>
        <v>0</v>
      </c>
      <c r="Y27">
        <f>(Z27/AA27*100)</f>
        <v>0</v>
      </c>
      <c r="Z27">
        <f>BJ27*(BO27+BP27)/1000</f>
        <v>0</v>
      </c>
      <c r="AA27">
        <f>0.61365*exp(17.502*BQ27/(240.97+BQ27))</f>
        <v>0</v>
      </c>
      <c r="AB27">
        <f>(X27-BJ27*(BO27+BP27)/1000)</f>
        <v>0</v>
      </c>
      <c r="AC27">
        <f>(-J27*44100)</f>
        <v>0</v>
      </c>
      <c r="AD27">
        <f>2*29.3*R27*0.92*(BQ27-W27)</f>
        <v>0</v>
      </c>
      <c r="AE27">
        <f>2*0.95*5.67E-8*(((BQ27+$B$7)+273)^4-(W27+273)^4)</f>
        <v>0</v>
      </c>
      <c r="AF27">
        <f>U27+AE27+AC27+AD27</f>
        <v>0</v>
      </c>
      <c r="AG27">
        <f>BN27*AU27*(BI27-BH27*(1000-AU27*BK27)/(1000-AU27*BJ27))/(100*BB27)</f>
        <v>0</v>
      </c>
      <c r="AH27">
        <f>1000*BN27*AU27*(BJ27-BK27)/(100*BB27*(1000-AU27*BJ27))</f>
        <v>0</v>
      </c>
      <c r="AI27">
        <f>(AJ27 - AK27 - BO27*1E3/(8.314*(BQ27+273.15)) * AM27/BN27 * AL27) * BN27/(100*BB27) * (1000 - BK27)/1000</f>
        <v>0</v>
      </c>
      <c r="AJ27">
        <v>423.90973125022</v>
      </c>
      <c r="AK27">
        <v>424.2390727272726</v>
      </c>
      <c r="AL27">
        <v>-0.0004169420164974484</v>
      </c>
      <c r="AM27">
        <v>64.58360422974161</v>
      </c>
      <c r="AN27">
        <f>(AP27 - AO27 + BO27*1E3/(8.314*(BQ27+273.15)) * AR27/BN27 * AQ27) * BN27/(100*BB27) * 1000/(1000 - AP27)</f>
        <v>0</v>
      </c>
      <c r="AO27">
        <v>9.252376020863871</v>
      </c>
      <c r="AP27">
        <v>9.472363454545448</v>
      </c>
      <c r="AQ27">
        <v>-1.697686085734662E-05</v>
      </c>
      <c r="AR27">
        <v>100.0197697755982</v>
      </c>
      <c r="AS27">
        <v>0</v>
      </c>
      <c r="AT27">
        <v>0</v>
      </c>
      <c r="AU27">
        <f>IF(AS27*$H$13&gt;=AW27,1.0,(AW27/(AW27-AS27*$H$13)))</f>
        <v>0</v>
      </c>
      <c r="AV27">
        <f>(AU27-1)*100</f>
        <v>0</v>
      </c>
      <c r="AW27">
        <f>MAX(0,($B$13+$C$13*BV27)/(1+$D$13*BV27)*BO27/(BQ27+273)*$E$13)</f>
        <v>0</v>
      </c>
      <c r="AX27">
        <f>$B$11*BW27+$C$11*BX27+$F$11*CI27*(1-CL27)</f>
        <v>0</v>
      </c>
      <c r="AY27">
        <f>AX27*AZ27</f>
        <v>0</v>
      </c>
      <c r="AZ27">
        <f>($B$11*$D$9+$C$11*$D$9+$F$11*((CV27+CN27)/MAX(CV27+CN27+CW27, 0.1)*$I$9+CW27/MAX(CV27+CN27+CW27, 0.1)*$J$9))/($B$11+$C$11+$F$11)</f>
        <v>0</v>
      </c>
      <c r="BA27">
        <f>($B$11*$K$9+$C$11*$K$9+$F$11*((CV27+CN27)/MAX(CV27+CN27+CW27, 0.1)*$P$9+CW27/MAX(CV27+CN27+CW27, 0.1)*$Q$9))/($B$11+$C$11+$F$11)</f>
        <v>0</v>
      </c>
      <c r="BB27">
        <v>1.37</v>
      </c>
      <c r="BC27">
        <v>0.5</v>
      </c>
      <c r="BD27" t="s">
        <v>355</v>
      </c>
      <c r="BE27">
        <v>2</v>
      </c>
      <c r="BF27" t="b">
        <v>1</v>
      </c>
      <c r="BG27">
        <v>1679690024.7</v>
      </c>
      <c r="BH27">
        <v>420.2497</v>
      </c>
      <c r="BI27">
        <v>419.9771</v>
      </c>
      <c r="BJ27">
        <v>9.473428999999999</v>
      </c>
      <c r="BK27">
        <v>9.252699</v>
      </c>
      <c r="BL27">
        <v>421.4528999999999</v>
      </c>
      <c r="BM27">
        <v>9.664617</v>
      </c>
      <c r="BN27">
        <v>500.0323</v>
      </c>
      <c r="BO27">
        <v>89.56748</v>
      </c>
      <c r="BP27">
        <v>0.0999401</v>
      </c>
      <c r="BQ27">
        <v>20.25784</v>
      </c>
      <c r="BR27">
        <v>20.00229</v>
      </c>
      <c r="BS27">
        <v>999.9</v>
      </c>
      <c r="BT27">
        <v>0</v>
      </c>
      <c r="BU27">
        <v>0</v>
      </c>
      <c r="BV27">
        <v>10006.57</v>
      </c>
      <c r="BW27">
        <v>0</v>
      </c>
      <c r="BX27">
        <v>0.281038</v>
      </c>
      <c r="BY27">
        <v>0.2728789</v>
      </c>
      <c r="BZ27">
        <v>424.2691</v>
      </c>
      <c r="CA27">
        <v>423.8992</v>
      </c>
      <c r="CB27">
        <v>0.2207316</v>
      </c>
      <c r="CC27">
        <v>419.9771</v>
      </c>
      <c r="CD27">
        <v>9.252699</v>
      </c>
      <c r="CE27">
        <v>0.8485112000000001</v>
      </c>
      <c r="CF27">
        <v>0.8287408000000001</v>
      </c>
      <c r="CG27">
        <v>4.545848</v>
      </c>
      <c r="CH27">
        <v>4.209353999999999</v>
      </c>
      <c r="CI27">
        <v>0</v>
      </c>
      <c r="CJ27">
        <v>0</v>
      </c>
      <c r="CK27">
        <v>0</v>
      </c>
      <c r="CL27">
        <v>0</v>
      </c>
      <c r="CM27">
        <v>2.40378</v>
      </c>
      <c r="CN27">
        <v>0</v>
      </c>
      <c r="CO27">
        <v>-4.613770000000001</v>
      </c>
      <c r="CP27">
        <v>-0.7146000000000001</v>
      </c>
      <c r="CQ27">
        <v>34.312</v>
      </c>
      <c r="CR27">
        <v>41.3058</v>
      </c>
      <c r="CS27">
        <v>37.437</v>
      </c>
      <c r="CT27">
        <v>40.9246</v>
      </c>
      <c r="CU27">
        <v>35</v>
      </c>
      <c r="CV27">
        <v>0</v>
      </c>
      <c r="CW27">
        <v>0</v>
      </c>
      <c r="CX27">
        <v>0</v>
      </c>
      <c r="CY27">
        <v>1679690035.6</v>
      </c>
      <c r="CZ27">
        <v>0</v>
      </c>
      <c r="DA27">
        <v>1679689213.5</v>
      </c>
      <c r="DB27" t="s">
        <v>356</v>
      </c>
      <c r="DC27">
        <v>1679689213.5</v>
      </c>
      <c r="DD27">
        <v>1679689213.5</v>
      </c>
      <c r="DE27">
        <v>1</v>
      </c>
      <c r="DF27">
        <v>1.114</v>
      </c>
      <c r="DG27">
        <v>0.011</v>
      </c>
      <c r="DH27">
        <v>-1.203</v>
      </c>
      <c r="DI27">
        <v>-0.193</v>
      </c>
      <c r="DJ27">
        <v>420</v>
      </c>
      <c r="DK27">
        <v>9</v>
      </c>
      <c r="DL27">
        <v>0.37</v>
      </c>
      <c r="DM27">
        <v>0.16</v>
      </c>
      <c r="DN27">
        <v>0.2660350975609756</v>
      </c>
      <c r="DO27">
        <v>0.01600693379790948</v>
      </c>
      <c r="DP27">
        <v>0.02234333855417716</v>
      </c>
      <c r="DQ27">
        <v>1</v>
      </c>
      <c r="DR27">
        <v>0.2204330243902439</v>
      </c>
      <c r="DS27">
        <v>0.001477045296167029</v>
      </c>
      <c r="DT27">
        <v>0.0005268624797571447</v>
      </c>
      <c r="DU27">
        <v>1</v>
      </c>
      <c r="DV27">
        <v>2</v>
      </c>
      <c r="DW27">
        <v>2</v>
      </c>
      <c r="DX27" t="s">
        <v>363</v>
      </c>
      <c r="DY27">
        <v>2.98338</v>
      </c>
      <c r="DZ27">
        <v>2.71569</v>
      </c>
      <c r="EA27">
        <v>0.09371060000000001</v>
      </c>
      <c r="EB27">
        <v>0.09257170000000001</v>
      </c>
      <c r="EC27">
        <v>0.0544624</v>
      </c>
      <c r="ED27">
        <v>0.0522251</v>
      </c>
      <c r="EE27">
        <v>28744.5</v>
      </c>
      <c r="EF27">
        <v>28929.5</v>
      </c>
      <c r="EG27">
        <v>29476.1</v>
      </c>
      <c r="EH27">
        <v>29483</v>
      </c>
      <c r="EI27">
        <v>36928.5</v>
      </c>
      <c r="EJ27">
        <v>37158.5</v>
      </c>
      <c r="EK27">
        <v>41503.8</v>
      </c>
      <c r="EL27">
        <v>42007.8</v>
      </c>
      <c r="EM27">
        <v>1.9756</v>
      </c>
      <c r="EN27">
        <v>1.86003</v>
      </c>
      <c r="EO27">
        <v>-0.0154935</v>
      </c>
      <c r="EP27">
        <v>0</v>
      </c>
      <c r="EQ27">
        <v>20.265</v>
      </c>
      <c r="ER27">
        <v>999.9</v>
      </c>
      <c r="ES27">
        <v>39.6</v>
      </c>
      <c r="ET27">
        <v>30.4</v>
      </c>
      <c r="EU27">
        <v>19.2737</v>
      </c>
      <c r="EV27">
        <v>62.2602</v>
      </c>
      <c r="EW27">
        <v>29.7155</v>
      </c>
      <c r="EX27">
        <v>1</v>
      </c>
      <c r="EY27">
        <v>-0.0766438</v>
      </c>
      <c r="EZ27">
        <v>3.48429</v>
      </c>
      <c r="FA27">
        <v>20.3299</v>
      </c>
      <c r="FB27">
        <v>5.22867</v>
      </c>
      <c r="FC27">
        <v>12.0137</v>
      </c>
      <c r="FD27">
        <v>4.9932</v>
      </c>
      <c r="FE27">
        <v>3.29</v>
      </c>
      <c r="FF27">
        <v>9999</v>
      </c>
      <c r="FG27">
        <v>9999</v>
      </c>
      <c r="FH27">
        <v>9999</v>
      </c>
      <c r="FI27">
        <v>999.9</v>
      </c>
      <c r="FJ27">
        <v>1.86734</v>
      </c>
      <c r="FK27">
        <v>1.86636</v>
      </c>
      <c r="FL27">
        <v>1.86584</v>
      </c>
      <c r="FM27">
        <v>1.86581</v>
      </c>
      <c r="FN27">
        <v>1.86762</v>
      </c>
      <c r="FO27">
        <v>1.87013</v>
      </c>
      <c r="FP27">
        <v>1.86877</v>
      </c>
      <c r="FQ27">
        <v>1.87015</v>
      </c>
      <c r="FR27">
        <v>0</v>
      </c>
      <c r="FS27">
        <v>0</v>
      </c>
      <c r="FT27">
        <v>0</v>
      </c>
      <c r="FU27">
        <v>0</v>
      </c>
      <c r="FV27" t="s">
        <v>358</v>
      </c>
      <c r="FW27" t="s">
        <v>359</v>
      </c>
      <c r="FX27" t="s">
        <v>360</v>
      </c>
      <c r="FY27" t="s">
        <v>360</v>
      </c>
      <c r="FZ27" t="s">
        <v>360</v>
      </c>
      <c r="GA27" t="s">
        <v>360</v>
      </c>
      <c r="GB27">
        <v>0</v>
      </c>
      <c r="GC27">
        <v>100</v>
      </c>
      <c r="GD27">
        <v>100</v>
      </c>
      <c r="GE27">
        <v>-1.203</v>
      </c>
      <c r="GF27">
        <v>-0.1912</v>
      </c>
      <c r="GG27">
        <v>-0.2902060169519449</v>
      </c>
      <c r="GH27">
        <v>-0.002270368465901076</v>
      </c>
      <c r="GI27">
        <v>2.972352929391332E-07</v>
      </c>
      <c r="GJ27">
        <v>-1.191130092995547E-10</v>
      </c>
      <c r="GK27">
        <v>-0.1495390811316279</v>
      </c>
      <c r="GL27">
        <v>-0.01651147022539249</v>
      </c>
      <c r="GM27">
        <v>0.001538257844941434</v>
      </c>
      <c r="GN27">
        <v>-2.852852953541502E-05</v>
      </c>
      <c r="GO27">
        <v>3</v>
      </c>
      <c r="GP27">
        <v>2330</v>
      </c>
      <c r="GQ27">
        <v>1</v>
      </c>
      <c r="GR27">
        <v>25</v>
      </c>
      <c r="GS27">
        <v>13.6</v>
      </c>
      <c r="GT27">
        <v>13.6</v>
      </c>
      <c r="GU27">
        <v>1.03149</v>
      </c>
      <c r="GV27">
        <v>2.21802</v>
      </c>
      <c r="GW27">
        <v>1.39648</v>
      </c>
      <c r="GX27">
        <v>2.35474</v>
      </c>
      <c r="GY27">
        <v>1.49536</v>
      </c>
      <c r="GZ27">
        <v>2.47192</v>
      </c>
      <c r="HA27">
        <v>34.715</v>
      </c>
      <c r="HB27">
        <v>24.0875</v>
      </c>
      <c r="HC27">
        <v>18</v>
      </c>
      <c r="HD27">
        <v>529.875</v>
      </c>
      <c r="HE27">
        <v>414.162</v>
      </c>
      <c r="HF27">
        <v>16.7227</v>
      </c>
      <c r="HG27">
        <v>26.2953</v>
      </c>
      <c r="HH27">
        <v>30.0001</v>
      </c>
      <c r="HI27">
        <v>26.3809</v>
      </c>
      <c r="HJ27">
        <v>26.3514</v>
      </c>
      <c r="HK27">
        <v>20.6507</v>
      </c>
      <c r="HL27">
        <v>46.1538</v>
      </c>
      <c r="HM27">
        <v>0</v>
      </c>
      <c r="HN27">
        <v>16.7235</v>
      </c>
      <c r="HO27">
        <v>420</v>
      </c>
      <c r="HP27">
        <v>9.212759999999999</v>
      </c>
      <c r="HQ27">
        <v>100.777</v>
      </c>
      <c r="HR27">
        <v>100.894</v>
      </c>
    </row>
    <row r="28" spans="1:226">
      <c r="A28">
        <v>12</v>
      </c>
      <c r="B28">
        <v>1679690032.5</v>
      </c>
      <c r="C28">
        <v>55</v>
      </c>
      <c r="D28" t="s">
        <v>382</v>
      </c>
      <c r="E28" t="s">
        <v>383</v>
      </c>
      <c r="F28">
        <v>5</v>
      </c>
      <c r="G28" t="s">
        <v>353</v>
      </c>
      <c r="H28" t="s">
        <v>354</v>
      </c>
      <c r="I28">
        <v>1679690030</v>
      </c>
      <c r="J28">
        <f>(K28)/1000</f>
        <v>0</v>
      </c>
      <c r="K28">
        <f>IF(BF28, AN28, AH28)</f>
        <v>0</v>
      </c>
      <c r="L28">
        <f>IF(BF28, AI28, AG28)</f>
        <v>0</v>
      </c>
      <c r="M28">
        <f>BH28 - IF(AU28&gt;1, L28*BB28*100.0/(AW28*BV28), 0)</f>
        <v>0</v>
      </c>
      <c r="N28">
        <f>((T28-J28/2)*M28-L28)/(T28+J28/2)</f>
        <v>0</v>
      </c>
      <c r="O28">
        <f>N28*(BO28+BP28)/1000.0</f>
        <v>0</v>
      </c>
      <c r="P28">
        <f>(BH28 - IF(AU28&gt;1, L28*BB28*100.0/(AW28*BV28), 0))*(BO28+BP28)/1000.0</f>
        <v>0</v>
      </c>
      <c r="Q28">
        <f>2.0/((1/S28-1/R28)+SIGN(S28)*SQRT((1/S28-1/R28)*(1/S28-1/R28) + 4*BC28/((BC28+1)*(BC28+1))*(2*1/S28*1/R28-1/R28*1/R28)))</f>
        <v>0</v>
      </c>
      <c r="R28">
        <f>IF(LEFT(BD28,1)&lt;&gt;"0",IF(LEFT(BD28,1)="1",3.0,BE28),$D$5+$E$5*(BV28*BO28/($K$5*1000))+$F$5*(BV28*BO28/($K$5*1000))*MAX(MIN(BB28,$J$5),$I$5)*MAX(MIN(BB28,$J$5),$I$5)+$G$5*MAX(MIN(BB28,$J$5),$I$5)*(BV28*BO28/($K$5*1000))+$H$5*(BV28*BO28/($K$5*1000))*(BV28*BO28/($K$5*1000)))</f>
        <v>0</v>
      </c>
      <c r="S28">
        <f>J28*(1000-(1000*0.61365*exp(17.502*W28/(240.97+W28))/(BO28+BP28)+BJ28)/2)/(1000*0.61365*exp(17.502*W28/(240.97+W28))/(BO28+BP28)-BJ28)</f>
        <v>0</v>
      </c>
      <c r="T28">
        <f>1/((BC28+1)/(Q28/1.6)+1/(R28/1.37)) + BC28/((BC28+1)/(Q28/1.6) + BC28/(R28/1.37))</f>
        <v>0</v>
      </c>
      <c r="U28">
        <f>(AX28*BA28)</f>
        <v>0</v>
      </c>
      <c r="V28">
        <f>(BQ28+(U28+2*0.95*5.67E-8*(((BQ28+$B$7)+273)^4-(BQ28+273)^4)-44100*J28)/(1.84*29.3*R28+8*0.95*5.67E-8*(BQ28+273)^3))</f>
        <v>0</v>
      </c>
      <c r="W28">
        <f>($C$7*BR28+$D$7*BS28+$E$7*V28)</f>
        <v>0</v>
      </c>
      <c r="X28">
        <f>0.61365*exp(17.502*W28/(240.97+W28))</f>
        <v>0</v>
      </c>
      <c r="Y28">
        <f>(Z28/AA28*100)</f>
        <v>0</v>
      </c>
      <c r="Z28">
        <f>BJ28*(BO28+BP28)/1000</f>
        <v>0</v>
      </c>
      <c r="AA28">
        <f>0.61365*exp(17.502*BQ28/(240.97+BQ28))</f>
        <v>0</v>
      </c>
      <c r="AB28">
        <f>(X28-BJ28*(BO28+BP28)/1000)</f>
        <v>0</v>
      </c>
      <c r="AC28">
        <f>(-J28*44100)</f>
        <v>0</v>
      </c>
      <c r="AD28">
        <f>2*29.3*R28*0.92*(BQ28-W28)</f>
        <v>0</v>
      </c>
      <c r="AE28">
        <f>2*0.95*5.67E-8*(((BQ28+$B$7)+273)^4-(W28+273)^4)</f>
        <v>0</v>
      </c>
      <c r="AF28">
        <f>U28+AE28+AC28+AD28</f>
        <v>0</v>
      </c>
      <c r="AG28">
        <f>BN28*AU28*(BI28-BH28*(1000-AU28*BK28)/(1000-AU28*BJ28))/(100*BB28)</f>
        <v>0</v>
      </c>
      <c r="AH28">
        <f>1000*BN28*AU28*(BJ28-BK28)/(100*BB28*(1000-AU28*BJ28))</f>
        <v>0</v>
      </c>
      <c r="AI28">
        <f>(AJ28 - AK28 - BO28*1E3/(8.314*(BQ28+273.15)) * AM28/BN28 * AL28) * BN28/(100*BB28) * (1000 - BK28)/1000</f>
        <v>0</v>
      </c>
      <c r="AJ28">
        <v>423.8935704959776</v>
      </c>
      <c r="AK28">
        <v>424.2508848484846</v>
      </c>
      <c r="AL28">
        <v>0.0001154280513182195</v>
      </c>
      <c r="AM28">
        <v>64.58360422974161</v>
      </c>
      <c r="AN28">
        <f>(AP28 - AO28 + BO28*1E3/(8.314*(BQ28+273.15)) * AR28/BN28 * AQ28) * BN28/(100*BB28) * 1000/(1000 - AP28)</f>
        <v>0</v>
      </c>
      <c r="AO28">
        <v>9.250754293763501</v>
      </c>
      <c r="AP28">
        <v>9.470087272727271</v>
      </c>
      <c r="AQ28">
        <v>-1.356990823436534E-05</v>
      </c>
      <c r="AR28">
        <v>100.0197697755982</v>
      </c>
      <c r="AS28">
        <v>0</v>
      </c>
      <c r="AT28">
        <v>0</v>
      </c>
      <c r="AU28">
        <f>IF(AS28*$H$13&gt;=AW28,1.0,(AW28/(AW28-AS28*$H$13)))</f>
        <v>0</v>
      </c>
      <c r="AV28">
        <f>(AU28-1)*100</f>
        <v>0</v>
      </c>
      <c r="AW28">
        <f>MAX(0,($B$13+$C$13*BV28)/(1+$D$13*BV28)*BO28/(BQ28+273)*$E$13)</f>
        <v>0</v>
      </c>
      <c r="AX28">
        <f>$B$11*BW28+$C$11*BX28+$F$11*CI28*(1-CL28)</f>
        <v>0</v>
      </c>
      <c r="AY28">
        <f>AX28*AZ28</f>
        <v>0</v>
      </c>
      <c r="AZ28">
        <f>($B$11*$D$9+$C$11*$D$9+$F$11*((CV28+CN28)/MAX(CV28+CN28+CW28, 0.1)*$I$9+CW28/MAX(CV28+CN28+CW28, 0.1)*$J$9))/($B$11+$C$11+$F$11)</f>
        <v>0</v>
      </c>
      <c r="BA28">
        <f>($B$11*$K$9+$C$11*$K$9+$F$11*((CV28+CN28)/MAX(CV28+CN28+CW28, 0.1)*$P$9+CW28/MAX(CV28+CN28+CW28, 0.1)*$Q$9))/($B$11+$C$11+$F$11)</f>
        <v>0</v>
      </c>
      <c r="BB28">
        <v>1.37</v>
      </c>
      <c r="BC28">
        <v>0.5</v>
      </c>
      <c r="BD28" t="s">
        <v>355</v>
      </c>
      <c r="BE28">
        <v>2</v>
      </c>
      <c r="BF28" t="b">
        <v>1</v>
      </c>
      <c r="BG28">
        <v>1679690030</v>
      </c>
      <c r="BH28">
        <v>420.222</v>
      </c>
      <c r="BI28">
        <v>419.9820000000001</v>
      </c>
      <c r="BJ28">
        <v>9.470522222222222</v>
      </c>
      <c r="BK28">
        <v>9.250701111111111</v>
      </c>
      <c r="BL28">
        <v>421.425</v>
      </c>
      <c r="BM28">
        <v>9.661725555555556</v>
      </c>
      <c r="BN28">
        <v>500.0697777777779</v>
      </c>
      <c r="BO28">
        <v>89.5686</v>
      </c>
      <c r="BP28">
        <v>0.1000242</v>
      </c>
      <c r="BQ28">
        <v>20.2583</v>
      </c>
      <c r="BR28">
        <v>19.99426666666666</v>
      </c>
      <c r="BS28">
        <v>999.9000000000001</v>
      </c>
      <c r="BT28">
        <v>0</v>
      </c>
      <c r="BU28">
        <v>0</v>
      </c>
      <c r="BV28">
        <v>9994.586666666666</v>
      </c>
      <c r="BW28">
        <v>0</v>
      </c>
      <c r="BX28">
        <v>0.281038</v>
      </c>
      <c r="BY28">
        <v>0.2398816666666667</v>
      </c>
      <c r="BZ28">
        <v>424.2397777777778</v>
      </c>
      <c r="CA28">
        <v>423.9034444444444</v>
      </c>
      <c r="CB28">
        <v>0.2198212222222222</v>
      </c>
      <c r="CC28">
        <v>419.9820000000001</v>
      </c>
      <c r="CD28">
        <v>9.250701111111111</v>
      </c>
      <c r="CE28">
        <v>0.8482614444444444</v>
      </c>
      <c r="CF28">
        <v>0.8285724444444444</v>
      </c>
      <c r="CG28">
        <v>4.541643333333334</v>
      </c>
      <c r="CH28">
        <v>4.206458888888888</v>
      </c>
      <c r="CI28">
        <v>0</v>
      </c>
      <c r="CJ28">
        <v>0</v>
      </c>
      <c r="CK28">
        <v>0</v>
      </c>
      <c r="CL28">
        <v>0</v>
      </c>
      <c r="CM28">
        <v>2.233411111111111</v>
      </c>
      <c r="CN28">
        <v>0</v>
      </c>
      <c r="CO28">
        <v>-4.493300000000001</v>
      </c>
      <c r="CP28">
        <v>-0.7657555555555555</v>
      </c>
      <c r="CQ28">
        <v>34.368</v>
      </c>
      <c r="CR28">
        <v>41.32599999999999</v>
      </c>
      <c r="CS28">
        <v>37.437</v>
      </c>
      <c r="CT28">
        <v>40.937</v>
      </c>
      <c r="CU28">
        <v>35.02755555555556</v>
      </c>
      <c r="CV28">
        <v>0</v>
      </c>
      <c r="CW28">
        <v>0</v>
      </c>
      <c r="CX28">
        <v>0</v>
      </c>
      <c r="CY28">
        <v>1679690041</v>
      </c>
      <c r="CZ28">
        <v>0</v>
      </c>
      <c r="DA28">
        <v>1679689213.5</v>
      </c>
      <c r="DB28" t="s">
        <v>356</v>
      </c>
      <c r="DC28">
        <v>1679689213.5</v>
      </c>
      <c r="DD28">
        <v>1679689213.5</v>
      </c>
      <c r="DE28">
        <v>1</v>
      </c>
      <c r="DF28">
        <v>1.114</v>
      </c>
      <c r="DG28">
        <v>0.011</v>
      </c>
      <c r="DH28">
        <v>-1.203</v>
      </c>
      <c r="DI28">
        <v>-0.193</v>
      </c>
      <c r="DJ28">
        <v>420</v>
      </c>
      <c r="DK28">
        <v>9</v>
      </c>
      <c r="DL28">
        <v>0.37</v>
      </c>
      <c r="DM28">
        <v>0.16</v>
      </c>
      <c r="DN28">
        <v>0.2581245</v>
      </c>
      <c r="DO28">
        <v>-0.03647157973733609</v>
      </c>
      <c r="DP28">
        <v>0.02497266088245303</v>
      </c>
      <c r="DQ28">
        <v>1</v>
      </c>
      <c r="DR28">
        <v>0.22037945</v>
      </c>
      <c r="DS28">
        <v>-0.001800517823640349</v>
      </c>
      <c r="DT28">
        <v>0.0005282833969565952</v>
      </c>
      <c r="DU28">
        <v>1</v>
      </c>
      <c r="DV28">
        <v>2</v>
      </c>
      <c r="DW28">
        <v>2</v>
      </c>
      <c r="DX28" t="s">
        <v>363</v>
      </c>
      <c r="DY28">
        <v>2.98325</v>
      </c>
      <c r="DZ28">
        <v>2.71562</v>
      </c>
      <c r="EA28">
        <v>0.0937144</v>
      </c>
      <c r="EB28">
        <v>0.0925768</v>
      </c>
      <c r="EC28">
        <v>0.0544524</v>
      </c>
      <c r="ED28">
        <v>0.0522183</v>
      </c>
      <c r="EE28">
        <v>28745.3</v>
      </c>
      <c r="EF28">
        <v>28929.2</v>
      </c>
      <c r="EG28">
        <v>29477</v>
      </c>
      <c r="EH28">
        <v>29482.8</v>
      </c>
      <c r="EI28">
        <v>36929.7</v>
      </c>
      <c r="EJ28">
        <v>37158.6</v>
      </c>
      <c r="EK28">
        <v>41504.7</v>
      </c>
      <c r="EL28">
        <v>42007.7</v>
      </c>
      <c r="EM28">
        <v>1.97532</v>
      </c>
      <c r="EN28">
        <v>1.8604</v>
      </c>
      <c r="EO28">
        <v>-0.0164174</v>
      </c>
      <c r="EP28">
        <v>0</v>
      </c>
      <c r="EQ28">
        <v>20.2632</v>
      </c>
      <c r="ER28">
        <v>999.9</v>
      </c>
      <c r="ES28">
        <v>39.6</v>
      </c>
      <c r="ET28">
        <v>30.4</v>
      </c>
      <c r="EU28">
        <v>19.2731</v>
      </c>
      <c r="EV28">
        <v>62.4202</v>
      </c>
      <c r="EW28">
        <v>29.7957</v>
      </c>
      <c r="EX28">
        <v>1</v>
      </c>
      <c r="EY28">
        <v>-0.07663109999999999</v>
      </c>
      <c r="EZ28">
        <v>3.42593</v>
      </c>
      <c r="FA28">
        <v>20.3309</v>
      </c>
      <c r="FB28">
        <v>5.22882</v>
      </c>
      <c r="FC28">
        <v>12.0128</v>
      </c>
      <c r="FD28">
        <v>4.99305</v>
      </c>
      <c r="FE28">
        <v>3.29</v>
      </c>
      <c r="FF28">
        <v>9999</v>
      </c>
      <c r="FG28">
        <v>9999</v>
      </c>
      <c r="FH28">
        <v>9999</v>
      </c>
      <c r="FI28">
        <v>999.9</v>
      </c>
      <c r="FJ28">
        <v>1.86733</v>
      </c>
      <c r="FK28">
        <v>1.86633</v>
      </c>
      <c r="FL28">
        <v>1.86584</v>
      </c>
      <c r="FM28">
        <v>1.86584</v>
      </c>
      <c r="FN28">
        <v>1.86763</v>
      </c>
      <c r="FO28">
        <v>1.87012</v>
      </c>
      <c r="FP28">
        <v>1.86879</v>
      </c>
      <c r="FQ28">
        <v>1.87013</v>
      </c>
      <c r="FR28">
        <v>0</v>
      </c>
      <c r="FS28">
        <v>0</v>
      </c>
      <c r="FT28">
        <v>0</v>
      </c>
      <c r="FU28">
        <v>0</v>
      </c>
      <c r="FV28" t="s">
        <v>358</v>
      </c>
      <c r="FW28" t="s">
        <v>359</v>
      </c>
      <c r="FX28" t="s">
        <v>360</v>
      </c>
      <c r="FY28" t="s">
        <v>360</v>
      </c>
      <c r="FZ28" t="s">
        <v>360</v>
      </c>
      <c r="GA28" t="s">
        <v>360</v>
      </c>
      <c r="GB28">
        <v>0</v>
      </c>
      <c r="GC28">
        <v>100</v>
      </c>
      <c r="GD28">
        <v>100</v>
      </c>
      <c r="GE28">
        <v>-1.203</v>
      </c>
      <c r="GF28">
        <v>-0.1912</v>
      </c>
      <c r="GG28">
        <v>-0.2902060169519449</v>
      </c>
      <c r="GH28">
        <v>-0.002270368465901076</v>
      </c>
      <c r="GI28">
        <v>2.972352929391332E-07</v>
      </c>
      <c r="GJ28">
        <v>-1.191130092995547E-10</v>
      </c>
      <c r="GK28">
        <v>-0.1495390811316279</v>
      </c>
      <c r="GL28">
        <v>-0.01651147022539249</v>
      </c>
      <c r="GM28">
        <v>0.001538257844941434</v>
      </c>
      <c r="GN28">
        <v>-2.852852953541502E-05</v>
      </c>
      <c r="GO28">
        <v>3</v>
      </c>
      <c r="GP28">
        <v>2330</v>
      </c>
      <c r="GQ28">
        <v>1</v>
      </c>
      <c r="GR28">
        <v>25</v>
      </c>
      <c r="GS28">
        <v>13.7</v>
      </c>
      <c r="GT28">
        <v>13.7</v>
      </c>
      <c r="GU28">
        <v>1.03149</v>
      </c>
      <c r="GV28">
        <v>2.22168</v>
      </c>
      <c r="GW28">
        <v>1.39648</v>
      </c>
      <c r="GX28">
        <v>2.35474</v>
      </c>
      <c r="GY28">
        <v>1.49536</v>
      </c>
      <c r="GZ28">
        <v>2.47803</v>
      </c>
      <c r="HA28">
        <v>34.715</v>
      </c>
      <c r="HB28">
        <v>24.0875</v>
      </c>
      <c r="HC28">
        <v>18</v>
      </c>
      <c r="HD28">
        <v>529.677</v>
      </c>
      <c r="HE28">
        <v>414.373</v>
      </c>
      <c r="HF28">
        <v>16.7208</v>
      </c>
      <c r="HG28">
        <v>26.2953</v>
      </c>
      <c r="HH28">
        <v>30.0001</v>
      </c>
      <c r="HI28">
        <v>26.3793</v>
      </c>
      <c r="HJ28">
        <v>26.3508</v>
      </c>
      <c r="HK28">
        <v>20.6516</v>
      </c>
      <c r="HL28">
        <v>46.1538</v>
      </c>
      <c r="HM28">
        <v>0</v>
      </c>
      <c r="HN28">
        <v>16.796</v>
      </c>
      <c r="HO28">
        <v>420</v>
      </c>
      <c r="HP28">
        <v>9.212680000000001</v>
      </c>
      <c r="HQ28">
        <v>100.779</v>
      </c>
      <c r="HR28">
        <v>100.894</v>
      </c>
    </row>
    <row r="29" spans="1:226">
      <c r="A29">
        <v>13</v>
      </c>
      <c r="B29">
        <v>1679691083.6</v>
      </c>
      <c r="C29">
        <v>1106.099999904633</v>
      </c>
      <c r="D29" t="s">
        <v>384</v>
      </c>
      <c r="E29" t="s">
        <v>385</v>
      </c>
      <c r="F29">
        <v>5</v>
      </c>
      <c r="G29" t="s">
        <v>353</v>
      </c>
      <c r="H29" t="s">
        <v>354</v>
      </c>
      <c r="I29">
        <v>1679691080.85</v>
      </c>
      <c r="J29">
        <f>(K29)/1000</f>
        <v>0</v>
      </c>
      <c r="K29">
        <f>IF(BF29, AN29, AH29)</f>
        <v>0</v>
      </c>
      <c r="L29">
        <f>IF(BF29, AI29, AG29)</f>
        <v>0</v>
      </c>
      <c r="M29">
        <f>BH29 - IF(AU29&gt;1, L29*BB29*100.0/(AW29*BV29), 0)</f>
        <v>0</v>
      </c>
      <c r="N29">
        <f>((T29-J29/2)*M29-L29)/(T29+J29/2)</f>
        <v>0</v>
      </c>
      <c r="O29">
        <f>N29*(BO29+BP29)/1000.0</f>
        <v>0</v>
      </c>
      <c r="P29">
        <f>(BH29 - IF(AU29&gt;1, L29*BB29*100.0/(AW29*BV29), 0))*(BO29+BP29)/1000.0</f>
        <v>0</v>
      </c>
      <c r="Q29">
        <f>2.0/((1/S29-1/R29)+SIGN(S29)*SQRT((1/S29-1/R29)*(1/S29-1/R29) + 4*BC29/((BC29+1)*(BC29+1))*(2*1/S29*1/R29-1/R29*1/R29)))</f>
        <v>0</v>
      </c>
      <c r="R29">
        <f>IF(LEFT(BD29,1)&lt;&gt;"0",IF(LEFT(BD29,1)="1",3.0,BE29),$D$5+$E$5*(BV29*BO29/($K$5*1000))+$F$5*(BV29*BO29/($K$5*1000))*MAX(MIN(BB29,$J$5),$I$5)*MAX(MIN(BB29,$J$5),$I$5)+$G$5*MAX(MIN(BB29,$J$5),$I$5)*(BV29*BO29/($K$5*1000))+$H$5*(BV29*BO29/($K$5*1000))*(BV29*BO29/($K$5*1000)))</f>
        <v>0</v>
      </c>
      <c r="S29">
        <f>J29*(1000-(1000*0.61365*exp(17.502*W29/(240.97+W29))/(BO29+BP29)+BJ29)/2)/(1000*0.61365*exp(17.502*W29/(240.97+W29))/(BO29+BP29)-BJ29)</f>
        <v>0</v>
      </c>
      <c r="T29">
        <f>1/((BC29+1)/(Q29/1.6)+1/(R29/1.37)) + BC29/((BC29+1)/(Q29/1.6) + BC29/(R29/1.37))</f>
        <v>0</v>
      </c>
      <c r="U29">
        <f>(AX29*BA29)</f>
        <v>0</v>
      </c>
      <c r="V29">
        <f>(BQ29+(U29+2*0.95*5.67E-8*(((BQ29+$B$7)+273)^4-(BQ29+273)^4)-44100*J29)/(1.84*29.3*R29+8*0.95*5.67E-8*(BQ29+273)^3))</f>
        <v>0</v>
      </c>
      <c r="W29">
        <f>($C$7*BR29+$D$7*BS29+$E$7*V29)</f>
        <v>0</v>
      </c>
      <c r="X29">
        <f>0.61365*exp(17.502*W29/(240.97+W29))</f>
        <v>0</v>
      </c>
      <c r="Y29">
        <f>(Z29/AA29*100)</f>
        <v>0</v>
      </c>
      <c r="Z29">
        <f>BJ29*(BO29+BP29)/1000</f>
        <v>0</v>
      </c>
      <c r="AA29">
        <f>0.61365*exp(17.502*BQ29/(240.97+BQ29))</f>
        <v>0</v>
      </c>
      <c r="AB29">
        <f>(X29-BJ29*(BO29+BP29)/1000)</f>
        <v>0</v>
      </c>
      <c r="AC29">
        <f>(-J29*44100)</f>
        <v>0</v>
      </c>
      <c r="AD29">
        <f>2*29.3*R29*0.92*(BQ29-W29)</f>
        <v>0</v>
      </c>
      <c r="AE29">
        <f>2*0.95*5.67E-8*(((BQ29+$B$7)+273)^4-(W29+273)^4)</f>
        <v>0</v>
      </c>
      <c r="AF29">
        <f>U29+AE29+AC29+AD29</f>
        <v>0</v>
      </c>
      <c r="AG29">
        <f>BN29*AU29*(BI29-BH29*(1000-AU29*BK29)/(1000-AU29*BJ29))/(100*BB29)</f>
        <v>0</v>
      </c>
      <c r="AH29">
        <f>1000*BN29*AU29*(BJ29-BK29)/(100*BB29*(1000-AU29*BJ29))</f>
        <v>0</v>
      </c>
      <c r="AI29">
        <f>(AJ29 - AK29 - BO29*1E3/(8.314*(BQ29+273.15)) * AM29/BN29 * AL29) * BN29/(100*BB29) * (1000 - BK29)/1000</f>
        <v>0</v>
      </c>
      <c r="AJ29">
        <v>430.3444176965182</v>
      </c>
      <c r="AK29">
        <v>430.8916727272726</v>
      </c>
      <c r="AL29">
        <v>3.537251966909222E-05</v>
      </c>
      <c r="AM29">
        <v>64.58139493574583</v>
      </c>
      <c r="AN29">
        <f>(AP29 - AO29 + BO29*1E3/(8.314*(BQ29+273.15)) * AR29/BN29 * AQ29) * BN29/(100*BB29) * 1000/(1000 - AP29)</f>
        <v>0</v>
      </c>
      <c r="AO29">
        <v>24.11886044335005</v>
      </c>
      <c r="AP29">
        <v>24.2637303030303</v>
      </c>
      <c r="AQ29">
        <v>3.314369417320503E-06</v>
      </c>
      <c r="AR29">
        <v>99.97650361122433</v>
      </c>
      <c r="AS29">
        <v>0</v>
      </c>
      <c r="AT29">
        <v>0</v>
      </c>
      <c r="AU29">
        <f>IF(AS29*$H$13&gt;=AW29,1.0,(AW29/(AW29-AS29*$H$13)))</f>
        <v>0</v>
      </c>
      <c r="AV29">
        <f>(AU29-1)*100</f>
        <v>0</v>
      </c>
      <c r="AW29">
        <f>MAX(0,($B$13+$C$13*BV29)/(1+$D$13*BV29)*BO29/(BQ29+273)*$E$13)</f>
        <v>0</v>
      </c>
      <c r="AX29">
        <f>$B$11*BW29+$C$11*BX29+$F$11*CI29*(1-CL29)</f>
        <v>0</v>
      </c>
      <c r="AY29">
        <f>AX29*AZ29</f>
        <v>0</v>
      </c>
      <c r="AZ29">
        <f>($B$11*$D$9+$C$11*$D$9+$F$11*((CV29+CN29)/MAX(CV29+CN29+CW29, 0.1)*$I$9+CW29/MAX(CV29+CN29+CW29, 0.1)*$J$9))/($B$11+$C$11+$F$11)</f>
        <v>0</v>
      </c>
      <c r="BA29">
        <f>($B$11*$K$9+$C$11*$K$9+$F$11*((CV29+CN29)/MAX(CV29+CN29+CW29, 0.1)*$P$9+CW29/MAX(CV29+CN29+CW29, 0.1)*$Q$9))/($B$11+$C$11+$F$11)</f>
        <v>0</v>
      </c>
      <c r="BB29">
        <v>1.37</v>
      </c>
      <c r="BC29">
        <v>0.5</v>
      </c>
      <c r="BD29" t="s">
        <v>355</v>
      </c>
      <c r="BE29">
        <v>2</v>
      </c>
      <c r="BF29" t="b">
        <v>1</v>
      </c>
      <c r="BG29">
        <v>1679691080.85</v>
      </c>
      <c r="BH29">
        <v>420.4349999999999</v>
      </c>
      <c r="BI29">
        <v>419.9691</v>
      </c>
      <c r="BJ29">
        <v>24.26332</v>
      </c>
      <c r="BK29">
        <v>24.11877</v>
      </c>
      <c r="BL29">
        <v>421.7599</v>
      </c>
      <c r="BM29">
        <v>24.31385</v>
      </c>
      <c r="BN29">
        <v>500.0782</v>
      </c>
      <c r="BO29">
        <v>89.54544</v>
      </c>
      <c r="BP29">
        <v>0.09995476</v>
      </c>
      <c r="BQ29">
        <v>27.74628</v>
      </c>
      <c r="BR29">
        <v>27.49907</v>
      </c>
      <c r="BS29">
        <v>999.9</v>
      </c>
      <c r="BT29">
        <v>0</v>
      </c>
      <c r="BU29">
        <v>0</v>
      </c>
      <c r="BV29">
        <v>10013</v>
      </c>
      <c r="BW29">
        <v>0</v>
      </c>
      <c r="BX29">
        <v>0.281038</v>
      </c>
      <c r="BY29">
        <v>0.4657163000000001</v>
      </c>
      <c r="BZ29">
        <v>430.8897999999999</v>
      </c>
      <c r="CA29">
        <v>430.3486</v>
      </c>
      <c r="CB29">
        <v>0.1445378</v>
      </c>
      <c r="CC29">
        <v>419.9691</v>
      </c>
      <c r="CD29">
        <v>24.11877</v>
      </c>
      <c r="CE29">
        <v>2.17267</v>
      </c>
      <c r="CF29">
        <v>2.159727</v>
      </c>
      <c r="CG29">
        <v>18.76221</v>
      </c>
      <c r="CH29">
        <v>18.66667</v>
      </c>
      <c r="CI29">
        <v>0</v>
      </c>
      <c r="CJ29">
        <v>0</v>
      </c>
      <c r="CK29">
        <v>0</v>
      </c>
      <c r="CL29">
        <v>0</v>
      </c>
      <c r="CM29">
        <v>2.25567</v>
      </c>
      <c r="CN29">
        <v>0</v>
      </c>
      <c r="CO29">
        <v>-5.36843</v>
      </c>
      <c r="CP29">
        <v>-1.41698</v>
      </c>
      <c r="CQ29">
        <v>35.39360000000001</v>
      </c>
      <c r="CR29">
        <v>41.6746</v>
      </c>
      <c r="CS29">
        <v>38.1312</v>
      </c>
      <c r="CT29">
        <v>41.656</v>
      </c>
      <c r="CU29">
        <v>36.5683</v>
      </c>
      <c r="CV29">
        <v>0</v>
      </c>
      <c r="CW29">
        <v>0</v>
      </c>
      <c r="CX29">
        <v>0</v>
      </c>
      <c r="CY29">
        <v>1679691091.6</v>
      </c>
      <c r="CZ29">
        <v>0</v>
      </c>
      <c r="DA29">
        <v>1679690632.6</v>
      </c>
      <c r="DB29" t="s">
        <v>386</v>
      </c>
      <c r="DC29">
        <v>1679690632.6</v>
      </c>
      <c r="DD29">
        <v>1679690628.6</v>
      </c>
      <c r="DE29">
        <v>2</v>
      </c>
      <c r="DF29">
        <v>-0.121</v>
      </c>
      <c r="DG29">
        <v>0.001</v>
      </c>
      <c r="DH29">
        <v>-1.324</v>
      </c>
      <c r="DI29">
        <v>-0.05</v>
      </c>
      <c r="DJ29">
        <v>420</v>
      </c>
      <c r="DK29">
        <v>24</v>
      </c>
      <c r="DL29">
        <v>0.29</v>
      </c>
      <c r="DM29">
        <v>0.2</v>
      </c>
      <c r="DN29">
        <v>0.4594576585365854</v>
      </c>
      <c r="DO29">
        <v>-0.07198457142857011</v>
      </c>
      <c r="DP29">
        <v>0.03216752615992184</v>
      </c>
      <c r="DQ29">
        <v>1</v>
      </c>
      <c r="DR29">
        <v>0.130137</v>
      </c>
      <c r="DS29">
        <v>0.1290756794425089</v>
      </c>
      <c r="DT29">
        <v>0.01303775863013121</v>
      </c>
      <c r="DU29">
        <v>0</v>
      </c>
      <c r="DV29">
        <v>1</v>
      </c>
      <c r="DW29">
        <v>2</v>
      </c>
      <c r="DX29" t="s">
        <v>387</v>
      </c>
      <c r="DY29">
        <v>2.98301</v>
      </c>
      <c r="DZ29">
        <v>2.71573</v>
      </c>
      <c r="EA29">
        <v>0.0937919</v>
      </c>
      <c r="EB29">
        <v>0.09261079999999999</v>
      </c>
      <c r="EC29">
        <v>0.10713</v>
      </c>
      <c r="ED29">
        <v>0.104724</v>
      </c>
      <c r="EE29">
        <v>28728.2</v>
      </c>
      <c r="EF29">
        <v>28912.9</v>
      </c>
      <c r="EG29">
        <v>29464.9</v>
      </c>
      <c r="EH29">
        <v>29469.2</v>
      </c>
      <c r="EI29">
        <v>34834.7</v>
      </c>
      <c r="EJ29">
        <v>35058.7</v>
      </c>
      <c r="EK29">
        <v>41488.7</v>
      </c>
      <c r="EL29">
        <v>41988.9</v>
      </c>
      <c r="EM29">
        <v>1.97105</v>
      </c>
      <c r="EN29">
        <v>1.883</v>
      </c>
      <c r="EO29">
        <v>0.06897</v>
      </c>
      <c r="EP29">
        <v>0</v>
      </c>
      <c r="EQ29">
        <v>26.3733</v>
      </c>
      <c r="ER29">
        <v>999.9</v>
      </c>
      <c r="ES29">
        <v>59.9</v>
      </c>
      <c r="ET29">
        <v>30.2</v>
      </c>
      <c r="EU29">
        <v>28.8288</v>
      </c>
      <c r="EV29">
        <v>62.7212</v>
      </c>
      <c r="EW29">
        <v>28.9704</v>
      </c>
      <c r="EX29">
        <v>1</v>
      </c>
      <c r="EY29">
        <v>-0.0566082</v>
      </c>
      <c r="EZ29">
        <v>-0.902786</v>
      </c>
      <c r="FA29">
        <v>20.3604</v>
      </c>
      <c r="FB29">
        <v>5.22867</v>
      </c>
      <c r="FC29">
        <v>12.0099</v>
      </c>
      <c r="FD29">
        <v>4.9924</v>
      </c>
      <c r="FE29">
        <v>3.29</v>
      </c>
      <c r="FF29">
        <v>9999</v>
      </c>
      <c r="FG29">
        <v>9999</v>
      </c>
      <c r="FH29">
        <v>9999</v>
      </c>
      <c r="FI29">
        <v>999.9</v>
      </c>
      <c r="FJ29">
        <v>1.86737</v>
      </c>
      <c r="FK29">
        <v>1.86637</v>
      </c>
      <c r="FL29">
        <v>1.86587</v>
      </c>
      <c r="FM29">
        <v>1.8658</v>
      </c>
      <c r="FN29">
        <v>1.86768</v>
      </c>
      <c r="FO29">
        <v>1.87012</v>
      </c>
      <c r="FP29">
        <v>1.86876</v>
      </c>
      <c r="FQ29">
        <v>1.87018</v>
      </c>
      <c r="FR29">
        <v>0</v>
      </c>
      <c r="FS29">
        <v>0</v>
      </c>
      <c r="FT29">
        <v>0</v>
      </c>
      <c r="FU29">
        <v>0</v>
      </c>
      <c r="FV29" t="s">
        <v>358</v>
      </c>
      <c r="FW29" t="s">
        <v>359</v>
      </c>
      <c r="FX29" t="s">
        <v>360</v>
      </c>
      <c r="FY29" t="s">
        <v>360</v>
      </c>
      <c r="FZ29" t="s">
        <v>360</v>
      </c>
      <c r="GA29" t="s">
        <v>360</v>
      </c>
      <c r="GB29">
        <v>0</v>
      </c>
      <c r="GC29">
        <v>100</v>
      </c>
      <c r="GD29">
        <v>100</v>
      </c>
      <c r="GE29">
        <v>-1.324</v>
      </c>
      <c r="GF29">
        <v>-0.0505</v>
      </c>
      <c r="GG29">
        <v>-0.4113060897400256</v>
      </c>
      <c r="GH29">
        <v>-0.002270368465901076</v>
      </c>
      <c r="GI29">
        <v>2.972352929391332E-07</v>
      </c>
      <c r="GJ29">
        <v>-1.191130092995547E-10</v>
      </c>
      <c r="GK29">
        <v>-0.1483747781100044</v>
      </c>
      <c r="GL29">
        <v>-0.01651147022539249</v>
      </c>
      <c r="GM29">
        <v>0.001538257844941434</v>
      </c>
      <c r="GN29">
        <v>-2.852852953541502E-05</v>
      </c>
      <c r="GO29">
        <v>3</v>
      </c>
      <c r="GP29">
        <v>2330</v>
      </c>
      <c r="GQ29">
        <v>1</v>
      </c>
      <c r="GR29">
        <v>25</v>
      </c>
      <c r="GS29">
        <v>7.5</v>
      </c>
      <c r="GT29">
        <v>7.6</v>
      </c>
      <c r="GU29">
        <v>1.04614</v>
      </c>
      <c r="GV29">
        <v>2.23999</v>
      </c>
      <c r="GW29">
        <v>1.39648</v>
      </c>
      <c r="GX29">
        <v>2.34863</v>
      </c>
      <c r="GY29">
        <v>1.49536</v>
      </c>
      <c r="GZ29">
        <v>2.43042</v>
      </c>
      <c r="HA29">
        <v>34.9904</v>
      </c>
      <c r="HB29">
        <v>24.0963</v>
      </c>
      <c r="HC29">
        <v>18</v>
      </c>
      <c r="HD29">
        <v>530.254</v>
      </c>
      <c r="HE29">
        <v>430.177</v>
      </c>
      <c r="HF29">
        <v>27.743</v>
      </c>
      <c r="HG29">
        <v>26.7636</v>
      </c>
      <c r="HH29">
        <v>30</v>
      </c>
      <c r="HI29">
        <v>26.7524</v>
      </c>
      <c r="HJ29">
        <v>26.697</v>
      </c>
      <c r="HK29">
        <v>20.9394</v>
      </c>
      <c r="HL29">
        <v>23.2031</v>
      </c>
      <c r="HM29">
        <v>81.1615</v>
      </c>
      <c r="HN29">
        <v>27.7337</v>
      </c>
      <c r="HO29">
        <v>420</v>
      </c>
      <c r="HP29">
        <v>24.1813</v>
      </c>
      <c r="HQ29">
        <v>100.739</v>
      </c>
      <c r="HR29">
        <v>100.848</v>
      </c>
    </row>
    <row r="30" spans="1:226">
      <c r="A30">
        <v>14</v>
      </c>
      <c r="B30">
        <v>1679691088.6</v>
      </c>
      <c r="C30">
        <v>1111.099999904633</v>
      </c>
      <c r="D30" t="s">
        <v>388</v>
      </c>
      <c r="E30" t="s">
        <v>389</v>
      </c>
      <c r="F30">
        <v>5</v>
      </c>
      <c r="G30" t="s">
        <v>353</v>
      </c>
      <c r="H30" t="s">
        <v>354</v>
      </c>
      <c r="I30">
        <v>1679691086.1</v>
      </c>
      <c r="J30">
        <f>(K30)/1000</f>
        <v>0</v>
      </c>
      <c r="K30">
        <f>IF(BF30, AN30, AH30)</f>
        <v>0</v>
      </c>
      <c r="L30">
        <f>IF(BF30, AI30, AG30)</f>
        <v>0</v>
      </c>
      <c r="M30">
        <f>BH30 - IF(AU30&gt;1, L30*BB30*100.0/(AW30*BV30), 0)</f>
        <v>0</v>
      </c>
      <c r="N30">
        <f>((T30-J30/2)*M30-L30)/(T30+J30/2)</f>
        <v>0</v>
      </c>
      <c r="O30">
        <f>N30*(BO30+BP30)/1000.0</f>
        <v>0</v>
      </c>
      <c r="P30">
        <f>(BH30 - IF(AU30&gt;1, L30*BB30*100.0/(AW30*BV30), 0))*(BO30+BP30)/1000.0</f>
        <v>0</v>
      </c>
      <c r="Q30">
        <f>2.0/((1/S30-1/R30)+SIGN(S30)*SQRT((1/S30-1/R30)*(1/S30-1/R30) + 4*BC30/((BC30+1)*(BC30+1))*(2*1/S30*1/R30-1/R30*1/R30)))</f>
        <v>0</v>
      </c>
      <c r="R30">
        <f>IF(LEFT(BD30,1)&lt;&gt;"0",IF(LEFT(BD30,1)="1",3.0,BE30),$D$5+$E$5*(BV30*BO30/($K$5*1000))+$F$5*(BV30*BO30/($K$5*1000))*MAX(MIN(BB30,$J$5),$I$5)*MAX(MIN(BB30,$J$5),$I$5)+$G$5*MAX(MIN(BB30,$J$5),$I$5)*(BV30*BO30/($K$5*1000))+$H$5*(BV30*BO30/($K$5*1000))*(BV30*BO30/($K$5*1000)))</f>
        <v>0</v>
      </c>
      <c r="S30">
        <f>J30*(1000-(1000*0.61365*exp(17.502*W30/(240.97+W30))/(BO30+BP30)+BJ30)/2)/(1000*0.61365*exp(17.502*W30/(240.97+W30))/(BO30+BP30)-BJ30)</f>
        <v>0</v>
      </c>
      <c r="T30">
        <f>1/((BC30+1)/(Q30/1.6)+1/(R30/1.37)) + BC30/((BC30+1)/(Q30/1.6) + BC30/(R30/1.37))</f>
        <v>0</v>
      </c>
      <c r="U30">
        <f>(AX30*BA30)</f>
        <v>0</v>
      </c>
      <c r="V30">
        <f>(BQ30+(U30+2*0.95*5.67E-8*(((BQ30+$B$7)+273)^4-(BQ30+273)^4)-44100*J30)/(1.84*29.3*R30+8*0.95*5.67E-8*(BQ30+273)^3))</f>
        <v>0</v>
      </c>
      <c r="W30">
        <f>($C$7*BR30+$D$7*BS30+$E$7*V30)</f>
        <v>0</v>
      </c>
      <c r="X30">
        <f>0.61365*exp(17.502*W30/(240.97+W30))</f>
        <v>0</v>
      </c>
      <c r="Y30">
        <f>(Z30/AA30*100)</f>
        <v>0</v>
      </c>
      <c r="Z30">
        <f>BJ30*(BO30+BP30)/1000</f>
        <v>0</v>
      </c>
      <c r="AA30">
        <f>0.61365*exp(17.502*BQ30/(240.97+BQ30))</f>
        <v>0</v>
      </c>
      <c r="AB30">
        <f>(X30-BJ30*(BO30+BP30)/1000)</f>
        <v>0</v>
      </c>
      <c r="AC30">
        <f>(-J30*44100)</f>
        <v>0</v>
      </c>
      <c r="AD30">
        <f>2*29.3*R30*0.92*(BQ30-W30)</f>
        <v>0</v>
      </c>
      <c r="AE30">
        <f>2*0.95*5.67E-8*(((BQ30+$B$7)+273)^4-(W30+273)^4)</f>
        <v>0</v>
      </c>
      <c r="AF30">
        <f>U30+AE30+AC30+AD30</f>
        <v>0</v>
      </c>
      <c r="AG30">
        <f>BN30*AU30*(BI30-BH30*(1000-AU30*BK30)/(1000-AU30*BJ30))/(100*BB30)</f>
        <v>0</v>
      </c>
      <c r="AH30">
        <f>1000*BN30*AU30*(BJ30-BK30)/(100*BB30*(1000-AU30*BJ30))</f>
        <v>0</v>
      </c>
      <c r="AI30">
        <f>(AJ30 - AK30 - BO30*1E3/(8.314*(BQ30+273.15)) * AM30/BN30 * AL30) * BN30/(100*BB30) * (1000 - BK30)/1000</f>
        <v>0</v>
      </c>
      <c r="AJ30">
        <v>430.3489865678105</v>
      </c>
      <c r="AK30">
        <v>430.9110000000001</v>
      </c>
      <c r="AL30">
        <v>9.850665457457714E-05</v>
      </c>
      <c r="AM30">
        <v>64.58139493574583</v>
      </c>
      <c r="AN30">
        <f>(AP30 - AO30 + BO30*1E3/(8.314*(BQ30+273.15)) * AR30/BN30 * AQ30) * BN30/(100*BB30) * 1000/(1000 - AP30)</f>
        <v>0</v>
      </c>
      <c r="AO30">
        <v>24.12777647158351</v>
      </c>
      <c r="AP30">
        <v>24.26464969696969</v>
      </c>
      <c r="AQ30">
        <v>-6.406332539098191E-06</v>
      </c>
      <c r="AR30">
        <v>99.97650361122433</v>
      </c>
      <c r="AS30">
        <v>0</v>
      </c>
      <c r="AT30">
        <v>0</v>
      </c>
      <c r="AU30">
        <f>IF(AS30*$H$13&gt;=AW30,1.0,(AW30/(AW30-AS30*$H$13)))</f>
        <v>0</v>
      </c>
      <c r="AV30">
        <f>(AU30-1)*100</f>
        <v>0</v>
      </c>
      <c r="AW30">
        <f>MAX(0,($B$13+$C$13*BV30)/(1+$D$13*BV30)*BO30/(BQ30+273)*$E$13)</f>
        <v>0</v>
      </c>
      <c r="AX30">
        <f>$B$11*BW30+$C$11*BX30+$F$11*CI30*(1-CL30)</f>
        <v>0</v>
      </c>
      <c r="AY30">
        <f>AX30*AZ30</f>
        <v>0</v>
      </c>
      <c r="AZ30">
        <f>($B$11*$D$9+$C$11*$D$9+$F$11*((CV30+CN30)/MAX(CV30+CN30+CW30, 0.1)*$I$9+CW30/MAX(CV30+CN30+CW30, 0.1)*$J$9))/($B$11+$C$11+$F$11)</f>
        <v>0</v>
      </c>
      <c r="BA30">
        <f>($B$11*$K$9+$C$11*$K$9+$F$11*((CV30+CN30)/MAX(CV30+CN30+CW30, 0.1)*$P$9+CW30/MAX(CV30+CN30+CW30, 0.1)*$Q$9))/($B$11+$C$11+$F$11)</f>
        <v>0</v>
      </c>
      <c r="BB30">
        <v>1.37</v>
      </c>
      <c r="BC30">
        <v>0.5</v>
      </c>
      <c r="BD30" t="s">
        <v>355</v>
      </c>
      <c r="BE30">
        <v>2</v>
      </c>
      <c r="BF30" t="b">
        <v>1</v>
      </c>
      <c r="BG30">
        <v>1679691086.1</v>
      </c>
      <c r="BH30">
        <v>420.4528888888889</v>
      </c>
      <c r="BI30">
        <v>419.9710000000001</v>
      </c>
      <c r="BJ30">
        <v>24.26308888888889</v>
      </c>
      <c r="BK30">
        <v>24.13553333333333</v>
      </c>
      <c r="BL30">
        <v>421.7778888888889</v>
      </c>
      <c r="BM30">
        <v>24.3136</v>
      </c>
      <c r="BN30">
        <v>500.0602222222221</v>
      </c>
      <c r="BO30">
        <v>89.54426666666666</v>
      </c>
      <c r="BP30">
        <v>0.1000118444444445</v>
      </c>
      <c r="BQ30">
        <v>27.74502222222222</v>
      </c>
      <c r="BR30">
        <v>27.49807777777778</v>
      </c>
      <c r="BS30">
        <v>999.9000000000001</v>
      </c>
      <c r="BT30">
        <v>0</v>
      </c>
      <c r="BU30">
        <v>0</v>
      </c>
      <c r="BV30">
        <v>10000.40555555556</v>
      </c>
      <c r="BW30">
        <v>0</v>
      </c>
      <c r="BX30">
        <v>0.281038</v>
      </c>
      <c r="BY30">
        <v>0.4820827777777778</v>
      </c>
      <c r="BZ30">
        <v>430.9081111111111</v>
      </c>
      <c r="CA30">
        <v>430.3577777777777</v>
      </c>
      <c r="CB30">
        <v>0.1275432555555556</v>
      </c>
      <c r="CC30">
        <v>419.9710000000001</v>
      </c>
      <c r="CD30">
        <v>24.13553333333333</v>
      </c>
      <c r="CE30">
        <v>2.172621111111111</v>
      </c>
      <c r="CF30">
        <v>2.161197777777778</v>
      </c>
      <c r="CG30">
        <v>18.76184444444445</v>
      </c>
      <c r="CH30">
        <v>18.67755555555555</v>
      </c>
      <c r="CI30">
        <v>0</v>
      </c>
      <c r="CJ30">
        <v>0</v>
      </c>
      <c r="CK30">
        <v>0</v>
      </c>
      <c r="CL30">
        <v>0</v>
      </c>
      <c r="CM30">
        <v>2.163955555555555</v>
      </c>
      <c r="CN30">
        <v>0</v>
      </c>
      <c r="CO30">
        <v>-5.300488888888889</v>
      </c>
      <c r="CP30">
        <v>-1.442766666666667</v>
      </c>
      <c r="CQ30">
        <v>35.437</v>
      </c>
      <c r="CR30">
        <v>41.687</v>
      </c>
      <c r="CS30">
        <v>38.17322222222222</v>
      </c>
      <c r="CT30">
        <v>41.687</v>
      </c>
      <c r="CU30">
        <v>36.611</v>
      </c>
      <c r="CV30">
        <v>0</v>
      </c>
      <c r="CW30">
        <v>0</v>
      </c>
      <c r="CX30">
        <v>0</v>
      </c>
      <c r="CY30">
        <v>1679691097</v>
      </c>
      <c r="CZ30">
        <v>0</v>
      </c>
      <c r="DA30">
        <v>1679690632.6</v>
      </c>
      <c r="DB30" t="s">
        <v>386</v>
      </c>
      <c r="DC30">
        <v>1679690632.6</v>
      </c>
      <c r="DD30">
        <v>1679690628.6</v>
      </c>
      <c r="DE30">
        <v>2</v>
      </c>
      <c r="DF30">
        <v>-0.121</v>
      </c>
      <c r="DG30">
        <v>0.001</v>
      </c>
      <c r="DH30">
        <v>-1.324</v>
      </c>
      <c r="DI30">
        <v>-0.05</v>
      </c>
      <c r="DJ30">
        <v>420</v>
      </c>
      <c r="DK30">
        <v>24</v>
      </c>
      <c r="DL30">
        <v>0.29</v>
      </c>
      <c r="DM30">
        <v>0.2</v>
      </c>
      <c r="DN30">
        <v>0.4544013000000001</v>
      </c>
      <c r="DO30">
        <v>0.2033582589118203</v>
      </c>
      <c r="DP30">
        <v>0.03208594730579106</v>
      </c>
      <c r="DQ30">
        <v>0</v>
      </c>
      <c r="DR30">
        <v>0.1355536325</v>
      </c>
      <c r="DS30">
        <v>0.00415245816135038</v>
      </c>
      <c r="DT30">
        <v>0.01178027315036429</v>
      </c>
      <c r="DU30">
        <v>1</v>
      </c>
      <c r="DV30">
        <v>1</v>
      </c>
      <c r="DW30">
        <v>2</v>
      </c>
      <c r="DX30" t="s">
        <v>387</v>
      </c>
      <c r="DY30">
        <v>2.98307</v>
      </c>
      <c r="DZ30">
        <v>2.71561</v>
      </c>
      <c r="EA30">
        <v>0.09379369999999999</v>
      </c>
      <c r="EB30">
        <v>0.0926076</v>
      </c>
      <c r="EC30">
        <v>0.107141</v>
      </c>
      <c r="ED30">
        <v>0.104917</v>
      </c>
      <c r="EE30">
        <v>28728</v>
      </c>
      <c r="EF30">
        <v>28913.2</v>
      </c>
      <c r="EG30">
        <v>29464.7</v>
      </c>
      <c r="EH30">
        <v>29469.5</v>
      </c>
      <c r="EI30">
        <v>34833.9</v>
      </c>
      <c r="EJ30">
        <v>35051.1</v>
      </c>
      <c r="EK30">
        <v>41488.3</v>
      </c>
      <c r="EL30">
        <v>41989.1</v>
      </c>
      <c r="EM30">
        <v>1.97105</v>
      </c>
      <c r="EN30">
        <v>1.88302</v>
      </c>
      <c r="EO30">
        <v>0.0687465</v>
      </c>
      <c r="EP30">
        <v>0</v>
      </c>
      <c r="EQ30">
        <v>26.3694</v>
      </c>
      <c r="ER30">
        <v>999.9</v>
      </c>
      <c r="ES30">
        <v>59.9</v>
      </c>
      <c r="ET30">
        <v>30.2</v>
      </c>
      <c r="EU30">
        <v>28.8276</v>
      </c>
      <c r="EV30">
        <v>62.5512</v>
      </c>
      <c r="EW30">
        <v>28.6058</v>
      </c>
      <c r="EX30">
        <v>1</v>
      </c>
      <c r="EY30">
        <v>-0.0566235</v>
      </c>
      <c r="EZ30">
        <v>-0.884232</v>
      </c>
      <c r="FA30">
        <v>20.3607</v>
      </c>
      <c r="FB30">
        <v>5.22867</v>
      </c>
      <c r="FC30">
        <v>12.0099</v>
      </c>
      <c r="FD30">
        <v>4.9922</v>
      </c>
      <c r="FE30">
        <v>3.29</v>
      </c>
      <c r="FF30">
        <v>9999</v>
      </c>
      <c r="FG30">
        <v>9999</v>
      </c>
      <c r="FH30">
        <v>9999</v>
      </c>
      <c r="FI30">
        <v>999.9</v>
      </c>
      <c r="FJ30">
        <v>1.86736</v>
      </c>
      <c r="FK30">
        <v>1.86638</v>
      </c>
      <c r="FL30">
        <v>1.86587</v>
      </c>
      <c r="FM30">
        <v>1.86584</v>
      </c>
      <c r="FN30">
        <v>1.86767</v>
      </c>
      <c r="FO30">
        <v>1.87012</v>
      </c>
      <c r="FP30">
        <v>1.86875</v>
      </c>
      <c r="FQ30">
        <v>1.87017</v>
      </c>
      <c r="FR30">
        <v>0</v>
      </c>
      <c r="FS30">
        <v>0</v>
      </c>
      <c r="FT30">
        <v>0</v>
      </c>
      <c r="FU30">
        <v>0</v>
      </c>
      <c r="FV30" t="s">
        <v>358</v>
      </c>
      <c r="FW30" t="s">
        <v>359</v>
      </c>
      <c r="FX30" t="s">
        <v>360</v>
      </c>
      <c r="FY30" t="s">
        <v>360</v>
      </c>
      <c r="FZ30" t="s">
        <v>360</v>
      </c>
      <c r="GA30" t="s">
        <v>360</v>
      </c>
      <c r="GB30">
        <v>0</v>
      </c>
      <c r="GC30">
        <v>100</v>
      </c>
      <c r="GD30">
        <v>100</v>
      </c>
      <c r="GE30">
        <v>-1.325</v>
      </c>
      <c r="GF30">
        <v>-0.0505</v>
      </c>
      <c r="GG30">
        <v>-0.4113060897400256</v>
      </c>
      <c r="GH30">
        <v>-0.002270368465901076</v>
      </c>
      <c r="GI30">
        <v>2.972352929391332E-07</v>
      </c>
      <c r="GJ30">
        <v>-1.191130092995547E-10</v>
      </c>
      <c r="GK30">
        <v>-0.1483747781100044</v>
      </c>
      <c r="GL30">
        <v>-0.01651147022539249</v>
      </c>
      <c r="GM30">
        <v>0.001538257844941434</v>
      </c>
      <c r="GN30">
        <v>-2.852852953541502E-05</v>
      </c>
      <c r="GO30">
        <v>3</v>
      </c>
      <c r="GP30">
        <v>2330</v>
      </c>
      <c r="GQ30">
        <v>1</v>
      </c>
      <c r="GR30">
        <v>25</v>
      </c>
      <c r="GS30">
        <v>7.6</v>
      </c>
      <c r="GT30">
        <v>7.7</v>
      </c>
      <c r="GU30">
        <v>1.04492</v>
      </c>
      <c r="GV30">
        <v>2.229</v>
      </c>
      <c r="GW30">
        <v>1.39648</v>
      </c>
      <c r="GX30">
        <v>2.34863</v>
      </c>
      <c r="GY30">
        <v>1.49536</v>
      </c>
      <c r="GZ30">
        <v>2.46338</v>
      </c>
      <c r="HA30">
        <v>35.0134</v>
      </c>
      <c r="HB30">
        <v>24.0963</v>
      </c>
      <c r="HC30">
        <v>18</v>
      </c>
      <c r="HD30">
        <v>530.239</v>
      </c>
      <c r="HE30">
        <v>430.193</v>
      </c>
      <c r="HF30">
        <v>27.7417</v>
      </c>
      <c r="HG30">
        <v>26.7613</v>
      </c>
      <c r="HH30">
        <v>30</v>
      </c>
      <c r="HI30">
        <v>26.7506</v>
      </c>
      <c r="HJ30">
        <v>26.697</v>
      </c>
      <c r="HK30">
        <v>20.9399</v>
      </c>
      <c r="HL30">
        <v>23.2031</v>
      </c>
      <c r="HM30">
        <v>81.1615</v>
      </c>
      <c r="HN30">
        <v>27.738</v>
      </c>
      <c r="HO30">
        <v>420</v>
      </c>
      <c r="HP30">
        <v>24.1813</v>
      </c>
      <c r="HQ30">
        <v>100.738</v>
      </c>
      <c r="HR30">
        <v>100.849</v>
      </c>
    </row>
    <row r="31" spans="1:226">
      <c r="A31">
        <v>15</v>
      </c>
      <c r="B31">
        <v>1679691093.6</v>
      </c>
      <c r="C31">
        <v>1116.099999904633</v>
      </c>
      <c r="D31" t="s">
        <v>390</v>
      </c>
      <c r="E31" t="s">
        <v>391</v>
      </c>
      <c r="F31">
        <v>5</v>
      </c>
      <c r="G31" t="s">
        <v>353</v>
      </c>
      <c r="H31" t="s">
        <v>354</v>
      </c>
      <c r="I31">
        <v>1679691090.8</v>
      </c>
      <c r="J31">
        <f>(K31)/1000</f>
        <v>0</v>
      </c>
      <c r="K31">
        <f>IF(BF31, AN31, AH31)</f>
        <v>0</v>
      </c>
      <c r="L31">
        <f>IF(BF31, AI31, AG31)</f>
        <v>0</v>
      </c>
      <c r="M31">
        <f>BH31 - IF(AU31&gt;1, L31*BB31*100.0/(AW31*BV31), 0)</f>
        <v>0</v>
      </c>
      <c r="N31">
        <f>((T31-J31/2)*M31-L31)/(T31+J31/2)</f>
        <v>0</v>
      </c>
      <c r="O31">
        <f>N31*(BO31+BP31)/1000.0</f>
        <v>0</v>
      </c>
      <c r="P31">
        <f>(BH31 - IF(AU31&gt;1, L31*BB31*100.0/(AW31*BV31), 0))*(BO31+BP31)/1000.0</f>
        <v>0</v>
      </c>
      <c r="Q31">
        <f>2.0/((1/S31-1/R31)+SIGN(S31)*SQRT((1/S31-1/R31)*(1/S31-1/R31) + 4*BC31/((BC31+1)*(BC31+1))*(2*1/S31*1/R31-1/R31*1/R31)))</f>
        <v>0</v>
      </c>
      <c r="R31">
        <f>IF(LEFT(BD31,1)&lt;&gt;"0",IF(LEFT(BD31,1)="1",3.0,BE31),$D$5+$E$5*(BV31*BO31/($K$5*1000))+$F$5*(BV31*BO31/($K$5*1000))*MAX(MIN(BB31,$J$5),$I$5)*MAX(MIN(BB31,$J$5),$I$5)+$G$5*MAX(MIN(BB31,$J$5),$I$5)*(BV31*BO31/($K$5*1000))+$H$5*(BV31*BO31/($K$5*1000))*(BV31*BO31/($K$5*1000)))</f>
        <v>0</v>
      </c>
      <c r="S31">
        <f>J31*(1000-(1000*0.61365*exp(17.502*W31/(240.97+W31))/(BO31+BP31)+BJ31)/2)/(1000*0.61365*exp(17.502*W31/(240.97+W31))/(BO31+BP31)-BJ31)</f>
        <v>0</v>
      </c>
      <c r="T31">
        <f>1/((BC31+1)/(Q31/1.6)+1/(R31/1.37)) + BC31/((BC31+1)/(Q31/1.6) + BC31/(R31/1.37))</f>
        <v>0</v>
      </c>
      <c r="U31">
        <f>(AX31*BA31)</f>
        <v>0</v>
      </c>
      <c r="V31">
        <f>(BQ31+(U31+2*0.95*5.67E-8*(((BQ31+$B$7)+273)^4-(BQ31+273)^4)-44100*J31)/(1.84*29.3*R31+8*0.95*5.67E-8*(BQ31+273)^3))</f>
        <v>0</v>
      </c>
      <c r="W31">
        <f>($C$7*BR31+$D$7*BS31+$E$7*V31)</f>
        <v>0</v>
      </c>
      <c r="X31">
        <f>0.61365*exp(17.502*W31/(240.97+W31))</f>
        <v>0</v>
      </c>
      <c r="Y31">
        <f>(Z31/AA31*100)</f>
        <v>0</v>
      </c>
      <c r="Z31">
        <f>BJ31*(BO31+BP31)/1000</f>
        <v>0</v>
      </c>
      <c r="AA31">
        <f>0.61365*exp(17.502*BQ31/(240.97+BQ31))</f>
        <v>0</v>
      </c>
      <c r="AB31">
        <f>(X31-BJ31*(BO31+BP31)/1000)</f>
        <v>0</v>
      </c>
      <c r="AC31">
        <f>(-J31*44100)</f>
        <v>0</v>
      </c>
      <c r="AD31">
        <f>2*29.3*R31*0.92*(BQ31-W31)</f>
        <v>0</v>
      </c>
      <c r="AE31">
        <f>2*0.95*5.67E-8*(((BQ31+$B$7)+273)^4-(W31+273)^4)</f>
        <v>0</v>
      </c>
      <c r="AF31">
        <f>U31+AE31+AC31+AD31</f>
        <v>0</v>
      </c>
      <c r="AG31">
        <f>BN31*AU31*(BI31-BH31*(1000-AU31*BK31)/(1000-AU31*BJ31))/(100*BB31)</f>
        <v>0</v>
      </c>
      <c r="AH31">
        <f>1000*BN31*AU31*(BJ31-BK31)/(100*BB31*(1000-AU31*BJ31))</f>
        <v>0</v>
      </c>
      <c r="AI31">
        <f>(AJ31 - AK31 - BO31*1E3/(8.314*(BQ31+273.15)) * AM31/BN31 * AL31) * BN31/(100*BB31) * (1000 - BK31)/1000</f>
        <v>0</v>
      </c>
      <c r="AJ31">
        <v>430.4203510983496</v>
      </c>
      <c r="AK31">
        <v>430.9170484848485</v>
      </c>
      <c r="AL31">
        <v>0.006825403004731128</v>
      </c>
      <c r="AM31">
        <v>64.58139493574583</v>
      </c>
      <c r="AN31">
        <f>(AP31 - AO31 + BO31*1E3/(8.314*(BQ31+273.15)) * AR31/BN31 * AQ31) * BN31/(100*BB31) * 1000/(1000 - AP31)</f>
        <v>0</v>
      </c>
      <c r="AO31">
        <v>24.20868182384307</v>
      </c>
      <c r="AP31">
        <v>24.29724787878787</v>
      </c>
      <c r="AQ31">
        <v>0.007158620379744099</v>
      </c>
      <c r="AR31">
        <v>99.97650361122433</v>
      </c>
      <c r="AS31">
        <v>0</v>
      </c>
      <c r="AT31">
        <v>0</v>
      </c>
      <c r="AU31">
        <f>IF(AS31*$H$13&gt;=AW31,1.0,(AW31/(AW31-AS31*$H$13)))</f>
        <v>0</v>
      </c>
      <c r="AV31">
        <f>(AU31-1)*100</f>
        <v>0</v>
      </c>
      <c r="AW31">
        <f>MAX(0,($B$13+$C$13*BV31)/(1+$D$13*BV31)*BO31/(BQ31+273)*$E$13)</f>
        <v>0</v>
      </c>
      <c r="AX31">
        <f>$B$11*BW31+$C$11*BX31+$F$11*CI31*(1-CL31)</f>
        <v>0</v>
      </c>
      <c r="AY31">
        <f>AX31*AZ31</f>
        <v>0</v>
      </c>
      <c r="AZ31">
        <f>($B$11*$D$9+$C$11*$D$9+$F$11*((CV31+CN31)/MAX(CV31+CN31+CW31, 0.1)*$I$9+CW31/MAX(CV31+CN31+CW31, 0.1)*$J$9))/($B$11+$C$11+$F$11)</f>
        <v>0</v>
      </c>
      <c r="BA31">
        <f>($B$11*$K$9+$C$11*$K$9+$F$11*((CV31+CN31)/MAX(CV31+CN31+CW31, 0.1)*$P$9+CW31/MAX(CV31+CN31+CW31, 0.1)*$Q$9))/($B$11+$C$11+$F$11)</f>
        <v>0</v>
      </c>
      <c r="BB31">
        <v>1.37</v>
      </c>
      <c r="BC31">
        <v>0.5</v>
      </c>
      <c r="BD31" t="s">
        <v>355</v>
      </c>
      <c r="BE31">
        <v>2</v>
      </c>
      <c r="BF31" t="b">
        <v>1</v>
      </c>
      <c r="BG31">
        <v>1679691090.8</v>
      </c>
      <c r="BH31">
        <v>420.4196</v>
      </c>
      <c r="BI31">
        <v>419.9836</v>
      </c>
      <c r="BJ31">
        <v>24.281</v>
      </c>
      <c r="BK31">
        <v>24.20361</v>
      </c>
      <c r="BL31">
        <v>421.7446</v>
      </c>
      <c r="BM31">
        <v>24.3314</v>
      </c>
      <c r="BN31">
        <v>500.0416999999999</v>
      </c>
      <c r="BO31">
        <v>89.54738999999999</v>
      </c>
      <c r="BP31">
        <v>0.09992871</v>
      </c>
      <c r="BQ31">
        <v>27.74438</v>
      </c>
      <c r="BR31">
        <v>27.49851</v>
      </c>
      <c r="BS31">
        <v>999.9</v>
      </c>
      <c r="BT31">
        <v>0</v>
      </c>
      <c r="BU31">
        <v>0</v>
      </c>
      <c r="BV31">
        <v>10003.12</v>
      </c>
      <c r="BW31">
        <v>0</v>
      </c>
      <c r="BX31">
        <v>0.281038</v>
      </c>
      <c r="BY31">
        <v>0.4361938</v>
      </c>
      <c r="BZ31">
        <v>430.8819</v>
      </c>
      <c r="CA31">
        <v>430.4008</v>
      </c>
      <c r="CB31">
        <v>0.07738724000000001</v>
      </c>
      <c r="CC31">
        <v>419.9836</v>
      </c>
      <c r="CD31">
        <v>24.20361</v>
      </c>
      <c r="CE31">
        <v>2.1743</v>
      </c>
      <c r="CF31">
        <v>2.16737</v>
      </c>
      <c r="CG31">
        <v>18.77421</v>
      </c>
      <c r="CH31">
        <v>18.72314</v>
      </c>
      <c r="CI31">
        <v>0</v>
      </c>
      <c r="CJ31">
        <v>0</v>
      </c>
      <c r="CK31">
        <v>0</v>
      </c>
      <c r="CL31">
        <v>0</v>
      </c>
      <c r="CM31">
        <v>2.28826</v>
      </c>
      <c r="CN31">
        <v>0</v>
      </c>
      <c r="CO31">
        <v>-5.45465</v>
      </c>
      <c r="CP31">
        <v>-1.45696</v>
      </c>
      <c r="CQ31">
        <v>35.437</v>
      </c>
      <c r="CR31">
        <v>41.6933</v>
      </c>
      <c r="CS31">
        <v>38.187</v>
      </c>
      <c r="CT31">
        <v>41.7437</v>
      </c>
      <c r="CU31">
        <v>36.625</v>
      </c>
      <c r="CV31">
        <v>0</v>
      </c>
      <c r="CW31">
        <v>0</v>
      </c>
      <c r="CX31">
        <v>0</v>
      </c>
      <c r="CY31">
        <v>1679691101.8</v>
      </c>
      <c r="CZ31">
        <v>0</v>
      </c>
      <c r="DA31">
        <v>1679690632.6</v>
      </c>
      <c r="DB31" t="s">
        <v>386</v>
      </c>
      <c r="DC31">
        <v>1679690632.6</v>
      </c>
      <c r="DD31">
        <v>1679690628.6</v>
      </c>
      <c r="DE31">
        <v>2</v>
      </c>
      <c r="DF31">
        <v>-0.121</v>
      </c>
      <c r="DG31">
        <v>0.001</v>
      </c>
      <c r="DH31">
        <v>-1.324</v>
      </c>
      <c r="DI31">
        <v>-0.05</v>
      </c>
      <c r="DJ31">
        <v>420</v>
      </c>
      <c r="DK31">
        <v>24</v>
      </c>
      <c r="DL31">
        <v>0.29</v>
      </c>
      <c r="DM31">
        <v>0.2</v>
      </c>
      <c r="DN31">
        <v>0.45453635</v>
      </c>
      <c r="DO31">
        <v>0.01623404127579706</v>
      </c>
      <c r="DP31">
        <v>0.03566059175304723</v>
      </c>
      <c r="DQ31">
        <v>1</v>
      </c>
      <c r="DR31">
        <v>0.1227572525</v>
      </c>
      <c r="DS31">
        <v>-0.2423657189493438</v>
      </c>
      <c r="DT31">
        <v>0.02888884199775917</v>
      </c>
      <c r="DU31">
        <v>0</v>
      </c>
      <c r="DV31">
        <v>1</v>
      </c>
      <c r="DW31">
        <v>2</v>
      </c>
      <c r="DX31" t="s">
        <v>387</v>
      </c>
      <c r="DY31">
        <v>2.98296</v>
      </c>
      <c r="DZ31">
        <v>2.71566</v>
      </c>
      <c r="EA31">
        <v>0.0937968</v>
      </c>
      <c r="EB31">
        <v>0.09260549999999999</v>
      </c>
      <c r="EC31">
        <v>0.107247</v>
      </c>
      <c r="ED31">
        <v>0.105034</v>
      </c>
      <c r="EE31">
        <v>28728.3</v>
      </c>
      <c r="EF31">
        <v>28913.2</v>
      </c>
      <c r="EG31">
        <v>29465.1</v>
      </c>
      <c r="EH31">
        <v>29469.4</v>
      </c>
      <c r="EI31">
        <v>34830.3</v>
      </c>
      <c r="EJ31">
        <v>35046.3</v>
      </c>
      <c r="EK31">
        <v>41488.9</v>
      </c>
      <c r="EL31">
        <v>41988.9</v>
      </c>
      <c r="EM31">
        <v>1.97082</v>
      </c>
      <c r="EN31">
        <v>1.88323</v>
      </c>
      <c r="EO31">
        <v>0.06926060000000001</v>
      </c>
      <c r="EP31">
        <v>0</v>
      </c>
      <c r="EQ31">
        <v>26.3649</v>
      </c>
      <c r="ER31">
        <v>999.9</v>
      </c>
      <c r="ES31">
        <v>59.9</v>
      </c>
      <c r="ET31">
        <v>30.2</v>
      </c>
      <c r="EU31">
        <v>28.829</v>
      </c>
      <c r="EV31">
        <v>62.5912</v>
      </c>
      <c r="EW31">
        <v>28.6899</v>
      </c>
      <c r="EX31">
        <v>1</v>
      </c>
      <c r="EY31">
        <v>-0.0566997</v>
      </c>
      <c r="EZ31">
        <v>-0.881215</v>
      </c>
      <c r="FA31">
        <v>20.3606</v>
      </c>
      <c r="FB31">
        <v>5.22867</v>
      </c>
      <c r="FC31">
        <v>12.0099</v>
      </c>
      <c r="FD31">
        <v>4.9925</v>
      </c>
      <c r="FE31">
        <v>3.29</v>
      </c>
      <c r="FF31">
        <v>9999</v>
      </c>
      <c r="FG31">
        <v>9999</v>
      </c>
      <c r="FH31">
        <v>9999</v>
      </c>
      <c r="FI31">
        <v>999.9</v>
      </c>
      <c r="FJ31">
        <v>1.86737</v>
      </c>
      <c r="FK31">
        <v>1.86637</v>
      </c>
      <c r="FL31">
        <v>1.86588</v>
      </c>
      <c r="FM31">
        <v>1.86583</v>
      </c>
      <c r="FN31">
        <v>1.86764</v>
      </c>
      <c r="FO31">
        <v>1.87012</v>
      </c>
      <c r="FP31">
        <v>1.86875</v>
      </c>
      <c r="FQ31">
        <v>1.87016</v>
      </c>
      <c r="FR31">
        <v>0</v>
      </c>
      <c r="FS31">
        <v>0</v>
      </c>
      <c r="FT31">
        <v>0</v>
      </c>
      <c r="FU31">
        <v>0</v>
      </c>
      <c r="FV31" t="s">
        <v>358</v>
      </c>
      <c r="FW31" t="s">
        <v>359</v>
      </c>
      <c r="FX31" t="s">
        <v>360</v>
      </c>
      <c r="FY31" t="s">
        <v>360</v>
      </c>
      <c r="FZ31" t="s">
        <v>360</v>
      </c>
      <c r="GA31" t="s">
        <v>360</v>
      </c>
      <c r="GB31">
        <v>0</v>
      </c>
      <c r="GC31">
        <v>100</v>
      </c>
      <c r="GD31">
        <v>100</v>
      </c>
      <c r="GE31">
        <v>-1.325</v>
      </c>
      <c r="GF31">
        <v>-0.0502</v>
      </c>
      <c r="GG31">
        <v>-0.4113060897400256</v>
      </c>
      <c r="GH31">
        <v>-0.002270368465901076</v>
      </c>
      <c r="GI31">
        <v>2.972352929391332E-07</v>
      </c>
      <c r="GJ31">
        <v>-1.191130092995547E-10</v>
      </c>
      <c r="GK31">
        <v>-0.1483747781100044</v>
      </c>
      <c r="GL31">
        <v>-0.01651147022539249</v>
      </c>
      <c r="GM31">
        <v>0.001538257844941434</v>
      </c>
      <c r="GN31">
        <v>-2.852852953541502E-05</v>
      </c>
      <c r="GO31">
        <v>3</v>
      </c>
      <c r="GP31">
        <v>2330</v>
      </c>
      <c r="GQ31">
        <v>1</v>
      </c>
      <c r="GR31">
        <v>25</v>
      </c>
      <c r="GS31">
        <v>7.7</v>
      </c>
      <c r="GT31">
        <v>7.8</v>
      </c>
      <c r="GU31">
        <v>1.04614</v>
      </c>
      <c r="GV31">
        <v>2.22778</v>
      </c>
      <c r="GW31">
        <v>1.39648</v>
      </c>
      <c r="GX31">
        <v>2.34741</v>
      </c>
      <c r="GY31">
        <v>1.49536</v>
      </c>
      <c r="GZ31">
        <v>2.43164</v>
      </c>
      <c r="HA31">
        <v>34.9904</v>
      </c>
      <c r="HB31">
        <v>24.0963</v>
      </c>
      <c r="HC31">
        <v>18</v>
      </c>
      <c r="HD31">
        <v>530.0839999999999</v>
      </c>
      <c r="HE31">
        <v>430.3</v>
      </c>
      <c r="HF31">
        <v>27.7416</v>
      </c>
      <c r="HG31">
        <v>26.7595</v>
      </c>
      <c r="HH31">
        <v>29.9999</v>
      </c>
      <c r="HI31">
        <v>26.7501</v>
      </c>
      <c r="HJ31">
        <v>26.6953</v>
      </c>
      <c r="HK31">
        <v>20.9415</v>
      </c>
      <c r="HL31">
        <v>23.2031</v>
      </c>
      <c r="HM31">
        <v>81.1615</v>
      </c>
      <c r="HN31">
        <v>27.7398</v>
      </c>
      <c r="HO31">
        <v>420</v>
      </c>
      <c r="HP31">
        <v>24.1813</v>
      </c>
      <c r="HQ31">
        <v>100.74</v>
      </c>
      <c r="HR31">
        <v>100.849</v>
      </c>
    </row>
    <row r="32" spans="1:226">
      <c r="A32">
        <v>16</v>
      </c>
      <c r="B32">
        <v>1679691098.6</v>
      </c>
      <c r="C32">
        <v>1121.099999904633</v>
      </c>
      <c r="D32" t="s">
        <v>392</v>
      </c>
      <c r="E32" t="s">
        <v>393</v>
      </c>
      <c r="F32">
        <v>5</v>
      </c>
      <c r="G32" t="s">
        <v>353</v>
      </c>
      <c r="H32" t="s">
        <v>354</v>
      </c>
      <c r="I32">
        <v>1679691096.1</v>
      </c>
      <c r="J32">
        <f>(K32)/1000</f>
        <v>0</v>
      </c>
      <c r="K32">
        <f>IF(BF32, AN32, AH32)</f>
        <v>0</v>
      </c>
      <c r="L32">
        <f>IF(BF32, AI32, AG32)</f>
        <v>0</v>
      </c>
      <c r="M32">
        <f>BH32 - IF(AU32&gt;1, L32*BB32*100.0/(AW32*BV32), 0)</f>
        <v>0</v>
      </c>
      <c r="N32">
        <f>((T32-J32/2)*M32-L32)/(T32+J32/2)</f>
        <v>0</v>
      </c>
      <c r="O32">
        <f>N32*(BO32+BP32)/1000.0</f>
        <v>0</v>
      </c>
      <c r="P32">
        <f>(BH32 - IF(AU32&gt;1, L32*BB32*100.0/(AW32*BV32), 0))*(BO32+BP32)/1000.0</f>
        <v>0</v>
      </c>
      <c r="Q32">
        <f>2.0/((1/S32-1/R32)+SIGN(S32)*SQRT((1/S32-1/R32)*(1/S32-1/R32) + 4*BC32/((BC32+1)*(BC32+1))*(2*1/S32*1/R32-1/R32*1/R32)))</f>
        <v>0</v>
      </c>
      <c r="R32">
        <f>IF(LEFT(BD32,1)&lt;&gt;"0",IF(LEFT(BD32,1)="1",3.0,BE32),$D$5+$E$5*(BV32*BO32/($K$5*1000))+$F$5*(BV32*BO32/($K$5*1000))*MAX(MIN(BB32,$J$5),$I$5)*MAX(MIN(BB32,$J$5),$I$5)+$G$5*MAX(MIN(BB32,$J$5),$I$5)*(BV32*BO32/($K$5*1000))+$H$5*(BV32*BO32/($K$5*1000))*(BV32*BO32/($K$5*1000)))</f>
        <v>0</v>
      </c>
      <c r="S32">
        <f>J32*(1000-(1000*0.61365*exp(17.502*W32/(240.97+W32))/(BO32+BP32)+BJ32)/2)/(1000*0.61365*exp(17.502*W32/(240.97+W32))/(BO32+BP32)-BJ32)</f>
        <v>0</v>
      </c>
      <c r="T32">
        <f>1/((BC32+1)/(Q32/1.6)+1/(R32/1.37)) + BC32/((BC32+1)/(Q32/1.6) + BC32/(R32/1.37))</f>
        <v>0</v>
      </c>
      <c r="U32">
        <f>(AX32*BA32)</f>
        <v>0</v>
      </c>
      <c r="V32">
        <f>(BQ32+(U32+2*0.95*5.67E-8*(((BQ32+$B$7)+273)^4-(BQ32+273)^4)-44100*J32)/(1.84*29.3*R32+8*0.95*5.67E-8*(BQ32+273)^3))</f>
        <v>0</v>
      </c>
      <c r="W32">
        <f>($C$7*BR32+$D$7*BS32+$E$7*V32)</f>
        <v>0</v>
      </c>
      <c r="X32">
        <f>0.61365*exp(17.502*W32/(240.97+W32))</f>
        <v>0</v>
      </c>
      <c r="Y32">
        <f>(Z32/AA32*100)</f>
        <v>0</v>
      </c>
      <c r="Z32">
        <f>BJ32*(BO32+BP32)/1000</f>
        <v>0</v>
      </c>
      <c r="AA32">
        <f>0.61365*exp(17.502*BQ32/(240.97+BQ32))</f>
        <v>0</v>
      </c>
      <c r="AB32">
        <f>(X32-BJ32*(BO32+BP32)/1000)</f>
        <v>0</v>
      </c>
      <c r="AC32">
        <f>(-J32*44100)</f>
        <v>0</v>
      </c>
      <c r="AD32">
        <f>2*29.3*R32*0.92*(BQ32-W32)</f>
        <v>0</v>
      </c>
      <c r="AE32">
        <f>2*0.95*5.67E-8*(((BQ32+$B$7)+273)^4-(W32+273)^4)</f>
        <v>0</v>
      </c>
      <c r="AF32">
        <f>U32+AE32+AC32+AD32</f>
        <v>0</v>
      </c>
      <c r="AG32">
        <f>BN32*AU32*(BI32-BH32*(1000-AU32*BK32)/(1000-AU32*BJ32))/(100*BB32)</f>
        <v>0</v>
      </c>
      <c r="AH32">
        <f>1000*BN32*AU32*(BJ32-BK32)/(100*BB32*(1000-AU32*BJ32))</f>
        <v>0</v>
      </c>
      <c r="AI32">
        <f>(AJ32 - AK32 - BO32*1E3/(8.314*(BQ32+273.15)) * AM32/BN32 * AL32) * BN32/(100*BB32) * (1000 - BK32)/1000</f>
        <v>0</v>
      </c>
      <c r="AJ32">
        <v>430.4297601908369</v>
      </c>
      <c r="AK32">
        <v>430.8807030303028</v>
      </c>
      <c r="AL32">
        <v>-0.002847801155928503</v>
      </c>
      <c r="AM32">
        <v>64.58139493574583</v>
      </c>
      <c r="AN32">
        <f>(AP32 - AO32 + BO32*1E3/(8.314*(BQ32+273.15)) * AR32/BN32 * AQ32) * BN32/(100*BB32) * 1000/(1000 - AP32)</f>
        <v>0</v>
      </c>
      <c r="AO32">
        <v>24.22021462376311</v>
      </c>
      <c r="AP32">
        <v>24.32487575757576</v>
      </c>
      <c r="AQ32">
        <v>0.005569679811091593</v>
      </c>
      <c r="AR32">
        <v>99.97650361122433</v>
      </c>
      <c r="AS32">
        <v>0</v>
      </c>
      <c r="AT32">
        <v>0</v>
      </c>
      <c r="AU32">
        <f>IF(AS32*$H$13&gt;=AW32,1.0,(AW32/(AW32-AS32*$H$13)))</f>
        <v>0</v>
      </c>
      <c r="AV32">
        <f>(AU32-1)*100</f>
        <v>0</v>
      </c>
      <c r="AW32">
        <f>MAX(0,($B$13+$C$13*BV32)/(1+$D$13*BV32)*BO32/(BQ32+273)*$E$13)</f>
        <v>0</v>
      </c>
      <c r="AX32">
        <f>$B$11*BW32+$C$11*BX32+$F$11*CI32*(1-CL32)</f>
        <v>0</v>
      </c>
      <c r="AY32">
        <f>AX32*AZ32</f>
        <v>0</v>
      </c>
      <c r="AZ32">
        <f>($B$11*$D$9+$C$11*$D$9+$F$11*((CV32+CN32)/MAX(CV32+CN32+CW32, 0.1)*$I$9+CW32/MAX(CV32+CN32+CW32, 0.1)*$J$9))/($B$11+$C$11+$F$11)</f>
        <v>0</v>
      </c>
      <c r="BA32">
        <f>($B$11*$K$9+$C$11*$K$9+$F$11*((CV32+CN32)/MAX(CV32+CN32+CW32, 0.1)*$P$9+CW32/MAX(CV32+CN32+CW32, 0.1)*$Q$9))/($B$11+$C$11+$F$11)</f>
        <v>0</v>
      </c>
      <c r="BB32">
        <v>1.37</v>
      </c>
      <c r="BC32">
        <v>0.5</v>
      </c>
      <c r="BD32" t="s">
        <v>355</v>
      </c>
      <c r="BE32">
        <v>2</v>
      </c>
      <c r="BF32" t="b">
        <v>1</v>
      </c>
      <c r="BG32">
        <v>1679691096.1</v>
      </c>
      <c r="BH32">
        <v>420.4194444444445</v>
      </c>
      <c r="BI32">
        <v>419.9963333333333</v>
      </c>
      <c r="BJ32">
        <v>24.3153</v>
      </c>
      <c r="BK32">
        <v>24.2201</v>
      </c>
      <c r="BL32">
        <v>421.7443333333333</v>
      </c>
      <c r="BM32">
        <v>24.36542222222222</v>
      </c>
      <c r="BN32">
        <v>500.0668888888889</v>
      </c>
      <c r="BO32">
        <v>89.54673333333332</v>
      </c>
      <c r="BP32">
        <v>0.1000683666666667</v>
      </c>
      <c r="BQ32">
        <v>27.74262222222222</v>
      </c>
      <c r="BR32">
        <v>27.49832222222222</v>
      </c>
      <c r="BS32">
        <v>999.9000000000001</v>
      </c>
      <c r="BT32">
        <v>0</v>
      </c>
      <c r="BU32">
        <v>0</v>
      </c>
      <c r="BV32">
        <v>9993.881111111112</v>
      </c>
      <c r="BW32">
        <v>0</v>
      </c>
      <c r="BX32">
        <v>0.281038</v>
      </c>
      <c r="BY32">
        <v>0.4231193333333333</v>
      </c>
      <c r="BZ32">
        <v>430.8966666666667</v>
      </c>
      <c r="CA32">
        <v>430.421</v>
      </c>
      <c r="CB32">
        <v>0.0951870888888889</v>
      </c>
      <c r="CC32">
        <v>419.9963333333333</v>
      </c>
      <c r="CD32">
        <v>24.2201</v>
      </c>
      <c r="CE32">
        <v>2.177353333333333</v>
      </c>
      <c r="CF32">
        <v>2.16883</v>
      </c>
      <c r="CG32">
        <v>18.79668888888889</v>
      </c>
      <c r="CH32">
        <v>18.73393333333333</v>
      </c>
      <c r="CI32">
        <v>0</v>
      </c>
      <c r="CJ32">
        <v>0</v>
      </c>
      <c r="CK32">
        <v>0</v>
      </c>
      <c r="CL32">
        <v>0</v>
      </c>
      <c r="CM32">
        <v>2.259466666666667</v>
      </c>
      <c r="CN32">
        <v>0</v>
      </c>
      <c r="CO32">
        <v>-5.350933333333334</v>
      </c>
      <c r="CP32">
        <v>-1.459755555555555</v>
      </c>
      <c r="CQ32">
        <v>35.486</v>
      </c>
      <c r="CR32">
        <v>41.75</v>
      </c>
      <c r="CS32">
        <v>38.208</v>
      </c>
      <c r="CT32">
        <v>41.77066666666667</v>
      </c>
      <c r="CU32">
        <v>36.625</v>
      </c>
      <c r="CV32">
        <v>0</v>
      </c>
      <c r="CW32">
        <v>0</v>
      </c>
      <c r="CX32">
        <v>0</v>
      </c>
      <c r="CY32">
        <v>1679691106.6</v>
      </c>
      <c r="CZ32">
        <v>0</v>
      </c>
      <c r="DA32">
        <v>1679690632.6</v>
      </c>
      <c r="DB32" t="s">
        <v>386</v>
      </c>
      <c r="DC32">
        <v>1679690632.6</v>
      </c>
      <c r="DD32">
        <v>1679690628.6</v>
      </c>
      <c r="DE32">
        <v>2</v>
      </c>
      <c r="DF32">
        <v>-0.121</v>
      </c>
      <c r="DG32">
        <v>0.001</v>
      </c>
      <c r="DH32">
        <v>-1.324</v>
      </c>
      <c r="DI32">
        <v>-0.05</v>
      </c>
      <c r="DJ32">
        <v>420</v>
      </c>
      <c r="DK32">
        <v>24</v>
      </c>
      <c r="DL32">
        <v>0.29</v>
      </c>
      <c r="DM32">
        <v>0.2</v>
      </c>
      <c r="DN32">
        <v>0.4554993170731708</v>
      </c>
      <c r="DO32">
        <v>-0.1815365644599301</v>
      </c>
      <c r="DP32">
        <v>0.03888120161964224</v>
      </c>
      <c r="DQ32">
        <v>0</v>
      </c>
      <c r="DR32">
        <v>0.1128143073170732</v>
      </c>
      <c r="DS32">
        <v>-0.2430007902439024</v>
      </c>
      <c r="DT32">
        <v>0.02938772486671355</v>
      </c>
      <c r="DU32">
        <v>0</v>
      </c>
      <c r="DV32">
        <v>0</v>
      </c>
      <c r="DW32">
        <v>2</v>
      </c>
      <c r="DX32" t="s">
        <v>357</v>
      </c>
      <c r="DY32">
        <v>2.98288</v>
      </c>
      <c r="DZ32">
        <v>2.71567</v>
      </c>
      <c r="EA32">
        <v>0.09379220000000001</v>
      </c>
      <c r="EB32">
        <v>0.09261270000000001</v>
      </c>
      <c r="EC32">
        <v>0.107327</v>
      </c>
      <c r="ED32">
        <v>0.105041</v>
      </c>
      <c r="EE32">
        <v>28728.4</v>
      </c>
      <c r="EF32">
        <v>28913</v>
      </c>
      <c r="EG32">
        <v>29465</v>
      </c>
      <c r="EH32">
        <v>29469.4</v>
      </c>
      <c r="EI32">
        <v>34827.3</v>
      </c>
      <c r="EJ32">
        <v>35046</v>
      </c>
      <c r="EK32">
        <v>41489.1</v>
      </c>
      <c r="EL32">
        <v>41988.9</v>
      </c>
      <c r="EM32">
        <v>1.9712</v>
      </c>
      <c r="EN32">
        <v>1.88312</v>
      </c>
      <c r="EO32">
        <v>0.0696778</v>
      </c>
      <c r="EP32">
        <v>0</v>
      </c>
      <c r="EQ32">
        <v>26.3582</v>
      </c>
      <c r="ER32">
        <v>999.9</v>
      </c>
      <c r="ES32">
        <v>59.9</v>
      </c>
      <c r="ET32">
        <v>30.2</v>
      </c>
      <c r="EU32">
        <v>28.8284</v>
      </c>
      <c r="EV32">
        <v>62.4512</v>
      </c>
      <c r="EW32">
        <v>29.0946</v>
      </c>
      <c r="EX32">
        <v>1</v>
      </c>
      <c r="EY32">
        <v>-0.0569842</v>
      </c>
      <c r="EZ32">
        <v>-0.88235</v>
      </c>
      <c r="FA32">
        <v>20.3606</v>
      </c>
      <c r="FB32">
        <v>5.22882</v>
      </c>
      <c r="FC32">
        <v>12.0099</v>
      </c>
      <c r="FD32">
        <v>4.9924</v>
      </c>
      <c r="FE32">
        <v>3.29</v>
      </c>
      <c r="FF32">
        <v>9999</v>
      </c>
      <c r="FG32">
        <v>9999</v>
      </c>
      <c r="FH32">
        <v>9999</v>
      </c>
      <c r="FI32">
        <v>999.9</v>
      </c>
      <c r="FJ32">
        <v>1.86737</v>
      </c>
      <c r="FK32">
        <v>1.8664</v>
      </c>
      <c r="FL32">
        <v>1.86586</v>
      </c>
      <c r="FM32">
        <v>1.86584</v>
      </c>
      <c r="FN32">
        <v>1.86766</v>
      </c>
      <c r="FO32">
        <v>1.87012</v>
      </c>
      <c r="FP32">
        <v>1.86877</v>
      </c>
      <c r="FQ32">
        <v>1.87022</v>
      </c>
      <c r="FR32">
        <v>0</v>
      </c>
      <c r="FS32">
        <v>0</v>
      </c>
      <c r="FT32">
        <v>0</v>
      </c>
      <c r="FU32">
        <v>0</v>
      </c>
      <c r="FV32" t="s">
        <v>358</v>
      </c>
      <c r="FW32" t="s">
        <v>359</v>
      </c>
      <c r="FX32" t="s">
        <v>360</v>
      </c>
      <c r="FY32" t="s">
        <v>360</v>
      </c>
      <c r="FZ32" t="s">
        <v>360</v>
      </c>
      <c r="GA32" t="s">
        <v>360</v>
      </c>
      <c r="GB32">
        <v>0</v>
      </c>
      <c r="GC32">
        <v>100</v>
      </c>
      <c r="GD32">
        <v>100</v>
      </c>
      <c r="GE32">
        <v>-1.325</v>
      </c>
      <c r="GF32">
        <v>-0.05</v>
      </c>
      <c r="GG32">
        <v>-0.4113060897400256</v>
      </c>
      <c r="GH32">
        <v>-0.002270368465901076</v>
      </c>
      <c r="GI32">
        <v>2.972352929391332E-07</v>
      </c>
      <c r="GJ32">
        <v>-1.191130092995547E-10</v>
      </c>
      <c r="GK32">
        <v>-0.1483747781100044</v>
      </c>
      <c r="GL32">
        <v>-0.01651147022539249</v>
      </c>
      <c r="GM32">
        <v>0.001538257844941434</v>
      </c>
      <c r="GN32">
        <v>-2.852852953541502E-05</v>
      </c>
      <c r="GO32">
        <v>3</v>
      </c>
      <c r="GP32">
        <v>2330</v>
      </c>
      <c r="GQ32">
        <v>1</v>
      </c>
      <c r="GR32">
        <v>25</v>
      </c>
      <c r="GS32">
        <v>7.8</v>
      </c>
      <c r="GT32">
        <v>7.8</v>
      </c>
      <c r="GU32">
        <v>1.04614</v>
      </c>
      <c r="GV32">
        <v>2.23267</v>
      </c>
      <c r="GW32">
        <v>1.39771</v>
      </c>
      <c r="GX32">
        <v>2.34497</v>
      </c>
      <c r="GY32">
        <v>1.49536</v>
      </c>
      <c r="GZ32">
        <v>2.43286</v>
      </c>
      <c r="HA32">
        <v>34.9904</v>
      </c>
      <c r="HB32">
        <v>24.0963</v>
      </c>
      <c r="HC32">
        <v>18</v>
      </c>
      <c r="HD32">
        <v>530.318</v>
      </c>
      <c r="HE32">
        <v>430.235</v>
      </c>
      <c r="HF32">
        <v>27.7412</v>
      </c>
      <c r="HG32">
        <v>26.7578</v>
      </c>
      <c r="HH32">
        <v>29.9999</v>
      </c>
      <c r="HI32">
        <v>26.7483</v>
      </c>
      <c r="HJ32">
        <v>26.6947</v>
      </c>
      <c r="HK32">
        <v>20.9419</v>
      </c>
      <c r="HL32">
        <v>23.2031</v>
      </c>
      <c r="HM32">
        <v>81.1615</v>
      </c>
      <c r="HN32">
        <v>27.7413</v>
      </c>
      <c r="HO32">
        <v>420</v>
      </c>
      <c r="HP32">
        <v>24.1629</v>
      </c>
      <c r="HQ32">
        <v>100.74</v>
      </c>
      <c r="HR32">
        <v>100.849</v>
      </c>
    </row>
    <row r="33" spans="1:226">
      <c r="A33">
        <v>17</v>
      </c>
      <c r="B33">
        <v>1679691103.6</v>
      </c>
      <c r="C33">
        <v>1126.099999904633</v>
      </c>
      <c r="D33" t="s">
        <v>394</v>
      </c>
      <c r="E33" t="s">
        <v>395</v>
      </c>
      <c r="F33">
        <v>5</v>
      </c>
      <c r="G33" t="s">
        <v>353</v>
      </c>
      <c r="H33" t="s">
        <v>354</v>
      </c>
      <c r="I33">
        <v>1679691100.8</v>
      </c>
      <c r="J33">
        <f>(K33)/1000</f>
        <v>0</v>
      </c>
      <c r="K33">
        <f>IF(BF33, AN33, AH33)</f>
        <v>0</v>
      </c>
      <c r="L33">
        <f>IF(BF33, AI33, AG33)</f>
        <v>0</v>
      </c>
      <c r="M33">
        <f>BH33 - IF(AU33&gt;1, L33*BB33*100.0/(AW33*BV33), 0)</f>
        <v>0</v>
      </c>
      <c r="N33">
        <f>((T33-J33/2)*M33-L33)/(T33+J33/2)</f>
        <v>0</v>
      </c>
      <c r="O33">
        <f>N33*(BO33+BP33)/1000.0</f>
        <v>0</v>
      </c>
      <c r="P33">
        <f>(BH33 - IF(AU33&gt;1, L33*BB33*100.0/(AW33*BV33), 0))*(BO33+BP33)/1000.0</f>
        <v>0</v>
      </c>
      <c r="Q33">
        <f>2.0/((1/S33-1/R33)+SIGN(S33)*SQRT((1/S33-1/R33)*(1/S33-1/R33) + 4*BC33/((BC33+1)*(BC33+1))*(2*1/S33*1/R33-1/R33*1/R33)))</f>
        <v>0</v>
      </c>
      <c r="R33">
        <f>IF(LEFT(BD33,1)&lt;&gt;"0",IF(LEFT(BD33,1)="1",3.0,BE33),$D$5+$E$5*(BV33*BO33/($K$5*1000))+$F$5*(BV33*BO33/($K$5*1000))*MAX(MIN(BB33,$J$5),$I$5)*MAX(MIN(BB33,$J$5),$I$5)+$G$5*MAX(MIN(BB33,$J$5),$I$5)*(BV33*BO33/($K$5*1000))+$H$5*(BV33*BO33/($K$5*1000))*(BV33*BO33/($K$5*1000)))</f>
        <v>0</v>
      </c>
      <c r="S33">
        <f>J33*(1000-(1000*0.61365*exp(17.502*W33/(240.97+W33))/(BO33+BP33)+BJ33)/2)/(1000*0.61365*exp(17.502*W33/(240.97+W33))/(BO33+BP33)-BJ33)</f>
        <v>0</v>
      </c>
      <c r="T33">
        <f>1/((BC33+1)/(Q33/1.6)+1/(R33/1.37)) + BC33/((BC33+1)/(Q33/1.6) + BC33/(R33/1.37))</f>
        <v>0</v>
      </c>
      <c r="U33">
        <f>(AX33*BA33)</f>
        <v>0</v>
      </c>
      <c r="V33">
        <f>(BQ33+(U33+2*0.95*5.67E-8*(((BQ33+$B$7)+273)^4-(BQ33+273)^4)-44100*J33)/(1.84*29.3*R33+8*0.95*5.67E-8*(BQ33+273)^3))</f>
        <v>0</v>
      </c>
      <c r="W33">
        <f>($C$7*BR33+$D$7*BS33+$E$7*V33)</f>
        <v>0</v>
      </c>
      <c r="X33">
        <f>0.61365*exp(17.502*W33/(240.97+W33))</f>
        <v>0</v>
      </c>
      <c r="Y33">
        <f>(Z33/AA33*100)</f>
        <v>0</v>
      </c>
      <c r="Z33">
        <f>BJ33*(BO33+BP33)/1000</f>
        <v>0</v>
      </c>
      <c r="AA33">
        <f>0.61365*exp(17.502*BQ33/(240.97+BQ33))</f>
        <v>0</v>
      </c>
      <c r="AB33">
        <f>(X33-BJ33*(BO33+BP33)/1000)</f>
        <v>0</v>
      </c>
      <c r="AC33">
        <f>(-J33*44100)</f>
        <v>0</v>
      </c>
      <c r="AD33">
        <f>2*29.3*R33*0.92*(BQ33-W33)</f>
        <v>0</v>
      </c>
      <c r="AE33">
        <f>2*0.95*5.67E-8*(((BQ33+$B$7)+273)^4-(W33+273)^4)</f>
        <v>0</v>
      </c>
      <c r="AF33">
        <f>U33+AE33+AC33+AD33</f>
        <v>0</v>
      </c>
      <c r="AG33">
        <f>BN33*AU33*(BI33-BH33*(1000-AU33*BK33)/(1000-AU33*BJ33))/(100*BB33)</f>
        <v>0</v>
      </c>
      <c r="AH33">
        <f>1000*BN33*AU33*(BJ33-BK33)/(100*BB33*(1000-AU33*BJ33))</f>
        <v>0</v>
      </c>
      <c r="AI33">
        <f>(AJ33 - AK33 - BO33*1E3/(8.314*(BQ33+273.15)) * AM33/BN33 * AL33) * BN33/(100*BB33) * (1000 - BK33)/1000</f>
        <v>0</v>
      </c>
      <c r="AJ33">
        <v>430.3828730764978</v>
      </c>
      <c r="AK33">
        <v>430.9369757575756</v>
      </c>
      <c r="AL33">
        <v>0.0005557264291594518</v>
      </c>
      <c r="AM33">
        <v>64.58139493574583</v>
      </c>
      <c r="AN33">
        <f>(AP33 - AO33 + BO33*1E3/(8.314*(BQ33+273.15)) * AR33/BN33 * AQ33) * BN33/(100*BB33) * 1000/(1000 - AP33)</f>
        <v>0</v>
      </c>
      <c r="AO33">
        <v>24.22285335425856</v>
      </c>
      <c r="AP33">
        <v>24.34263212121212</v>
      </c>
      <c r="AQ33">
        <v>0.001205207366437469</v>
      </c>
      <c r="AR33">
        <v>99.97650361122433</v>
      </c>
      <c r="AS33">
        <v>0</v>
      </c>
      <c r="AT33">
        <v>0</v>
      </c>
      <c r="AU33">
        <f>IF(AS33*$H$13&gt;=AW33,1.0,(AW33/(AW33-AS33*$H$13)))</f>
        <v>0</v>
      </c>
      <c r="AV33">
        <f>(AU33-1)*100</f>
        <v>0</v>
      </c>
      <c r="AW33">
        <f>MAX(0,($B$13+$C$13*BV33)/(1+$D$13*BV33)*BO33/(BQ33+273)*$E$13)</f>
        <v>0</v>
      </c>
      <c r="AX33">
        <f>$B$11*BW33+$C$11*BX33+$F$11*CI33*(1-CL33)</f>
        <v>0</v>
      </c>
      <c r="AY33">
        <f>AX33*AZ33</f>
        <v>0</v>
      </c>
      <c r="AZ33">
        <f>($B$11*$D$9+$C$11*$D$9+$F$11*((CV33+CN33)/MAX(CV33+CN33+CW33, 0.1)*$I$9+CW33/MAX(CV33+CN33+CW33, 0.1)*$J$9))/($B$11+$C$11+$F$11)</f>
        <v>0</v>
      </c>
      <c r="BA33">
        <f>($B$11*$K$9+$C$11*$K$9+$F$11*((CV33+CN33)/MAX(CV33+CN33+CW33, 0.1)*$P$9+CW33/MAX(CV33+CN33+CW33, 0.1)*$Q$9))/($B$11+$C$11+$F$11)</f>
        <v>0</v>
      </c>
      <c r="BB33">
        <v>1.37</v>
      </c>
      <c r="BC33">
        <v>0.5</v>
      </c>
      <c r="BD33" t="s">
        <v>355</v>
      </c>
      <c r="BE33">
        <v>2</v>
      </c>
      <c r="BF33" t="b">
        <v>1</v>
      </c>
      <c r="BG33">
        <v>1679691100.8</v>
      </c>
      <c r="BH33">
        <v>420.4409000000001</v>
      </c>
      <c r="BI33">
        <v>419.9806</v>
      </c>
      <c r="BJ33">
        <v>24.33558</v>
      </c>
      <c r="BK33">
        <v>24.22248</v>
      </c>
      <c r="BL33">
        <v>421.7657</v>
      </c>
      <c r="BM33">
        <v>24.38555</v>
      </c>
      <c r="BN33">
        <v>500.056</v>
      </c>
      <c r="BO33">
        <v>89.54537999999999</v>
      </c>
      <c r="BP33">
        <v>0.09998286999999999</v>
      </c>
      <c r="BQ33">
        <v>27.74357</v>
      </c>
      <c r="BR33">
        <v>27.48966</v>
      </c>
      <c r="BS33">
        <v>999.9</v>
      </c>
      <c r="BT33">
        <v>0</v>
      </c>
      <c r="BU33">
        <v>0</v>
      </c>
      <c r="BV33">
        <v>9998</v>
      </c>
      <c r="BW33">
        <v>0</v>
      </c>
      <c r="BX33">
        <v>0.281038</v>
      </c>
      <c r="BY33">
        <v>0.4602844</v>
      </c>
      <c r="BZ33">
        <v>430.9275</v>
      </c>
      <c r="CA33">
        <v>430.4061</v>
      </c>
      <c r="CB33">
        <v>0.1130865</v>
      </c>
      <c r="CC33">
        <v>419.9806</v>
      </c>
      <c r="CD33">
        <v>24.22248</v>
      </c>
      <c r="CE33">
        <v>2.179138</v>
      </c>
      <c r="CF33">
        <v>2.169011</v>
      </c>
      <c r="CG33">
        <v>18.80979</v>
      </c>
      <c r="CH33">
        <v>18.73526</v>
      </c>
      <c r="CI33">
        <v>0</v>
      </c>
      <c r="CJ33">
        <v>0</v>
      </c>
      <c r="CK33">
        <v>0</v>
      </c>
      <c r="CL33">
        <v>0</v>
      </c>
      <c r="CM33">
        <v>2.30823</v>
      </c>
      <c r="CN33">
        <v>0</v>
      </c>
      <c r="CO33">
        <v>-5.37594</v>
      </c>
      <c r="CP33">
        <v>-1.49866</v>
      </c>
      <c r="CQ33">
        <v>35.4874</v>
      </c>
      <c r="CR33">
        <v>41.7562</v>
      </c>
      <c r="CS33">
        <v>38.25</v>
      </c>
      <c r="CT33">
        <v>41.812</v>
      </c>
      <c r="CU33">
        <v>36.66840000000001</v>
      </c>
      <c r="CV33">
        <v>0</v>
      </c>
      <c r="CW33">
        <v>0</v>
      </c>
      <c r="CX33">
        <v>0</v>
      </c>
      <c r="CY33">
        <v>1679691112</v>
      </c>
      <c r="CZ33">
        <v>0</v>
      </c>
      <c r="DA33">
        <v>1679690632.6</v>
      </c>
      <c r="DB33" t="s">
        <v>386</v>
      </c>
      <c r="DC33">
        <v>1679690632.6</v>
      </c>
      <c r="DD33">
        <v>1679690628.6</v>
      </c>
      <c r="DE33">
        <v>2</v>
      </c>
      <c r="DF33">
        <v>-0.121</v>
      </c>
      <c r="DG33">
        <v>0.001</v>
      </c>
      <c r="DH33">
        <v>-1.324</v>
      </c>
      <c r="DI33">
        <v>-0.05</v>
      </c>
      <c r="DJ33">
        <v>420</v>
      </c>
      <c r="DK33">
        <v>24</v>
      </c>
      <c r="DL33">
        <v>0.29</v>
      </c>
      <c r="DM33">
        <v>0.2</v>
      </c>
      <c r="DN33">
        <v>0.450485175</v>
      </c>
      <c r="DO33">
        <v>-0.03014585741088165</v>
      </c>
      <c r="DP33">
        <v>0.04140386395065532</v>
      </c>
      <c r="DQ33">
        <v>1</v>
      </c>
      <c r="DR33">
        <v>0.10326494</v>
      </c>
      <c r="DS33">
        <v>-0.03957159174484088</v>
      </c>
      <c r="DT33">
        <v>0.02243326757520847</v>
      </c>
      <c r="DU33">
        <v>1</v>
      </c>
      <c r="DV33">
        <v>2</v>
      </c>
      <c r="DW33">
        <v>2</v>
      </c>
      <c r="DX33" t="s">
        <v>363</v>
      </c>
      <c r="DY33">
        <v>2.98296</v>
      </c>
      <c r="DZ33">
        <v>2.71563</v>
      </c>
      <c r="EA33">
        <v>0.0937938</v>
      </c>
      <c r="EB33">
        <v>0.0926148</v>
      </c>
      <c r="EC33">
        <v>0.107375</v>
      </c>
      <c r="ED33">
        <v>0.105044</v>
      </c>
      <c r="EE33">
        <v>28727.8</v>
      </c>
      <c r="EF33">
        <v>28913.1</v>
      </c>
      <c r="EG33">
        <v>29464.5</v>
      </c>
      <c r="EH33">
        <v>29469.5</v>
      </c>
      <c r="EI33">
        <v>34824.7</v>
      </c>
      <c r="EJ33">
        <v>35046</v>
      </c>
      <c r="EK33">
        <v>41488.3</v>
      </c>
      <c r="EL33">
        <v>41989</v>
      </c>
      <c r="EM33">
        <v>1.97117</v>
      </c>
      <c r="EN33">
        <v>1.8832</v>
      </c>
      <c r="EO33">
        <v>0.0691116</v>
      </c>
      <c r="EP33">
        <v>0</v>
      </c>
      <c r="EQ33">
        <v>26.3526</v>
      </c>
      <c r="ER33">
        <v>999.9</v>
      </c>
      <c r="ES33">
        <v>59.9</v>
      </c>
      <c r="ET33">
        <v>30.2</v>
      </c>
      <c r="EU33">
        <v>28.827</v>
      </c>
      <c r="EV33">
        <v>62.7012</v>
      </c>
      <c r="EW33">
        <v>29.1627</v>
      </c>
      <c r="EX33">
        <v>1</v>
      </c>
      <c r="EY33">
        <v>-0.0572637</v>
      </c>
      <c r="EZ33">
        <v>-0.891746</v>
      </c>
      <c r="FA33">
        <v>20.3604</v>
      </c>
      <c r="FB33">
        <v>5.22882</v>
      </c>
      <c r="FC33">
        <v>12.0099</v>
      </c>
      <c r="FD33">
        <v>4.9924</v>
      </c>
      <c r="FE33">
        <v>3.29</v>
      </c>
      <c r="FF33">
        <v>9999</v>
      </c>
      <c r="FG33">
        <v>9999</v>
      </c>
      <c r="FH33">
        <v>9999</v>
      </c>
      <c r="FI33">
        <v>999.9</v>
      </c>
      <c r="FJ33">
        <v>1.86735</v>
      </c>
      <c r="FK33">
        <v>1.86642</v>
      </c>
      <c r="FL33">
        <v>1.86588</v>
      </c>
      <c r="FM33">
        <v>1.86583</v>
      </c>
      <c r="FN33">
        <v>1.86767</v>
      </c>
      <c r="FO33">
        <v>1.87013</v>
      </c>
      <c r="FP33">
        <v>1.86879</v>
      </c>
      <c r="FQ33">
        <v>1.87017</v>
      </c>
      <c r="FR33">
        <v>0</v>
      </c>
      <c r="FS33">
        <v>0</v>
      </c>
      <c r="FT33">
        <v>0</v>
      </c>
      <c r="FU33">
        <v>0</v>
      </c>
      <c r="FV33" t="s">
        <v>358</v>
      </c>
      <c r="FW33" t="s">
        <v>359</v>
      </c>
      <c r="FX33" t="s">
        <v>360</v>
      </c>
      <c r="FY33" t="s">
        <v>360</v>
      </c>
      <c r="FZ33" t="s">
        <v>360</v>
      </c>
      <c r="GA33" t="s">
        <v>360</v>
      </c>
      <c r="GB33">
        <v>0</v>
      </c>
      <c r="GC33">
        <v>100</v>
      </c>
      <c r="GD33">
        <v>100</v>
      </c>
      <c r="GE33">
        <v>-1.325</v>
      </c>
      <c r="GF33">
        <v>-0.05</v>
      </c>
      <c r="GG33">
        <v>-0.4113060897400256</v>
      </c>
      <c r="GH33">
        <v>-0.002270368465901076</v>
      </c>
      <c r="GI33">
        <v>2.972352929391332E-07</v>
      </c>
      <c r="GJ33">
        <v>-1.191130092995547E-10</v>
      </c>
      <c r="GK33">
        <v>-0.1483747781100044</v>
      </c>
      <c r="GL33">
        <v>-0.01651147022539249</v>
      </c>
      <c r="GM33">
        <v>0.001538257844941434</v>
      </c>
      <c r="GN33">
        <v>-2.852852953541502E-05</v>
      </c>
      <c r="GO33">
        <v>3</v>
      </c>
      <c r="GP33">
        <v>2330</v>
      </c>
      <c r="GQ33">
        <v>1</v>
      </c>
      <c r="GR33">
        <v>25</v>
      </c>
      <c r="GS33">
        <v>7.8</v>
      </c>
      <c r="GT33">
        <v>7.9</v>
      </c>
      <c r="GU33">
        <v>1.04614</v>
      </c>
      <c r="GV33">
        <v>2.22778</v>
      </c>
      <c r="GW33">
        <v>1.39648</v>
      </c>
      <c r="GX33">
        <v>2.34619</v>
      </c>
      <c r="GY33">
        <v>1.49536</v>
      </c>
      <c r="GZ33">
        <v>2.46826</v>
      </c>
      <c r="HA33">
        <v>34.9904</v>
      </c>
      <c r="HB33">
        <v>24.0963</v>
      </c>
      <c r="HC33">
        <v>18</v>
      </c>
      <c r="HD33">
        <v>530.297</v>
      </c>
      <c r="HE33">
        <v>430.263</v>
      </c>
      <c r="HF33">
        <v>27.7417</v>
      </c>
      <c r="HG33">
        <v>26.7555</v>
      </c>
      <c r="HH33">
        <v>30</v>
      </c>
      <c r="HI33">
        <v>26.7478</v>
      </c>
      <c r="HJ33">
        <v>26.6925</v>
      </c>
      <c r="HK33">
        <v>20.9393</v>
      </c>
      <c r="HL33">
        <v>23.2031</v>
      </c>
      <c r="HM33">
        <v>81.1615</v>
      </c>
      <c r="HN33">
        <v>27.7461</v>
      </c>
      <c r="HO33">
        <v>420</v>
      </c>
      <c r="HP33">
        <v>24.1472</v>
      </c>
      <c r="HQ33">
        <v>100.738</v>
      </c>
      <c r="HR33">
        <v>100.849</v>
      </c>
    </row>
    <row r="34" spans="1:226">
      <c r="A34">
        <v>18</v>
      </c>
      <c r="B34">
        <v>1679691108.6</v>
      </c>
      <c r="C34">
        <v>1131.099999904633</v>
      </c>
      <c r="D34" t="s">
        <v>396</v>
      </c>
      <c r="E34" t="s">
        <v>397</v>
      </c>
      <c r="F34">
        <v>5</v>
      </c>
      <c r="G34" t="s">
        <v>353</v>
      </c>
      <c r="H34" t="s">
        <v>354</v>
      </c>
      <c r="I34">
        <v>1679691106.1</v>
      </c>
      <c r="J34">
        <f>(K34)/1000</f>
        <v>0</v>
      </c>
      <c r="K34">
        <f>IF(BF34, AN34, AH34)</f>
        <v>0</v>
      </c>
      <c r="L34">
        <f>IF(BF34, AI34, AG34)</f>
        <v>0</v>
      </c>
      <c r="M34">
        <f>BH34 - IF(AU34&gt;1, L34*BB34*100.0/(AW34*BV34), 0)</f>
        <v>0</v>
      </c>
      <c r="N34">
        <f>((T34-J34/2)*M34-L34)/(T34+J34/2)</f>
        <v>0</v>
      </c>
      <c r="O34">
        <f>N34*(BO34+BP34)/1000.0</f>
        <v>0</v>
      </c>
      <c r="P34">
        <f>(BH34 - IF(AU34&gt;1, L34*BB34*100.0/(AW34*BV34), 0))*(BO34+BP34)/1000.0</f>
        <v>0</v>
      </c>
      <c r="Q34">
        <f>2.0/((1/S34-1/R34)+SIGN(S34)*SQRT((1/S34-1/R34)*(1/S34-1/R34) + 4*BC34/((BC34+1)*(BC34+1))*(2*1/S34*1/R34-1/R34*1/R34)))</f>
        <v>0</v>
      </c>
      <c r="R34">
        <f>IF(LEFT(BD34,1)&lt;&gt;"0",IF(LEFT(BD34,1)="1",3.0,BE34),$D$5+$E$5*(BV34*BO34/($K$5*1000))+$F$5*(BV34*BO34/($K$5*1000))*MAX(MIN(BB34,$J$5),$I$5)*MAX(MIN(BB34,$J$5),$I$5)+$G$5*MAX(MIN(BB34,$J$5),$I$5)*(BV34*BO34/($K$5*1000))+$H$5*(BV34*BO34/($K$5*1000))*(BV34*BO34/($K$5*1000)))</f>
        <v>0</v>
      </c>
      <c r="S34">
        <f>J34*(1000-(1000*0.61365*exp(17.502*W34/(240.97+W34))/(BO34+BP34)+BJ34)/2)/(1000*0.61365*exp(17.502*W34/(240.97+W34))/(BO34+BP34)-BJ34)</f>
        <v>0</v>
      </c>
      <c r="T34">
        <f>1/((BC34+1)/(Q34/1.6)+1/(R34/1.37)) + BC34/((BC34+1)/(Q34/1.6) + BC34/(R34/1.37))</f>
        <v>0</v>
      </c>
      <c r="U34">
        <f>(AX34*BA34)</f>
        <v>0</v>
      </c>
      <c r="V34">
        <f>(BQ34+(U34+2*0.95*5.67E-8*(((BQ34+$B$7)+273)^4-(BQ34+273)^4)-44100*J34)/(1.84*29.3*R34+8*0.95*5.67E-8*(BQ34+273)^3))</f>
        <v>0</v>
      </c>
      <c r="W34">
        <f>($C$7*BR34+$D$7*BS34+$E$7*V34)</f>
        <v>0</v>
      </c>
      <c r="X34">
        <f>0.61365*exp(17.502*W34/(240.97+W34))</f>
        <v>0</v>
      </c>
      <c r="Y34">
        <f>(Z34/AA34*100)</f>
        <v>0</v>
      </c>
      <c r="Z34">
        <f>BJ34*(BO34+BP34)/1000</f>
        <v>0</v>
      </c>
      <c r="AA34">
        <f>0.61365*exp(17.502*BQ34/(240.97+BQ34))</f>
        <v>0</v>
      </c>
      <c r="AB34">
        <f>(X34-BJ34*(BO34+BP34)/1000)</f>
        <v>0</v>
      </c>
      <c r="AC34">
        <f>(-J34*44100)</f>
        <v>0</v>
      </c>
      <c r="AD34">
        <f>2*29.3*R34*0.92*(BQ34-W34)</f>
        <v>0</v>
      </c>
      <c r="AE34">
        <f>2*0.95*5.67E-8*(((BQ34+$B$7)+273)^4-(W34+273)^4)</f>
        <v>0</v>
      </c>
      <c r="AF34">
        <f>U34+AE34+AC34+AD34</f>
        <v>0</v>
      </c>
      <c r="AG34">
        <f>BN34*AU34*(BI34-BH34*(1000-AU34*BK34)/(1000-AU34*BJ34))/(100*BB34)</f>
        <v>0</v>
      </c>
      <c r="AH34">
        <f>1000*BN34*AU34*(BJ34-BK34)/(100*BB34*(1000-AU34*BJ34))</f>
        <v>0</v>
      </c>
      <c r="AI34">
        <f>(AJ34 - AK34 - BO34*1E3/(8.314*(BQ34+273.15)) * AM34/BN34 * AL34) * BN34/(100*BB34) * (1000 - BK34)/1000</f>
        <v>0</v>
      </c>
      <c r="AJ34">
        <v>430.4339346772809</v>
      </c>
      <c r="AK34">
        <v>430.9327333333331</v>
      </c>
      <c r="AL34">
        <v>-0.0006390409994329033</v>
      </c>
      <c r="AM34">
        <v>64.58139493574583</v>
      </c>
      <c r="AN34">
        <f>(AP34 - AO34 + BO34*1E3/(8.314*(BQ34+273.15)) * AR34/BN34 * AQ34) * BN34/(100*BB34) * 1000/(1000 - AP34)</f>
        <v>0</v>
      </c>
      <c r="AO34">
        <v>24.22085537173269</v>
      </c>
      <c r="AP34">
        <v>24.35495575757575</v>
      </c>
      <c r="AQ34">
        <v>0.0005473401620590595</v>
      </c>
      <c r="AR34">
        <v>99.97650361122433</v>
      </c>
      <c r="AS34">
        <v>0</v>
      </c>
      <c r="AT34">
        <v>0</v>
      </c>
      <c r="AU34">
        <f>IF(AS34*$H$13&gt;=AW34,1.0,(AW34/(AW34-AS34*$H$13)))</f>
        <v>0</v>
      </c>
      <c r="AV34">
        <f>(AU34-1)*100</f>
        <v>0</v>
      </c>
      <c r="AW34">
        <f>MAX(0,($B$13+$C$13*BV34)/(1+$D$13*BV34)*BO34/(BQ34+273)*$E$13)</f>
        <v>0</v>
      </c>
      <c r="AX34">
        <f>$B$11*BW34+$C$11*BX34+$F$11*CI34*(1-CL34)</f>
        <v>0</v>
      </c>
      <c r="AY34">
        <f>AX34*AZ34</f>
        <v>0</v>
      </c>
      <c r="AZ34">
        <f>($B$11*$D$9+$C$11*$D$9+$F$11*((CV34+CN34)/MAX(CV34+CN34+CW34, 0.1)*$I$9+CW34/MAX(CV34+CN34+CW34, 0.1)*$J$9))/($B$11+$C$11+$F$11)</f>
        <v>0</v>
      </c>
      <c r="BA34">
        <f>($B$11*$K$9+$C$11*$K$9+$F$11*((CV34+CN34)/MAX(CV34+CN34+CW34, 0.1)*$P$9+CW34/MAX(CV34+CN34+CW34, 0.1)*$Q$9))/($B$11+$C$11+$F$11)</f>
        <v>0</v>
      </c>
      <c r="BB34">
        <v>1.37</v>
      </c>
      <c r="BC34">
        <v>0.5</v>
      </c>
      <c r="BD34" t="s">
        <v>355</v>
      </c>
      <c r="BE34">
        <v>2</v>
      </c>
      <c r="BF34" t="b">
        <v>1</v>
      </c>
      <c r="BG34">
        <v>1679691106.1</v>
      </c>
      <c r="BH34">
        <v>420.4507777777778</v>
      </c>
      <c r="BI34">
        <v>419.9976666666667</v>
      </c>
      <c r="BJ34">
        <v>24.34943333333333</v>
      </c>
      <c r="BK34">
        <v>24.22064444444444</v>
      </c>
      <c r="BL34">
        <v>421.7756666666667</v>
      </c>
      <c r="BM34">
        <v>24.3993</v>
      </c>
      <c r="BN34">
        <v>500.0546666666667</v>
      </c>
      <c r="BO34">
        <v>89.54730000000001</v>
      </c>
      <c r="BP34">
        <v>0.09999958888888888</v>
      </c>
      <c r="BQ34">
        <v>27.74328888888889</v>
      </c>
      <c r="BR34">
        <v>27.48785555555556</v>
      </c>
      <c r="BS34">
        <v>999.9000000000001</v>
      </c>
      <c r="BT34">
        <v>0</v>
      </c>
      <c r="BU34">
        <v>0</v>
      </c>
      <c r="BV34">
        <v>9995.411111111111</v>
      </c>
      <c r="BW34">
        <v>0</v>
      </c>
      <c r="BX34">
        <v>0.281038</v>
      </c>
      <c r="BY34">
        <v>0.4528233333333333</v>
      </c>
      <c r="BZ34">
        <v>430.9441111111111</v>
      </c>
      <c r="CA34">
        <v>430.423</v>
      </c>
      <c r="CB34">
        <v>0.1287933333333333</v>
      </c>
      <c r="CC34">
        <v>419.9976666666667</v>
      </c>
      <c r="CD34">
        <v>24.22064444444444</v>
      </c>
      <c r="CE34">
        <v>2.180424444444444</v>
      </c>
      <c r="CF34">
        <v>2.168892222222222</v>
      </c>
      <c r="CG34">
        <v>18.8192</v>
      </c>
      <c r="CH34">
        <v>18.73435555555555</v>
      </c>
      <c r="CI34">
        <v>0</v>
      </c>
      <c r="CJ34">
        <v>0</v>
      </c>
      <c r="CK34">
        <v>0</v>
      </c>
      <c r="CL34">
        <v>0</v>
      </c>
      <c r="CM34">
        <v>2.276977777777778</v>
      </c>
      <c r="CN34">
        <v>0</v>
      </c>
      <c r="CO34">
        <v>-5.398133333333333</v>
      </c>
      <c r="CP34">
        <v>-1.478577777777778</v>
      </c>
      <c r="CQ34">
        <v>35.5</v>
      </c>
      <c r="CR34">
        <v>41.79822222222222</v>
      </c>
      <c r="CS34">
        <v>38.25</v>
      </c>
      <c r="CT34">
        <v>41.861</v>
      </c>
      <c r="CU34">
        <v>36.687</v>
      </c>
      <c r="CV34">
        <v>0</v>
      </c>
      <c r="CW34">
        <v>0</v>
      </c>
      <c r="CX34">
        <v>0</v>
      </c>
      <c r="CY34">
        <v>1679691116.8</v>
      </c>
      <c r="CZ34">
        <v>0</v>
      </c>
      <c r="DA34">
        <v>1679690632.6</v>
      </c>
      <c r="DB34" t="s">
        <v>386</v>
      </c>
      <c r="DC34">
        <v>1679690632.6</v>
      </c>
      <c r="DD34">
        <v>1679690628.6</v>
      </c>
      <c r="DE34">
        <v>2</v>
      </c>
      <c r="DF34">
        <v>-0.121</v>
      </c>
      <c r="DG34">
        <v>0.001</v>
      </c>
      <c r="DH34">
        <v>-1.324</v>
      </c>
      <c r="DI34">
        <v>-0.05</v>
      </c>
      <c r="DJ34">
        <v>420</v>
      </c>
      <c r="DK34">
        <v>24</v>
      </c>
      <c r="DL34">
        <v>0.29</v>
      </c>
      <c r="DM34">
        <v>0.2</v>
      </c>
      <c r="DN34">
        <v>0.4455030243902439</v>
      </c>
      <c r="DO34">
        <v>0.0399403484320545</v>
      </c>
      <c r="DP34">
        <v>0.03982160513448962</v>
      </c>
      <c r="DQ34">
        <v>1</v>
      </c>
      <c r="DR34">
        <v>0.1019513804878049</v>
      </c>
      <c r="DS34">
        <v>0.1788347916376306</v>
      </c>
      <c r="DT34">
        <v>0.01928833252225001</v>
      </c>
      <c r="DU34">
        <v>0</v>
      </c>
      <c r="DV34">
        <v>1</v>
      </c>
      <c r="DW34">
        <v>2</v>
      </c>
      <c r="DX34" t="s">
        <v>387</v>
      </c>
      <c r="DY34">
        <v>2.98284</v>
      </c>
      <c r="DZ34">
        <v>2.71562</v>
      </c>
      <c r="EA34">
        <v>0.09379419999999999</v>
      </c>
      <c r="EB34">
        <v>0.0926086</v>
      </c>
      <c r="EC34">
        <v>0.107415</v>
      </c>
      <c r="ED34">
        <v>0.105036</v>
      </c>
      <c r="EE34">
        <v>28727.9</v>
      </c>
      <c r="EF34">
        <v>28912.7</v>
      </c>
      <c r="EG34">
        <v>29464.6</v>
      </c>
      <c r="EH34">
        <v>29469</v>
      </c>
      <c r="EI34">
        <v>34823.6</v>
      </c>
      <c r="EJ34">
        <v>35045.7</v>
      </c>
      <c r="EK34">
        <v>41489</v>
      </c>
      <c r="EL34">
        <v>41988.3</v>
      </c>
      <c r="EM34">
        <v>1.97113</v>
      </c>
      <c r="EN34">
        <v>1.8827</v>
      </c>
      <c r="EO34">
        <v>0.07026640000000001</v>
      </c>
      <c r="EP34">
        <v>0</v>
      </c>
      <c r="EQ34">
        <v>26.3482</v>
      </c>
      <c r="ER34">
        <v>999.9</v>
      </c>
      <c r="ES34">
        <v>59.9</v>
      </c>
      <c r="ET34">
        <v>30.2</v>
      </c>
      <c r="EU34">
        <v>28.8282</v>
      </c>
      <c r="EV34">
        <v>62.7412</v>
      </c>
      <c r="EW34">
        <v>29.0385</v>
      </c>
      <c r="EX34">
        <v>1</v>
      </c>
      <c r="EY34">
        <v>-0.0572561</v>
      </c>
      <c r="EZ34">
        <v>-0.915251</v>
      </c>
      <c r="FA34">
        <v>20.3604</v>
      </c>
      <c r="FB34">
        <v>5.22882</v>
      </c>
      <c r="FC34">
        <v>12.0099</v>
      </c>
      <c r="FD34">
        <v>4.9924</v>
      </c>
      <c r="FE34">
        <v>3.29</v>
      </c>
      <c r="FF34">
        <v>9999</v>
      </c>
      <c r="FG34">
        <v>9999</v>
      </c>
      <c r="FH34">
        <v>9999</v>
      </c>
      <c r="FI34">
        <v>999.9</v>
      </c>
      <c r="FJ34">
        <v>1.86734</v>
      </c>
      <c r="FK34">
        <v>1.86641</v>
      </c>
      <c r="FL34">
        <v>1.86588</v>
      </c>
      <c r="FM34">
        <v>1.86583</v>
      </c>
      <c r="FN34">
        <v>1.86768</v>
      </c>
      <c r="FO34">
        <v>1.87012</v>
      </c>
      <c r="FP34">
        <v>1.86878</v>
      </c>
      <c r="FQ34">
        <v>1.87017</v>
      </c>
      <c r="FR34">
        <v>0</v>
      </c>
      <c r="FS34">
        <v>0</v>
      </c>
      <c r="FT34">
        <v>0</v>
      </c>
      <c r="FU34">
        <v>0</v>
      </c>
      <c r="FV34" t="s">
        <v>358</v>
      </c>
      <c r="FW34" t="s">
        <v>359</v>
      </c>
      <c r="FX34" t="s">
        <v>360</v>
      </c>
      <c r="FY34" t="s">
        <v>360</v>
      </c>
      <c r="FZ34" t="s">
        <v>360</v>
      </c>
      <c r="GA34" t="s">
        <v>360</v>
      </c>
      <c r="GB34">
        <v>0</v>
      </c>
      <c r="GC34">
        <v>100</v>
      </c>
      <c r="GD34">
        <v>100</v>
      </c>
      <c r="GE34">
        <v>-1.324</v>
      </c>
      <c r="GF34">
        <v>-0.0499</v>
      </c>
      <c r="GG34">
        <v>-0.4113060897400256</v>
      </c>
      <c r="GH34">
        <v>-0.002270368465901076</v>
      </c>
      <c r="GI34">
        <v>2.972352929391332E-07</v>
      </c>
      <c r="GJ34">
        <v>-1.191130092995547E-10</v>
      </c>
      <c r="GK34">
        <v>-0.1483747781100044</v>
      </c>
      <c r="GL34">
        <v>-0.01651147022539249</v>
      </c>
      <c r="GM34">
        <v>0.001538257844941434</v>
      </c>
      <c r="GN34">
        <v>-2.852852953541502E-05</v>
      </c>
      <c r="GO34">
        <v>3</v>
      </c>
      <c r="GP34">
        <v>2330</v>
      </c>
      <c r="GQ34">
        <v>1</v>
      </c>
      <c r="GR34">
        <v>25</v>
      </c>
      <c r="GS34">
        <v>7.9</v>
      </c>
      <c r="GT34">
        <v>8</v>
      </c>
      <c r="GU34">
        <v>1.04614</v>
      </c>
      <c r="GV34">
        <v>2.229</v>
      </c>
      <c r="GW34">
        <v>1.39771</v>
      </c>
      <c r="GX34">
        <v>2.34985</v>
      </c>
      <c r="GY34">
        <v>1.49536</v>
      </c>
      <c r="GZ34">
        <v>2.46826</v>
      </c>
      <c r="HA34">
        <v>34.9904</v>
      </c>
      <c r="HB34">
        <v>24.0963</v>
      </c>
      <c r="HC34">
        <v>18</v>
      </c>
      <c r="HD34">
        <v>530.2430000000001</v>
      </c>
      <c r="HE34">
        <v>429.965</v>
      </c>
      <c r="HF34">
        <v>27.7459</v>
      </c>
      <c r="HG34">
        <v>26.7539</v>
      </c>
      <c r="HH34">
        <v>30</v>
      </c>
      <c r="HI34">
        <v>26.7456</v>
      </c>
      <c r="HJ34">
        <v>26.6925</v>
      </c>
      <c r="HK34">
        <v>20.9419</v>
      </c>
      <c r="HL34">
        <v>23.2031</v>
      </c>
      <c r="HM34">
        <v>81.1615</v>
      </c>
      <c r="HN34">
        <v>27.7564</v>
      </c>
      <c r="HO34">
        <v>420</v>
      </c>
      <c r="HP34">
        <v>24.1265</v>
      </c>
      <c r="HQ34">
        <v>100.739</v>
      </c>
      <c r="HR34">
        <v>100.847</v>
      </c>
    </row>
    <row r="35" spans="1:226">
      <c r="A35">
        <v>19</v>
      </c>
      <c r="B35">
        <v>1679691113.6</v>
      </c>
      <c r="C35">
        <v>1136.099999904633</v>
      </c>
      <c r="D35" t="s">
        <v>398</v>
      </c>
      <c r="E35" t="s">
        <v>399</v>
      </c>
      <c r="F35">
        <v>5</v>
      </c>
      <c r="G35" t="s">
        <v>353</v>
      </c>
      <c r="H35" t="s">
        <v>354</v>
      </c>
      <c r="I35">
        <v>1679691110.8</v>
      </c>
      <c r="J35">
        <f>(K35)/1000</f>
        <v>0</v>
      </c>
      <c r="K35">
        <f>IF(BF35, AN35, AH35)</f>
        <v>0</v>
      </c>
      <c r="L35">
        <f>IF(BF35, AI35, AG35)</f>
        <v>0</v>
      </c>
      <c r="M35">
        <f>BH35 - IF(AU35&gt;1, L35*BB35*100.0/(AW35*BV35), 0)</f>
        <v>0</v>
      </c>
      <c r="N35">
        <f>((T35-J35/2)*M35-L35)/(T35+J35/2)</f>
        <v>0</v>
      </c>
      <c r="O35">
        <f>N35*(BO35+BP35)/1000.0</f>
        <v>0</v>
      </c>
      <c r="P35">
        <f>(BH35 - IF(AU35&gt;1, L35*BB35*100.0/(AW35*BV35), 0))*(BO35+BP35)/1000.0</f>
        <v>0</v>
      </c>
      <c r="Q35">
        <f>2.0/((1/S35-1/R35)+SIGN(S35)*SQRT((1/S35-1/R35)*(1/S35-1/R35) + 4*BC35/((BC35+1)*(BC35+1))*(2*1/S35*1/R35-1/R35*1/R35)))</f>
        <v>0</v>
      </c>
      <c r="R35">
        <f>IF(LEFT(BD35,1)&lt;&gt;"0",IF(LEFT(BD35,1)="1",3.0,BE35),$D$5+$E$5*(BV35*BO35/($K$5*1000))+$F$5*(BV35*BO35/($K$5*1000))*MAX(MIN(BB35,$J$5),$I$5)*MAX(MIN(BB35,$J$5),$I$5)+$G$5*MAX(MIN(BB35,$J$5),$I$5)*(BV35*BO35/($K$5*1000))+$H$5*(BV35*BO35/($K$5*1000))*(BV35*BO35/($K$5*1000)))</f>
        <v>0</v>
      </c>
      <c r="S35">
        <f>J35*(1000-(1000*0.61365*exp(17.502*W35/(240.97+W35))/(BO35+BP35)+BJ35)/2)/(1000*0.61365*exp(17.502*W35/(240.97+W35))/(BO35+BP35)-BJ35)</f>
        <v>0</v>
      </c>
      <c r="T35">
        <f>1/((BC35+1)/(Q35/1.6)+1/(R35/1.37)) + BC35/((BC35+1)/(Q35/1.6) + BC35/(R35/1.37))</f>
        <v>0</v>
      </c>
      <c r="U35">
        <f>(AX35*BA35)</f>
        <v>0</v>
      </c>
      <c r="V35">
        <f>(BQ35+(U35+2*0.95*5.67E-8*(((BQ35+$B$7)+273)^4-(BQ35+273)^4)-44100*J35)/(1.84*29.3*R35+8*0.95*5.67E-8*(BQ35+273)^3))</f>
        <v>0</v>
      </c>
      <c r="W35">
        <f>($C$7*BR35+$D$7*BS35+$E$7*V35)</f>
        <v>0</v>
      </c>
      <c r="X35">
        <f>0.61365*exp(17.502*W35/(240.97+W35))</f>
        <v>0</v>
      </c>
      <c r="Y35">
        <f>(Z35/AA35*100)</f>
        <v>0</v>
      </c>
      <c r="Z35">
        <f>BJ35*(BO35+BP35)/1000</f>
        <v>0</v>
      </c>
      <c r="AA35">
        <f>0.61365*exp(17.502*BQ35/(240.97+BQ35))</f>
        <v>0</v>
      </c>
      <c r="AB35">
        <f>(X35-BJ35*(BO35+BP35)/1000)</f>
        <v>0</v>
      </c>
      <c r="AC35">
        <f>(-J35*44100)</f>
        <v>0</v>
      </c>
      <c r="AD35">
        <f>2*29.3*R35*0.92*(BQ35-W35)</f>
        <v>0</v>
      </c>
      <c r="AE35">
        <f>2*0.95*5.67E-8*(((BQ35+$B$7)+273)^4-(W35+273)^4)</f>
        <v>0</v>
      </c>
      <c r="AF35">
        <f>U35+AE35+AC35+AD35</f>
        <v>0</v>
      </c>
      <c r="AG35">
        <f>BN35*AU35*(BI35-BH35*(1000-AU35*BK35)/(1000-AU35*BJ35))/(100*BB35)</f>
        <v>0</v>
      </c>
      <c r="AH35">
        <f>1000*BN35*AU35*(BJ35-BK35)/(100*BB35*(1000-AU35*BJ35))</f>
        <v>0</v>
      </c>
      <c r="AI35">
        <f>(AJ35 - AK35 - BO35*1E3/(8.314*(BQ35+273.15)) * AM35/BN35 * AL35) * BN35/(100*BB35) * (1000 - BK35)/1000</f>
        <v>0</v>
      </c>
      <c r="AJ35">
        <v>430.473558779687</v>
      </c>
      <c r="AK35">
        <v>430.9505939393937</v>
      </c>
      <c r="AL35">
        <v>0.0007260842773972125</v>
      </c>
      <c r="AM35">
        <v>64.58139493574583</v>
      </c>
      <c r="AN35">
        <f>(AP35 - AO35 + BO35*1E3/(8.314*(BQ35+273.15)) * AR35/BN35 * AQ35) * BN35/(100*BB35) * 1000/(1000 - AP35)</f>
        <v>0</v>
      </c>
      <c r="AO35">
        <v>24.21914785840043</v>
      </c>
      <c r="AP35">
        <v>24.35908969696969</v>
      </c>
      <c r="AQ35">
        <v>0.0001151385782266945</v>
      </c>
      <c r="AR35">
        <v>99.97650361122433</v>
      </c>
      <c r="AS35">
        <v>0</v>
      </c>
      <c r="AT35">
        <v>0</v>
      </c>
      <c r="AU35">
        <f>IF(AS35*$H$13&gt;=AW35,1.0,(AW35/(AW35-AS35*$H$13)))</f>
        <v>0</v>
      </c>
      <c r="AV35">
        <f>(AU35-1)*100</f>
        <v>0</v>
      </c>
      <c r="AW35">
        <f>MAX(0,($B$13+$C$13*BV35)/(1+$D$13*BV35)*BO35/(BQ35+273)*$E$13)</f>
        <v>0</v>
      </c>
      <c r="AX35">
        <f>$B$11*BW35+$C$11*BX35+$F$11*CI35*(1-CL35)</f>
        <v>0</v>
      </c>
      <c r="AY35">
        <f>AX35*AZ35</f>
        <v>0</v>
      </c>
      <c r="AZ35">
        <f>($B$11*$D$9+$C$11*$D$9+$F$11*((CV35+CN35)/MAX(CV35+CN35+CW35, 0.1)*$I$9+CW35/MAX(CV35+CN35+CW35, 0.1)*$J$9))/($B$11+$C$11+$F$11)</f>
        <v>0</v>
      </c>
      <c r="BA35">
        <f>($B$11*$K$9+$C$11*$K$9+$F$11*((CV35+CN35)/MAX(CV35+CN35+CW35, 0.1)*$P$9+CW35/MAX(CV35+CN35+CW35, 0.1)*$Q$9))/($B$11+$C$11+$F$11)</f>
        <v>0</v>
      </c>
      <c r="BB35">
        <v>1.37</v>
      </c>
      <c r="BC35">
        <v>0.5</v>
      </c>
      <c r="BD35" t="s">
        <v>355</v>
      </c>
      <c r="BE35">
        <v>2</v>
      </c>
      <c r="BF35" t="b">
        <v>1</v>
      </c>
      <c r="BG35">
        <v>1679691110.8</v>
      </c>
      <c r="BH35">
        <v>420.4381999999999</v>
      </c>
      <c r="BI35">
        <v>420.017</v>
      </c>
      <c r="BJ35">
        <v>24.35745</v>
      </c>
      <c r="BK35">
        <v>24.21378</v>
      </c>
      <c r="BL35">
        <v>421.7632</v>
      </c>
      <c r="BM35">
        <v>24.40726</v>
      </c>
      <c r="BN35">
        <v>500.0590999999999</v>
      </c>
      <c r="BO35">
        <v>89.54564000000001</v>
      </c>
      <c r="BP35">
        <v>0.10001476</v>
      </c>
      <c r="BQ35">
        <v>27.74494</v>
      </c>
      <c r="BR35">
        <v>27.49469</v>
      </c>
      <c r="BS35">
        <v>999.9</v>
      </c>
      <c r="BT35">
        <v>0</v>
      </c>
      <c r="BU35">
        <v>0</v>
      </c>
      <c r="BV35">
        <v>9997.875</v>
      </c>
      <c r="BW35">
        <v>0</v>
      </c>
      <c r="BX35">
        <v>0.281038</v>
      </c>
      <c r="BY35">
        <v>0.4210632</v>
      </c>
      <c r="BZ35">
        <v>430.9346</v>
      </c>
      <c r="CA35">
        <v>430.4397</v>
      </c>
      <c r="CB35">
        <v>0.1436681</v>
      </c>
      <c r="CC35">
        <v>420.017</v>
      </c>
      <c r="CD35">
        <v>24.21378</v>
      </c>
      <c r="CE35">
        <v>2.181103</v>
      </c>
      <c r="CF35">
        <v>2.168239</v>
      </c>
      <c r="CG35">
        <v>18.82419</v>
      </c>
      <c r="CH35">
        <v>18.72955</v>
      </c>
      <c r="CI35">
        <v>0</v>
      </c>
      <c r="CJ35">
        <v>0</v>
      </c>
      <c r="CK35">
        <v>0</v>
      </c>
      <c r="CL35">
        <v>0</v>
      </c>
      <c r="CM35">
        <v>2.33734</v>
      </c>
      <c r="CN35">
        <v>0</v>
      </c>
      <c r="CO35">
        <v>-5.51696</v>
      </c>
      <c r="CP35">
        <v>-1.47862</v>
      </c>
      <c r="CQ35">
        <v>35.53100000000001</v>
      </c>
      <c r="CR35">
        <v>41.812</v>
      </c>
      <c r="CS35">
        <v>38.3058</v>
      </c>
      <c r="CT35">
        <v>41.89360000000001</v>
      </c>
      <c r="CU35">
        <v>36.687</v>
      </c>
      <c r="CV35">
        <v>0</v>
      </c>
      <c r="CW35">
        <v>0</v>
      </c>
      <c r="CX35">
        <v>0</v>
      </c>
      <c r="CY35">
        <v>1679691121.6</v>
      </c>
      <c r="CZ35">
        <v>0</v>
      </c>
      <c r="DA35">
        <v>1679690632.6</v>
      </c>
      <c r="DB35" t="s">
        <v>386</v>
      </c>
      <c r="DC35">
        <v>1679690632.6</v>
      </c>
      <c r="DD35">
        <v>1679690628.6</v>
      </c>
      <c r="DE35">
        <v>2</v>
      </c>
      <c r="DF35">
        <v>-0.121</v>
      </c>
      <c r="DG35">
        <v>0.001</v>
      </c>
      <c r="DH35">
        <v>-1.324</v>
      </c>
      <c r="DI35">
        <v>-0.05</v>
      </c>
      <c r="DJ35">
        <v>420</v>
      </c>
      <c r="DK35">
        <v>24</v>
      </c>
      <c r="DL35">
        <v>0.29</v>
      </c>
      <c r="DM35">
        <v>0.2</v>
      </c>
      <c r="DN35">
        <v>0.442061975609756</v>
      </c>
      <c r="DO35">
        <v>-0.08518845993031331</v>
      </c>
      <c r="DP35">
        <v>0.03966124575948828</v>
      </c>
      <c r="DQ35">
        <v>1</v>
      </c>
      <c r="DR35">
        <v>0.1165808268292683</v>
      </c>
      <c r="DS35">
        <v>0.2000261519163763</v>
      </c>
      <c r="DT35">
        <v>0.01992786195293248</v>
      </c>
      <c r="DU35">
        <v>0</v>
      </c>
      <c r="DV35">
        <v>1</v>
      </c>
      <c r="DW35">
        <v>2</v>
      </c>
      <c r="DX35" t="s">
        <v>387</v>
      </c>
      <c r="DY35">
        <v>2.983</v>
      </c>
      <c r="DZ35">
        <v>2.71568</v>
      </c>
      <c r="EA35">
        <v>0.0937972</v>
      </c>
      <c r="EB35">
        <v>0.0926101</v>
      </c>
      <c r="EC35">
        <v>0.10742</v>
      </c>
      <c r="ED35">
        <v>0.104925</v>
      </c>
      <c r="EE35">
        <v>28728.2</v>
      </c>
      <c r="EF35">
        <v>28913.1</v>
      </c>
      <c r="EG35">
        <v>29465</v>
      </c>
      <c r="EH35">
        <v>29469.4</v>
      </c>
      <c r="EI35">
        <v>34823.8</v>
      </c>
      <c r="EJ35">
        <v>35050.6</v>
      </c>
      <c r="EK35">
        <v>41489.4</v>
      </c>
      <c r="EL35">
        <v>41988.8</v>
      </c>
      <c r="EM35">
        <v>1.97125</v>
      </c>
      <c r="EN35">
        <v>1.8832</v>
      </c>
      <c r="EO35">
        <v>0.070706</v>
      </c>
      <c r="EP35">
        <v>0</v>
      </c>
      <c r="EQ35">
        <v>26.3443</v>
      </c>
      <c r="ER35">
        <v>999.9</v>
      </c>
      <c r="ES35">
        <v>59.9</v>
      </c>
      <c r="ET35">
        <v>30.2</v>
      </c>
      <c r="EU35">
        <v>28.8284</v>
      </c>
      <c r="EV35">
        <v>62.9912</v>
      </c>
      <c r="EW35">
        <v>29.1667</v>
      </c>
      <c r="EX35">
        <v>1</v>
      </c>
      <c r="EY35">
        <v>-0.0573247</v>
      </c>
      <c r="EZ35">
        <v>-0.925003</v>
      </c>
      <c r="FA35">
        <v>20.3603</v>
      </c>
      <c r="FB35">
        <v>5.22882</v>
      </c>
      <c r="FC35">
        <v>12.0099</v>
      </c>
      <c r="FD35">
        <v>4.99215</v>
      </c>
      <c r="FE35">
        <v>3.29</v>
      </c>
      <c r="FF35">
        <v>9999</v>
      </c>
      <c r="FG35">
        <v>9999</v>
      </c>
      <c r="FH35">
        <v>9999</v>
      </c>
      <c r="FI35">
        <v>999.9</v>
      </c>
      <c r="FJ35">
        <v>1.86735</v>
      </c>
      <c r="FK35">
        <v>1.8664</v>
      </c>
      <c r="FL35">
        <v>1.86585</v>
      </c>
      <c r="FM35">
        <v>1.86584</v>
      </c>
      <c r="FN35">
        <v>1.86765</v>
      </c>
      <c r="FO35">
        <v>1.87012</v>
      </c>
      <c r="FP35">
        <v>1.86878</v>
      </c>
      <c r="FQ35">
        <v>1.87018</v>
      </c>
      <c r="FR35">
        <v>0</v>
      </c>
      <c r="FS35">
        <v>0</v>
      </c>
      <c r="FT35">
        <v>0</v>
      </c>
      <c r="FU35">
        <v>0</v>
      </c>
      <c r="FV35" t="s">
        <v>358</v>
      </c>
      <c r="FW35" t="s">
        <v>359</v>
      </c>
      <c r="FX35" t="s">
        <v>360</v>
      </c>
      <c r="FY35" t="s">
        <v>360</v>
      </c>
      <c r="FZ35" t="s">
        <v>360</v>
      </c>
      <c r="GA35" t="s">
        <v>360</v>
      </c>
      <c r="GB35">
        <v>0</v>
      </c>
      <c r="GC35">
        <v>100</v>
      </c>
      <c r="GD35">
        <v>100</v>
      </c>
      <c r="GE35">
        <v>-1.325</v>
      </c>
      <c r="GF35">
        <v>-0.0498</v>
      </c>
      <c r="GG35">
        <v>-0.4113060897400256</v>
      </c>
      <c r="GH35">
        <v>-0.002270368465901076</v>
      </c>
      <c r="GI35">
        <v>2.972352929391332E-07</v>
      </c>
      <c r="GJ35">
        <v>-1.191130092995547E-10</v>
      </c>
      <c r="GK35">
        <v>-0.1483747781100044</v>
      </c>
      <c r="GL35">
        <v>-0.01651147022539249</v>
      </c>
      <c r="GM35">
        <v>0.001538257844941434</v>
      </c>
      <c r="GN35">
        <v>-2.852852953541502E-05</v>
      </c>
      <c r="GO35">
        <v>3</v>
      </c>
      <c r="GP35">
        <v>2330</v>
      </c>
      <c r="GQ35">
        <v>1</v>
      </c>
      <c r="GR35">
        <v>25</v>
      </c>
      <c r="GS35">
        <v>8</v>
      </c>
      <c r="GT35">
        <v>8.1</v>
      </c>
      <c r="GU35">
        <v>1.04614</v>
      </c>
      <c r="GV35">
        <v>2.22778</v>
      </c>
      <c r="GW35">
        <v>1.39648</v>
      </c>
      <c r="GX35">
        <v>2.34741</v>
      </c>
      <c r="GY35">
        <v>1.49536</v>
      </c>
      <c r="GZ35">
        <v>2.50854</v>
      </c>
      <c r="HA35">
        <v>34.9904</v>
      </c>
      <c r="HB35">
        <v>24.0963</v>
      </c>
      <c r="HC35">
        <v>18</v>
      </c>
      <c r="HD35">
        <v>530.3200000000001</v>
      </c>
      <c r="HE35">
        <v>430.246</v>
      </c>
      <c r="HF35">
        <v>27.756</v>
      </c>
      <c r="HG35">
        <v>26.7516</v>
      </c>
      <c r="HH35">
        <v>29.9999</v>
      </c>
      <c r="HI35">
        <v>26.745</v>
      </c>
      <c r="HJ35">
        <v>26.6903</v>
      </c>
      <c r="HK35">
        <v>20.9411</v>
      </c>
      <c r="HL35">
        <v>23.4826</v>
      </c>
      <c r="HM35">
        <v>81.1615</v>
      </c>
      <c r="HN35">
        <v>27.7603</v>
      </c>
      <c r="HO35">
        <v>420</v>
      </c>
      <c r="HP35">
        <v>24.1127</v>
      </c>
      <c r="HQ35">
        <v>100.74</v>
      </c>
      <c r="HR35">
        <v>100.849</v>
      </c>
    </row>
    <row r="36" spans="1:226">
      <c r="A36">
        <v>20</v>
      </c>
      <c r="B36">
        <v>1679691118.6</v>
      </c>
      <c r="C36">
        <v>1141.099999904633</v>
      </c>
      <c r="D36" t="s">
        <v>400</v>
      </c>
      <c r="E36" t="s">
        <v>401</v>
      </c>
      <c r="F36">
        <v>5</v>
      </c>
      <c r="G36" t="s">
        <v>353</v>
      </c>
      <c r="H36" t="s">
        <v>354</v>
      </c>
      <c r="I36">
        <v>1679691116.1</v>
      </c>
      <c r="J36">
        <f>(K36)/1000</f>
        <v>0</v>
      </c>
      <c r="K36">
        <f>IF(BF36, AN36, AH36)</f>
        <v>0</v>
      </c>
      <c r="L36">
        <f>IF(BF36, AI36, AG36)</f>
        <v>0</v>
      </c>
      <c r="M36">
        <f>BH36 - IF(AU36&gt;1, L36*BB36*100.0/(AW36*BV36), 0)</f>
        <v>0</v>
      </c>
      <c r="N36">
        <f>((T36-J36/2)*M36-L36)/(T36+J36/2)</f>
        <v>0</v>
      </c>
      <c r="O36">
        <f>N36*(BO36+BP36)/1000.0</f>
        <v>0</v>
      </c>
      <c r="P36">
        <f>(BH36 - IF(AU36&gt;1, L36*BB36*100.0/(AW36*BV36), 0))*(BO36+BP36)/1000.0</f>
        <v>0</v>
      </c>
      <c r="Q36">
        <f>2.0/((1/S36-1/R36)+SIGN(S36)*SQRT((1/S36-1/R36)*(1/S36-1/R36) + 4*BC36/((BC36+1)*(BC36+1))*(2*1/S36*1/R36-1/R36*1/R36)))</f>
        <v>0</v>
      </c>
      <c r="R36">
        <f>IF(LEFT(BD36,1)&lt;&gt;"0",IF(LEFT(BD36,1)="1",3.0,BE36),$D$5+$E$5*(BV36*BO36/($K$5*1000))+$F$5*(BV36*BO36/($K$5*1000))*MAX(MIN(BB36,$J$5),$I$5)*MAX(MIN(BB36,$J$5),$I$5)+$G$5*MAX(MIN(BB36,$J$5),$I$5)*(BV36*BO36/($K$5*1000))+$H$5*(BV36*BO36/($K$5*1000))*(BV36*BO36/($K$5*1000)))</f>
        <v>0</v>
      </c>
      <c r="S36">
        <f>J36*(1000-(1000*0.61365*exp(17.502*W36/(240.97+W36))/(BO36+BP36)+BJ36)/2)/(1000*0.61365*exp(17.502*W36/(240.97+W36))/(BO36+BP36)-BJ36)</f>
        <v>0</v>
      </c>
      <c r="T36">
        <f>1/((BC36+1)/(Q36/1.6)+1/(R36/1.37)) + BC36/((BC36+1)/(Q36/1.6) + BC36/(R36/1.37))</f>
        <v>0</v>
      </c>
      <c r="U36">
        <f>(AX36*BA36)</f>
        <v>0</v>
      </c>
      <c r="V36">
        <f>(BQ36+(U36+2*0.95*5.67E-8*(((BQ36+$B$7)+273)^4-(BQ36+273)^4)-44100*J36)/(1.84*29.3*R36+8*0.95*5.67E-8*(BQ36+273)^3))</f>
        <v>0</v>
      </c>
      <c r="W36">
        <f>($C$7*BR36+$D$7*BS36+$E$7*V36)</f>
        <v>0</v>
      </c>
      <c r="X36">
        <f>0.61365*exp(17.502*W36/(240.97+W36))</f>
        <v>0</v>
      </c>
      <c r="Y36">
        <f>(Z36/AA36*100)</f>
        <v>0</v>
      </c>
      <c r="Z36">
        <f>BJ36*(BO36+BP36)/1000</f>
        <v>0</v>
      </c>
      <c r="AA36">
        <f>0.61365*exp(17.502*BQ36/(240.97+BQ36))</f>
        <v>0</v>
      </c>
      <c r="AB36">
        <f>(X36-BJ36*(BO36+BP36)/1000)</f>
        <v>0</v>
      </c>
      <c r="AC36">
        <f>(-J36*44100)</f>
        <v>0</v>
      </c>
      <c r="AD36">
        <f>2*29.3*R36*0.92*(BQ36-W36)</f>
        <v>0</v>
      </c>
      <c r="AE36">
        <f>2*0.95*5.67E-8*(((BQ36+$B$7)+273)^4-(W36+273)^4)</f>
        <v>0</v>
      </c>
      <c r="AF36">
        <f>U36+AE36+AC36+AD36</f>
        <v>0</v>
      </c>
      <c r="AG36">
        <f>BN36*AU36*(BI36-BH36*(1000-AU36*BK36)/(1000-AU36*BJ36))/(100*BB36)</f>
        <v>0</v>
      </c>
      <c r="AH36">
        <f>1000*BN36*AU36*(BJ36-BK36)/(100*BB36*(1000-AU36*BJ36))</f>
        <v>0</v>
      </c>
      <c r="AI36">
        <f>(AJ36 - AK36 - BO36*1E3/(8.314*(BQ36+273.15)) * AM36/BN36 * AL36) * BN36/(100*BB36) * (1000 - BK36)/1000</f>
        <v>0</v>
      </c>
      <c r="AJ36">
        <v>430.4278083652449</v>
      </c>
      <c r="AK36">
        <v>430.9468242424239</v>
      </c>
      <c r="AL36">
        <v>-4.977691687874004E-05</v>
      </c>
      <c r="AM36">
        <v>64.58139493574583</v>
      </c>
      <c r="AN36">
        <f>(AP36 - AO36 + BO36*1E3/(8.314*(BQ36+273.15)) * AR36/BN36 * AQ36) * BN36/(100*BB36) * 1000/(1000 - AP36)</f>
        <v>0</v>
      </c>
      <c r="AO36">
        <v>24.13332571979178</v>
      </c>
      <c r="AP36">
        <v>24.3331193939394</v>
      </c>
      <c r="AQ36">
        <v>-0.005319283226880117</v>
      </c>
      <c r="AR36">
        <v>99.97650361122433</v>
      </c>
      <c r="AS36">
        <v>0</v>
      </c>
      <c r="AT36">
        <v>0</v>
      </c>
      <c r="AU36">
        <f>IF(AS36*$H$13&gt;=AW36,1.0,(AW36/(AW36-AS36*$H$13)))</f>
        <v>0</v>
      </c>
      <c r="AV36">
        <f>(AU36-1)*100</f>
        <v>0</v>
      </c>
      <c r="AW36">
        <f>MAX(0,($B$13+$C$13*BV36)/(1+$D$13*BV36)*BO36/(BQ36+273)*$E$13)</f>
        <v>0</v>
      </c>
      <c r="AX36">
        <f>$B$11*BW36+$C$11*BX36+$F$11*CI36*(1-CL36)</f>
        <v>0</v>
      </c>
      <c r="AY36">
        <f>AX36*AZ36</f>
        <v>0</v>
      </c>
      <c r="AZ36">
        <f>($B$11*$D$9+$C$11*$D$9+$F$11*((CV36+CN36)/MAX(CV36+CN36+CW36, 0.1)*$I$9+CW36/MAX(CV36+CN36+CW36, 0.1)*$J$9))/($B$11+$C$11+$F$11)</f>
        <v>0</v>
      </c>
      <c r="BA36">
        <f>($B$11*$K$9+$C$11*$K$9+$F$11*((CV36+CN36)/MAX(CV36+CN36+CW36, 0.1)*$P$9+CW36/MAX(CV36+CN36+CW36, 0.1)*$Q$9))/($B$11+$C$11+$F$11)</f>
        <v>0</v>
      </c>
      <c r="BB36">
        <v>1.37</v>
      </c>
      <c r="BC36">
        <v>0.5</v>
      </c>
      <c r="BD36" t="s">
        <v>355</v>
      </c>
      <c r="BE36">
        <v>2</v>
      </c>
      <c r="BF36" t="b">
        <v>1</v>
      </c>
      <c r="BG36">
        <v>1679691116.1</v>
      </c>
      <c r="BH36">
        <v>420.457</v>
      </c>
      <c r="BI36">
        <v>420.0409999999999</v>
      </c>
      <c r="BJ36">
        <v>24.34645555555555</v>
      </c>
      <c r="BK36">
        <v>24.13573333333333</v>
      </c>
      <c r="BL36">
        <v>421.782</v>
      </c>
      <c r="BM36">
        <v>24.39635555555556</v>
      </c>
      <c r="BN36">
        <v>500.065</v>
      </c>
      <c r="BO36">
        <v>89.54517777777779</v>
      </c>
      <c r="BP36">
        <v>0.1000357333333333</v>
      </c>
      <c r="BQ36">
        <v>27.751</v>
      </c>
      <c r="BR36">
        <v>27.50102222222222</v>
      </c>
      <c r="BS36">
        <v>999.9000000000001</v>
      </c>
      <c r="BT36">
        <v>0</v>
      </c>
      <c r="BU36">
        <v>0</v>
      </c>
      <c r="BV36">
        <v>9995.838888888889</v>
      </c>
      <c r="BW36">
        <v>0</v>
      </c>
      <c r="BX36">
        <v>0.3099222222222223</v>
      </c>
      <c r="BY36">
        <v>0.4159751111111111</v>
      </c>
      <c r="BZ36">
        <v>430.9491111111111</v>
      </c>
      <c r="CA36">
        <v>430.4297777777778</v>
      </c>
      <c r="CB36">
        <v>0.2107235555555556</v>
      </c>
      <c r="CC36">
        <v>420.0409999999999</v>
      </c>
      <c r="CD36">
        <v>24.13573333333333</v>
      </c>
      <c r="CE36">
        <v>2.180108888888889</v>
      </c>
      <c r="CF36">
        <v>2.161238888888889</v>
      </c>
      <c r="CG36">
        <v>18.81688888888889</v>
      </c>
      <c r="CH36">
        <v>18.67783333333334</v>
      </c>
      <c r="CI36">
        <v>0</v>
      </c>
      <c r="CJ36">
        <v>0</v>
      </c>
      <c r="CK36">
        <v>0</v>
      </c>
      <c r="CL36">
        <v>0</v>
      </c>
      <c r="CM36">
        <v>2.243811111111111</v>
      </c>
      <c r="CN36">
        <v>0</v>
      </c>
      <c r="CO36">
        <v>-5.48561111111111</v>
      </c>
      <c r="CP36">
        <v>-1.534511111111111</v>
      </c>
      <c r="CQ36">
        <v>35.562</v>
      </c>
      <c r="CR36">
        <v>41.875</v>
      </c>
      <c r="CS36">
        <v>38.312</v>
      </c>
      <c r="CT36">
        <v>41.937</v>
      </c>
      <c r="CU36">
        <v>36.736</v>
      </c>
      <c r="CV36">
        <v>0</v>
      </c>
      <c r="CW36">
        <v>0</v>
      </c>
      <c r="CX36">
        <v>0</v>
      </c>
      <c r="CY36">
        <v>1679691127</v>
      </c>
      <c r="CZ36">
        <v>0</v>
      </c>
      <c r="DA36">
        <v>1679690632.6</v>
      </c>
      <c r="DB36" t="s">
        <v>386</v>
      </c>
      <c r="DC36">
        <v>1679690632.6</v>
      </c>
      <c r="DD36">
        <v>1679690628.6</v>
      </c>
      <c r="DE36">
        <v>2</v>
      </c>
      <c r="DF36">
        <v>-0.121</v>
      </c>
      <c r="DG36">
        <v>0.001</v>
      </c>
      <c r="DH36">
        <v>-1.324</v>
      </c>
      <c r="DI36">
        <v>-0.05</v>
      </c>
      <c r="DJ36">
        <v>420</v>
      </c>
      <c r="DK36">
        <v>24</v>
      </c>
      <c r="DL36">
        <v>0.29</v>
      </c>
      <c r="DM36">
        <v>0.2</v>
      </c>
      <c r="DN36">
        <v>0.43765645</v>
      </c>
      <c r="DO36">
        <v>-0.1701262739212021</v>
      </c>
      <c r="DP36">
        <v>0.03657118806516272</v>
      </c>
      <c r="DQ36">
        <v>0</v>
      </c>
      <c r="DR36">
        <v>0.14801265</v>
      </c>
      <c r="DS36">
        <v>0.3556218011257034</v>
      </c>
      <c r="DT36">
        <v>0.03711621499126089</v>
      </c>
      <c r="DU36">
        <v>0</v>
      </c>
      <c r="DV36">
        <v>0</v>
      </c>
      <c r="DW36">
        <v>2</v>
      </c>
      <c r="DX36" t="s">
        <v>357</v>
      </c>
      <c r="DY36">
        <v>2.9828</v>
      </c>
      <c r="DZ36">
        <v>2.71553</v>
      </c>
      <c r="EA36">
        <v>0.0937987</v>
      </c>
      <c r="EB36">
        <v>0.09262049999999999</v>
      </c>
      <c r="EC36">
        <v>0.107332</v>
      </c>
      <c r="ED36">
        <v>0.104709</v>
      </c>
      <c r="EE36">
        <v>28727.9</v>
      </c>
      <c r="EF36">
        <v>28913</v>
      </c>
      <c r="EG36">
        <v>29464.7</v>
      </c>
      <c r="EH36">
        <v>29469.6</v>
      </c>
      <c r="EI36">
        <v>34826.8</v>
      </c>
      <c r="EJ36">
        <v>35059.7</v>
      </c>
      <c r="EK36">
        <v>41488.9</v>
      </c>
      <c r="EL36">
        <v>41989.4</v>
      </c>
      <c r="EM36">
        <v>1.97125</v>
      </c>
      <c r="EN36">
        <v>1.88288</v>
      </c>
      <c r="EO36">
        <v>0.0703931</v>
      </c>
      <c r="EP36">
        <v>0</v>
      </c>
      <c r="EQ36">
        <v>26.3427</v>
      </c>
      <c r="ER36">
        <v>999.9</v>
      </c>
      <c r="ES36">
        <v>59.9</v>
      </c>
      <c r="ET36">
        <v>30.2</v>
      </c>
      <c r="EU36">
        <v>28.8276</v>
      </c>
      <c r="EV36">
        <v>62.9412</v>
      </c>
      <c r="EW36">
        <v>29.0865</v>
      </c>
      <c r="EX36">
        <v>1</v>
      </c>
      <c r="EY36">
        <v>-0.0578963</v>
      </c>
      <c r="EZ36">
        <v>-0.892666</v>
      </c>
      <c r="FA36">
        <v>20.3604</v>
      </c>
      <c r="FB36">
        <v>5.22852</v>
      </c>
      <c r="FC36">
        <v>12.0099</v>
      </c>
      <c r="FD36">
        <v>4.9921</v>
      </c>
      <c r="FE36">
        <v>3.29</v>
      </c>
      <c r="FF36">
        <v>9999</v>
      </c>
      <c r="FG36">
        <v>9999</v>
      </c>
      <c r="FH36">
        <v>9999</v>
      </c>
      <c r="FI36">
        <v>999.9</v>
      </c>
      <c r="FJ36">
        <v>1.86735</v>
      </c>
      <c r="FK36">
        <v>1.86639</v>
      </c>
      <c r="FL36">
        <v>1.86587</v>
      </c>
      <c r="FM36">
        <v>1.86584</v>
      </c>
      <c r="FN36">
        <v>1.86766</v>
      </c>
      <c r="FO36">
        <v>1.87012</v>
      </c>
      <c r="FP36">
        <v>1.86876</v>
      </c>
      <c r="FQ36">
        <v>1.87016</v>
      </c>
      <c r="FR36">
        <v>0</v>
      </c>
      <c r="FS36">
        <v>0</v>
      </c>
      <c r="FT36">
        <v>0</v>
      </c>
      <c r="FU36">
        <v>0</v>
      </c>
      <c r="FV36" t="s">
        <v>358</v>
      </c>
      <c r="FW36" t="s">
        <v>359</v>
      </c>
      <c r="FX36" t="s">
        <v>360</v>
      </c>
      <c r="FY36" t="s">
        <v>360</v>
      </c>
      <c r="FZ36" t="s">
        <v>360</v>
      </c>
      <c r="GA36" t="s">
        <v>360</v>
      </c>
      <c r="GB36">
        <v>0</v>
      </c>
      <c r="GC36">
        <v>100</v>
      </c>
      <c r="GD36">
        <v>100</v>
      </c>
      <c r="GE36">
        <v>-1.325</v>
      </c>
      <c r="GF36">
        <v>-0.05</v>
      </c>
      <c r="GG36">
        <v>-0.4113060897400256</v>
      </c>
      <c r="GH36">
        <v>-0.002270368465901076</v>
      </c>
      <c r="GI36">
        <v>2.972352929391332E-07</v>
      </c>
      <c r="GJ36">
        <v>-1.191130092995547E-10</v>
      </c>
      <c r="GK36">
        <v>-0.1483747781100044</v>
      </c>
      <c r="GL36">
        <v>-0.01651147022539249</v>
      </c>
      <c r="GM36">
        <v>0.001538257844941434</v>
      </c>
      <c r="GN36">
        <v>-2.852852953541502E-05</v>
      </c>
      <c r="GO36">
        <v>3</v>
      </c>
      <c r="GP36">
        <v>2330</v>
      </c>
      <c r="GQ36">
        <v>1</v>
      </c>
      <c r="GR36">
        <v>25</v>
      </c>
      <c r="GS36">
        <v>8.1</v>
      </c>
      <c r="GT36">
        <v>8.199999999999999</v>
      </c>
      <c r="GU36">
        <v>1.04614</v>
      </c>
      <c r="GV36">
        <v>2.229</v>
      </c>
      <c r="GW36">
        <v>1.39648</v>
      </c>
      <c r="GX36">
        <v>2.34863</v>
      </c>
      <c r="GY36">
        <v>1.49536</v>
      </c>
      <c r="GZ36">
        <v>2.5354</v>
      </c>
      <c r="HA36">
        <v>34.9904</v>
      </c>
      <c r="HB36">
        <v>24.0963</v>
      </c>
      <c r="HC36">
        <v>18</v>
      </c>
      <c r="HD36">
        <v>530.3049999999999</v>
      </c>
      <c r="HE36">
        <v>430.036</v>
      </c>
      <c r="HF36">
        <v>27.7612</v>
      </c>
      <c r="HG36">
        <v>26.7493</v>
      </c>
      <c r="HH36">
        <v>29.9999</v>
      </c>
      <c r="HI36">
        <v>26.7434</v>
      </c>
      <c r="HJ36">
        <v>26.688</v>
      </c>
      <c r="HK36">
        <v>20.9392</v>
      </c>
      <c r="HL36">
        <v>23.4826</v>
      </c>
      <c r="HM36">
        <v>81.1615</v>
      </c>
      <c r="HN36">
        <v>27.7491</v>
      </c>
      <c r="HO36">
        <v>420</v>
      </c>
      <c r="HP36">
        <v>24.1321</v>
      </c>
      <c r="HQ36">
        <v>100.739</v>
      </c>
      <c r="HR36">
        <v>100.85</v>
      </c>
    </row>
    <row r="37" spans="1:226">
      <c r="A37">
        <v>21</v>
      </c>
      <c r="B37">
        <v>1679691123.6</v>
      </c>
      <c r="C37">
        <v>1146.099999904633</v>
      </c>
      <c r="D37" t="s">
        <v>402</v>
      </c>
      <c r="E37" t="s">
        <v>403</v>
      </c>
      <c r="F37">
        <v>5</v>
      </c>
      <c r="G37" t="s">
        <v>353</v>
      </c>
      <c r="H37" t="s">
        <v>354</v>
      </c>
      <c r="I37">
        <v>1679691120.8</v>
      </c>
      <c r="J37">
        <f>(K37)/1000</f>
        <v>0</v>
      </c>
      <c r="K37">
        <f>IF(BF37, AN37, AH37)</f>
        <v>0</v>
      </c>
      <c r="L37">
        <f>IF(BF37, AI37, AG37)</f>
        <v>0</v>
      </c>
      <c r="M37">
        <f>BH37 - IF(AU37&gt;1, L37*BB37*100.0/(AW37*BV37), 0)</f>
        <v>0</v>
      </c>
      <c r="N37">
        <f>((T37-J37/2)*M37-L37)/(T37+J37/2)</f>
        <v>0</v>
      </c>
      <c r="O37">
        <f>N37*(BO37+BP37)/1000.0</f>
        <v>0</v>
      </c>
      <c r="P37">
        <f>(BH37 - IF(AU37&gt;1, L37*BB37*100.0/(AW37*BV37), 0))*(BO37+BP37)/1000.0</f>
        <v>0</v>
      </c>
      <c r="Q37">
        <f>2.0/((1/S37-1/R37)+SIGN(S37)*SQRT((1/S37-1/R37)*(1/S37-1/R37) + 4*BC37/((BC37+1)*(BC37+1))*(2*1/S37*1/R37-1/R37*1/R37)))</f>
        <v>0</v>
      </c>
      <c r="R37">
        <f>IF(LEFT(BD37,1)&lt;&gt;"0",IF(LEFT(BD37,1)="1",3.0,BE37),$D$5+$E$5*(BV37*BO37/($K$5*1000))+$F$5*(BV37*BO37/($K$5*1000))*MAX(MIN(BB37,$J$5),$I$5)*MAX(MIN(BB37,$J$5),$I$5)+$G$5*MAX(MIN(BB37,$J$5),$I$5)*(BV37*BO37/($K$5*1000))+$H$5*(BV37*BO37/($K$5*1000))*(BV37*BO37/($K$5*1000)))</f>
        <v>0</v>
      </c>
      <c r="S37">
        <f>J37*(1000-(1000*0.61365*exp(17.502*W37/(240.97+W37))/(BO37+BP37)+BJ37)/2)/(1000*0.61365*exp(17.502*W37/(240.97+W37))/(BO37+BP37)-BJ37)</f>
        <v>0</v>
      </c>
      <c r="T37">
        <f>1/((BC37+1)/(Q37/1.6)+1/(R37/1.37)) + BC37/((BC37+1)/(Q37/1.6) + BC37/(R37/1.37))</f>
        <v>0</v>
      </c>
      <c r="U37">
        <f>(AX37*BA37)</f>
        <v>0</v>
      </c>
      <c r="V37">
        <f>(BQ37+(U37+2*0.95*5.67E-8*(((BQ37+$B$7)+273)^4-(BQ37+273)^4)-44100*J37)/(1.84*29.3*R37+8*0.95*5.67E-8*(BQ37+273)^3))</f>
        <v>0</v>
      </c>
      <c r="W37">
        <f>($C$7*BR37+$D$7*BS37+$E$7*V37)</f>
        <v>0</v>
      </c>
      <c r="X37">
        <f>0.61365*exp(17.502*W37/(240.97+W37))</f>
        <v>0</v>
      </c>
      <c r="Y37">
        <f>(Z37/AA37*100)</f>
        <v>0</v>
      </c>
      <c r="Z37">
        <f>BJ37*(BO37+BP37)/1000</f>
        <v>0</v>
      </c>
      <c r="AA37">
        <f>0.61365*exp(17.502*BQ37/(240.97+BQ37))</f>
        <v>0</v>
      </c>
      <c r="AB37">
        <f>(X37-BJ37*(BO37+BP37)/1000)</f>
        <v>0</v>
      </c>
      <c r="AC37">
        <f>(-J37*44100)</f>
        <v>0</v>
      </c>
      <c r="AD37">
        <f>2*29.3*R37*0.92*(BQ37-W37)</f>
        <v>0</v>
      </c>
      <c r="AE37">
        <f>2*0.95*5.67E-8*(((BQ37+$B$7)+273)^4-(W37+273)^4)</f>
        <v>0</v>
      </c>
      <c r="AF37">
        <f>U37+AE37+AC37+AD37</f>
        <v>0</v>
      </c>
      <c r="AG37">
        <f>BN37*AU37*(BI37-BH37*(1000-AU37*BK37)/(1000-AU37*BJ37))/(100*BB37)</f>
        <v>0</v>
      </c>
      <c r="AH37">
        <f>1000*BN37*AU37*(BJ37-BK37)/(100*BB37*(1000-AU37*BJ37))</f>
        <v>0</v>
      </c>
      <c r="AI37">
        <f>(AJ37 - AK37 - BO37*1E3/(8.314*(BQ37+273.15)) * AM37/BN37 * AL37) * BN37/(100*BB37) * (1000 - BK37)/1000</f>
        <v>0</v>
      </c>
      <c r="AJ37">
        <v>430.3676079928136</v>
      </c>
      <c r="AK37">
        <v>430.9524060606059</v>
      </c>
      <c r="AL37">
        <v>0.0002979254057756348</v>
      </c>
      <c r="AM37">
        <v>64.58139493574583</v>
      </c>
      <c r="AN37">
        <f>(AP37 - AO37 + BO37*1E3/(8.314*(BQ37+273.15)) * AR37/BN37 * AQ37) * BN37/(100*BB37) * 1000/(1000 - AP37)</f>
        <v>0</v>
      </c>
      <c r="AO37">
        <v>24.10315714294867</v>
      </c>
      <c r="AP37">
        <v>24.29867696969695</v>
      </c>
      <c r="AQ37">
        <v>-0.00702752499707488</v>
      </c>
      <c r="AR37">
        <v>99.97650361122433</v>
      </c>
      <c r="AS37">
        <v>0</v>
      </c>
      <c r="AT37">
        <v>0</v>
      </c>
      <c r="AU37">
        <f>IF(AS37*$H$13&gt;=AW37,1.0,(AW37/(AW37-AS37*$H$13)))</f>
        <v>0</v>
      </c>
      <c r="AV37">
        <f>(AU37-1)*100</f>
        <v>0</v>
      </c>
      <c r="AW37">
        <f>MAX(0,($B$13+$C$13*BV37)/(1+$D$13*BV37)*BO37/(BQ37+273)*$E$13)</f>
        <v>0</v>
      </c>
      <c r="AX37">
        <f>$B$11*BW37+$C$11*BX37+$F$11*CI37*(1-CL37)</f>
        <v>0</v>
      </c>
      <c r="AY37">
        <f>AX37*AZ37</f>
        <v>0</v>
      </c>
      <c r="AZ37">
        <f>($B$11*$D$9+$C$11*$D$9+$F$11*((CV37+CN37)/MAX(CV37+CN37+CW37, 0.1)*$I$9+CW37/MAX(CV37+CN37+CW37, 0.1)*$J$9))/($B$11+$C$11+$F$11)</f>
        <v>0</v>
      </c>
      <c r="BA37">
        <f>($B$11*$K$9+$C$11*$K$9+$F$11*((CV37+CN37)/MAX(CV37+CN37+CW37, 0.1)*$P$9+CW37/MAX(CV37+CN37+CW37, 0.1)*$Q$9))/($B$11+$C$11+$F$11)</f>
        <v>0</v>
      </c>
      <c r="BB37">
        <v>1.37</v>
      </c>
      <c r="BC37">
        <v>0.5</v>
      </c>
      <c r="BD37" t="s">
        <v>355</v>
      </c>
      <c r="BE37">
        <v>2</v>
      </c>
      <c r="BF37" t="b">
        <v>1</v>
      </c>
      <c r="BG37">
        <v>1679691120.8</v>
      </c>
      <c r="BH37">
        <v>420.4643</v>
      </c>
      <c r="BI37">
        <v>420.0112</v>
      </c>
      <c r="BJ37">
        <v>24.31377</v>
      </c>
      <c r="BK37">
        <v>24.10397</v>
      </c>
      <c r="BL37">
        <v>421.7893</v>
      </c>
      <c r="BM37">
        <v>24.36389</v>
      </c>
      <c r="BN37">
        <v>500.0495</v>
      </c>
      <c r="BO37">
        <v>89.54470000000001</v>
      </c>
      <c r="BP37">
        <v>0.09987725</v>
      </c>
      <c r="BQ37">
        <v>27.75495</v>
      </c>
      <c r="BR37">
        <v>27.49702</v>
      </c>
      <c r="BS37">
        <v>999.9</v>
      </c>
      <c r="BT37">
        <v>0</v>
      </c>
      <c r="BU37">
        <v>0</v>
      </c>
      <c r="BV37">
        <v>10009.5</v>
      </c>
      <c r="BW37">
        <v>0</v>
      </c>
      <c r="BX37">
        <v>0.4669440999999999</v>
      </c>
      <c r="BY37">
        <v>0.4530943000000001</v>
      </c>
      <c r="BZ37">
        <v>430.9423</v>
      </c>
      <c r="CA37">
        <v>430.3853</v>
      </c>
      <c r="CB37">
        <v>0.2097727</v>
      </c>
      <c r="CC37">
        <v>420.0112</v>
      </c>
      <c r="CD37">
        <v>24.10397</v>
      </c>
      <c r="CE37">
        <v>2.177169</v>
      </c>
      <c r="CF37">
        <v>2.158384</v>
      </c>
      <c r="CG37">
        <v>18.79528</v>
      </c>
      <c r="CH37">
        <v>18.65672</v>
      </c>
      <c r="CI37">
        <v>0</v>
      </c>
      <c r="CJ37">
        <v>0</v>
      </c>
      <c r="CK37">
        <v>0</v>
      </c>
      <c r="CL37">
        <v>0</v>
      </c>
      <c r="CM37">
        <v>2.18074</v>
      </c>
      <c r="CN37">
        <v>0</v>
      </c>
      <c r="CO37">
        <v>-5.387790000000001</v>
      </c>
      <c r="CP37">
        <v>-1.56058</v>
      </c>
      <c r="CQ37">
        <v>35.562</v>
      </c>
      <c r="CR37">
        <v>41.875</v>
      </c>
      <c r="CS37">
        <v>38.3183</v>
      </c>
      <c r="CT37">
        <v>41.9811</v>
      </c>
      <c r="CU37">
        <v>36.75</v>
      </c>
      <c r="CV37">
        <v>0</v>
      </c>
      <c r="CW37">
        <v>0</v>
      </c>
      <c r="CX37">
        <v>0</v>
      </c>
      <c r="CY37">
        <v>1679691131.8</v>
      </c>
      <c r="CZ37">
        <v>0</v>
      </c>
      <c r="DA37">
        <v>1679690632.6</v>
      </c>
      <c r="DB37" t="s">
        <v>386</v>
      </c>
      <c r="DC37">
        <v>1679690632.6</v>
      </c>
      <c r="DD37">
        <v>1679690628.6</v>
      </c>
      <c r="DE37">
        <v>2</v>
      </c>
      <c r="DF37">
        <v>-0.121</v>
      </c>
      <c r="DG37">
        <v>0.001</v>
      </c>
      <c r="DH37">
        <v>-1.324</v>
      </c>
      <c r="DI37">
        <v>-0.05</v>
      </c>
      <c r="DJ37">
        <v>420</v>
      </c>
      <c r="DK37">
        <v>24</v>
      </c>
      <c r="DL37">
        <v>0.29</v>
      </c>
      <c r="DM37">
        <v>0.2</v>
      </c>
      <c r="DN37">
        <v>0.4340149500000001</v>
      </c>
      <c r="DO37">
        <v>-0.04035618011257112</v>
      </c>
      <c r="DP37">
        <v>0.03411579946003758</v>
      </c>
      <c r="DQ37">
        <v>1</v>
      </c>
      <c r="DR37">
        <v>0.167969475</v>
      </c>
      <c r="DS37">
        <v>0.3788697298311441</v>
      </c>
      <c r="DT37">
        <v>0.03907950178417549</v>
      </c>
      <c r="DU37">
        <v>0</v>
      </c>
      <c r="DV37">
        <v>1</v>
      </c>
      <c r="DW37">
        <v>2</v>
      </c>
      <c r="DX37" t="s">
        <v>387</v>
      </c>
      <c r="DY37">
        <v>2.98283</v>
      </c>
      <c r="DZ37">
        <v>2.71579</v>
      </c>
      <c r="EA37">
        <v>0.0938031</v>
      </c>
      <c r="EB37">
        <v>0.0926129</v>
      </c>
      <c r="EC37">
        <v>0.107236</v>
      </c>
      <c r="ED37">
        <v>0.10467</v>
      </c>
      <c r="EE37">
        <v>28727.9</v>
      </c>
      <c r="EF37">
        <v>28913.3</v>
      </c>
      <c r="EG37">
        <v>29464.8</v>
      </c>
      <c r="EH37">
        <v>29469.7</v>
      </c>
      <c r="EI37">
        <v>34830.5</v>
      </c>
      <c r="EJ37">
        <v>35061</v>
      </c>
      <c r="EK37">
        <v>41488.7</v>
      </c>
      <c r="EL37">
        <v>41989.1</v>
      </c>
      <c r="EM37">
        <v>1.97132</v>
      </c>
      <c r="EN37">
        <v>1.883</v>
      </c>
      <c r="EO37">
        <v>0.07092950000000001</v>
      </c>
      <c r="EP37">
        <v>0</v>
      </c>
      <c r="EQ37">
        <v>26.3404</v>
      </c>
      <c r="ER37">
        <v>999.9</v>
      </c>
      <c r="ES37">
        <v>59.9</v>
      </c>
      <c r="ET37">
        <v>30.2</v>
      </c>
      <c r="EU37">
        <v>28.8283</v>
      </c>
      <c r="EV37">
        <v>62.7412</v>
      </c>
      <c r="EW37">
        <v>28.9984</v>
      </c>
      <c r="EX37">
        <v>1</v>
      </c>
      <c r="EY37">
        <v>-0.0578811</v>
      </c>
      <c r="EZ37">
        <v>-0.880591</v>
      </c>
      <c r="FA37">
        <v>20.3605</v>
      </c>
      <c r="FB37">
        <v>5.22882</v>
      </c>
      <c r="FC37">
        <v>12.0099</v>
      </c>
      <c r="FD37">
        <v>4.9923</v>
      </c>
      <c r="FE37">
        <v>3.29</v>
      </c>
      <c r="FF37">
        <v>9999</v>
      </c>
      <c r="FG37">
        <v>9999</v>
      </c>
      <c r="FH37">
        <v>9999</v>
      </c>
      <c r="FI37">
        <v>999.9</v>
      </c>
      <c r="FJ37">
        <v>1.86736</v>
      </c>
      <c r="FK37">
        <v>1.8664</v>
      </c>
      <c r="FL37">
        <v>1.86586</v>
      </c>
      <c r="FM37">
        <v>1.86584</v>
      </c>
      <c r="FN37">
        <v>1.86764</v>
      </c>
      <c r="FO37">
        <v>1.87012</v>
      </c>
      <c r="FP37">
        <v>1.86877</v>
      </c>
      <c r="FQ37">
        <v>1.87017</v>
      </c>
      <c r="FR37">
        <v>0</v>
      </c>
      <c r="FS37">
        <v>0</v>
      </c>
      <c r="FT37">
        <v>0</v>
      </c>
      <c r="FU37">
        <v>0</v>
      </c>
      <c r="FV37" t="s">
        <v>358</v>
      </c>
      <c r="FW37" t="s">
        <v>359</v>
      </c>
      <c r="FX37" t="s">
        <v>360</v>
      </c>
      <c r="FY37" t="s">
        <v>360</v>
      </c>
      <c r="FZ37" t="s">
        <v>360</v>
      </c>
      <c r="GA37" t="s">
        <v>360</v>
      </c>
      <c r="GB37">
        <v>0</v>
      </c>
      <c r="GC37">
        <v>100</v>
      </c>
      <c r="GD37">
        <v>100</v>
      </c>
      <c r="GE37">
        <v>-1.325</v>
      </c>
      <c r="GF37">
        <v>-0.0502</v>
      </c>
      <c r="GG37">
        <v>-0.4113060897400256</v>
      </c>
      <c r="GH37">
        <v>-0.002270368465901076</v>
      </c>
      <c r="GI37">
        <v>2.972352929391332E-07</v>
      </c>
      <c r="GJ37">
        <v>-1.191130092995547E-10</v>
      </c>
      <c r="GK37">
        <v>-0.1483747781100044</v>
      </c>
      <c r="GL37">
        <v>-0.01651147022539249</v>
      </c>
      <c r="GM37">
        <v>0.001538257844941434</v>
      </c>
      <c r="GN37">
        <v>-2.852852953541502E-05</v>
      </c>
      <c r="GO37">
        <v>3</v>
      </c>
      <c r="GP37">
        <v>2330</v>
      </c>
      <c r="GQ37">
        <v>1</v>
      </c>
      <c r="GR37">
        <v>25</v>
      </c>
      <c r="GS37">
        <v>8.199999999999999</v>
      </c>
      <c r="GT37">
        <v>8.199999999999999</v>
      </c>
      <c r="GU37">
        <v>1.04614</v>
      </c>
      <c r="GV37">
        <v>2.22656</v>
      </c>
      <c r="GW37">
        <v>1.39648</v>
      </c>
      <c r="GX37">
        <v>2.34863</v>
      </c>
      <c r="GY37">
        <v>1.49536</v>
      </c>
      <c r="GZ37">
        <v>2.54395</v>
      </c>
      <c r="HA37">
        <v>34.9904</v>
      </c>
      <c r="HB37">
        <v>24.105</v>
      </c>
      <c r="HC37">
        <v>18</v>
      </c>
      <c r="HD37">
        <v>530.335</v>
      </c>
      <c r="HE37">
        <v>430.11</v>
      </c>
      <c r="HF37">
        <v>27.7518</v>
      </c>
      <c r="HG37">
        <v>26.7476</v>
      </c>
      <c r="HH37">
        <v>29.9999</v>
      </c>
      <c r="HI37">
        <v>26.7411</v>
      </c>
      <c r="HJ37">
        <v>26.688</v>
      </c>
      <c r="HK37">
        <v>20.939</v>
      </c>
      <c r="HL37">
        <v>23.4826</v>
      </c>
      <c r="HM37">
        <v>81.1615</v>
      </c>
      <c r="HN37">
        <v>27.7519</v>
      </c>
      <c r="HO37">
        <v>420</v>
      </c>
      <c r="HP37">
        <v>24.1335</v>
      </c>
      <c r="HQ37">
        <v>100.739</v>
      </c>
      <c r="HR37">
        <v>100.849</v>
      </c>
    </row>
    <row r="38" spans="1:226">
      <c r="A38">
        <v>22</v>
      </c>
      <c r="B38">
        <v>1679691128.6</v>
      </c>
      <c r="C38">
        <v>1151.099999904633</v>
      </c>
      <c r="D38" t="s">
        <v>404</v>
      </c>
      <c r="E38" t="s">
        <v>405</v>
      </c>
      <c r="F38">
        <v>5</v>
      </c>
      <c r="G38" t="s">
        <v>353</v>
      </c>
      <c r="H38" t="s">
        <v>354</v>
      </c>
      <c r="I38">
        <v>1679691126.1</v>
      </c>
      <c r="J38">
        <f>(K38)/1000</f>
        <v>0</v>
      </c>
      <c r="K38">
        <f>IF(BF38, AN38, AH38)</f>
        <v>0</v>
      </c>
      <c r="L38">
        <f>IF(BF38, AI38, AG38)</f>
        <v>0</v>
      </c>
      <c r="M38">
        <f>BH38 - IF(AU38&gt;1, L38*BB38*100.0/(AW38*BV38), 0)</f>
        <v>0</v>
      </c>
      <c r="N38">
        <f>((T38-J38/2)*M38-L38)/(T38+J38/2)</f>
        <v>0</v>
      </c>
      <c r="O38">
        <f>N38*(BO38+BP38)/1000.0</f>
        <v>0</v>
      </c>
      <c r="P38">
        <f>(BH38 - IF(AU38&gt;1, L38*BB38*100.0/(AW38*BV38), 0))*(BO38+BP38)/1000.0</f>
        <v>0</v>
      </c>
      <c r="Q38">
        <f>2.0/((1/S38-1/R38)+SIGN(S38)*SQRT((1/S38-1/R38)*(1/S38-1/R38) + 4*BC38/((BC38+1)*(BC38+1))*(2*1/S38*1/R38-1/R38*1/R38)))</f>
        <v>0</v>
      </c>
      <c r="R38">
        <f>IF(LEFT(BD38,1)&lt;&gt;"0",IF(LEFT(BD38,1)="1",3.0,BE38),$D$5+$E$5*(BV38*BO38/($K$5*1000))+$F$5*(BV38*BO38/($K$5*1000))*MAX(MIN(BB38,$J$5),$I$5)*MAX(MIN(BB38,$J$5),$I$5)+$G$5*MAX(MIN(BB38,$J$5),$I$5)*(BV38*BO38/($K$5*1000))+$H$5*(BV38*BO38/($K$5*1000))*(BV38*BO38/($K$5*1000)))</f>
        <v>0</v>
      </c>
      <c r="S38">
        <f>J38*(1000-(1000*0.61365*exp(17.502*W38/(240.97+W38))/(BO38+BP38)+BJ38)/2)/(1000*0.61365*exp(17.502*W38/(240.97+W38))/(BO38+BP38)-BJ38)</f>
        <v>0</v>
      </c>
      <c r="T38">
        <f>1/((BC38+1)/(Q38/1.6)+1/(R38/1.37)) + BC38/((BC38+1)/(Q38/1.6) + BC38/(R38/1.37))</f>
        <v>0</v>
      </c>
      <c r="U38">
        <f>(AX38*BA38)</f>
        <v>0</v>
      </c>
      <c r="V38">
        <f>(BQ38+(U38+2*0.95*5.67E-8*(((BQ38+$B$7)+273)^4-(BQ38+273)^4)-44100*J38)/(1.84*29.3*R38+8*0.95*5.67E-8*(BQ38+273)^3))</f>
        <v>0</v>
      </c>
      <c r="W38">
        <f>($C$7*BR38+$D$7*BS38+$E$7*V38)</f>
        <v>0</v>
      </c>
      <c r="X38">
        <f>0.61365*exp(17.502*W38/(240.97+W38))</f>
        <v>0</v>
      </c>
      <c r="Y38">
        <f>(Z38/AA38*100)</f>
        <v>0</v>
      </c>
      <c r="Z38">
        <f>BJ38*(BO38+BP38)/1000</f>
        <v>0</v>
      </c>
      <c r="AA38">
        <f>0.61365*exp(17.502*BQ38/(240.97+BQ38))</f>
        <v>0</v>
      </c>
      <c r="AB38">
        <f>(X38-BJ38*(BO38+BP38)/1000)</f>
        <v>0</v>
      </c>
      <c r="AC38">
        <f>(-J38*44100)</f>
        <v>0</v>
      </c>
      <c r="AD38">
        <f>2*29.3*R38*0.92*(BQ38-W38)</f>
        <v>0</v>
      </c>
      <c r="AE38">
        <f>2*0.95*5.67E-8*(((BQ38+$B$7)+273)^4-(W38+273)^4)</f>
        <v>0</v>
      </c>
      <c r="AF38">
        <f>U38+AE38+AC38+AD38</f>
        <v>0</v>
      </c>
      <c r="AG38">
        <f>BN38*AU38*(BI38-BH38*(1000-AU38*BK38)/(1000-AU38*BJ38))/(100*BB38)</f>
        <v>0</v>
      </c>
      <c r="AH38">
        <f>1000*BN38*AU38*(BJ38-BK38)/(100*BB38*(1000-AU38*BJ38))</f>
        <v>0</v>
      </c>
      <c r="AI38">
        <f>(AJ38 - AK38 - BO38*1E3/(8.314*(BQ38+273.15)) * AM38/BN38 * AL38) * BN38/(100*BB38) * (1000 - BK38)/1000</f>
        <v>0</v>
      </c>
      <c r="AJ38">
        <v>430.3589609775854</v>
      </c>
      <c r="AK38">
        <v>430.8994242424241</v>
      </c>
      <c r="AL38">
        <v>-0.0005796801004352653</v>
      </c>
      <c r="AM38">
        <v>64.58139493574583</v>
      </c>
      <c r="AN38">
        <f>(AP38 - AO38 + BO38*1E3/(8.314*(BQ38+273.15)) * AR38/BN38 * AQ38) * BN38/(100*BB38) * 1000/(1000 - AP38)</f>
        <v>0</v>
      </c>
      <c r="AO38">
        <v>24.09218235179465</v>
      </c>
      <c r="AP38">
        <v>24.28100424242423</v>
      </c>
      <c r="AQ38">
        <v>-0.00160158084604471</v>
      </c>
      <c r="AR38">
        <v>99.97650361122433</v>
      </c>
      <c r="AS38">
        <v>0</v>
      </c>
      <c r="AT38">
        <v>0</v>
      </c>
      <c r="AU38">
        <f>IF(AS38*$H$13&gt;=AW38,1.0,(AW38/(AW38-AS38*$H$13)))</f>
        <v>0</v>
      </c>
      <c r="AV38">
        <f>(AU38-1)*100</f>
        <v>0</v>
      </c>
      <c r="AW38">
        <f>MAX(0,($B$13+$C$13*BV38)/(1+$D$13*BV38)*BO38/(BQ38+273)*$E$13)</f>
        <v>0</v>
      </c>
      <c r="AX38">
        <f>$B$11*BW38+$C$11*BX38+$F$11*CI38*(1-CL38)</f>
        <v>0</v>
      </c>
      <c r="AY38">
        <f>AX38*AZ38</f>
        <v>0</v>
      </c>
      <c r="AZ38">
        <f>($B$11*$D$9+$C$11*$D$9+$F$11*((CV38+CN38)/MAX(CV38+CN38+CW38, 0.1)*$I$9+CW38/MAX(CV38+CN38+CW38, 0.1)*$J$9))/($B$11+$C$11+$F$11)</f>
        <v>0</v>
      </c>
      <c r="BA38">
        <f>($B$11*$K$9+$C$11*$K$9+$F$11*((CV38+CN38)/MAX(CV38+CN38+CW38, 0.1)*$P$9+CW38/MAX(CV38+CN38+CW38, 0.1)*$Q$9))/($B$11+$C$11+$F$11)</f>
        <v>0</v>
      </c>
      <c r="BB38">
        <v>1.37</v>
      </c>
      <c r="BC38">
        <v>0.5</v>
      </c>
      <c r="BD38" t="s">
        <v>355</v>
      </c>
      <c r="BE38">
        <v>2</v>
      </c>
      <c r="BF38" t="b">
        <v>1</v>
      </c>
      <c r="BG38">
        <v>1679691126.1</v>
      </c>
      <c r="BH38">
        <v>420.4526666666667</v>
      </c>
      <c r="BI38">
        <v>419.9758888888889</v>
      </c>
      <c r="BJ38">
        <v>24.28705555555555</v>
      </c>
      <c r="BK38">
        <v>24.09214444444445</v>
      </c>
      <c r="BL38">
        <v>421.7777777777778</v>
      </c>
      <c r="BM38">
        <v>24.3374</v>
      </c>
      <c r="BN38">
        <v>500.0614444444444</v>
      </c>
      <c r="BO38">
        <v>89.54655555555556</v>
      </c>
      <c r="BP38">
        <v>0.1000429777777778</v>
      </c>
      <c r="BQ38">
        <v>27.75368888888889</v>
      </c>
      <c r="BR38">
        <v>27.4998</v>
      </c>
      <c r="BS38">
        <v>999.9000000000001</v>
      </c>
      <c r="BT38">
        <v>0</v>
      </c>
      <c r="BU38">
        <v>0</v>
      </c>
      <c r="BV38">
        <v>10000.01666666667</v>
      </c>
      <c r="BW38">
        <v>0</v>
      </c>
      <c r="BX38">
        <v>0.3144501111111111</v>
      </c>
      <c r="BY38">
        <v>0.4768575555555555</v>
      </c>
      <c r="BZ38">
        <v>430.9185555555555</v>
      </c>
      <c r="CA38">
        <v>430.3437777777778</v>
      </c>
      <c r="CB38">
        <v>0.194908</v>
      </c>
      <c r="CC38">
        <v>419.9758888888889</v>
      </c>
      <c r="CD38">
        <v>24.09214444444445</v>
      </c>
      <c r="CE38">
        <v>2.174823333333333</v>
      </c>
      <c r="CF38">
        <v>2.157367777777778</v>
      </c>
      <c r="CG38">
        <v>18.77804444444444</v>
      </c>
      <c r="CH38">
        <v>18.64922222222222</v>
      </c>
      <c r="CI38">
        <v>0</v>
      </c>
      <c r="CJ38">
        <v>0</v>
      </c>
      <c r="CK38">
        <v>0</v>
      </c>
      <c r="CL38">
        <v>0</v>
      </c>
      <c r="CM38">
        <v>2.299322222222222</v>
      </c>
      <c r="CN38">
        <v>0</v>
      </c>
      <c r="CO38">
        <v>-5.788722222222223</v>
      </c>
      <c r="CP38">
        <v>-1.582022222222222</v>
      </c>
      <c r="CQ38">
        <v>35.625</v>
      </c>
      <c r="CR38">
        <v>41.92322222222222</v>
      </c>
      <c r="CS38">
        <v>38.375</v>
      </c>
      <c r="CT38">
        <v>42</v>
      </c>
      <c r="CU38">
        <v>36.75</v>
      </c>
      <c r="CV38">
        <v>0</v>
      </c>
      <c r="CW38">
        <v>0</v>
      </c>
      <c r="CX38">
        <v>0</v>
      </c>
      <c r="CY38">
        <v>1679691136.6</v>
      </c>
      <c r="CZ38">
        <v>0</v>
      </c>
      <c r="DA38">
        <v>1679690632.6</v>
      </c>
      <c r="DB38" t="s">
        <v>386</v>
      </c>
      <c r="DC38">
        <v>1679690632.6</v>
      </c>
      <c r="DD38">
        <v>1679690628.6</v>
      </c>
      <c r="DE38">
        <v>2</v>
      </c>
      <c r="DF38">
        <v>-0.121</v>
      </c>
      <c r="DG38">
        <v>0.001</v>
      </c>
      <c r="DH38">
        <v>-1.324</v>
      </c>
      <c r="DI38">
        <v>-0.05</v>
      </c>
      <c r="DJ38">
        <v>420</v>
      </c>
      <c r="DK38">
        <v>24</v>
      </c>
      <c r="DL38">
        <v>0.29</v>
      </c>
      <c r="DM38">
        <v>0.2</v>
      </c>
      <c r="DN38">
        <v>0.4422806</v>
      </c>
      <c r="DO38">
        <v>0.244994476547843</v>
      </c>
      <c r="DP38">
        <v>0.03851744170554425</v>
      </c>
      <c r="DQ38">
        <v>0</v>
      </c>
      <c r="DR38">
        <v>0.188958575</v>
      </c>
      <c r="DS38">
        <v>0.1868807617260787</v>
      </c>
      <c r="DT38">
        <v>0.02841661804726902</v>
      </c>
      <c r="DU38">
        <v>0</v>
      </c>
      <c r="DV38">
        <v>0</v>
      </c>
      <c r="DW38">
        <v>2</v>
      </c>
      <c r="DX38" t="s">
        <v>357</v>
      </c>
      <c r="DY38">
        <v>2.98296</v>
      </c>
      <c r="DZ38">
        <v>2.71569</v>
      </c>
      <c r="EA38">
        <v>0.0937982</v>
      </c>
      <c r="EB38">
        <v>0.09259829999999999</v>
      </c>
      <c r="EC38">
        <v>0.107182</v>
      </c>
      <c r="ED38">
        <v>0.104644</v>
      </c>
      <c r="EE38">
        <v>28728.8</v>
      </c>
      <c r="EF38">
        <v>28913.7</v>
      </c>
      <c r="EG38">
        <v>29465.5</v>
      </c>
      <c r="EH38">
        <v>29469.6</v>
      </c>
      <c r="EI38">
        <v>34833.7</v>
      </c>
      <c r="EJ38">
        <v>35062.3</v>
      </c>
      <c r="EK38">
        <v>41490</v>
      </c>
      <c r="EL38">
        <v>41989.4</v>
      </c>
      <c r="EM38">
        <v>1.97092</v>
      </c>
      <c r="EN38">
        <v>1.8829</v>
      </c>
      <c r="EO38">
        <v>0.0712126</v>
      </c>
      <c r="EP38">
        <v>0</v>
      </c>
      <c r="EQ38">
        <v>26.3393</v>
      </c>
      <c r="ER38">
        <v>999.9</v>
      </c>
      <c r="ES38">
        <v>59.9</v>
      </c>
      <c r="ET38">
        <v>30.2</v>
      </c>
      <c r="EU38">
        <v>28.8283</v>
      </c>
      <c r="EV38">
        <v>62.6912</v>
      </c>
      <c r="EW38">
        <v>28.6138</v>
      </c>
      <c r="EX38">
        <v>1</v>
      </c>
      <c r="EY38">
        <v>-0.0578989</v>
      </c>
      <c r="EZ38">
        <v>-0.894872</v>
      </c>
      <c r="FA38">
        <v>20.3605</v>
      </c>
      <c r="FB38">
        <v>5.22852</v>
      </c>
      <c r="FC38">
        <v>12.0099</v>
      </c>
      <c r="FD38">
        <v>4.99215</v>
      </c>
      <c r="FE38">
        <v>3.29</v>
      </c>
      <c r="FF38">
        <v>9999</v>
      </c>
      <c r="FG38">
        <v>9999</v>
      </c>
      <c r="FH38">
        <v>9999</v>
      </c>
      <c r="FI38">
        <v>999.9</v>
      </c>
      <c r="FJ38">
        <v>1.86736</v>
      </c>
      <c r="FK38">
        <v>1.86642</v>
      </c>
      <c r="FL38">
        <v>1.86588</v>
      </c>
      <c r="FM38">
        <v>1.86584</v>
      </c>
      <c r="FN38">
        <v>1.86767</v>
      </c>
      <c r="FO38">
        <v>1.87012</v>
      </c>
      <c r="FP38">
        <v>1.86877</v>
      </c>
      <c r="FQ38">
        <v>1.87022</v>
      </c>
      <c r="FR38">
        <v>0</v>
      </c>
      <c r="FS38">
        <v>0</v>
      </c>
      <c r="FT38">
        <v>0</v>
      </c>
      <c r="FU38">
        <v>0</v>
      </c>
      <c r="FV38" t="s">
        <v>358</v>
      </c>
      <c r="FW38" t="s">
        <v>359</v>
      </c>
      <c r="FX38" t="s">
        <v>360</v>
      </c>
      <c r="FY38" t="s">
        <v>360</v>
      </c>
      <c r="FZ38" t="s">
        <v>360</v>
      </c>
      <c r="GA38" t="s">
        <v>360</v>
      </c>
      <c r="GB38">
        <v>0</v>
      </c>
      <c r="GC38">
        <v>100</v>
      </c>
      <c r="GD38">
        <v>100</v>
      </c>
      <c r="GE38">
        <v>-1.325</v>
      </c>
      <c r="GF38">
        <v>-0.0504</v>
      </c>
      <c r="GG38">
        <v>-0.4113060897400256</v>
      </c>
      <c r="GH38">
        <v>-0.002270368465901076</v>
      </c>
      <c r="GI38">
        <v>2.972352929391332E-07</v>
      </c>
      <c r="GJ38">
        <v>-1.191130092995547E-10</v>
      </c>
      <c r="GK38">
        <v>-0.1483747781100044</v>
      </c>
      <c r="GL38">
        <v>-0.01651147022539249</v>
      </c>
      <c r="GM38">
        <v>0.001538257844941434</v>
      </c>
      <c r="GN38">
        <v>-2.852852953541502E-05</v>
      </c>
      <c r="GO38">
        <v>3</v>
      </c>
      <c r="GP38">
        <v>2330</v>
      </c>
      <c r="GQ38">
        <v>1</v>
      </c>
      <c r="GR38">
        <v>25</v>
      </c>
      <c r="GS38">
        <v>8.300000000000001</v>
      </c>
      <c r="GT38">
        <v>8.300000000000001</v>
      </c>
      <c r="GU38">
        <v>1.04614</v>
      </c>
      <c r="GV38">
        <v>2.23022</v>
      </c>
      <c r="GW38">
        <v>1.39648</v>
      </c>
      <c r="GX38">
        <v>2.34741</v>
      </c>
      <c r="GY38">
        <v>1.49536</v>
      </c>
      <c r="GZ38">
        <v>2.51465</v>
      </c>
      <c r="HA38">
        <v>34.9904</v>
      </c>
      <c r="HB38">
        <v>24.105</v>
      </c>
      <c r="HC38">
        <v>18</v>
      </c>
      <c r="HD38">
        <v>530.058</v>
      </c>
      <c r="HE38">
        <v>430.034</v>
      </c>
      <c r="HF38">
        <v>27.751</v>
      </c>
      <c r="HG38">
        <v>26.7454</v>
      </c>
      <c r="HH38">
        <v>29.9999</v>
      </c>
      <c r="HI38">
        <v>26.7399</v>
      </c>
      <c r="HJ38">
        <v>26.6858</v>
      </c>
      <c r="HK38">
        <v>20.9426</v>
      </c>
      <c r="HL38">
        <v>23.4826</v>
      </c>
      <c r="HM38">
        <v>81.1615</v>
      </c>
      <c r="HN38">
        <v>27.7522</v>
      </c>
      <c r="HO38">
        <v>420</v>
      </c>
      <c r="HP38">
        <v>24.1335</v>
      </c>
      <c r="HQ38">
        <v>100.742</v>
      </c>
      <c r="HR38">
        <v>100.85</v>
      </c>
    </row>
    <row r="39" spans="1:226">
      <c r="A39">
        <v>23</v>
      </c>
      <c r="B39">
        <v>1679691133.6</v>
      </c>
      <c r="C39">
        <v>1156.099999904633</v>
      </c>
      <c r="D39" t="s">
        <v>406</v>
      </c>
      <c r="E39" t="s">
        <v>407</v>
      </c>
      <c r="F39">
        <v>5</v>
      </c>
      <c r="G39" t="s">
        <v>353</v>
      </c>
      <c r="H39" t="s">
        <v>354</v>
      </c>
      <c r="I39">
        <v>1679691130.8</v>
      </c>
      <c r="J39">
        <f>(K39)/1000</f>
        <v>0</v>
      </c>
      <c r="K39">
        <f>IF(BF39, AN39, AH39)</f>
        <v>0</v>
      </c>
      <c r="L39">
        <f>IF(BF39, AI39, AG39)</f>
        <v>0</v>
      </c>
      <c r="M39">
        <f>BH39 - IF(AU39&gt;1, L39*BB39*100.0/(AW39*BV39), 0)</f>
        <v>0</v>
      </c>
      <c r="N39">
        <f>((T39-J39/2)*M39-L39)/(T39+J39/2)</f>
        <v>0</v>
      </c>
      <c r="O39">
        <f>N39*(BO39+BP39)/1000.0</f>
        <v>0</v>
      </c>
      <c r="P39">
        <f>(BH39 - IF(AU39&gt;1, L39*BB39*100.0/(AW39*BV39), 0))*(BO39+BP39)/1000.0</f>
        <v>0</v>
      </c>
      <c r="Q39">
        <f>2.0/((1/S39-1/R39)+SIGN(S39)*SQRT((1/S39-1/R39)*(1/S39-1/R39) + 4*BC39/((BC39+1)*(BC39+1))*(2*1/S39*1/R39-1/R39*1/R39)))</f>
        <v>0</v>
      </c>
      <c r="R39">
        <f>IF(LEFT(BD39,1)&lt;&gt;"0",IF(LEFT(BD39,1)="1",3.0,BE39),$D$5+$E$5*(BV39*BO39/($K$5*1000))+$F$5*(BV39*BO39/($K$5*1000))*MAX(MIN(BB39,$J$5),$I$5)*MAX(MIN(BB39,$J$5),$I$5)+$G$5*MAX(MIN(BB39,$J$5),$I$5)*(BV39*BO39/($K$5*1000))+$H$5*(BV39*BO39/($K$5*1000))*(BV39*BO39/($K$5*1000)))</f>
        <v>0</v>
      </c>
      <c r="S39">
        <f>J39*(1000-(1000*0.61365*exp(17.502*W39/(240.97+W39))/(BO39+BP39)+BJ39)/2)/(1000*0.61365*exp(17.502*W39/(240.97+W39))/(BO39+BP39)-BJ39)</f>
        <v>0</v>
      </c>
      <c r="T39">
        <f>1/((BC39+1)/(Q39/1.6)+1/(R39/1.37)) + BC39/((BC39+1)/(Q39/1.6) + BC39/(R39/1.37))</f>
        <v>0</v>
      </c>
      <c r="U39">
        <f>(AX39*BA39)</f>
        <v>0</v>
      </c>
      <c r="V39">
        <f>(BQ39+(U39+2*0.95*5.67E-8*(((BQ39+$B$7)+273)^4-(BQ39+273)^4)-44100*J39)/(1.84*29.3*R39+8*0.95*5.67E-8*(BQ39+273)^3))</f>
        <v>0</v>
      </c>
      <c r="W39">
        <f>($C$7*BR39+$D$7*BS39+$E$7*V39)</f>
        <v>0</v>
      </c>
      <c r="X39">
        <f>0.61365*exp(17.502*W39/(240.97+W39))</f>
        <v>0</v>
      </c>
      <c r="Y39">
        <f>(Z39/AA39*100)</f>
        <v>0</v>
      </c>
      <c r="Z39">
        <f>BJ39*(BO39+BP39)/1000</f>
        <v>0</v>
      </c>
      <c r="AA39">
        <f>0.61365*exp(17.502*BQ39/(240.97+BQ39))</f>
        <v>0</v>
      </c>
      <c r="AB39">
        <f>(X39-BJ39*(BO39+BP39)/1000)</f>
        <v>0</v>
      </c>
      <c r="AC39">
        <f>(-J39*44100)</f>
        <v>0</v>
      </c>
      <c r="AD39">
        <f>2*29.3*R39*0.92*(BQ39-W39)</f>
        <v>0</v>
      </c>
      <c r="AE39">
        <f>2*0.95*5.67E-8*(((BQ39+$B$7)+273)^4-(W39+273)^4)</f>
        <v>0</v>
      </c>
      <c r="AF39">
        <f>U39+AE39+AC39+AD39</f>
        <v>0</v>
      </c>
      <c r="AG39">
        <f>BN39*AU39*(BI39-BH39*(1000-AU39*BK39)/(1000-AU39*BJ39))/(100*BB39)</f>
        <v>0</v>
      </c>
      <c r="AH39">
        <f>1000*BN39*AU39*(BJ39-BK39)/(100*BB39*(1000-AU39*BJ39))</f>
        <v>0</v>
      </c>
      <c r="AI39">
        <f>(AJ39 - AK39 - BO39*1E3/(8.314*(BQ39+273.15)) * AM39/BN39 * AL39) * BN39/(100*BB39) * (1000 - BK39)/1000</f>
        <v>0</v>
      </c>
      <c r="AJ39">
        <v>430.42422106265</v>
      </c>
      <c r="AK39">
        <v>430.9249454545455</v>
      </c>
      <c r="AL39">
        <v>-9.381795054136675E-05</v>
      </c>
      <c r="AM39">
        <v>64.58139493574583</v>
      </c>
      <c r="AN39">
        <f>(AP39 - AO39 + BO39*1E3/(8.314*(BQ39+273.15)) * AR39/BN39 * AQ39) * BN39/(100*BB39) * 1000/(1000 - AP39)</f>
        <v>0</v>
      </c>
      <c r="AO39">
        <v>24.08699254889207</v>
      </c>
      <c r="AP39">
        <v>24.26454363636364</v>
      </c>
      <c r="AQ39">
        <v>-0.0007630541807680049</v>
      </c>
      <c r="AR39">
        <v>99.97650361122433</v>
      </c>
      <c r="AS39">
        <v>0</v>
      </c>
      <c r="AT39">
        <v>0</v>
      </c>
      <c r="AU39">
        <f>IF(AS39*$H$13&gt;=AW39,1.0,(AW39/(AW39-AS39*$H$13)))</f>
        <v>0</v>
      </c>
      <c r="AV39">
        <f>(AU39-1)*100</f>
        <v>0</v>
      </c>
      <c r="AW39">
        <f>MAX(0,($B$13+$C$13*BV39)/(1+$D$13*BV39)*BO39/(BQ39+273)*$E$13)</f>
        <v>0</v>
      </c>
      <c r="AX39">
        <f>$B$11*BW39+$C$11*BX39+$F$11*CI39*(1-CL39)</f>
        <v>0</v>
      </c>
      <c r="AY39">
        <f>AX39*AZ39</f>
        <v>0</v>
      </c>
      <c r="AZ39">
        <f>($B$11*$D$9+$C$11*$D$9+$F$11*((CV39+CN39)/MAX(CV39+CN39+CW39, 0.1)*$I$9+CW39/MAX(CV39+CN39+CW39, 0.1)*$J$9))/($B$11+$C$11+$F$11)</f>
        <v>0</v>
      </c>
      <c r="BA39">
        <f>($B$11*$K$9+$C$11*$K$9+$F$11*((CV39+CN39)/MAX(CV39+CN39+CW39, 0.1)*$P$9+CW39/MAX(CV39+CN39+CW39, 0.1)*$Q$9))/($B$11+$C$11+$F$11)</f>
        <v>0</v>
      </c>
      <c r="BB39">
        <v>1.37</v>
      </c>
      <c r="BC39">
        <v>0.5</v>
      </c>
      <c r="BD39" t="s">
        <v>355</v>
      </c>
      <c r="BE39">
        <v>2</v>
      </c>
      <c r="BF39" t="b">
        <v>1</v>
      </c>
      <c r="BG39">
        <v>1679691130.8</v>
      </c>
      <c r="BH39">
        <v>420.4707</v>
      </c>
      <c r="BI39">
        <v>420.034</v>
      </c>
      <c r="BJ39">
        <v>24.27206</v>
      </c>
      <c r="BK39">
        <v>24.08644</v>
      </c>
      <c r="BL39">
        <v>421.7957</v>
      </c>
      <c r="BM39">
        <v>24.32254</v>
      </c>
      <c r="BN39">
        <v>500.0598999999999</v>
      </c>
      <c r="BO39">
        <v>89.54486</v>
      </c>
      <c r="BP39">
        <v>0.10003216</v>
      </c>
      <c r="BQ39">
        <v>27.75668</v>
      </c>
      <c r="BR39">
        <v>27.50192</v>
      </c>
      <c r="BS39">
        <v>999.9</v>
      </c>
      <c r="BT39">
        <v>0</v>
      </c>
      <c r="BU39">
        <v>0</v>
      </c>
      <c r="BV39">
        <v>10001.314</v>
      </c>
      <c r="BW39">
        <v>0</v>
      </c>
      <c r="BX39">
        <v>0.281038</v>
      </c>
      <c r="BY39">
        <v>0.4366516</v>
      </c>
      <c r="BZ39">
        <v>430.9300999999999</v>
      </c>
      <c r="CA39">
        <v>430.4007</v>
      </c>
      <c r="CB39">
        <v>0.1856233</v>
      </c>
      <c r="CC39">
        <v>420.034</v>
      </c>
      <c r="CD39">
        <v>24.08644</v>
      </c>
      <c r="CE39">
        <v>2.173439</v>
      </c>
      <c r="CF39">
        <v>2.156815</v>
      </c>
      <c r="CG39">
        <v>18.76787</v>
      </c>
      <c r="CH39">
        <v>18.64514</v>
      </c>
      <c r="CI39">
        <v>0</v>
      </c>
      <c r="CJ39">
        <v>0</v>
      </c>
      <c r="CK39">
        <v>0</v>
      </c>
      <c r="CL39">
        <v>0</v>
      </c>
      <c r="CM39">
        <v>2.29638</v>
      </c>
      <c r="CN39">
        <v>0</v>
      </c>
      <c r="CO39">
        <v>-5.6454</v>
      </c>
      <c r="CP39">
        <v>-1.60918</v>
      </c>
      <c r="CQ39">
        <v>35.625</v>
      </c>
      <c r="CR39">
        <v>41.9308</v>
      </c>
      <c r="CS39">
        <v>38.375</v>
      </c>
      <c r="CT39">
        <v>42.0185</v>
      </c>
      <c r="CU39">
        <v>36.7872</v>
      </c>
      <c r="CV39">
        <v>0</v>
      </c>
      <c r="CW39">
        <v>0</v>
      </c>
      <c r="CX39">
        <v>0</v>
      </c>
      <c r="CY39">
        <v>1679691142</v>
      </c>
      <c r="CZ39">
        <v>0</v>
      </c>
      <c r="DA39">
        <v>1679690632.6</v>
      </c>
      <c r="DB39" t="s">
        <v>386</v>
      </c>
      <c r="DC39">
        <v>1679690632.6</v>
      </c>
      <c r="DD39">
        <v>1679690628.6</v>
      </c>
      <c r="DE39">
        <v>2</v>
      </c>
      <c r="DF39">
        <v>-0.121</v>
      </c>
      <c r="DG39">
        <v>0.001</v>
      </c>
      <c r="DH39">
        <v>-1.324</v>
      </c>
      <c r="DI39">
        <v>-0.05</v>
      </c>
      <c r="DJ39">
        <v>420</v>
      </c>
      <c r="DK39">
        <v>24</v>
      </c>
      <c r="DL39">
        <v>0.29</v>
      </c>
      <c r="DM39">
        <v>0.2</v>
      </c>
      <c r="DN39">
        <v>0.4491316829268293</v>
      </c>
      <c r="DO39">
        <v>0.100290606271777</v>
      </c>
      <c r="DP39">
        <v>0.04258112299865157</v>
      </c>
      <c r="DQ39">
        <v>0</v>
      </c>
      <c r="DR39">
        <v>0.1979288536585366</v>
      </c>
      <c r="DS39">
        <v>-0.04183296167247375</v>
      </c>
      <c r="DT39">
        <v>0.01515392836867637</v>
      </c>
      <c r="DU39">
        <v>1</v>
      </c>
      <c r="DV39">
        <v>1</v>
      </c>
      <c r="DW39">
        <v>2</v>
      </c>
      <c r="DX39" t="s">
        <v>387</v>
      </c>
      <c r="DY39">
        <v>2.98298</v>
      </c>
      <c r="DZ39">
        <v>2.7155</v>
      </c>
      <c r="EA39">
        <v>0.0937983</v>
      </c>
      <c r="EB39">
        <v>0.0926274</v>
      </c>
      <c r="EC39">
        <v>0.107129</v>
      </c>
      <c r="ED39">
        <v>0.104619</v>
      </c>
      <c r="EE39">
        <v>28727.8</v>
      </c>
      <c r="EF39">
        <v>28913.1</v>
      </c>
      <c r="EG39">
        <v>29464.6</v>
      </c>
      <c r="EH39">
        <v>29469.9</v>
      </c>
      <c r="EI39">
        <v>34834.4</v>
      </c>
      <c r="EJ39">
        <v>35063.2</v>
      </c>
      <c r="EK39">
        <v>41488.3</v>
      </c>
      <c r="EL39">
        <v>41989.3</v>
      </c>
      <c r="EM39">
        <v>1.97132</v>
      </c>
      <c r="EN39">
        <v>1.88307</v>
      </c>
      <c r="EO39">
        <v>0.07092950000000001</v>
      </c>
      <c r="EP39">
        <v>0</v>
      </c>
      <c r="EQ39">
        <v>26.3382</v>
      </c>
      <c r="ER39">
        <v>999.9</v>
      </c>
      <c r="ES39">
        <v>59.9</v>
      </c>
      <c r="ET39">
        <v>30.2</v>
      </c>
      <c r="EU39">
        <v>28.8289</v>
      </c>
      <c r="EV39">
        <v>62.7912</v>
      </c>
      <c r="EW39">
        <v>28.7099</v>
      </c>
      <c r="EX39">
        <v>1</v>
      </c>
      <c r="EY39">
        <v>-0.0579421</v>
      </c>
      <c r="EZ39">
        <v>-0.897051</v>
      </c>
      <c r="FA39">
        <v>20.359</v>
      </c>
      <c r="FB39">
        <v>5.22897</v>
      </c>
      <c r="FC39">
        <v>12.0099</v>
      </c>
      <c r="FD39">
        <v>4.99235</v>
      </c>
      <c r="FE39">
        <v>3.29</v>
      </c>
      <c r="FF39">
        <v>9999</v>
      </c>
      <c r="FG39">
        <v>9999</v>
      </c>
      <c r="FH39">
        <v>9999</v>
      </c>
      <c r="FI39">
        <v>999.9</v>
      </c>
      <c r="FJ39">
        <v>1.86735</v>
      </c>
      <c r="FK39">
        <v>1.86643</v>
      </c>
      <c r="FL39">
        <v>1.86584</v>
      </c>
      <c r="FM39">
        <v>1.86582</v>
      </c>
      <c r="FN39">
        <v>1.86766</v>
      </c>
      <c r="FO39">
        <v>1.87013</v>
      </c>
      <c r="FP39">
        <v>1.8688</v>
      </c>
      <c r="FQ39">
        <v>1.87016</v>
      </c>
      <c r="FR39">
        <v>0</v>
      </c>
      <c r="FS39">
        <v>0</v>
      </c>
      <c r="FT39">
        <v>0</v>
      </c>
      <c r="FU39">
        <v>0</v>
      </c>
      <c r="FV39" t="s">
        <v>358</v>
      </c>
      <c r="FW39" t="s">
        <v>359</v>
      </c>
      <c r="FX39" t="s">
        <v>360</v>
      </c>
      <c r="FY39" t="s">
        <v>360</v>
      </c>
      <c r="FZ39" t="s">
        <v>360</v>
      </c>
      <c r="GA39" t="s">
        <v>360</v>
      </c>
      <c r="GB39">
        <v>0</v>
      </c>
      <c r="GC39">
        <v>100</v>
      </c>
      <c r="GD39">
        <v>100</v>
      </c>
      <c r="GE39">
        <v>-1.325</v>
      </c>
      <c r="GF39">
        <v>-0.0505</v>
      </c>
      <c r="GG39">
        <v>-0.4113060897400256</v>
      </c>
      <c r="GH39">
        <v>-0.002270368465901076</v>
      </c>
      <c r="GI39">
        <v>2.972352929391332E-07</v>
      </c>
      <c r="GJ39">
        <v>-1.191130092995547E-10</v>
      </c>
      <c r="GK39">
        <v>-0.1483747781100044</v>
      </c>
      <c r="GL39">
        <v>-0.01651147022539249</v>
      </c>
      <c r="GM39">
        <v>0.001538257844941434</v>
      </c>
      <c r="GN39">
        <v>-2.852852953541502E-05</v>
      </c>
      <c r="GO39">
        <v>3</v>
      </c>
      <c r="GP39">
        <v>2330</v>
      </c>
      <c r="GQ39">
        <v>1</v>
      </c>
      <c r="GR39">
        <v>25</v>
      </c>
      <c r="GS39">
        <v>8.300000000000001</v>
      </c>
      <c r="GT39">
        <v>8.4</v>
      </c>
      <c r="GU39">
        <v>1.04492</v>
      </c>
      <c r="GV39">
        <v>2.22412</v>
      </c>
      <c r="GW39">
        <v>1.39648</v>
      </c>
      <c r="GX39">
        <v>2.34741</v>
      </c>
      <c r="GY39">
        <v>1.49536</v>
      </c>
      <c r="GZ39">
        <v>2.44507</v>
      </c>
      <c r="HA39">
        <v>34.9904</v>
      </c>
      <c r="HB39">
        <v>24.0963</v>
      </c>
      <c r="HC39">
        <v>18</v>
      </c>
      <c r="HD39">
        <v>530.314</v>
      </c>
      <c r="HE39">
        <v>430.134</v>
      </c>
      <c r="HF39">
        <v>27.7514</v>
      </c>
      <c r="HG39">
        <v>26.7431</v>
      </c>
      <c r="HH39">
        <v>29.9999</v>
      </c>
      <c r="HI39">
        <v>26.7388</v>
      </c>
      <c r="HJ39">
        <v>26.6852</v>
      </c>
      <c r="HK39">
        <v>20.9365</v>
      </c>
      <c r="HL39">
        <v>23.4826</v>
      </c>
      <c r="HM39">
        <v>81.1615</v>
      </c>
      <c r="HN39">
        <v>27.7517</v>
      </c>
      <c r="HO39">
        <v>420</v>
      </c>
      <c r="HP39">
        <v>24.1335</v>
      </c>
      <c r="HQ39">
        <v>100.738</v>
      </c>
      <c r="HR39">
        <v>100.85</v>
      </c>
    </row>
    <row r="40" spans="1:226">
      <c r="A40">
        <v>24</v>
      </c>
      <c r="B40">
        <v>1679691138.6</v>
      </c>
      <c r="C40">
        <v>1161.099999904633</v>
      </c>
      <c r="D40" t="s">
        <v>408</v>
      </c>
      <c r="E40" t="s">
        <v>409</v>
      </c>
      <c r="F40">
        <v>5</v>
      </c>
      <c r="G40" t="s">
        <v>353</v>
      </c>
      <c r="H40" t="s">
        <v>354</v>
      </c>
      <c r="I40">
        <v>1679691136.1</v>
      </c>
      <c r="J40">
        <f>(K40)/1000</f>
        <v>0</v>
      </c>
      <c r="K40">
        <f>IF(BF40, AN40, AH40)</f>
        <v>0</v>
      </c>
      <c r="L40">
        <f>IF(BF40, AI40, AG40)</f>
        <v>0</v>
      </c>
      <c r="M40">
        <f>BH40 - IF(AU40&gt;1, L40*BB40*100.0/(AW40*BV40), 0)</f>
        <v>0</v>
      </c>
      <c r="N40">
        <f>((T40-J40/2)*M40-L40)/(T40+J40/2)</f>
        <v>0</v>
      </c>
      <c r="O40">
        <f>N40*(BO40+BP40)/1000.0</f>
        <v>0</v>
      </c>
      <c r="P40">
        <f>(BH40 - IF(AU40&gt;1, L40*BB40*100.0/(AW40*BV40), 0))*(BO40+BP40)/1000.0</f>
        <v>0</v>
      </c>
      <c r="Q40">
        <f>2.0/((1/S40-1/R40)+SIGN(S40)*SQRT((1/S40-1/R40)*(1/S40-1/R40) + 4*BC40/((BC40+1)*(BC40+1))*(2*1/S40*1/R40-1/R40*1/R40)))</f>
        <v>0</v>
      </c>
      <c r="R40">
        <f>IF(LEFT(BD40,1)&lt;&gt;"0",IF(LEFT(BD40,1)="1",3.0,BE40),$D$5+$E$5*(BV40*BO40/($K$5*1000))+$F$5*(BV40*BO40/($K$5*1000))*MAX(MIN(BB40,$J$5),$I$5)*MAX(MIN(BB40,$J$5),$I$5)+$G$5*MAX(MIN(BB40,$J$5),$I$5)*(BV40*BO40/($K$5*1000))+$H$5*(BV40*BO40/($K$5*1000))*(BV40*BO40/($K$5*1000)))</f>
        <v>0</v>
      </c>
      <c r="S40">
        <f>J40*(1000-(1000*0.61365*exp(17.502*W40/(240.97+W40))/(BO40+BP40)+BJ40)/2)/(1000*0.61365*exp(17.502*W40/(240.97+W40))/(BO40+BP40)-BJ40)</f>
        <v>0</v>
      </c>
      <c r="T40">
        <f>1/((BC40+1)/(Q40/1.6)+1/(R40/1.37)) + BC40/((BC40+1)/(Q40/1.6) + BC40/(R40/1.37))</f>
        <v>0</v>
      </c>
      <c r="U40">
        <f>(AX40*BA40)</f>
        <v>0</v>
      </c>
      <c r="V40">
        <f>(BQ40+(U40+2*0.95*5.67E-8*(((BQ40+$B$7)+273)^4-(BQ40+273)^4)-44100*J40)/(1.84*29.3*R40+8*0.95*5.67E-8*(BQ40+273)^3))</f>
        <v>0</v>
      </c>
      <c r="W40">
        <f>($C$7*BR40+$D$7*BS40+$E$7*V40)</f>
        <v>0</v>
      </c>
      <c r="X40">
        <f>0.61365*exp(17.502*W40/(240.97+W40))</f>
        <v>0</v>
      </c>
      <c r="Y40">
        <f>(Z40/AA40*100)</f>
        <v>0</v>
      </c>
      <c r="Z40">
        <f>BJ40*(BO40+BP40)/1000</f>
        <v>0</v>
      </c>
      <c r="AA40">
        <f>0.61365*exp(17.502*BQ40/(240.97+BQ40))</f>
        <v>0</v>
      </c>
      <c r="AB40">
        <f>(X40-BJ40*(BO40+BP40)/1000)</f>
        <v>0</v>
      </c>
      <c r="AC40">
        <f>(-J40*44100)</f>
        <v>0</v>
      </c>
      <c r="AD40">
        <f>2*29.3*R40*0.92*(BQ40-W40)</f>
        <v>0</v>
      </c>
      <c r="AE40">
        <f>2*0.95*5.67E-8*(((BQ40+$B$7)+273)^4-(W40+273)^4)</f>
        <v>0</v>
      </c>
      <c r="AF40">
        <f>U40+AE40+AC40+AD40</f>
        <v>0</v>
      </c>
      <c r="AG40">
        <f>BN40*AU40*(BI40-BH40*(1000-AU40*BK40)/(1000-AU40*BJ40))/(100*BB40)</f>
        <v>0</v>
      </c>
      <c r="AH40">
        <f>1000*BN40*AU40*(BJ40-BK40)/(100*BB40*(1000-AU40*BJ40))</f>
        <v>0</v>
      </c>
      <c r="AI40">
        <f>(AJ40 - AK40 - BO40*1E3/(8.314*(BQ40+273.15)) * AM40/BN40 * AL40) * BN40/(100*BB40) * (1000 - BK40)/1000</f>
        <v>0</v>
      </c>
      <c r="AJ40">
        <v>430.3393801125436</v>
      </c>
      <c r="AK40">
        <v>430.8943696969695</v>
      </c>
      <c r="AL40">
        <v>-8.779467796182342E-05</v>
      </c>
      <c r="AM40">
        <v>64.58139493574583</v>
      </c>
      <c r="AN40">
        <f>(AP40 - AO40 + BO40*1E3/(8.314*(BQ40+273.15)) * AR40/BN40 * AQ40) * BN40/(100*BB40) * 1000/(1000 - AP40)</f>
        <v>0</v>
      </c>
      <c r="AO40">
        <v>24.08003963213593</v>
      </c>
      <c r="AP40">
        <v>24.25931272727272</v>
      </c>
      <c r="AQ40">
        <v>-0.0001364892747305509</v>
      </c>
      <c r="AR40">
        <v>99.97650361122433</v>
      </c>
      <c r="AS40">
        <v>0</v>
      </c>
      <c r="AT40">
        <v>0</v>
      </c>
      <c r="AU40">
        <f>IF(AS40*$H$13&gt;=AW40,1.0,(AW40/(AW40-AS40*$H$13)))</f>
        <v>0</v>
      </c>
      <c r="AV40">
        <f>(AU40-1)*100</f>
        <v>0</v>
      </c>
      <c r="AW40">
        <f>MAX(0,($B$13+$C$13*BV40)/(1+$D$13*BV40)*BO40/(BQ40+273)*$E$13)</f>
        <v>0</v>
      </c>
      <c r="AX40">
        <f>$B$11*BW40+$C$11*BX40+$F$11*CI40*(1-CL40)</f>
        <v>0</v>
      </c>
      <c r="AY40">
        <f>AX40*AZ40</f>
        <v>0</v>
      </c>
      <c r="AZ40">
        <f>($B$11*$D$9+$C$11*$D$9+$F$11*((CV40+CN40)/MAX(CV40+CN40+CW40, 0.1)*$I$9+CW40/MAX(CV40+CN40+CW40, 0.1)*$J$9))/($B$11+$C$11+$F$11)</f>
        <v>0</v>
      </c>
      <c r="BA40">
        <f>($B$11*$K$9+$C$11*$K$9+$F$11*((CV40+CN40)/MAX(CV40+CN40+CW40, 0.1)*$P$9+CW40/MAX(CV40+CN40+CW40, 0.1)*$Q$9))/($B$11+$C$11+$F$11)</f>
        <v>0</v>
      </c>
      <c r="BB40">
        <v>1.37</v>
      </c>
      <c r="BC40">
        <v>0.5</v>
      </c>
      <c r="BD40" t="s">
        <v>355</v>
      </c>
      <c r="BE40">
        <v>2</v>
      </c>
      <c r="BF40" t="b">
        <v>1</v>
      </c>
      <c r="BG40">
        <v>1679691136.1</v>
      </c>
      <c r="BH40">
        <v>420.4428888888889</v>
      </c>
      <c r="BI40">
        <v>419.9992222222222</v>
      </c>
      <c r="BJ40">
        <v>24.26051111111111</v>
      </c>
      <c r="BK40">
        <v>24.0807</v>
      </c>
      <c r="BL40">
        <v>421.7677777777778</v>
      </c>
      <c r="BM40">
        <v>24.31106666666667</v>
      </c>
      <c r="BN40">
        <v>500.0535555555555</v>
      </c>
      <c r="BO40">
        <v>89.54429999999999</v>
      </c>
      <c r="BP40">
        <v>0.09992886666666667</v>
      </c>
      <c r="BQ40">
        <v>27.76086666666667</v>
      </c>
      <c r="BR40">
        <v>27.50903333333333</v>
      </c>
      <c r="BS40">
        <v>999.9000000000001</v>
      </c>
      <c r="BT40">
        <v>0</v>
      </c>
      <c r="BU40">
        <v>0</v>
      </c>
      <c r="BV40">
        <v>9993.75</v>
      </c>
      <c r="BW40">
        <v>0</v>
      </c>
      <c r="BX40">
        <v>0.281038</v>
      </c>
      <c r="BY40">
        <v>0.4434067777777778</v>
      </c>
      <c r="BZ40">
        <v>430.8965555555556</v>
      </c>
      <c r="CA40">
        <v>430.3627777777778</v>
      </c>
      <c r="CB40">
        <v>0.1798027777777778</v>
      </c>
      <c r="CC40">
        <v>419.9992222222222</v>
      </c>
      <c r="CD40">
        <v>24.0807</v>
      </c>
      <c r="CE40">
        <v>2.172391111111111</v>
      </c>
      <c r="CF40">
        <v>2.156291111111111</v>
      </c>
      <c r="CG40">
        <v>18.76015555555556</v>
      </c>
      <c r="CH40">
        <v>18.64118888888889</v>
      </c>
      <c r="CI40">
        <v>0</v>
      </c>
      <c r="CJ40">
        <v>0</v>
      </c>
      <c r="CK40">
        <v>0</v>
      </c>
      <c r="CL40">
        <v>0</v>
      </c>
      <c r="CM40">
        <v>2.281699999999999</v>
      </c>
      <c r="CN40">
        <v>0</v>
      </c>
      <c r="CO40">
        <v>-5.345211111111111</v>
      </c>
      <c r="CP40">
        <v>-1.643533333333334</v>
      </c>
      <c r="CQ40">
        <v>35.625</v>
      </c>
      <c r="CR40">
        <v>41.70111111111111</v>
      </c>
      <c r="CS40">
        <v>38.31911111111111</v>
      </c>
      <c r="CT40">
        <v>41.68733333333333</v>
      </c>
      <c r="CU40">
        <v>36.66655555555556</v>
      </c>
      <c r="CV40">
        <v>0</v>
      </c>
      <c r="CW40">
        <v>0</v>
      </c>
      <c r="CX40">
        <v>0</v>
      </c>
      <c r="CY40">
        <v>1679691146.8</v>
      </c>
      <c r="CZ40">
        <v>0</v>
      </c>
      <c r="DA40">
        <v>1679690632.6</v>
      </c>
      <c r="DB40" t="s">
        <v>386</v>
      </c>
      <c r="DC40">
        <v>1679690632.6</v>
      </c>
      <c r="DD40">
        <v>1679690628.6</v>
      </c>
      <c r="DE40">
        <v>2</v>
      </c>
      <c r="DF40">
        <v>-0.121</v>
      </c>
      <c r="DG40">
        <v>0.001</v>
      </c>
      <c r="DH40">
        <v>-1.324</v>
      </c>
      <c r="DI40">
        <v>-0.05</v>
      </c>
      <c r="DJ40">
        <v>420</v>
      </c>
      <c r="DK40">
        <v>24</v>
      </c>
      <c r="DL40">
        <v>0.29</v>
      </c>
      <c r="DM40">
        <v>0.2</v>
      </c>
      <c r="DN40">
        <v>0.450949825</v>
      </c>
      <c r="DO40">
        <v>-0.09794074671669779</v>
      </c>
      <c r="DP40">
        <v>0.04494435830050725</v>
      </c>
      <c r="DQ40">
        <v>1</v>
      </c>
      <c r="DR40">
        <v>0.1926281</v>
      </c>
      <c r="DS40">
        <v>-0.1192065816135086</v>
      </c>
      <c r="DT40">
        <v>0.01181098586655661</v>
      </c>
      <c r="DU40">
        <v>0</v>
      </c>
      <c r="DV40">
        <v>1</v>
      </c>
      <c r="DW40">
        <v>2</v>
      </c>
      <c r="DX40" t="s">
        <v>387</v>
      </c>
      <c r="DY40">
        <v>2.98294</v>
      </c>
      <c r="DZ40">
        <v>2.71564</v>
      </c>
      <c r="EA40">
        <v>0.0937964</v>
      </c>
      <c r="EB40">
        <v>0.092609</v>
      </c>
      <c r="EC40">
        <v>0.107117</v>
      </c>
      <c r="ED40">
        <v>0.104621</v>
      </c>
      <c r="EE40">
        <v>28728.3</v>
      </c>
      <c r="EF40">
        <v>28913.9</v>
      </c>
      <c r="EG40">
        <v>29465</v>
      </c>
      <c r="EH40">
        <v>29470.2</v>
      </c>
      <c r="EI40">
        <v>34835.6</v>
      </c>
      <c r="EJ40">
        <v>35063.7</v>
      </c>
      <c r="EK40">
        <v>41489.2</v>
      </c>
      <c r="EL40">
        <v>41990</v>
      </c>
      <c r="EM40">
        <v>1.97132</v>
      </c>
      <c r="EN40">
        <v>1.8829</v>
      </c>
      <c r="EO40">
        <v>0.07164479999999999</v>
      </c>
      <c r="EP40">
        <v>0</v>
      </c>
      <c r="EQ40">
        <v>26.3382</v>
      </c>
      <c r="ER40">
        <v>999.9</v>
      </c>
      <c r="ES40">
        <v>59.9</v>
      </c>
      <c r="ET40">
        <v>30.2</v>
      </c>
      <c r="EU40">
        <v>28.8277</v>
      </c>
      <c r="EV40">
        <v>62.7112</v>
      </c>
      <c r="EW40">
        <v>29.0465</v>
      </c>
      <c r="EX40">
        <v>1</v>
      </c>
      <c r="EY40">
        <v>-0.0585417</v>
      </c>
      <c r="EZ40">
        <v>-0.890373</v>
      </c>
      <c r="FA40">
        <v>20.359</v>
      </c>
      <c r="FB40">
        <v>5.22897</v>
      </c>
      <c r="FC40">
        <v>12.0099</v>
      </c>
      <c r="FD40">
        <v>4.9922</v>
      </c>
      <c r="FE40">
        <v>3.29</v>
      </c>
      <c r="FF40">
        <v>9999</v>
      </c>
      <c r="FG40">
        <v>9999</v>
      </c>
      <c r="FH40">
        <v>9999</v>
      </c>
      <c r="FI40">
        <v>999.9</v>
      </c>
      <c r="FJ40">
        <v>1.86732</v>
      </c>
      <c r="FK40">
        <v>1.86643</v>
      </c>
      <c r="FL40">
        <v>1.86585</v>
      </c>
      <c r="FM40">
        <v>1.86584</v>
      </c>
      <c r="FN40">
        <v>1.86764</v>
      </c>
      <c r="FO40">
        <v>1.87012</v>
      </c>
      <c r="FP40">
        <v>1.86877</v>
      </c>
      <c r="FQ40">
        <v>1.87015</v>
      </c>
      <c r="FR40">
        <v>0</v>
      </c>
      <c r="FS40">
        <v>0</v>
      </c>
      <c r="FT40">
        <v>0</v>
      </c>
      <c r="FU40">
        <v>0</v>
      </c>
      <c r="FV40" t="s">
        <v>358</v>
      </c>
      <c r="FW40" t="s">
        <v>359</v>
      </c>
      <c r="FX40" t="s">
        <v>360</v>
      </c>
      <c r="FY40" t="s">
        <v>360</v>
      </c>
      <c r="FZ40" t="s">
        <v>360</v>
      </c>
      <c r="GA40" t="s">
        <v>360</v>
      </c>
      <c r="GB40">
        <v>0</v>
      </c>
      <c r="GC40">
        <v>100</v>
      </c>
      <c r="GD40">
        <v>100</v>
      </c>
      <c r="GE40">
        <v>-1.325</v>
      </c>
      <c r="GF40">
        <v>-0.0506</v>
      </c>
      <c r="GG40">
        <v>-0.4113060897400256</v>
      </c>
      <c r="GH40">
        <v>-0.002270368465901076</v>
      </c>
      <c r="GI40">
        <v>2.972352929391332E-07</v>
      </c>
      <c r="GJ40">
        <v>-1.191130092995547E-10</v>
      </c>
      <c r="GK40">
        <v>-0.1483747781100044</v>
      </c>
      <c r="GL40">
        <v>-0.01651147022539249</v>
      </c>
      <c r="GM40">
        <v>0.001538257844941434</v>
      </c>
      <c r="GN40">
        <v>-2.852852953541502E-05</v>
      </c>
      <c r="GO40">
        <v>3</v>
      </c>
      <c r="GP40">
        <v>2330</v>
      </c>
      <c r="GQ40">
        <v>1</v>
      </c>
      <c r="GR40">
        <v>25</v>
      </c>
      <c r="GS40">
        <v>8.4</v>
      </c>
      <c r="GT40">
        <v>8.5</v>
      </c>
      <c r="GU40">
        <v>1.04614</v>
      </c>
      <c r="GV40">
        <v>2.23633</v>
      </c>
      <c r="GW40">
        <v>1.39648</v>
      </c>
      <c r="GX40">
        <v>2.34619</v>
      </c>
      <c r="GY40">
        <v>1.49536</v>
      </c>
      <c r="GZ40">
        <v>2.43286</v>
      </c>
      <c r="HA40">
        <v>34.9904</v>
      </c>
      <c r="HB40">
        <v>24.0875</v>
      </c>
      <c r="HC40">
        <v>18</v>
      </c>
      <c r="HD40">
        <v>530.294</v>
      </c>
      <c r="HE40">
        <v>430.017</v>
      </c>
      <c r="HF40">
        <v>27.7509</v>
      </c>
      <c r="HG40">
        <v>26.7408</v>
      </c>
      <c r="HH40">
        <v>29.9999</v>
      </c>
      <c r="HI40">
        <v>26.7366</v>
      </c>
      <c r="HJ40">
        <v>26.6835</v>
      </c>
      <c r="HK40">
        <v>20.9393</v>
      </c>
      <c r="HL40">
        <v>23.4826</v>
      </c>
      <c r="HM40">
        <v>81.1615</v>
      </c>
      <c r="HN40">
        <v>27.7465</v>
      </c>
      <c r="HO40">
        <v>420</v>
      </c>
      <c r="HP40">
        <v>24.1335</v>
      </c>
      <c r="HQ40">
        <v>100.74</v>
      </c>
      <c r="HR40">
        <v>100.851</v>
      </c>
    </row>
    <row r="41" spans="1:226">
      <c r="A41">
        <v>25</v>
      </c>
      <c r="B41">
        <v>1679692255.5</v>
      </c>
      <c r="C41">
        <v>2278</v>
      </c>
      <c r="D41" t="s">
        <v>410</v>
      </c>
      <c r="E41" t="s">
        <v>411</v>
      </c>
      <c r="F41">
        <v>5</v>
      </c>
      <c r="G41" t="s">
        <v>412</v>
      </c>
      <c r="H41" t="s">
        <v>354</v>
      </c>
      <c r="I41">
        <v>1679692252.5</v>
      </c>
      <c r="J41">
        <f>(K41)/1000</f>
        <v>0</v>
      </c>
      <c r="K41">
        <f>IF(BF41, AN41, AH41)</f>
        <v>0</v>
      </c>
      <c r="L41">
        <f>IF(BF41, AI41, AG41)</f>
        <v>0</v>
      </c>
      <c r="M41">
        <f>BH41 - IF(AU41&gt;1, L41*BB41*100.0/(AW41*BV41), 0)</f>
        <v>0</v>
      </c>
      <c r="N41">
        <f>((T41-J41/2)*M41-L41)/(T41+J41/2)</f>
        <v>0</v>
      </c>
      <c r="O41">
        <f>N41*(BO41+BP41)/1000.0</f>
        <v>0</v>
      </c>
      <c r="P41">
        <f>(BH41 - IF(AU41&gt;1, L41*BB41*100.0/(AW41*BV41), 0))*(BO41+BP41)/1000.0</f>
        <v>0</v>
      </c>
      <c r="Q41">
        <f>2.0/((1/S41-1/R41)+SIGN(S41)*SQRT((1/S41-1/R41)*(1/S41-1/R41) + 4*BC41/((BC41+1)*(BC41+1))*(2*1/S41*1/R41-1/R41*1/R41)))</f>
        <v>0</v>
      </c>
      <c r="R41">
        <f>IF(LEFT(BD41,1)&lt;&gt;"0",IF(LEFT(BD41,1)="1",3.0,BE41),$D$5+$E$5*(BV41*BO41/($K$5*1000))+$F$5*(BV41*BO41/($K$5*1000))*MAX(MIN(BB41,$J$5),$I$5)*MAX(MIN(BB41,$J$5),$I$5)+$G$5*MAX(MIN(BB41,$J$5),$I$5)*(BV41*BO41/($K$5*1000))+$H$5*(BV41*BO41/($K$5*1000))*(BV41*BO41/($K$5*1000)))</f>
        <v>0</v>
      </c>
      <c r="S41">
        <f>J41*(1000-(1000*0.61365*exp(17.502*W41/(240.97+W41))/(BO41+BP41)+BJ41)/2)/(1000*0.61365*exp(17.502*W41/(240.97+W41))/(BO41+BP41)-BJ41)</f>
        <v>0</v>
      </c>
      <c r="T41">
        <f>1/((BC41+1)/(Q41/1.6)+1/(R41/1.37)) + BC41/((BC41+1)/(Q41/1.6) + BC41/(R41/1.37))</f>
        <v>0</v>
      </c>
      <c r="U41">
        <f>(AX41*BA41)</f>
        <v>0</v>
      </c>
      <c r="V41">
        <f>(BQ41+(U41+2*0.95*5.67E-8*(((BQ41+$B$7)+273)^4-(BQ41+273)^4)-44100*J41)/(1.84*29.3*R41+8*0.95*5.67E-8*(BQ41+273)^3))</f>
        <v>0</v>
      </c>
      <c r="W41">
        <f>($C$7*BR41+$D$7*BS41+$E$7*V41)</f>
        <v>0</v>
      </c>
      <c r="X41">
        <f>0.61365*exp(17.502*W41/(240.97+W41))</f>
        <v>0</v>
      </c>
      <c r="Y41">
        <f>(Z41/AA41*100)</f>
        <v>0</v>
      </c>
      <c r="Z41">
        <f>BJ41*(BO41+BP41)/1000</f>
        <v>0</v>
      </c>
      <c r="AA41">
        <f>0.61365*exp(17.502*BQ41/(240.97+BQ41))</f>
        <v>0</v>
      </c>
      <c r="AB41">
        <f>(X41-BJ41*(BO41+BP41)/1000)</f>
        <v>0</v>
      </c>
      <c r="AC41">
        <f>(-J41*44100)</f>
        <v>0</v>
      </c>
      <c r="AD41">
        <f>2*29.3*R41*0.92*(BQ41-W41)</f>
        <v>0</v>
      </c>
      <c r="AE41">
        <f>2*0.95*5.67E-8*(((BQ41+$B$7)+273)^4-(W41+273)^4)</f>
        <v>0</v>
      </c>
      <c r="AF41">
        <f>U41+AE41+AC41+AD41</f>
        <v>0</v>
      </c>
      <c r="AG41">
        <f>BN41*AU41*(BI41-BH41*(1000-AU41*BK41)/(1000-AU41*BJ41))/(100*BB41)</f>
        <v>0</v>
      </c>
      <c r="AH41">
        <f>1000*BN41*AU41*(BJ41-BK41)/(100*BB41*(1000-AU41*BJ41))</f>
        <v>0</v>
      </c>
      <c r="AI41">
        <f>(AJ41 - AK41 - BO41*1E3/(8.314*(BQ41+273.15)) * AM41/BN41 * AL41) * BN41/(100*BB41) * (1000 - BK41)/1000</f>
        <v>0</v>
      </c>
      <c r="AJ41">
        <v>423.9319861343828</v>
      </c>
      <c r="AK41">
        <v>424.2272606060608</v>
      </c>
      <c r="AL41">
        <v>-0.0002631448424461426</v>
      </c>
      <c r="AM41">
        <v>64.56117710591784</v>
      </c>
      <c r="AN41">
        <f>(AP41 - AO41 + BO41*1E3/(8.314*(BQ41+273.15)) * AR41/BN41 * AQ41) * BN41/(100*BB41) * 1000/(1000 - AP41)</f>
        <v>0</v>
      </c>
      <c r="AO41">
        <v>9.331777138024037</v>
      </c>
      <c r="AP41">
        <v>9.412078787878782</v>
      </c>
      <c r="AQ41">
        <v>5.201315124529588E-05</v>
      </c>
      <c r="AR41">
        <v>100.7127049190374</v>
      </c>
      <c r="AS41">
        <v>0</v>
      </c>
      <c r="AT41">
        <v>0</v>
      </c>
      <c r="AU41">
        <f>IF(AS41*$H$13&gt;=AW41,1.0,(AW41/(AW41-AS41*$H$13)))</f>
        <v>0</v>
      </c>
      <c r="AV41">
        <f>(AU41-1)*100</f>
        <v>0</v>
      </c>
      <c r="AW41">
        <f>MAX(0,($B$13+$C$13*BV41)/(1+$D$13*BV41)*BO41/(BQ41+273)*$E$13)</f>
        <v>0</v>
      </c>
      <c r="AX41">
        <f>$B$11*BW41+$C$11*BX41+$F$11*CI41*(1-CL41)</f>
        <v>0</v>
      </c>
      <c r="AY41">
        <f>AX41*AZ41</f>
        <v>0</v>
      </c>
      <c r="AZ41">
        <f>($B$11*$D$9+$C$11*$D$9+$F$11*((CV41+CN41)/MAX(CV41+CN41+CW41, 0.1)*$I$9+CW41/MAX(CV41+CN41+CW41, 0.1)*$J$9))/($B$11+$C$11+$F$11)</f>
        <v>0</v>
      </c>
      <c r="BA41">
        <f>($B$11*$K$9+$C$11*$K$9+$F$11*((CV41+CN41)/MAX(CV41+CN41+CW41, 0.1)*$P$9+CW41/MAX(CV41+CN41+CW41, 0.1)*$Q$9))/($B$11+$C$11+$F$11)</f>
        <v>0</v>
      </c>
      <c r="BB41">
        <v>1.91</v>
      </c>
      <c r="BC41">
        <v>0.5</v>
      </c>
      <c r="BD41" t="s">
        <v>355</v>
      </c>
      <c r="BE41">
        <v>2</v>
      </c>
      <c r="BF41" t="b">
        <v>1</v>
      </c>
      <c r="BG41">
        <v>1679692252.5</v>
      </c>
      <c r="BH41">
        <v>420.2488181818182</v>
      </c>
      <c r="BI41">
        <v>419.9679999999999</v>
      </c>
      <c r="BJ41">
        <v>9.411610909090909</v>
      </c>
      <c r="BK41">
        <v>9.332325454545455</v>
      </c>
      <c r="BL41">
        <v>421.371909090909</v>
      </c>
      <c r="BM41">
        <v>9.611145454545454</v>
      </c>
      <c r="BN41">
        <v>500.0688181818181</v>
      </c>
      <c r="BO41">
        <v>89.53446363636364</v>
      </c>
      <c r="BP41">
        <v>0.1000727</v>
      </c>
      <c r="BQ41">
        <v>20.32911818181818</v>
      </c>
      <c r="BR41">
        <v>19.99427272727273</v>
      </c>
      <c r="BS41">
        <v>999.9</v>
      </c>
      <c r="BT41">
        <v>0</v>
      </c>
      <c r="BU41">
        <v>0</v>
      </c>
      <c r="BV41">
        <v>9999.991818181818</v>
      </c>
      <c r="BW41">
        <v>0</v>
      </c>
      <c r="BX41">
        <v>0.2810380000000001</v>
      </c>
      <c r="BY41">
        <v>0.2805120909090909</v>
      </c>
      <c r="BZ41">
        <v>424.2415454545455</v>
      </c>
      <c r="CA41">
        <v>423.9242727272728</v>
      </c>
      <c r="CB41">
        <v>0.07928405454545456</v>
      </c>
      <c r="CC41">
        <v>419.9679999999999</v>
      </c>
      <c r="CD41">
        <v>9.332325454545455</v>
      </c>
      <c r="CE41">
        <v>0.8426636363636363</v>
      </c>
      <c r="CF41">
        <v>0.8355648181818183</v>
      </c>
      <c r="CG41">
        <v>4.447051818181818</v>
      </c>
      <c r="CH41">
        <v>4.326296363636364</v>
      </c>
      <c r="CI41">
        <v>0</v>
      </c>
      <c r="CJ41">
        <v>0</v>
      </c>
      <c r="CK41">
        <v>0</v>
      </c>
      <c r="CL41">
        <v>0</v>
      </c>
      <c r="CM41">
        <v>2.231581818181818</v>
      </c>
      <c r="CN41">
        <v>0</v>
      </c>
      <c r="CO41">
        <v>-2.507572727272728</v>
      </c>
      <c r="CP41">
        <v>-0.9495636363636365</v>
      </c>
      <c r="CQ41">
        <v>34.57345454545455</v>
      </c>
      <c r="CR41">
        <v>40.02809090909091</v>
      </c>
      <c r="CS41">
        <v>37.27809090909091</v>
      </c>
      <c r="CT41">
        <v>39.57354545454545</v>
      </c>
      <c r="CU41">
        <v>34.65881818181818</v>
      </c>
      <c r="CV41">
        <v>0</v>
      </c>
      <c r="CW41">
        <v>0</v>
      </c>
      <c r="CX41">
        <v>0</v>
      </c>
      <c r="CY41">
        <v>1679692264</v>
      </c>
      <c r="CZ41">
        <v>0</v>
      </c>
      <c r="DA41">
        <v>1679691775</v>
      </c>
      <c r="DB41" t="s">
        <v>413</v>
      </c>
      <c r="DC41">
        <v>1679691775</v>
      </c>
      <c r="DD41">
        <v>1679691772</v>
      </c>
      <c r="DE41">
        <v>3</v>
      </c>
      <c r="DF41">
        <v>0.201</v>
      </c>
      <c r="DG41">
        <v>-0.008999999999999999</v>
      </c>
      <c r="DH41">
        <v>-1.123</v>
      </c>
      <c r="DI41">
        <v>-0.201</v>
      </c>
      <c r="DJ41">
        <v>420</v>
      </c>
      <c r="DK41">
        <v>9</v>
      </c>
      <c r="DL41">
        <v>0.07000000000000001</v>
      </c>
      <c r="DM41">
        <v>0.37</v>
      </c>
      <c r="DN41">
        <v>0.253048</v>
      </c>
      <c r="DO41">
        <v>0.2556120900562848</v>
      </c>
      <c r="DP41">
        <v>0.0595166142908852</v>
      </c>
      <c r="DQ41">
        <v>0</v>
      </c>
      <c r="DR41">
        <v>0.09819808249999999</v>
      </c>
      <c r="DS41">
        <v>-0.1649173947467167</v>
      </c>
      <c r="DT41">
        <v>0.0160521373841599</v>
      </c>
      <c r="DU41">
        <v>0</v>
      </c>
      <c r="DV41">
        <v>0</v>
      </c>
      <c r="DW41">
        <v>2</v>
      </c>
      <c r="DX41" t="s">
        <v>357</v>
      </c>
      <c r="DY41">
        <v>2.98308</v>
      </c>
      <c r="DZ41">
        <v>2.71558</v>
      </c>
      <c r="EA41">
        <v>0.0936121</v>
      </c>
      <c r="EB41">
        <v>0.0924706</v>
      </c>
      <c r="EC41">
        <v>0.0541875</v>
      </c>
      <c r="ED41">
        <v>0.0525471</v>
      </c>
      <c r="EE41">
        <v>28748.8</v>
      </c>
      <c r="EF41">
        <v>28925.8</v>
      </c>
      <c r="EG41">
        <v>29478.4</v>
      </c>
      <c r="EH41">
        <v>29476.7</v>
      </c>
      <c r="EI41">
        <v>36942.6</v>
      </c>
      <c r="EJ41">
        <v>37140.4</v>
      </c>
      <c r="EK41">
        <v>41507.6</v>
      </c>
      <c r="EL41">
        <v>42002.1</v>
      </c>
      <c r="EM41">
        <v>1.9731</v>
      </c>
      <c r="EN41">
        <v>1.85648</v>
      </c>
      <c r="EO41">
        <v>-0.00914559</v>
      </c>
      <c r="EP41">
        <v>0</v>
      </c>
      <c r="EQ41">
        <v>20.1459</v>
      </c>
      <c r="ER41">
        <v>999.9</v>
      </c>
      <c r="ES41">
        <v>41.9</v>
      </c>
      <c r="ET41">
        <v>30.4</v>
      </c>
      <c r="EU41">
        <v>20.4004</v>
      </c>
      <c r="EV41">
        <v>62.3115</v>
      </c>
      <c r="EW41">
        <v>29.7716</v>
      </c>
      <c r="EX41">
        <v>1</v>
      </c>
      <c r="EY41">
        <v>-0.0666641</v>
      </c>
      <c r="EZ41">
        <v>3.27199</v>
      </c>
      <c r="FA41">
        <v>20.3318</v>
      </c>
      <c r="FB41">
        <v>5.22882</v>
      </c>
      <c r="FC41">
        <v>12.0119</v>
      </c>
      <c r="FD41">
        <v>4.99355</v>
      </c>
      <c r="FE41">
        <v>3.29</v>
      </c>
      <c r="FF41">
        <v>9999</v>
      </c>
      <c r="FG41">
        <v>9999</v>
      </c>
      <c r="FH41">
        <v>9999</v>
      </c>
      <c r="FI41">
        <v>999.9</v>
      </c>
      <c r="FJ41">
        <v>1.86737</v>
      </c>
      <c r="FK41">
        <v>1.86644</v>
      </c>
      <c r="FL41">
        <v>1.86586</v>
      </c>
      <c r="FM41">
        <v>1.86584</v>
      </c>
      <c r="FN41">
        <v>1.86766</v>
      </c>
      <c r="FO41">
        <v>1.87012</v>
      </c>
      <c r="FP41">
        <v>1.86875</v>
      </c>
      <c r="FQ41">
        <v>1.87021</v>
      </c>
      <c r="FR41">
        <v>0</v>
      </c>
      <c r="FS41">
        <v>0</v>
      </c>
      <c r="FT41">
        <v>0</v>
      </c>
      <c r="FU41">
        <v>0</v>
      </c>
      <c r="FV41" t="s">
        <v>358</v>
      </c>
      <c r="FW41" t="s">
        <v>359</v>
      </c>
      <c r="FX41" t="s">
        <v>360</v>
      </c>
      <c r="FY41" t="s">
        <v>360</v>
      </c>
      <c r="FZ41" t="s">
        <v>360</v>
      </c>
      <c r="GA41" t="s">
        <v>360</v>
      </c>
      <c r="GB41">
        <v>0</v>
      </c>
      <c r="GC41">
        <v>100</v>
      </c>
      <c r="GD41">
        <v>100</v>
      </c>
      <c r="GE41">
        <v>-1.124</v>
      </c>
      <c r="GF41">
        <v>-0.1995</v>
      </c>
      <c r="GG41">
        <v>-0.2105999456475509</v>
      </c>
      <c r="GH41">
        <v>-0.002270368465901076</v>
      </c>
      <c r="GI41">
        <v>2.972352929391332E-07</v>
      </c>
      <c r="GJ41">
        <v>-1.191130092995547E-10</v>
      </c>
      <c r="GK41">
        <v>-0.1576075929357197</v>
      </c>
      <c r="GL41">
        <v>-0.01651147022539249</v>
      </c>
      <c r="GM41">
        <v>0.001538257844941434</v>
      </c>
      <c r="GN41">
        <v>-2.852852953541502E-05</v>
      </c>
      <c r="GO41">
        <v>3</v>
      </c>
      <c r="GP41">
        <v>2330</v>
      </c>
      <c r="GQ41">
        <v>1</v>
      </c>
      <c r="GR41">
        <v>25</v>
      </c>
      <c r="GS41">
        <v>8</v>
      </c>
      <c r="GT41">
        <v>8.1</v>
      </c>
      <c r="GU41">
        <v>1.03394</v>
      </c>
      <c r="GV41">
        <v>2.23389</v>
      </c>
      <c r="GW41">
        <v>1.39648</v>
      </c>
      <c r="GX41">
        <v>2.34863</v>
      </c>
      <c r="GY41">
        <v>1.49536</v>
      </c>
      <c r="GZ41">
        <v>2.50244</v>
      </c>
      <c r="HA41">
        <v>35.2209</v>
      </c>
      <c r="HB41">
        <v>24.0875</v>
      </c>
      <c r="HC41">
        <v>18</v>
      </c>
      <c r="HD41">
        <v>530.2380000000001</v>
      </c>
      <c r="HE41">
        <v>413.751</v>
      </c>
      <c r="HF41">
        <v>16.9115</v>
      </c>
      <c r="HG41">
        <v>26.4733</v>
      </c>
      <c r="HH41">
        <v>29.9997</v>
      </c>
      <c r="HI41">
        <v>26.6014</v>
      </c>
      <c r="HJ41">
        <v>26.5761</v>
      </c>
      <c r="HK41">
        <v>20.7034</v>
      </c>
      <c r="HL41">
        <v>46.7472</v>
      </c>
      <c r="HM41">
        <v>13.0707</v>
      </c>
      <c r="HN41">
        <v>16.9165</v>
      </c>
      <c r="HO41">
        <v>420</v>
      </c>
      <c r="HP41">
        <v>9.428610000000001</v>
      </c>
      <c r="HQ41">
        <v>100.785</v>
      </c>
      <c r="HR41">
        <v>100.878</v>
      </c>
    </row>
    <row r="42" spans="1:226">
      <c r="A42">
        <v>26</v>
      </c>
      <c r="B42">
        <v>1679692260.5</v>
      </c>
      <c r="C42">
        <v>2283</v>
      </c>
      <c r="D42" t="s">
        <v>414</v>
      </c>
      <c r="E42" t="s">
        <v>415</v>
      </c>
      <c r="F42">
        <v>5</v>
      </c>
      <c r="G42" t="s">
        <v>412</v>
      </c>
      <c r="H42" t="s">
        <v>354</v>
      </c>
      <c r="I42">
        <v>1679692258</v>
      </c>
      <c r="J42">
        <f>(K42)/1000</f>
        <v>0</v>
      </c>
      <c r="K42">
        <f>IF(BF42, AN42, AH42)</f>
        <v>0</v>
      </c>
      <c r="L42">
        <f>IF(BF42, AI42, AG42)</f>
        <v>0</v>
      </c>
      <c r="M42">
        <f>BH42 - IF(AU42&gt;1, L42*BB42*100.0/(AW42*BV42), 0)</f>
        <v>0</v>
      </c>
      <c r="N42">
        <f>((T42-J42/2)*M42-L42)/(T42+J42/2)</f>
        <v>0</v>
      </c>
      <c r="O42">
        <f>N42*(BO42+BP42)/1000.0</f>
        <v>0</v>
      </c>
      <c r="P42">
        <f>(BH42 - IF(AU42&gt;1, L42*BB42*100.0/(AW42*BV42), 0))*(BO42+BP42)/1000.0</f>
        <v>0</v>
      </c>
      <c r="Q42">
        <f>2.0/((1/S42-1/R42)+SIGN(S42)*SQRT((1/S42-1/R42)*(1/S42-1/R42) + 4*BC42/((BC42+1)*(BC42+1))*(2*1/S42*1/R42-1/R42*1/R42)))</f>
        <v>0</v>
      </c>
      <c r="R42">
        <f>IF(LEFT(BD42,1)&lt;&gt;"0",IF(LEFT(BD42,1)="1",3.0,BE42),$D$5+$E$5*(BV42*BO42/($K$5*1000))+$F$5*(BV42*BO42/($K$5*1000))*MAX(MIN(BB42,$J$5),$I$5)*MAX(MIN(BB42,$J$5),$I$5)+$G$5*MAX(MIN(BB42,$J$5),$I$5)*(BV42*BO42/($K$5*1000))+$H$5*(BV42*BO42/($K$5*1000))*(BV42*BO42/($K$5*1000)))</f>
        <v>0</v>
      </c>
      <c r="S42">
        <f>J42*(1000-(1000*0.61365*exp(17.502*W42/(240.97+W42))/(BO42+BP42)+BJ42)/2)/(1000*0.61365*exp(17.502*W42/(240.97+W42))/(BO42+BP42)-BJ42)</f>
        <v>0</v>
      </c>
      <c r="T42">
        <f>1/((BC42+1)/(Q42/1.6)+1/(R42/1.37)) + BC42/((BC42+1)/(Q42/1.6) + BC42/(R42/1.37))</f>
        <v>0</v>
      </c>
      <c r="U42">
        <f>(AX42*BA42)</f>
        <v>0</v>
      </c>
      <c r="V42">
        <f>(BQ42+(U42+2*0.95*5.67E-8*(((BQ42+$B$7)+273)^4-(BQ42+273)^4)-44100*J42)/(1.84*29.3*R42+8*0.95*5.67E-8*(BQ42+273)^3))</f>
        <v>0</v>
      </c>
      <c r="W42">
        <f>($C$7*BR42+$D$7*BS42+$E$7*V42)</f>
        <v>0</v>
      </c>
      <c r="X42">
        <f>0.61365*exp(17.502*W42/(240.97+W42))</f>
        <v>0</v>
      </c>
      <c r="Y42">
        <f>(Z42/AA42*100)</f>
        <v>0</v>
      </c>
      <c r="Z42">
        <f>BJ42*(BO42+BP42)/1000</f>
        <v>0</v>
      </c>
      <c r="AA42">
        <f>0.61365*exp(17.502*BQ42/(240.97+BQ42))</f>
        <v>0</v>
      </c>
      <c r="AB42">
        <f>(X42-BJ42*(BO42+BP42)/1000)</f>
        <v>0</v>
      </c>
      <c r="AC42">
        <f>(-J42*44100)</f>
        <v>0</v>
      </c>
      <c r="AD42">
        <f>2*29.3*R42*0.92*(BQ42-W42)</f>
        <v>0</v>
      </c>
      <c r="AE42">
        <f>2*0.95*5.67E-8*(((BQ42+$B$7)+273)^4-(W42+273)^4)</f>
        <v>0</v>
      </c>
      <c r="AF42">
        <f>U42+AE42+AC42+AD42</f>
        <v>0</v>
      </c>
      <c r="AG42">
        <f>BN42*AU42*(BI42-BH42*(1000-AU42*BK42)/(1000-AU42*BJ42))/(100*BB42)</f>
        <v>0</v>
      </c>
      <c r="AH42">
        <f>1000*BN42*AU42*(BJ42-BK42)/(100*BB42*(1000-AU42*BJ42))</f>
        <v>0</v>
      </c>
      <c r="AI42">
        <f>(AJ42 - AK42 - BO42*1E3/(8.314*(BQ42+273.15)) * AM42/BN42 * AL42) * BN42/(100*BB42) * (1000 - BK42)/1000</f>
        <v>0</v>
      </c>
      <c r="AJ42">
        <v>423.9379376720799</v>
      </c>
      <c r="AK42">
        <v>424.168690909091</v>
      </c>
      <c r="AL42">
        <v>-0.006228757229337374</v>
      </c>
      <c r="AM42">
        <v>64.56117710591784</v>
      </c>
      <c r="AN42">
        <f>(AP42 - AO42 + BO42*1E3/(8.314*(BQ42+273.15)) * AR42/BN42 * AQ42) * BN42/(100*BB42) * 1000/(1000 - AP42)</f>
        <v>0</v>
      </c>
      <c r="AO42">
        <v>9.334161039016131</v>
      </c>
      <c r="AP42">
        <v>9.415183696969695</v>
      </c>
      <c r="AQ42">
        <v>7.316651781739794E-05</v>
      </c>
      <c r="AR42">
        <v>100.7127049190374</v>
      </c>
      <c r="AS42">
        <v>0</v>
      </c>
      <c r="AT42">
        <v>0</v>
      </c>
      <c r="AU42">
        <f>IF(AS42*$H$13&gt;=AW42,1.0,(AW42/(AW42-AS42*$H$13)))</f>
        <v>0</v>
      </c>
      <c r="AV42">
        <f>(AU42-1)*100</f>
        <v>0</v>
      </c>
      <c r="AW42">
        <f>MAX(0,($B$13+$C$13*BV42)/(1+$D$13*BV42)*BO42/(BQ42+273)*$E$13)</f>
        <v>0</v>
      </c>
      <c r="AX42">
        <f>$B$11*BW42+$C$11*BX42+$F$11*CI42*(1-CL42)</f>
        <v>0</v>
      </c>
      <c r="AY42">
        <f>AX42*AZ42</f>
        <v>0</v>
      </c>
      <c r="AZ42">
        <f>($B$11*$D$9+$C$11*$D$9+$F$11*((CV42+CN42)/MAX(CV42+CN42+CW42, 0.1)*$I$9+CW42/MAX(CV42+CN42+CW42, 0.1)*$J$9))/($B$11+$C$11+$F$11)</f>
        <v>0</v>
      </c>
      <c r="BA42">
        <f>($B$11*$K$9+$C$11*$K$9+$F$11*((CV42+CN42)/MAX(CV42+CN42+CW42, 0.1)*$P$9+CW42/MAX(CV42+CN42+CW42, 0.1)*$Q$9))/($B$11+$C$11+$F$11)</f>
        <v>0</v>
      </c>
      <c r="BB42">
        <v>1.91</v>
      </c>
      <c r="BC42">
        <v>0.5</v>
      </c>
      <c r="BD42" t="s">
        <v>355</v>
      </c>
      <c r="BE42">
        <v>2</v>
      </c>
      <c r="BF42" t="b">
        <v>1</v>
      </c>
      <c r="BG42">
        <v>1679692258</v>
      </c>
      <c r="BH42">
        <v>420.189</v>
      </c>
      <c r="BI42">
        <v>419.96</v>
      </c>
      <c r="BJ42">
        <v>9.414110000000001</v>
      </c>
      <c r="BK42">
        <v>9.331915555555558</v>
      </c>
      <c r="BL42">
        <v>421.3124444444445</v>
      </c>
      <c r="BM42">
        <v>9.613632222222224</v>
      </c>
      <c r="BN42">
        <v>500.076</v>
      </c>
      <c r="BO42">
        <v>89.53449999999999</v>
      </c>
      <c r="BP42">
        <v>0.09995617777777779</v>
      </c>
      <c r="BQ42">
        <v>20.32702222222222</v>
      </c>
      <c r="BR42">
        <v>19.99912222222222</v>
      </c>
      <c r="BS42">
        <v>999.9000000000001</v>
      </c>
      <c r="BT42">
        <v>0</v>
      </c>
      <c r="BU42">
        <v>0</v>
      </c>
      <c r="BV42">
        <v>10004.52222222222</v>
      </c>
      <c r="BW42">
        <v>0</v>
      </c>
      <c r="BX42">
        <v>0.281038</v>
      </c>
      <c r="BY42">
        <v>0.2291734444444445</v>
      </c>
      <c r="BZ42">
        <v>424.1824444444444</v>
      </c>
      <c r="CA42">
        <v>423.9158888888888</v>
      </c>
      <c r="CB42">
        <v>0.08219551111111111</v>
      </c>
      <c r="CC42">
        <v>419.96</v>
      </c>
      <c r="CD42">
        <v>9.331915555555558</v>
      </c>
      <c r="CE42">
        <v>0.8428875555555555</v>
      </c>
      <c r="CF42">
        <v>0.8355281111111111</v>
      </c>
      <c r="CG42">
        <v>4.450848888888888</v>
      </c>
      <c r="CH42">
        <v>4.325667777777777</v>
      </c>
      <c r="CI42">
        <v>0</v>
      </c>
      <c r="CJ42">
        <v>0</v>
      </c>
      <c r="CK42">
        <v>0</v>
      </c>
      <c r="CL42">
        <v>0</v>
      </c>
      <c r="CM42">
        <v>2.263633333333333</v>
      </c>
      <c r="CN42">
        <v>0</v>
      </c>
      <c r="CO42">
        <v>-2.307255555555555</v>
      </c>
      <c r="CP42">
        <v>-0.8821666666666667</v>
      </c>
      <c r="CQ42">
        <v>34.51377777777778</v>
      </c>
      <c r="CR42">
        <v>39.79833333333333</v>
      </c>
      <c r="CS42">
        <v>37.14555555555555</v>
      </c>
      <c r="CT42">
        <v>39.33311111111111</v>
      </c>
      <c r="CU42">
        <v>34.59</v>
      </c>
      <c r="CV42">
        <v>0</v>
      </c>
      <c r="CW42">
        <v>0</v>
      </c>
      <c r="CX42">
        <v>0</v>
      </c>
      <c r="CY42">
        <v>1679692268.8</v>
      </c>
      <c r="CZ42">
        <v>0</v>
      </c>
      <c r="DA42">
        <v>1679691775</v>
      </c>
      <c r="DB42" t="s">
        <v>413</v>
      </c>
      <c r="DC42">
        <v>1679691775</v>
      </c>
      <c r="DD42">
        <v>1679691772</v>
      </c>
      <c r="DE42">
        <v>3</v>
      </c>
      <c r="DF42">
        <v>0.201</v>
      </c>
      <c r="DG42">
        <v>-0.008999999999999999</v>
      </c>
      <c r="DH42">
        <v>-1.123</v>
      </c>
      <c r="DI42">
        <v>-0.201</v>
      </c>
      <c r="DJ42">
        <v>420</v>
      </c>
      <c r="DK42">
        <v>9</v>
      </c>
      <c r="DL42">
        <v>0.07000000000000001</v>
      </c>
      <c r="DM42">
        <v>0.37</v>
      </c>
      <c r="DN42">
        <v>0.2591322682926829</v>
      </c>
      <c r="DO42">
        <v>-0.003375512195122875</v>
      </c>
      <c r="DP42">
        <v>0.0570389001236723</v>
      </c>
      <c r="DQ42">
        <v>1</v>
      </c>
      <c r="DR42">
        <v>0.08981586829268293</v>
      </c>
      <c r="DS42">
        <v>-0.1107105658536586</v>
      </c>
      <c r="DT42">
        <v>0.0127049696568962</v>
      </c>
      <c r="DU42">
        <v>0</v>
      </c>
      <c r="DV42">
        <v>1</v>
      </c>
      <c r="DW42">
        <v>2</v>
      </c>
      <c r="DX42" t="s">
        <v>387</v>
      </c>
      <c r="DY42">
        <v>2.98317</v>
      </c>
      <c r="DZ42">
        <v>2.71561</v>
      </c>
      <c r="EA42">
        <v>0.0936052</v>
      </c>
      <c r="EB42">
        <v>0.0924857</v>
      </c>
      <c r="EC42">
        <v>0.0541962</v>
      </c>
      <c r="ED42">
        <v>0.0524701</v>
      </c>
      <c r="EE42">
        <v>28748.8</v>
      </c>
      <c r="EF42">
        <v>28926</v>
      </c>
      <c r="EG42">
        <v>29478.2</v>
      </c>
      <c r="EH42">
        <v>29477.4</v>
      </c>
      <c r="EI42">
        <v>36942.1</v>
      </c>
      <c r="EJ42">
        <v>37144.5</v>
      </c>
      <c r="EK42">
        <v>41507.3</v>
      </c>
      <c r="EL42">
        <v>42003.2</v>
      </c>
      <c r="EM42">
        <v>1.97355</v>
      </c>
      <c r="EN42">
        <v>1.85697</v>
      </c>
      <c r="EO42">
        <v>-0.008925799999999999</v>
      </c>
      <c r="EP42">
        <v>0</v>
      </c>
      <c r="EQ42">
        <v>20.1459</v>
      </c>
      <c r="ER42">
        <v>999.9</v>
      </c>
      <c r="ES42">
        <v>41.8</v>
      </c>
      <c r="ET42">
        <v>30.4</v>
      </c>
      <c r="EU42">
        <v>20.3527</v>
      </c>
      <c r="EV42">
        <v>61.9915</v>
      </c>
      <c r="EW42">
        <v>29.8958</v>
      </c>
      <c r="EX42">
        <v>1</v>
      </c>
      <c r="EY42">
        <v>-0.0671138</v>
      </c>
      <c r="EZ42">
        <v>3.26566</v>
      </c>
      <c r="FA42">
        <v>20.332</v>
      </c>
      <c r="FB42">
        <v>5.22927</v>
      </c>
      <c r="FC42">
        <v>12.0117</v>
      </c>
      <c r="FD42">
        <v>4.9936</v>
      </c>
      <c r="FE42">
        <v>3.29</v>
      </c>
      <c r="FF42">
        <v>9999</v>
      </c>
      <c r="FG42">
        <v>9999</v>
      </c>
      <c r="FH42">
        <v>9999</v>
      </c>
      <c r="FI42">
        <v>999.9</v>
      </c>
      <c r="FJ42">
        <v>1.86737</v>
      </c>
      <c r="FK42">
        <v>1.86643</v>
      </c>
      <c r="FL42">
        <v>1.86586</v>
      </c>
      <c r="FM42">
        <v>1.86584</v>
      </c>
      <c r="FN42">
        <v>1.86766</v>
      </c>
      <c r="FO42">
        <v>1.87012</v>
      </c>
      <c r="FP42">
        <v>1.86876</v>
      </c>
      <c r="FQ42">
        <v>1.87021</v>
      </c>
      <c r="FR42">
        <v>0</v>
      </c>
      <c r="FS42">
        <v>0</v>
      </c>
      <c r="FT42">
        <v>0</v>
      </c>
      <c r="FU42">
        <v>0</v>
      </c>
      <c r="FV42" t="s">
        <v>358</v>
      </c>
      <c r="FW42" t="s">
        <v>359</v>
      </c>
      <c r="FX42" t="s">
        <v>360</v>
      </c>
      <c r="FY42" t="s">
        <v>360</v>
      </c>
      <c r="FZ42" t="s">
        <v>360</v>
      </c>
      <c r="GA42" t="s">
        <v>360</v>
      </c>
      <c r="GB42">
        <v>0</v>
      </c>
      <c r="GC42">
        <v>100</v>
      </c>
      <c r="GD42">
        <v>100</v>
      </c>
      <c r="GE42">
        <v>-1.123</v>
      </c>
      <c r="GF42">
        <v>-0.1995</v>
      </c>
      <c r="GG42">
        <v>-0.2105999456475509</v>
      </c>
      <c r="GH42">
        <v>-0.002270368465901076</v>
      </c>
      <c r="GI42">
        <v>2.972352929391332E-07</v>
      </c>
      <c r="GJ42">
        <v>-1.191130092995547E-10</v>
      </c>
      <c r="GK42">
        <v>-0.1576075929357197</v>
      </c>
      <c r="GL42">
        <v>-0.01651147022539249</v>
      </c>
      <c r="GM42">
        <v>0.001538257844941434</v>
      </c>
      <c r="GN42">
        <v>-2.852852953541502E-05</v>
      </c>
      <c r="GO42">
        <v>3</v>
      </c>
      <c r="GP42">
        <v>2330</v>
      </c>
      <c r="GQ42">
        <v>1</v>
      </c>
      <c r="GR42">
        <v>25</v>
      </c>
      <c r="GS42">
        <v>8.1</v>
      </c>
      <c r="GT42">
        <v>8.1</v>
      </c>
      <c r="GU42">
        <v>1.03394</v>
      </c>
      <c r="GV42">
        <v>2.23511</v>
      </c>
      <c r="GW42">
        <v>1.39771</v>
      </c>
      <c r="GX42">
        <v>2.35107</v>
      </c>
      <c r="GY42">
        <v>1.49536</v>
      </c>
      <c r="GZ42">
        <v>2.49146</v>
      </c>
      <c r="HA42">
        <v>35.2209</v>
      </c>
      <c r="HB42">
        <v>24.0612</v>
      </c>
      <c r="HC42">
        <v>18</v>
      </c>
      <c r="HD42">
        <v>530.49</v>
      </c>
      <c r="HE42">
        <v>414.007</v>
      </c>
      <c r="HF42">
        <v>16.9156</v>
      </c>
      <c r="HG42">
        <v>26.4684</v>
      </c>
      <c r="HH42">
        <v>29.9997</v>
      </c>
      <c r="HI42">
        <v>26.5963</v>
      </c>
      <c r="HJ42">
        <v>26.5717</v>
      </c>
      <c r="HK42">
        <v>20.7052</v>
      </c>
      <c r="HL42">
        <v>46.1942</v>
      </c>
      <c r="HM42">
        <v>13.0707</v>
      </c>
      <c r="HN42">
        <v>16.9181</v>
      </c>
      <c r="HO42">
        <v>420</v>
      </c>
      <c r="HP42">
        <v>9.43577</v>
      </c>
      <c r="HQ42">
        <v>100.784</v>
      </c>
      <c r="HR42">
        <v>100.88</v>
      </c>
    </row>
    <row r="43" spans="1:226">
      <c r="A43">
        <v>27</v>
      </c>
      <c r="B43">
        <v>1679692265.5</v>
      </c>
      <c r="C43">
        <v>2288</v>
      </c>
      <c r="D43" t="s">
        <v>416</v>
      </c>
      <c r="E43" t="s">
        <v>417</v>
      </c>
      <c r="F43">
        <v>5</v>
      </c>
      <c r="G43" t="s">
        <v>412</v>
      </c>
      <c r="H43" t="s">
        <v>354</v>
      </c>
      <c r="I43">
        <v>1679692262.7</v>
      </c>
      <c r="J43">
        <f>(K43)/1000</f>
        <v>0</v>
      </c>
      <c r="K43">
        <f>IF(BF43, AN43, AH43)</f>
        <v>0</v>
      </c>
      <c r="L43">
        <f>IF(BF43, AI43, AG43)</f>
        <v>0</v>
      </c>
      <c r="M43">
        <f>BH43 - IF(AU43&gt;1, L43*BB43*100.0/(AW43*BV43), 0)</f>
        <v>0</v>
      </c>
      <c r="N43">
        <f>((T43-J43/2)*M43-L43)/(T43+J43/2)</f>
        <v>0</v>
      </c>
      <c r="O43">
        <f>N43*(BO43+BP43)/1000.0</f>
        <v>0</v>
      </c>
      <c r="P43">
        <f>(BH43 - IF(AU43&gt;1, L43*BB43*100.0/(AW43*BV43), 0))*(BO43+BP43)/1000.0</f>
        <v>0</v>
      </c>
      <c r="Q43">
        <f>2.0/((1/S43-1/R43)+SIGN(S43)*SQRT((1/S43-1/R43)*(1/S43-1/R43) + 4*BC43/((BC43+1)*(BC43+1))*(2*1/S43*1/R43-1/R43*1/R43)))</f>
        <v>0</v>
      </c>
      <c r="R43">
        <f>IF(LEFT(BD43,1)&lt;&gt;"0",IF(LEFT(BD43,1)="1",3.0,BE43),$D$5+$E$5*(BV43*BO43/($K$5*1000))+$F$5*(BV43*BO43/($K$5*1000))*MAX(MIN(BB43,$J$5),$I$5)*MAX(MIN(BB43,$J$5),$I$5)+$G$5*MAX(MIN(BB43,$J$5),$I$5)*(BV43*BO43/($K$5*1000))+$H$5*(BV43*BO43/($K$5*1000))*(BV43*BO43/($K$5*1000)))</f>
        <v>0</v>
      </c>
      <c r="S43">
        <f>J43*(1000-(1000*0.61365*exp(17.502*W43/(240.97+W43))/(BO43+BP43)+BJ43)/2)/(1000*0.61365*exp(17.502*W43/(240.97+W43))/(BO43+BP43)-BJ43)</f>
        <v>0</v>
      </c>
      <c r="T43">
        <f>1/((BC43+1)/(Q43/1.6)+1/(R43/1.37)) + BC43/((BC43+1)/(Q43/1.6) + BC43/(R43/1.37))</f>
        <v>0</v>
      </c>
      <c r="U43">
        <f>(AX43*BA43)</f>
        <v>0</v>
      </c>
      <c r="V43">
        <f>(BQ43+(U43+2*0.95*5.67E-8*(((BQ43+$B$7)+273)^4-(BQ43+273)^4)-44100*J43)/(1.84*29.3*R43+8*0.95*5.67E-8*(BQ43+273)^3))</f>
        <v>0</v>
      </c>
      <c r="W43">
        <f>($C$7*BR43+$D$7*BS43+$E$7*V43)</f>
        <v>0</v>
      </c>
      <c r="X43">
        <f>0.61365*exp(17.502*W43/(240.97+W43))</f>
        <v>0</v>
      </c>
      <c r="Y43">
        <f>(Z43/AA43*100)</f>
        <v>0</v>
      </c>
      <c r="Z43">
        <f>BJ43*(BO43+BP43)/1000</f>
        <v>0</v>
      </c>
      <c r="AA43">
        <f>0.61365*exp(17.502*BQ43/(240.97+BQ43))</f>
        <v>0</v>
      </c>
      <c r="AB43">
        <f>(X43-BJ43*(BO43+BP43)/1000)</f>
        <v>0</v>
      </c>
      <c r="AC43">
        <f>(-J43*44100)</f>
        <v>0</v>
      </c>
      <c r="AD43">
        <f>2*29.3*R43*0.92*(BQ43-W43)</f>
        <v>0</v>
      </c>
      <c r="AE43">
        <f>2*0.95*5.67E-8*(((BQ43+$B$7)+273)^4-(W43+273)^4)</f>
        <v>0</v>
      </c>
      <c r="AF43">
        <f>U43+AE43+AC43+AD43</f>
        <v>0</v>
      </c>
      <c r="AG43">
        <f>BN43*AU43*(BI43-BH43*(1000-AU43*BK43)/(1000-AU43*BJ43))/(100*BB43)</f>
        <v>0</v>
      </c>
      <c r="AH43">
        <f>1000*BN43*AU43*(BJ43-BK43)/(100*BB43*(1000-AU43*BJ43))</f>
        <v>0</v>
      </c>
      <c r="AI43">
        <f>(AJ43 - AK43 - BO43*1E3/(8.314*(BQ43+273.15)) * AM43/BN43 * AL43) * BN43/(100*BB43) * (1000 - BK43)/1000</f>
        <v>0</v>
      </c>
      <c r="AJ43">
        <v>423.8522650213998</v>
      </c>
      <c r="AK43">
        <v>424.1491151515152</v>
      </c>
      <c r="AL43">
        <v>-0.008073723379556971</v>
      </c>
      <c r="AM43">
        <v>64.56117710591784</v>
      </c>
      <c r="AN43">
        <f>(AP43 - AO43 + BO43*1E3/(8.314*(BQ43+273.15)) * AR43/BN43 * AQ43) * BN43/(100*BB43) * 1000/(1000 - AP43)</f>
        <v>0</v>
      </c>
      <c r="AO43">
        <v>9.33045297506731</v>
      </c>
      <c r="AP43">
        <v>9.411591999999995</v>
      </c>
      <c r="AQ43">
        <v>-8.310046887508733E-05</v>
      </c>
      <c r="AR43">
        <v>100.7127049190374</v>
      </c>
      <c r="AS43">
        <v>0</v>
      </c>
      <c r="AT43">
        <v>0</v>
      </c>
      <c r="AU43">
        <f>IF(AS43*$H$13&gt;=AW43,1.0,(AW43/(AW43-AS43*$H$13)))</f>
        <v>0</v>
      </c>
      <c r="AV43">
        <f>(AU43-1)*100</f>
        <v>0</v>
      </c>
      <c r="AW43">
        <f>MAX(0,($B$13+$C$13*BV43)/(1+$D$13*BV43)*BO43/(BQ43+273)*$E$13)</f>
        <v>0</v>
      </c>
      <c r="AX43">
        <f>$B$11*BW43+$C$11*BX43+$F$11*CI43*(1-CL43)</f>
        <v>0</v>
      </c>
      <c r="AY43">
        <f>AX43*AZ43</f>
        <v>0</v>
      </c>
      <c r="AZ43">
        <f>($B$11*$D$9+$C$11*$D$9+$F$11*((CV43+CN43)/MAX(CV43+CN43+CW43, 0.1)*$I$9+CW43/MAX(CV43+CN43+CW43, 0.1)*$J$9))/($B$11+$C$11+$F$11)</f>
        <v>0</v>
      </c>
      <c r="BA43">
        <f>($B$11*$K$9+$C$11*$K$9+$F$11*((CV43+CN43)/MAX(CV43+CN43+CW43, 0.1)*$P$9+CW43/MAX(CV43+CN43+CW43, 0.1)*$Q$9))/($B$11+$C$11+$F$11)</f>
        <v>0</v>
      </c>
      <c r="BB43">
        <v>1.91</v>
      </c>
      <c r="BC43">
        <v>0.5</v>
      </c>
      <c r="BD43" t="s">
        <v>355</v>
      </c>
      <c r="BE43">
        <v>2</v>
      </c>
      <c r="BF43" t="b">
        <v>1</v>
      </c>
      <c r="BG43">
        <v>1679692262.7</v>
      </c>
      <c r="BH43">
        <v>420.1991</v>
      </c>
      <c r="BI43">
        <v>419.9238999999999</v>
      </c>
      <c r="BJ43">
        <v>9.411773</v>
      </c>
      <c r="BK43">
        <v>9.331135999999999</v>
      </c>
      <c r="BL43">
        <v>421.3224</v>
      </c>
      <c r="BM43">
        <v>9.611304000000001</v>
      </c>
      <c r="BN43">
        <v>500.0466</v>
      </c>
      <c r="BO43">
        <v>89.53518</v>
      </c>
      <c r="BP43">
        <v>0.09997294</v>
      </c>
      <c r="BQ43">
        <v>20.3262</v>
      </c>
      <c r="BR43">
        <v>19.99713</v>
      </c>
      <c r="BS43">
        <v>999.9</v>
      </c>
      <c r="BT43">
        <v>0</v>
      </c>
      <c r="BU43">
        <v>0</v>
      </c>
      <c r="BV43">
        <v>9997.439999999999</v>
      </c>
      <c r="BW43">
        <v>0</v>
      </c>
      <c r="BX43">
        <v>0.281038</v>
      </c>
      <c r="BY43">
        <v>0.2753509</v>
      </c>
      <c r="BZ43">
        <v>424.1915</v>
      </c>
      <c r="CA43">
        <v>423.8790999999999</v>
      </c>
      <c r="CB43">
        <v>0.08063439999999999</v>
      </c>
      <c r="CC43">
        <v>419.9238999999999</v>
      </c>
      <c r="CD43">
        <v>9.331135999999999</v>
      </c>
      <c r="CE43">
        <v>0.8426845000000001</v>
      </c>
      <c r="CF43">
        <v>0.8354650000000001</v>
      </c>
      <c r="CG43">
        <v>4.447409</v>
      </c>
      <c r="CH43">
        <v>4.324585000000001</v>
      </c>
      <c r="CI43">
        <v>0</v>
      </c>
      <c r="CJ43">
        <v>0</v>
      </c>
      <c r="CK43">
        <v>0</v>
      </c>
      <c r="CL43">
        <v>0</v>
      </c>
      <c r="CM43">
        <v>2.3834</v>
      </c>
      <c r="CN43">
        <v>0</v>
      </c>
      <c r="CO43">
        <v>-2.28389</v>
      </c>
      <c r="CP43">
        <v>-0.7978600000000001</v>
      </c>
      <c r="CQ43">
        <v>34.4433</v>
      </c>
      <c r="CR43">
        <v>39.6247</v>
      </c>
      <c r="CS43">
        <v>37.0558</v>
      </c>
      <c r="CT43">
        <v>39.1434</v>
      </c>
      <c r="CU43">
        <v>34.4999</v>
      </c>
      <c r="CV43">
        <v>0</v>
      </c>
      <c r="CW43">
        <v>0</v>
      </c>
      <c r="CX43">
        <v>0</v>
      </c>
      <c r="CY43">
        <v>1679692273.6</v>
      </c>
      <c r="CZ43">
        <v>0</v>
      </c>
      <c r="DA43">
        <v>1679691775</v>
      </c>
      <c r="DB43" t="s">
        <v>413</v>
      </c>
      <c r="DC43">
        <v>1679691775</v>
      </c>
      <c r="DD43">
        <v>1679691772</v>
      </c>
      <c r="DE43">
        <v>3</v>
      </c>
      <c r="DF43">
        <v>0.201</v>
      </c>
      <c r="DG43">
        <v>-0.008999999999999999</v>
      </c>
      <c r="DH43">
        <v>-1.123</v>
      </c>
      <c r="DI43">
        <v>-0.201</v>
      </c>
      <c r="DJ43">
        <v>420</v>
      </c>
      <c r="DK43">
        <v>9</v>
      </c>
      <c r="DL43">
        <v>0.07000000000000001</v>
      </c>
      <c r="DM43">
        <v>0.37</v>
      </c>
      <c r="DN43">
        <v>0.2622613658536585</v>
      </c>
      <c r="DO43">
        <v>0.1100096445993035</v>
      </c>
      <c r="DP43">
        <v>0.05534841971249974</v>
      </c>
      <c r="DQ43">
        <v>0</v>
      </c>
      <c r="DR43">
        <v>0.08376650487804878</v>
      </c>
      <c r="DS43">
        <v>-0.03627987595818815</v>
      </c>
      <c r="DT43">
        <v>0.008503259614993311</v>
      </c>
      <c r="DU43">
        <v>1</v>
      </c>
      <c r="DV43">
        <v>1</v>
      </c>
      <c r="DW43">
        <v>2</v>
      </c>
      <c r="DX43" t="s">
        <v>387</v>
      </c>
      <c r="DY43">
        <v>2.98318</v>
      </c>
      <c r="DZ43">
        <v>2.71552</v>
      </c>
      <c r="EA43">
        <v>0.0935981</v>
      </c>
      <c r="EB43">
        <v>0.09248820000000001</v>
      </c>
      <c r="EC43">
        <v>0.0541919</v>
      </c>
      <c r="ED43">
        <v>0.0525909</v>
      </c>
      <c r="EE43">
        <v>28749.1</v>
      </c>
      <c r="EF43">
        <v>28926</v>
      </c>
      <c r="EG43">
        <v>29478.2</v>
      </c>
      <c r="EH43">
        <v>29477.4</v>
      </c>
      <c r="EI43">
        <v>36942.4</v>
      </c>
      <c r="EJ43">
        <v>37139.8</v>
      </c>
      <c r="EK43">
        <v>41507.5</v>
      </c>
      <c r="EL43">
        <v>42003.4</v>
      </c>
      <c r="EM43">
        <v>1.97345</v>
      </c>
      <c r="EN43">
        <v>1.85695</v>
      </c>
      <c r="EO43">
        <v>-0.008951870000000001</v>
      </c>
      <c r="EP43">
        <v>0</v>
      </c>
      <c r="EQ43">
        <v>20.1455</v>
      </c>
      <c r="ER43">
        <v>999.9</v>
      </c>
      <c r="ES43">
        <v>41.6</v>
      </c>
      <c r="ET43">
        <v>30.4</v>
      </c>
      <c r="EU43">
        <v>20.2538</v>
      </c>
      <c r="EV43">
        <v>62.2715</v>
      </c>
      <c r="EW43">
        <v>29.7516</v>
      </c>
      <c r="EX43">
        <v>1</v>
      </c>
      <c r="EY43">
        <v>-0.067439</v>
      </c>
      <c r="EZ43">
        <v>3.26519</v>
      </c>
      <c r="FA43">
        <v>20.3318</v>
      </c>
      <c r="FB43">
        <v>5.22882</v>
      </c>
      <c r="FC43">
        <v>12.0111</v>
      </c>
      <c r="FD43">
        <v>4.99355</v>
      </c>
      <c r="FE43">
        <v>3.29</v>
      </c>
      <c r="FF43">
        <v>9999</v>
      </c>
      <c r="FG43">
        <v>9999</v>
      </c>
      <c r="FH43">
        <v>9999</v>
      </c>
      <c r="FI43">
        <v>999.9</v>
      </c>
      <c r="FJ43">
        <v>1.86737</v>
      </c>
      <c r="FK43">
        <v>1.86641</v>
      </c>
      <c r="FL43">
        <v>1.86587</v>
      </c>
      <c r="FM43">
        <v>1.86583</v>
      </c>
      <c r="FN43">
        <v>1.86766</v>
      </c>
      <c r="FO43">
        <v>1.87012</v>
      </c>
      <c r="FP43">
        <v>1.86874</v>
      </c>
      <c r="FQ43">
        <v>1.87021</v>
      </c>
      <c r="FR43">
        <v>0</v>
      </c>
      <c r="FS43">
        <v>0</v>
      </c>
      <c r="FT43">
        <v>0</v>
      </c>
      <c r="FU43">
        <v>0</v>
      </c>
      <c r="FV43" t="s">
        <v>358</v>
      </c>
      <c r="FW43" t="s">
        <v>359</v>
      </c>
      <c r="FX43" t="s">
        <v>360</v>
      </c>
      <c r="FY43" t="s">
        <v>360</v>
      </c>
      <c r="FZ43" t="s">
        <v>360</v>
      </c>
      <c r="GA43" t="s">
        <v>360</v>
      </c>
      <c r="GB43">
        <v>0</v>
      </c>
      <c r="GC43">
        <v>100</v>
      </c>
      <c r="GD43">
        <v>100</v>
      </c>
      <c r="GE43">
        <v>-1.123</v>
      </c>
      <c r="GF43">
        <v>-0.1995</v>
      </c>
      <c r="GG43">
        <v>-0.2105999456475509</v>
      </c>
      <c r="GH43">
        <v>-0.002270368465901076</v>
      </c>
      <c r="GI43">
        <v>2.972352929391332E-07</v>
      </c>
      <c r="GJ43">
        <v>-1.191130092995547E-10</v>
      </c>
      <c r="GK43">
        <v>-0.1576075929357197</v>
      </c>
      <c r="GL43">
        <v>-0.01651147022539249</v>
      </c>
      <c r="GM43">
        <v>0.001538257844941434</v>
      </c>
      <c r="GN43">
        <v>-2.852852953541502E-05</v>
      </c>
      <c r="GO43">
        <v>3</v>
      </c>
      <c r="GP43">
        <v>2330</v>
      </c>
      <c r="GQ43">
        <v>1</v>
      </c>
      <c r="GR43">
        <v>25</v>
      </c>
      <c r="GS43">
        <v>8.199999999999999</v>
      </c>
      <c r="GT43">
        <v>8.199999999999999</v>
      </c>
      <c r="GU43">
        <v>1.03394</v>
      </c>
      <c r="GV43">
        <v>2.23145</v>
      </c>
      <c r="GW43">
        <v>1.39648</v>
      </c>
      <c r="GX43">
        <v>2.35107</v>
      </c>
      <c r="GY43">
        <v>1.49536</v>
      </c>
      <c r="GZ43">
        <v>2.49512</v>
      </c>
      <c r="HA43">
        <v>35.2209</v>
      </c>
      <c r="HB43">
        <v>24.0875</v>
      </c>
      <c r="HC43">
        <v>18</v>
      </c>
      <c r="HD43">
        <v>530.383</v>
      </c>
      <c r="HE43">
        <v>413.961</v>
      </c>
      <c r="HF43">
        <v>16.9181</v>
      </c>
      <c r="HG43">
        <v>26.4633</v>
      </c>
      <c r="HH43">
        <v>29.9996</v>
      </c>
      <c r="HI43">
        <v>26.5919</v>
      </c>
      <c r="HJ43">
        <v>26.5672</v>
      </c>
      <c r="HK43">
        <v>20.7056</v>
      </c>
      <c r="HL43">
        <v>46.1942</v>
      </c>
      <c r="HM43">
        <v>12.6815</v>
      </c>
      <c r="HN43">
        <v>16.9202</v>
      </c>
      <c r="HO43">
        <v>420</v>
      </c>
      <c r="HP43">
        <v>9.43685</v>
      </c>
      <c r="HQ43">
        <v>100.785</v>
      </c>
      <c r="HR43">
        <v>100.88</v>
      </c>
    </row>
    <row r="44" spans="1:226">
      <c r="A44">
        <v>28</v>
      </c>
      <c r="B44">
        <v>1679692270.5</v>
      </c>
      <c r="C44">
        <v>2293</v>
      </c>
      <c r="D44" t="s">
        <v>418</v>
      </c>
      <c r="E44" t="s">
        <v>419</v>
      </c>
      <c r="F44">
        <v>5</v>
      </c>
      <c r="G44" t="s">
        <v>412</v>
      </c>
      <c r="H44" t="s">
        <v>354</v>
      </c>
      <c r="I44">
        <v>1679692268</v>
      </c>
      <c r="J44">
        <f>(K44)/1000</f>
        <v>0</v>
      </c>
      <c r="K44">
        <f>IF(BF44, AN44, AH44)</f>
        <v>0</v>
      </c>
      <c r="L44">
        <f>IF(BF44, AI44, AG44)</f>
        <v>0</v>
      </c>
      <c r="M44">
        <f>BH44 - IF(AU44&gt;1, L44*BB44*100.0/(AW44*BV44), 0)</f>
        <v>0</v>
      </c>
      <c r="N44">
        <f>((T44-J44/2)*M44-L44)/(T44+J44/2)</f>
        <v>0</v>
      </c>
      <c r="O44">
        <f>N44*(BO44+BP44)/1000.0</f>
        <v>0</v>
      </c>
      <c r="P44">
        <f>(BH44 - IF(AU44&gt;1, L44*BB44*100.0/(AW44*BV44), 0))*(BO44+BP44)/1000.0</f>
        <v>0</v>
      </c>
      <c r="Q44">
        <f>2.0/((1/S44-1/R44)+SIGN(S44)*SQRT((1/S44-1/R44)*(1/S44-1/R44) + 4*BC44/((BC44+1)*(BC44+1))*(2*1/S44*1/R44-1/R44*1/R44)))</f>
        <v>0</v>
      </c>
      <c r="R44">
        <f>IF(LEFT(BD44,1)&lt;&gt;"0",IF(LEFT(BD44,1)="1",3.0,BE44),$D$5+$E$5*(BV44*BO44/($K$5*1000))+$F$5*(BV44*BO44/($K$5*1000))*MAX(MIN(BB44,$J$5),$I$5)*MAX(MIN(BB44,$J$5),$I$5)+$G$5*MAX(MIN(BB44,$J$5),$I$5)*(BV44*BO44/($K$5*1000))+$H$5*(BV44*BO44/($K$5*1000))*(BV44*BO44/($K$5*1000)))</f>
        <v>0</v>
      </c>
      <c r="S44">
        <f>J44*(1000-(1000*0.61365*exp(17.502*W44/(240.97+W44))/(BO44+BP44)+BJ44)/2)/(1000*0.61365*exp(17.502*W44/(240.97+W44))/(BO44+BP44)-BJ44)</f>
        <v>0</v>
      </c>
      <c r="T44">
        <f>1/((BC44+1)/(Q44/1.6)+1/(R44/1.37)) + BC44/((BC44+1)/(Q44/1.6) + BC44/(R44/1.37))</f>
        <v>0</v>
      </c>
      <c r="U44">
        <f>(AX44*BA44)</f>
        <v>0</v>
      </c>
      <c r="V44">
        <f>(BQ44+(U44+2*0.95*5.67E-8*(((BQ44+$B$7)+273)^4-(BQ44+273)^4)-44100*J44)/(1.84*29.3*R44+8*0.95*5.67E-8*(BQ44+273)^3))</f>
        <v>0</v>
      </c>
      <c r="W44">
        <f>($C$7*BR44+$D$7*BS44+$E$7*V44)</f>
        <v>0</v>
      </c>
      <c r="X44">
        <f>0.61365*exp(17.502*W44/(240.97+W44))</f>
        <v>0</v>
      </c>
      <c r="Y44">
        <f>(Z44/AA44*100)</f>
        <v>0</v>
      </c>
      <c r="Z44">
        <f>BJ44*(BO44+BP44)/1000</f>
        <v>0</v>
      </c>
      <c r="AA44">
        <f>0.61365*exp(17.502*BQ44/(240.97+BQ44))</f>
        <v>0</v>
      </c>
      <c r="AB44">
        <f>(X44-BJ44*(BO44+BP44)/1000)</f>
        <v>0</v>
      </c>
      <c r="AC44">
        <f>(-J44*44100)</f>
        <v>0</v>
      </c>
      <c r="AD44">
        <f>2*29.3*R44*0.92*(BQ44-W44)</f>
        <v>0</v>
      </c>
      <c r="AE44">
        <f>2*0.95*5.67E-8*(((BQ44+$B$7)+273)^4-(W44+273)^4)</f>
        <v>0</v>
      </c>
      <c r="AF44">
        <f>U44+AE44+AC44+AD44</f>
        <v>0</v>
      </c>
      <c r="AG44">
        <f>BN44*AU44*(BI44-BH44*(1000-AU44*BK44)/(1000-AU44*BJ44))/(100*BB44)</f>
        <v>0</v>
      </c>
      <c r="AH44">
        <f>1000*BN44*AU44*(BJ44-BK44)/(100*BB44*(1000-AU44*BJ44))</f>
        <v>0</v>
      </c>
      <c r="AI44">
        <f>(AJ44 - AK44 - BO44*1E3/(8.314*(BQ44+273.15)) * AM44/BN44 * AL44) * BN44/(100*BB44) * (1000 - BK44)/1000</f>
        <v>0</v>
      </c>
      <c r="AJ44">
        <v>424.0592563597442</v>
      </c>
      <c r="AK44">
        <v>424.2189818181818</v>
      </c>
      <c r="AL44">
        <v>0.03342351368623894</v>
      </c>
      <c r="AM44">
        <v>64.56117710591784</v>
      </c>
      <c r="AN44">
        <f>(AP44 - AO44 + BO44*1E3/(8.314*(BQ44+273.15)) * AR44/BN44 * AQ44) * BN44/(100*BB44) * 1000/(1000 - AP44)</f>
        <v>0</v>
      </c>
      <c r="AO44">
        <v>9.345719885220943</v>
      </c>
      <c r="AP44">
        <v>9.41923024242424</v>
      </c>
      <c r="AQ44">
        <v>0.0001122109136053397</v>
      </c>
      <c r="AR44">
        <v>100.7127049190374</v>
      </c>
      <c r="AS44">
        <v>0</v>
      </c>
      <c r="AT44">
        <v>0</v>
      </c>
      <c r="AU44">
        <f>IF(AS44*$H$13&gt;=AW44,1.0,(AW44/(AW44-AS44*$H$13)))</f>
        <v>0</v>
      </c>
      <c r="AV44">
        <f>(AU44-1)*100</f>
        <v>0</v>
      </c>
      <c r="AW44">
        <f>MAX(0,($B$13+$C$13*BV44)/(1+$D$13*BV44)*BO44/(BQ44+273)*$E$13)</f>
        <v>0</v>
      </c>
      <c r="AX44">
        <f>$B$11*BW44+$C$11*BX44+$F$11*CI44*(1-CL44)</f>
        <v>0</v>
      </c>
      <c r="AY44">
        <f>AX44*AZ44</f>
        <v>0</v>
      </c>
      <c r="AZ44">
        <f>($B$11*$D$9+$C$11*$D$9+$F$11*((CV44+CN44)/MAX(CV44+CN44+CW44, 0.1)*$I$9+CW44/MAX(CV44+CN44+CW44, 0.1)*$J$9))/($B$11+$C$11+$F$11)</f>
        <v>0</v>
      </c>
      <c r="BA44">
        <f>($B$11*$K$9+$C$11*$K$9+$F$11*((CV44+CN44)/MAX(CV44+CN44+CW44, 0.1)*$P$9+CW44/MAX(CV44+CN44+CW44, 0.1)*$Q$9))/($B$11+$C$11+$F$11)</f>
        <v>0</v>
      </c>
      <c r="BB44">
        <v>1.91</v>
      </c>
      <c r="BC44">
        <v>0.5</v>
      </c>
      <c r="BD44" t="s">
        <v>355</v>
      </c>
      <c r="BE44">
        <v>2</v>
      </c>
      <c r="BF44" t="b">
        <v>1</v>
      </c>
      <c r="BG44">
        <v>1679692268</v>
      </c>
      <c r="BH44">
        <v>420.1503333333333</v>
      </c>
      <c r="BI44">
        <v>420.070111111111</v>
      </c>
      <c r="BJ44">
        <v>9.417134444444445</v>
      </c>
      <c r="BK44">
        <v>9.346153333333334</v>
      </c>
      <c r="BL44">
        <v>421.2734444444444</v>
      </c>
      <c r="BM44">
        <v>9.616643333333334</v>
      </c>
      <c r="BN44">
        <v>500.0422222222222</v>
      </c>
      <c r="BO44">
        <v>89.5326888888889</v>
      </c>
      <c r="BP44">
        <v>0.09995444444444444</v>
      </c>
      <c r="BQ44">
        <v>20.32597777777778</v>
      </c>
      <c r="BR44">
        <v>19.9984</v>
      </c>
      <c r="BS44">
        <v>999.9000000000001</v>
      </c>
      <c r="BT44">
        <v>0</v>
      </c>
      <c r="BU44">
        <v>0</v>
      </c>
      <c r="BV44">
        <v>10001.26111111111</v>
      </c>
      <c r="BW44">
        <v>0</v>
      </c>
      <c r="BX44">
        <v>0.281038</v>
      </c>
      <c r="BY44">
        <v>0.0800477</v>
      </c>
      <c r="BZ44">
        <v>424.1442222222223</v>
      </c>
      <c r="CA44">
        <v>424.0332222222222</v>
      </c>
      <c r="CB44">
        <v>0.07098135555555556</v>
      </c>
      <c r="CC44">
        <v>420.070111111111</v>
      </c>
      <c r="CD44">
        <v>9.346153333333334</v>
      </c>
      <c r="CE44">
        <v>0.8431414444444445</v>
      </c>
      <c r="CF44">
        <v>0.8367864444444444</v>
      </c>
      <c r="CG44">
        <v>4.455148888888889</v>
      </c>
      <c r="CH44">
        <v>4.347141111111111</v>
      </c>
      <c r="CI44">
        <v>0</v>
      </c>
      <c r="CJ44">
        <v>0</v>
      </c>
      <c r="CK44">
        <v>0</v>
      </c>
      <c r="CL44">
        <v>0</v>
      </c>
      <c r="CM44">
        <v>2.252322222222222</v>
      </c>
      <c r="CN44">
        <v>0</v>
      </c>
      <c r="CO44">
        <v>-1.946555555555555</v>
      </c>
      <c r="CP44">
        <v>-0.7285555555555555</v>
      </c>
      <c r="CQ44">
        <v>34.375</v>
      </c>
      <c r="CR44">
        <v>39.43033333333333</v>
      </c>
      <c r="CS44">
        <v>36.95811111111111</v>
      </c>
      <c r="CT44">
        <v>38.94433333333333</v>
      </c>
      <c r="CU44">
        <v>34.41633333333333</v>
      </c>
      <c r="CV44">
        <v>0</v>
      </c>
      <c r="CW44">
        <v>0</v>
      </c>
      <c r="CX44">
        <v>0</v>
      </c>
      <c r="CY44">
        <v>1679692279</v>
      </c>
      <c r="CZ44">
        <v>0</v>
      </c>
      <c r="DA44">
        <v>1679691775</v>
      </c>
      <c r="DB44" t="s">
        <v>413</v>
      </c>
      <c r="DC44">
        <v>1679691775</v>
      </c>
      <c r="DD44">
        <v>1679691772</v>
      </c>
      <c r="DE44">
        <v>3</v>
      </c>
      <c r="DF44">
        <v>0.201</v>
      </c>
      <c r="DG44">
        <v>-0.008999999999999999</v>
      </c>
      <c r="DH44">
        <v>-1.123</v>
      </c>
      <c r="DI44">
        <v>-0.201</v>
      </c>
      <c r="DJ44">
        <v>420</v>
      </c>
      <c r="DK44">
        <v>9</v>
      </c>
      <c r="DL44">
        <v>0.07000000000000001</v>
      </c>
      <c r="DM44">
        <v>0.37</v>
      </c>
      <c r="DN44">
        <v>0.2213348575</v>
      </c>
      <c r="DO44">
        <v>-0.605735465290807</v>
      </c>
      <c r="DP44">
        <v>0.09269100181785148</v>
      </c>
      <c r="DQ44">
        <v>0</v>
      </c>
      <c r="DR44">
        <v>0.0779481475</v>
      </c>
      <c r="DS44">
        <v>-0.03097067054409017</v>
      </c>
      <c r="DT44">
        <v>0.008255711556310198</v>
      </c>
      <c r="DU44">
        <v>1</v>
      </c>
      <c r="DV44">
        <v>1</v>
      </c>
      <c r="DW44">
        <v>2</v>
      </c>
      <c r="DX44" t="s">
        <v>387</v>
      </c>
      <c r="DY44">
        <v>2.98331</v>
      </c>
      <c r="DZ44">
        <v>2.71571</v>
      </c>
      <c r="EA44">
        <v>0.0936129</v>
      </c>
      <c r="EB44">
        <v>0.0924966</v>
      </c>
      <c r="EC44">
        <v>0.0542178</v>
      </c>
      <c r="ED44">
        <v>0.0525999</v>
      </c>
      <c r="EE44">
        <v>28749</v>
      </c>
      <c r="EF44">
        <v>28925.6</v>
      </c>
      <c r="EG44">
        <v>29478.6</v>
      </c>
      <c r="EH44">
        <v>29477.2</v>
      </c>
      <c r="EI44">
        <v>36941.8</v>
      </c>
      <c r="EJ44">
        <v>37139.2</v>
      </c>
      <c r="EK44">
        <v>41507.9</v>
      </c>
      <c r="EL44">
        <v>42003.1</v>
      </c>
      <c r="EM44">
        <v>1.97383</v>
      </c>
      <c r="EN44">
        <v>1.85685</v>
      </c>
      <c r="EO44">
        <v>-0.00868738</v>
      </c>
      <c r="EP44">
        <v>0</v>
      </c>
      <c r="EQ44">
        <v>20.1442</v>
      </c>
      <c r="ER44">
        <v>999.9</v>
      </c>
      <c r="ES44">
        <v>41.6</v>
      </c>
      <c r="ET44">
        <v>30.4</v>
      </c>
      <c r="EU44">
        <v>20.2542</v>
      </c>
      <c r="EV44">
        <v>62.0115</v>
      </c>
      <c r="EW44">
        <v>29.5192</v>
      </c>
      <c r="EX44">
        <v>1</v>
      </c>
      <c r="EY44">
        <v>-0.0679294</v>
      </c>
      <c r="EZ44">
        <v>3.26475</v>
      </c>
      <c r="FA44">
        <v>20.332</v>
      </c>
      <c r="FB44">
        <v>5.22867</v>
      </c>
      <c r="FC44">
        <v>12.0102</v>
      </c>
      <c r="FD44">
        <v>4.9935</v>
      </c>
      <c r="FE44">
        <v>3.29</v>
      </c>
      <c r="FF44">
        <v>9999</v>
      </c>
      <c r="FG44">
        <v>9999</v>
      </c>
      <c r="FH44">
        <v>9999</v>
      </c>
      <c r="FI44">
        <v>999.9</v>
      </c>
      <c r="FJ44">
        <v>1.86737</v>
      </c>
      <c r="FK44">
        <v>1.86642</v>
      </c>
      <c r="FL44">
        <v>1.8659</v>
      </c>
      <c r="FM44">
        <v>1.86584</v>
      </c>
      <c r="FN44">
        <v>1.86767</v>
      </c>
      <c r="FO44">
        <v>1.87013</v>
      </c>
      <c r="FP44">
        <v>1.86876</v>
      </c>
      <c r="FQ44">
        <v>1.87024</v>
      </c>
      <c r="FR44">
        <v>0</v>
      </c>
      <c r="FS44">
        <v>0</v>
      </c>
      <c r="FT44">
        <v>0</v>
      </c>
      <c r="FU44">
        <v>0</v>
      </c>
      <c r="FV44" t="s">
        <v>358</v>
      </c>
      <c r="FW44" t="s">
        <v>359</v>
      </c>
      <c r="FX44" t="s">
        <v>360</v>
      </c>
      <c r="FY44" t="s">
        <v>360</v>
      </c>
      <c r="FZ44" t="s">
        <v>360</v>
      </c>
      <c r="GA44" t="s">
        <v>360</v>
      </c>
      <c r="GB44">
        <v>0</v>
      </c>
      <c r="GC44">
        <v>100</v>
      </c>
      <c r="GD44">
        <v>100</v>
      </c>
      <c r="GE44">
        <v>-1.123</v>
      </c>
      <c r="GF44">
        <v>-0.1995</v>
      </c>
      <c r="GG44">
        <v>-0.2105999456475509</v>
      </c>
      <c r="GH44">
        <v>-0.002270368465901076</v>
      </c>
      <c r="GI44">
        <v>2.972352929391332E-07</v>
      </c>
      <c r="GJ44">
        <v>-1.191130092995547E-10</v>
      </c>
      <c r="GK44">
        <v>-0.1576075929357197</v>
      </c>
      <c r="GL44">
        <v>-0.01651147022539249</v>
      </c>
      <c r="GM44">
        <v>0.001538257844941434</v>
      </c>
      <c r="GN44">
        <v>-2.852852953541502E-05</v>
      </c>
      <c r="GO44">
        <v>3</v>
      </c>
      <c r="GP44">
        <v>2330</v>
      </c>
      <c r="GQ44">
        <v>1</v>
      </c>
      <c r="GR44">
        <v>25</v>
      </c>
      <c r="GS44">
        <v>8.300000000000001</v>
      </c>
      <c r="GT44">
        <v>8.300000000000001</v>
      </c>
      <c r="GU44">
        <v>1.03394</v>
      </c>
      <c r="GV44">
        <v>2.22778</v>
      </c>
      <c r="GW44">
        <v>1.39648</v>
      </c>
      <c r="GX44">
        <v>2.34863</v>
      </c>
      <c r="GY44">
        <v>1.49536</v>
      </c>
      <c r="GZ44">
        <v>2.49023</v>
      </c>
      <c r="HA44">
        <v>35.1978</v>
      </c>
      <c r="HB44">
        <v>24.0875</v>
      </c>
      <c r="HC44">
        <v>18</v>
      </c>
      <c r="HD44">
        <v>530.592</v>
      </c>
      <c r="HE44">
        <v>413.871</v>
      </c>
      <c r="HF44">
        <v>16.9204</v>
      </c>
      <c r="HG44">
        <v>26.4582</v>
      </c>
      <c r="HH44">
        <v>29.9997</v>
      </c>
      <c r="HI44">
        <v>26.5874</v>
      </c>
      <c r="HJ44">
        <v>26.5628</v>
      </c>
      <c r="HK44">
        <v>20.705</v>
      </c>
      <c r="HL44">
        <v>45.8981</v>
      </c>
      <c r="HM44">
        <v>12.303</v>
      </c>
      <c r="HN44">
        <v>16.9215</v>
      </c>
      <c r="HO44">
        <v>420</v>
      </c>
      <c r="HP44">
        <v>9.43834</v>
      </c>
      <c r="HQ44">
        <v>100.786</v>
      </c>
      <c r="HR44">
        <v>100.88</v>
      </c>
    </row>
    <row r="45" spans="1:226">
      <c r="A45">
        <v>29</v>
      </c>
      <c r="B45">
        <v>1679692275.5</v>
      </c>
      <c r="C45">
        <v>2298</v>
      </c>
      <c r="D45" t="s">
        <v>420</v>
      </c>
      <c r="E45" t="s">
        <v>421</v>
      </c>
      <c r="F45">
        <v>5</v>
      </c>
      <c r="G45" t="s">
        <v>412</v>
      </c>
      <c r="H45" t="s">
        <v>354</v>
      </c>
      <c r="I45">
        <v>1679692272.7</v>
      </c>
      <c r="J45">
        <f>(K45)/1000</f>
        <v>0</v>
      </c>
      <c r="K45">
        <f>IF(BF45, AN45, AH45)</f>
        <v>0</v>
      </c>
      <c r="L45">
        <f>IF(BF45, AI45, AG45)</f>
        <v>0</v>
      </c>
      <c r="M45">
        <f>BH45 - IF(AU45&gt;1, L45*BB45*100.0/(AW45*BV45), 0)</f>
        <v>0</v>
      </c>
      <c r="N45">
        <f>((T45-J45/2)*M45-L45)/(T45+J45/2)</f>
        <v>0</v>
      </c>
      <c r="O45">
        <f>N45*(BO45+BP45)/1000.0</f>
        <v>0</v>
      </c>
      <c r="P45">
        <f>(BH45 - IF(AU45&gt;1, L45*BB45*100.0/(AW45*BV45), 0))*(BO45+BP45)/1000.0</f>
        <v>0</v>
      </c>
      <c r="Q45">
        <f>2.0/((1/S45-1/R45)+SIGN(S45)*SQRT((1/S45-1/R45)*(1/S45-1/R45) + 4*BC45/((BC45+1)*(BC45+1))*(2*1/S45*1/R45-1/R45*1/R45)))</f>
        <v>0</v>
      </c>
      <c r="R45">
        <f>IF(LEFT(BD45,1)&lt;&gt;"0",IF(LEFT(BD45,1)="1",3.0,BE45),$D$5+$E$5*(BV45*BO45/($K$5*1000))+$F$5*(BV45*BO45/($K$5*1000))*MAX(MIN(BB45,$J$5),$I$5)*MAX(MIN(BB45,$J$5),$I$5)+$G$5*MAX(MIN(BB45,$J$5),$I$5)*(BV45*BO45/($K$5*1000))+$H$5*(BV45*BO45/($K$5*1000))*(BV45*BO45/($K$5*1000)))</f>
        <v>0</v>
      </c>
      <c r="S45">
        <f>J45*(1000-(1000*0.61365*exp(17.502*W45/(240.97+W45))/(BO45+BP45)+BJ45)/2)/(1000*0.61365*exp(17.502*W45/(240.97+W45))/(BO45+BP45)-BJ45)</f>
        <v>0</v>
      </c>
      <c r="T45">
        <f>1/((BC45+1)/(Q45/1.6)+1/(R45/1.37)) + BC45/((BC45+1)/(Q45/1.6) + BC45/(R45/1.37))</f>
        <v>0</v>
      </c>
      <c r="U45">
        <f>(AX45*BA45)</f>
        <v>0</v>
      </c>
      <c r="V45">
        <f>(BQ45+(U45+2*0.95*5.67E-8*(((BQ45+$B$7)+273)^4-(BQ45+273)^4)-44100*J45)/(1.84*29.3*R45+8*0.95*5.67E-8*(BQ45+273)^3))</f>
        <v>0</v>
      </c>
      <c r="W45">
        <f>($C$7*BR45+$D$7*BS45+$E$7*V45)</f>
        <v>0</v>
      </c>
      <c r="X45">
        <f>0.61365*exp(17.502*W45/(240.97+W45))</f>
        <v>0</v>
      </c>
      <c r="Y45">
        <f>(Z45/AA45*100)</f>
        <v>0</v>
      </c>
      <c r="Z45">
        <f>BJ45*(BO45+BP45)/1000</f>
        <v>0</v>
      </c>
      <c r="AA45">
        <f>0.61365*exp(17.502*BQ45/(240.97+BQ45))</f>
        <v>0</v>
      </c>
      <c r="AB45">
        <f>(X45-BJ45*(BO45+BP45)/1000)</f>
        <v>0</v>
      </c>
      <c r="AC45">
        <f>(-J45*44100)</f>
        <v>0</v>
      </c>
      <c r="AD45">
        <f>2*29.3*R45*0.92*(BQ45-W45)</f>
        <v>0</v>
      </c>
      <c r="AE45">
        <f>2*0.95*5.67E-8*(((BQ45+$B$7)+273)^4-(W45+273)^4)</f>
        <v>0</v>
      </c>
      <c r="AF45">
        <f>U45+AE45+AC45+AD45</f>
        <v>0</v>
      </c>
      <c r="AG45">
        <f>BN45*AU45*(BI45-BH45*(1000-AU45*BK45)/(1000-AU45*BJ45))/(100*BB45)</f>
        <v>0</v>
      </c>
      <c r="AH45">
        <f>1000*BN45*AU45*(BJ45-BK45)/(100*BB45*(1000-AU45*BJ45))</f>
        <v>0</v>
      </c>
      <c r="AI45">
        <f>(AJ45 - AK45 - BO45*1E3/(8.314*(BQ45+273.15)) * AM45/BN45 * AL45) * BN45/(100*BB45) * (1000 - BK45)/1000</f>
        <v>0</v>
      </c>
      <c r="AJ45">
        <v>423.9583550728526</v>
      </c>
      <c r="AK45">
        <v>424.2275030303027</v>
      </c>
      <c r="AL45">
        <v>-0.003202774855754385</v>
      </c>
      <c r="AM45">
        <v>64.56117710591784</v>
      </c>
      <c r="AN45">
        <f>(AP45 - AO45 + BO45*1E3/(8.314*(BQ45+273.15)) * AR45/BN45 * AQ45) * BN45/(100*BB45) * 1000/(1000 - AP45)</f>
        <v>0</v>
      </c>
      <c r="AO45">
        <v>9.391619979042016</v>
      </c>
      <c r="AP45">
        <v>9.435587212121206</v>
      </c>
      <c r="AQ45">
        <v>0.0001463251157939433</v>
      </c>
      <c r="AR45">
        <v>100.7127049190374</v>
      </c>
      <c r="AS45">
        <v>0</v>
      </c>
      <c r="AT45">
        <v>0</v>
      </c>
      <c r="AU45">
        <f>IF(AS45*$H$13&gt;=AW45,1.0,(AW45/(AW45-AS45*$H$13)))</f>
        <v>0</v>
      </c>
      <c r="AV45">
        <f>(AU45-1)*100</f>
        <v>0</v>
      </c>
      <c r="AW45">
        <f>MAX(0,($B$13+$C$13*BV45)/(1+$D$13*BV45)*BO45/(BQ45+273)*$E$13)</f>
        <v>0</v>
      </c>
      <c r="AX45">
        <f>$B$11*BW45+$C$11*BX45+$F$11*CI45*(1-CL45)</f>
        <v>0</v>
      </c>
      <c r="AY45">
        <f>AX45*AZ45</f>
        <v>0</v>
      </c>
      <c r="AZ45">
        <f>($B$11*$D$9+$C$11*$D$9+$F$11*((CV45+CN45)/MAX(CV45+CN45+CW45, 0.1)*$I$9+CW45/MAX(CV45+CN45+CW45, 0.1)*$J$9))/($B$11+$C$11+$F$11)</f>
        <v>0</v>
      </c>
      <c r="BA45">
        <f>($B$11*$K$9+$C$11*$K$9+$F$11*((CV45+CN45)/MAX(CV45+CN45+CW45, 0.1)*$P$9+CW45/MAX(CV45+CN45+CW45, 0.1)*$Q$9))/($B$11+$C$11+$F$11)</f>
        <v>0</v>
      </c>
      <c r="BB45">
        <v>1.91</v>
      </c>
      <c r="BC45">
        <v>0.5</v>
      </c>
      <c r="BD45" t="s">
        <v>355</v>
      </c>
      <c r="BE45">
        <v>2</v>
      </c>
      <c r="BF45" t="b">
        <v>1</v>
      </c>
      <c r="BG45">
        <v>1679692272.7</v>
      </c>
      <c r="BH45">
        <v>420.2455</v>
      </c>
      <c r="BI45">
        <v>420.0019</v>
      </c>
      <c r="BJ45">
        <v>9.425077999999999</v>
      </c>
      <c r="BK45">
        <v>9.388512000000002</v>
      </c>
      <c r="BL45">
        <v>421.3691</v>
      </c>
      <c r="BM45">
        <v>9.624542999999999</v>
      </c>
      <c r="BN45">
        <v>500.0537</v>
      </c>
      <c r="BO45">
        <v>89.53245</v>
      </c>
      <c r="BP45">
        <v>0.10009888</v>
      </c>
      <c r="BQ45">
        <v>20.32664</v>
      </c>
      <c r="BR45">
        <v>20.00449</v>
      </c>
      <c r="BS45">
        <v>999.9</v>
      </c>
      <c r="BT45">
        <v>0</v>
      </c>
      <c r="BU45">
        <v>0</v>
      </c>
      <c r="BV45">
        <v>10001.561</v>
      </c>
      <c r="BW45">
        <v>0</v>
      </c>
      <c r="BX45">
        <v>0.281038</v>
      </c>
      <c r="BY45">
        <v>0.2437653</v>
      </c>
      <c r="BZ45">
        <v>424.2442</v>
      </c>
      <c r="CA45">
        <v>423.9824</v>
      </c>
      <c r="CB45">
        <v>0.0365635</v>
      </c>
      <c r="CC45">
        <v>420.0019</v>
      </c>
      <c r="CD45">
        <v>9.388512000000002</v>
      </c>
      <c r="CE45">
        <v>0.8438504999999999</v>
      </c>
      <c r="CF45">
        <v>0.8405767</v>
      </c>
      <c r="CG45">
        <v>4.467149</v>
      </c>
      <c r="CH45">
        <v>4.411595999999999</v>
      </c>
      <c r="CI45">
        <v>0</v>
      </c>
      <c r="CJ45">
        <v>0</v>
      </c>
      <c r="CK45">
        <v>0</v>
      </c>
      <c r="CL45">
        <v>0</v>
      </c>
      <c r="CM45">
        <v>2.36139</v>
      </c>
      <c r="CN45">
        <v>0</v>
      </c>
      <c r="CO45">
        <v>-1.82722</v>
      </c>
      <c r="CP45">
        <v>-0.6877799999999999</v>
      </c>
      <c r="CQ45">
        <v>34.3183</v>
      </c>
      <c r="CR45">
        <v>39.281</v>
      </c>
      <c r="CS45">
        <v>36.8561</v>
      </c>
      <c r="CT45">
        <v>38.7684</v>
      </c>
      <c r="CU45">
        <v>34.3561</v>
      </c>
      <c r="CV45">
        <v>0</v>
      </c>
      <c r="CW45">
        <v>0</v>
      </c>
      <c r="CX45">
        <v>0</v>
      </c>
      <c r="CY45">
        <v>1679692283.8</v>
      </c>
      <c r="CZ45">
        <v>0</v>
      </c>
      <c r="DA45">
        <v>1679691775</v>
      </c>
      <c r="DB45" t="s">
        <v>413</v>
      </c>
      <c r="DC45">
        <v>1679691775</v>
      </c>
      <c r="DD45">
        <v>1679691772</v>
      </c>
      <c r="DE45">
        <v>3</v>
      </c>
      <c r="DF45">
        <v>0.201</v>
      </c>
      <c r="DG45">
        <v>-0.008999999999999999</v>
      </c>
      <c r="DH45">
        <v>-1.123</v>
      </c>
      <c r="DI45">
        <v>-0.201</v>
      </c>
      <c r="DJ45">
        <v>420</v>
      </c>
      <c r="DK45">
        <v>9</v>
      </c>
      <c r="DL45">
        <v>0.07000000000000001</v>
      </c>
      <c r="DM45">
        <v>0.37</v>
      </c>
      <c r="DN45">
        <v>0.2195236325</v>
      </c>
      <c r="DO45">
        <v>-0.345048003377111</v>
      </c>
      <c r="DP45">
        <v>0.09237680410780726</v>
      </c>
      <c r="DQ45">
        <v>0</v>
      </c>
      <c r="DR45">
        <v>0.07040706499999999</v>
      </c>
      <c r="DS45">
        <v>-0.1324885981238276</v>
      </c>
      <c r="DT45">
        <v>0.01823447031123402</v>
      </c>
      <c r="DU45">
        <v>0</v>
      </c>
      <c r="DV45">
        <v>0</v>
      </c>
      <c r="DW45">
        <v>2</v>
      </c>
      <c r="DX45" t="s">
        <v>357</v>
      </c>
      <c r="DY45">
        <v>2.98323</v>
      </c>
      <c r="DZ45">
        <v>2.7156</v>
      </c>
      <c r="EA45">
        <v>0.0936169</v>
      </c>
      <c r="EB45">
        <v>0.0924987</v>
      </c>
      <c r="EC45">
        <v>0.054303</v>
      </c>
      <c r="ED45">
        <v>0.0529331</v>
      </c>
      <c r="EE45">
        <v>28749</v>
      </c>
      <c r="EF45">
        <v>28925.9</v>
      </c>
      <c r="EG45">
        <v>29478.7</v>
      </c>
      <c r="EH45">
        <v>29477.6</v>
      </c>
      <c r="EI45">
        <v>36938.5</v>
      </c>
      <c r="EJ45">
        <v>37126.7</v>
      </c>
      <c r="EK45">
        <v>41508</v>
      </c>
      <c r="EL45">
        <v>42003.7</v>
      </c>
      <c r="EM45">
        <v>1.97383</v>
      </c>
      <c r="EN45">
        <v>1.8567</v>
      </c>
      <c r="EO45">
        <v>-0.00806525</v>
      </c>
      <c r="EP45">
        <v>0</v>
      </c>
      <c r="EQ45">
        <v>20.1425</v>
      </c>
      <c r="ER45">
        <v>999.9</v>
      </c>
      <c r="ES45">
        <v>41.4</v>
      </c>
      <c r="ET45">
        <v>30.4</v>
      </c>
      <c r="EU45">
        <v>20.1571</v>
      </c>
      <c r="EV45">
        <v>62.1415</v>
      </c>
      <c r="EW45">
        <v>29.5753</v>
      </c>
      <c r="EX45">
        <v>1</v>
      </c>
      <c r="EY45">
        <v>-0.06842479999999999</v>
      </c>
      <c r="EZ45">
        <v>3.27648</v>
      </c>
      <c r="FA45">
        <v>20.3314</v>
      </c>
      <c r="FB45">
        <v>5.22897</v>
      </c>
      <c r="FC45">
        <v>12.0107</v>
      </c>
      <c r="FD45">
        <v>4.9937</v>
      </c>
      <c r="FE45">
        <v>3.29</v>
      </c>
      <c r="FF45">
        <v>9999</v>
      </c>
      <c r="FG45">
        <v>9999</v>
      </c>
      <c r="FH45">
        <v>9999</v>
      </c>
      <c r="FI45">
        <v>999.9</v>
      </c>
      <c r="FJ45">
        <v>1.86737</v>
      </c>
      <c r="FK45">
        <v>1.86643</v>
      </c>
      <c r="FL45">
        <v>1.86588</v>
      </c>
      <c r="FM45">
        <v>1.86584</v>
      </c>
      <c r="FN45">
        <v>1.86768</v>
      </c>
      <c r="FO45">
        <v>1.87012</v>
      </c>
      <c r="FP45">
        <v>1.86876</v>
      </c>
      <c r="FQ45">
        <v>1.8702</v>
      </c>
      <c r="FR45">
        <v>0</v>
      </c>
      <c r="FS45">
        <v>0</v>
      </c>
      <c r="FT45">
        <v>0</v>
      </c>
      <c r="FU45">
        <v>0</v>
      </c>
      <c r="FV45" t="s">
        <v>358</v>
      </c>
      <c r="FW45" t="s">
        <v>359</v>
      </c>
      <c r="FX45" t="s">
        <v>360</v>
      </c>
      <c r="FY45" t="s">
        <v>360</v>
      </c>
      <c r="FZ45" t="s">
        <v>360</v>
      </c>
      <c r="GA45" t="s">
        <v>360</v>
      </c>
      <c r="GB45">
        <v>0</v>
      </c>
      <c r="GC45">
        <v>100</v>
      </c>
      <c r="GD45">
        <v>100</v>
      </c>
      <c r="GE45">
        <v>-1.123</v>
      </c>
      <c r="GF45">
        <v>-0.1994</v>
      </c>
      <c r="GG45">
        <v>-0.2105999456475509</v>
      </c>
      <c r="GH45">
        <v>-0.002270368465901076</v>
      </c>
      <c r="GI45">
        <v>2.972352929391332E-07</v>
      </c>
      <c r="GJ45">
        <v>-1.191130092995547E-10</v>
      </c>
      <c r="GK45">
        <v>-0.1576075929357197</v>
      </c>
      <c r="GL45">
        <v>-0.01651147022539249</v>
      </c>
      <c r="GM45">
        <v>0.001538257844941434</v>
      </c>
      <c r="GN45">
        <v>-2.852852953541502E-05</v>
      </c>
      <c r="GO45">
        <v>3</v>
      </c>
      <c r="GP45">
        <v>2330</v>
      </c>
      <c r="GQ45">
        <v>1</v>
      </c>
      <c r="GR45">
        <v>25</v>
      </c>
      <c r="GS45">
        <v>8.300000000000001</v>
      </c>
      <c r="GT45">
        <v>8.4</v>
      </c>
      <c r="GU45">
        <v>1.03394</v>
      </c>
      <c r="GV45">
        <v>2.22656</v>
      </c>
      <c r="GW45">
        <v>1.39648</v>
      </c>
      <c r="GX45">
        <v>2.35107</v>
      </c>
      <c r="GY45">
        <v>1.49536</v>
      </c>
      <c r="GZ45">
        <v>2.52808</v>
      </c>
      <c r="HA45">
        <v>35.2209</v>
      </c>
      <c r="HB45">
        <v>24.0963</v>
      </c>
      <c r="HC45">
        <v>18</v>
      </c>
      <c r="HD45">
        <v>530.551</v>
      </c>
      <c r="HE45">
        <v>413.756</v>
      </c>
      <c r="HF45">
        <v>16.9219</v>
      </c>
      <c r="HG45">
        <v>26.4532</v>
      </c>
      <c r="HH45">
        <v>29.9997</v>
      </c>
      <c r="HI45">
        <v>26.5829</v>
      </c>
      <c r="HJ45">
        <v>26.5589</v>
      </c>
      <c r="HK45">
        <v>20.7036</v>
      </c>
      <c r="HL45">
        <v>45.8981</v>
      </c>
      <c r="HM45">
        <v>11.9168</v>
      </c>
      <c r="HN45">
        <v>16.9172</v>
      </c>
      <c r="HO45">
        <v>420</v>
      </c>
      <c r="HP45">
        <v>9.431430000000001</v>
      </c>
      <c r="HQ45">
        <v>100.786</v>
      </c>
      <c r="HR45">
        <v>100.881</v>
      </c>
    </row>
    <row r="46" spans="1:226">
      <c r="A46">
        <v>30</v>
      </c>
      <c r="B46">
        <v>1679692280.5</v>
      </c>
      <c r="C46">
        <v>2303</v>
      </c>
      <c r="D46" t="s">
        <v>422</v>
      </c>
      <c r="E46" t="s">
        <v>423</v>
      </c>
      <c r="F46">
        <v>5</v>
      </c>
      <c r="G46" t="s">
        <v>412</v>
      </c>
      <c r="H46" t="s">
        <v>354</v>
      </c>
      <c r="I46">
        <v>1679692278</v>
      </c>
      <c r="J46">
        <f>(K46)/1000</f>
        <v>0</v>
      </c>
      <c r="K46">
        <f>IF(BF46, AN46, AH46)</f>
        <v>0</v>
      </c>
      <c r="L46">
        <f>IF(BF46, AI46, AG46)</f>
        <v>0</v>
      </c>
      <c r="M46">
        <f>BH46 - IF(AU46&gt;1, L46*BB46*100.0/(AW46*BV46), 0)</f>
        <v>0</v>
      </c>
      <c r="N46">
        <f>((T46-J46/2)*M46-L46)/(T46+J46/2)</f>
        <v>0</v>
      </c>
      <c r="O46">
        <f>N46*(BO46+BP46)/1000.0</f>
        <v>0</v>
      </c>
      <c r="P46">
        <f>(BH46 - IF(AU46&gt;1, L46*BB46*100.0/(AW46*BV46), 0))*(BO46+BP46)/1000.0</f>
        <v>0</v>
      </c>
      <c r="Q46">
        <f>2.0/((1/S46-1/R46)+SIGN(S46)*SQRT((1/S46-1/R46)*(1/S46-1/R46) + 4*BC46/((BC46+1)*(BC46+1))*(2*1/S46*1/R46-1/R46*1/R46)))</f>
        <v>0</v>
      </c>
      <c r="R46">
        <f>IF(LEFT(BD46,1)&lt;&gt;"0",IF(LEFT(BD46,1)="1",3.0,BE46),$D$5+$E$5*(BV46*BO46/($K$5*1000))+$F$5*(BV46*BO46/($K$5*1000))*MAX(MIN(BB46,$J$5),$I$5)*MAX(MIN(BB46,$J$5),$I$5)+$G$5*MAX(MIN(BB46,$J$5),$I$5)*(BV46*BO46/($K$5*1000))+$H$5*(BV46*BO46/($K$5*1000))*(BV46*BO46/($K$5*1000)))</f>
        <v>0</v>
      </c>
      <c r="S46">
        <f>J46*(1000-(1000*0.61365*exp(17.502*W46/(240.97+W46))/(BO46+BP46)+BJ46)/2)/(1000*0.61365*exp(17.502*W46/(240.97+W46))/(BO46+BP46)-BJ46)</f>
        <v>0</v>
      </c>
      <c r="T46">
        <f>1/((BC46+1)/(Q46/1.6)+1/(R46/1.37)) + BC46/((BC46+1)/(Q46/1.6) + BC46/(R46/1.37))</f>
        <v>0</v>
      </c>
      <c r="U46">
        <f>(AX46*BA46)</f>
        <v>0</v>
      </c>
      <c r="V46">
        <f>(BQ46+(U46+2*0.95*5.67E-8*(((BQ46+$B$7)+273)^4-(BQ46+273)^4)-44100*J46)/(1.84*29.3*R46+8*0.95*5.67E-8*(BQ46+273)^3))</f>
        <v>0</v>
      </c>
      <c r="W46">
        <f>($C$7*BR46+$D$7*BS46+$E$7*V46)</f>
        <v>0</v>
      </c>
      <c r="X46">
        <f>0.61365*exp(17.502*W46/(240.97+W46))</f>
        <v>0</v>
      </c>
      <c r="Y46">
        <f>(Z46/AA46*100)</f>
        <v>0</v>
      </c>
      <c r="Z46">
        <f>BJ46*(BO46+BP46)/1000</f>
        <v>0</v>
      </c>
      <c r="AA46">
        <f>0.61365*exp(17.502*BQ46/(240.97+BQ46))</f>
        <v>0</v>
      </c>
      <c r="AB46">
        <f>(X46-BJ46*(BO46+BP46)/1000)</f>
        <v>0</v>
      </c>
      <c r="AC46">
        <f>(-J46*44100)</f>
        <v>0</v>
      </c>
      <c r="AD46">
        <f>2*29.3*R46*0.92*(BQ46-W46)</f>
        <v>0</v>
      </c>
      <c r="AE46">
        <f>2*0.95*5.67E-8*(((BQ46+$B$7)+273)^4-(W46+273)^4)</f>
        <v>0</v>
      </c>
      <c r="AF46">
        <f>U46+AE46+AC46+AD46</f>
        <v>0</v>
      </c>
      <c r="AG46">
        <f>BN46*AU46*(BI46-BH46*(1000-AU46*BK46)/(1000-AU46*BJ46))/(100*BB46)</f>
        <v>0</v>
      </c>
      <c r="AH46">
        <f>1000*BN46*AU46*(BJ46-BK46)/(100*BB46*(1000-AU46*BJ46))</f>
        <v>0</v>
      </c>
      <c r="AI46">
        <f>(AJ46 - AK46 - BO46*1E3/(8.314*(BQ46+273.15)) * AM46/BN46 * AL46) * BN46/(100*BB46) * (1000 - BK46)/1000</f>
        <v>0</v>
      </c>
      <c r="AJ46">
        <v>424.018681951167</v>
      </c>
      <c r="AK46">
        <v>424.263806060606</v>
      </c>
      <c r="AL46">
        <v>0.0004253016653995405</v>
      </c>
      <c r="AM46">
        <v>64.56117710591784</v>
      </c>
      <c r="AN46">
        <f>(AP46 - AO46 + BO46*1E3/(8.314*(BQ46+273.15)) * AR46/BN46 * AQ46) * BN46/(100*BB46) * 1000/(1000 - AP46)</f>
        <v>0</v>
      </c>
      <c r="AO46">
        <v>9.42249512953866</v>
      </c>
      <c r="AP46">
        <v>9.464547818181819</v>
      </c>
      <c r="AQ46">
        <v>0.006327677330929031</v>
      </c>
      <c r="AR46">
        <v>100.7127049190374</v>
      </c>
      <c r="AS46">
        <v>0</v>
      </c>
      <c r="AT46">
        <v>0</v>
      </c>
      <c r="AU46">
        <f>IF(AS46*$H$13&gt;=AW46,1.0,(AW46/(AW46-AS46*$H$13)))</f>
        <v>0</v>
      </c>
      <c r="AV46">
        <f>(AU46-1)*100</f>
        <v>0</v>
      </c>
      <c r="AW46">
        <f>MAX(0,($B$13+$C$13*BV46)/(1+$D$13*BV46)*BO46/(BQ46+273)*$E$13)</f>
        <v>0</v>
      </c>
      <c r="AX46">
        <f>$B$11*BW46+$C$11*BX46+$F$11*CI46*(1-CL46)</f>
        <v>0</v>
      </c>
      <c r="AY46">
        <f>AX46*AZ46</f>
        <v>0</v>
      </c>
      <c r="AZ46">
        <f>($B$11*$D$9+$C$11*$D$9+$F$11*((CV46+CN46)/MAX(CV46+CN46+CW46, 0.1)*$I$9+CW46/MAX(CV46+CN46+CW46, 0.1)*$J$9))/($B$11+$C$11+$F$11)</f>
        <v>0</v>
      </c>
      <c r="BA46">
        <f>($B$11*$K$9+$C$11*$K$9+$F$11*((CV46+CN46)/MAX(CV46+CN46+CW46, 0.1)*$P$9+CW46/MAX(CV46+CN46+CW46, 0.1)*$Q$9))/($B$11+$C$11+$F$11)</f>
        <v>0</v>
      </c>
      <c r="BB46">
        <v>1.91</v>
      </c>
      <c r="BC46">
        <v>0.5</v>
      </c>
      <c r="BD46" t="s">
        <v>355</v>
      </c>
      <c r="BE46">
        <v>2</v>
      </c>
      <c r="BF46" t="b">
        <v>1</v>
      </c>
      <c r="BG46">
        <v>1679692278</v>
      </c>
      <c r="BH46">
        <v>420.2504444444444</v>
      </c>
      <c r="BI46">
        <v>420.0151111111111</v>
      </c>
      <c r="BJ46">
        <v>9.454676666666666</v>
      </c>
      <c r="BK46">
        <v>9.418037777777776</v>
      </c>
      <c r="BL46">
        <v>421.3741111111111</v>
      </c>
      <c r="BM46">
        <v>9.653988888888888</v>
      </c>
      <c r="BN46">
        <v>500.0538888888889</v>
      </c>
      <c r="BO46">
        <v>89.53349999999999</v>
      </c>
      <c r="BP46">
        <v>0.09996838888888888</v>
      </c>
      <c r="BQ46">
        <v>20.32676666666667</v>
      </c>
      <c r="BR46">
        <v>20.00841111111111</v>
      </c>
      <c r="BS46">
        <v>999.9000000000001</v>
      </c>
      <c r="BT46">
        <v>0</v>
      </c>
      <c r="BU46">
        <v>0</v>
      </c>
      <c r="BV46">
        <v>9999.150000000001</v>
      </c>
      <c r="BW46">
        <v>0</v>
      </c>
      <c r="BX46">
        <v>0.281038</v>
      </c>
      <c r="BY46">
        <v>0.2353618888888889</v>
      </c>
      <c r="BZ46">
        <v>424.2617777777778</v>
      </c>
      <c r="CA46">
        <v>424.0085555555555</v>
      </c>
      <c r="CB46">
        <v>0.03663901111111111</v>
      </c>
      <c r="CC46">
        <v>420.0151111111111</v>
      </c>
      <c r="CD46">
        <v>9.418037777777776</v>
      </c>
      <c r="CE46">
        <v>0.84651</v>
      </c>
      <c r="CF46">
        <v>0.8432296666666667</v>
      </c>
      <c r="CG46">
        <v>4.512105555555555</v>
      </c>
      <c r="CH46">
        <v>4.456635555555556</v>
      </c>
      <c r="CI46">
        <v>0</v>
      </c>
      <c r="CJ46">
        <v>0</v>
      </c>
      <c r="CK46">
        <v>0</v>
      </c>
      <c r="CL46">
        <v>0</v>
      </c>
      <c r="CM46">
        <v>2.287633333333333</v>
      </c>
      <c r="CN46">
        <v>0</v>
      </c>
      <c r="CO46">
        <v>-1.586066666666667</v>
      </c>
      <c r="CP46">
        <v>-0.6817888888888888</v>
      </c>
      <c r="CQ46">
        <v>34.25</v>
      </c>
      <c r="CR46">
        <v>39.11777777777777</v>
      </c>
      <c r="CS46">
        <v>36.76377777777778</v>
      </c>
      <c r="CT46">
        <v>38.56933333333333</v>
      </c>
      <c r="CU46">
        <v>34.29133333333333</v>
      </c>
      <c r="CV46">
        <v>0</v>
      </c>
      <c r="CW46">
        <v>0</v>
      </c>
      <c r="CX46">
        <v>0</v>
      </c>
      <c r="CY46">
        <v>1679692288.6</v>
      </c>
      <c r="CZ46">
        <v>0</v>
      </c>
      <c r="DA46">
        <v>1679691775</v>
      </c>
      <c r="DB46" t="s">
        <v>413</v>
      </c>
      <c r="DC46">
        <v>1679691775</v>
      </c>
      <c r="DD46">
        <v>1679691772</v>
      </c>
      <c r="DE46">
        <v>3</v>
      </c>
      <c r="DF46">
        <v>0.201</v>
      </c>
      <c r="DG46">
        <v>-0.008999999999999999</v>
      </c>
      <c r="DH46">
        <v>-1.123</v>
      </c>
      <c r="DI46">
        <v>-0.201</v>
      </c>
      <c r="DJ46">
        <v>420</v>
      </c>
      <c r="DK46">
        <v>9</v>
      </c>
      <c r="DL46">
        <v>0.07000000000000001</v>
      </c>
      <c r="DM46">
        <v>0.37</v>
      </c>
      <c r="DN46">
        <v>0.2108894825</v>
      </c>
      <c r="DO46">
        <v>0.06374380300187597</v>
      </c>
      <c r="DP46">
        <v>0.08449339983246884</v>
      </c>
      <c r="DQ46">
        <v>1</v>
      </c>
      <c r="DR46">
        <v>0.055338675</v>
      </c>
      <c r="DS46">
        <v>-0.2014839692307692</v>
      </c>
      <c r="DT46">
        <v>0.02545835652884677</v>
      </c>
      <c r="DU46">
        <v>0</v>
      </c>
      <c r="DV46">
        <v>1</v>
      </c>
      <c r="DW46">
        <v>2</v>
      </c>
      <c r="DX46" t="s">
        <v>387</v>
      </c>
      <c r="DY46">
        <v>2.98337</v>
      </c>
      <c r="DZ46">
        <v>2.71564</v>
      </c>
      <c r="EA46">
        <v>0.0936184</v>
      </c>
      <c r="EB46">
        <v>0.09248919999999999</v>
      </c>
      <c r="EC46">
        <v>0.0544177</v>
      </c>
      <c r="ED46">
        <v>0.0527886</v>
      </c>
      <c r="EE46">
        <v>28748.6</v>
      </c>
      <c r="EF46">
        <v>28926.2</v>
      </c>
      <c r="EG46">
        <v>29478.2</v>
      </c>
      <c r="EH46">
        <v>29477.6</v>
      </c>
      <c r="EI46">
        <v>36933</v>
      </c>
      <c r="EJ46">
        <v>37132.5</v>
      </c>
      <c r="EK46">
        <v>41507</v>
      </c>
      <c r="EL46">
        <v>42003.9</v>
      </c>
      <c r="EM46">
        <v>1.97397</v>
      </c>
      <c r="EN46">
        <v>1.85662</v>
      </c>
      <c r="EO46">
        <v>-0.008080149999999999</v>
      </c>
      <c r="EP46">
        <v>0</v>
      </c>
      <c r="EQ46">
        <v>20.1424</v>
      </c>
      <c r="ER46">
        <v>999.9</v>
      </c>
      <c r="ES46">
        <v>41.3</v>
      </c>
      <c r="ET46">
        <v>30.4</v>
      </c>
      <c r="EU46">
        <v>20.1071</v>
      </c>
      <c r="EV46">
        <v>62.3315</v>
      </c>
      <c r="EW46">
        <v>29.5873</v>
      </c>
      <c r="EX46">
        <v>1</v>
      </c>
      <c r="EY46">
        <v>-0.0684299</v>
      </c>
      <c r="EZ46">
        <v>3.29991</v>
      </c>
      <c r="FA46">
        <v>20.3312</v>
      </c>
      <c r="FB46">
        <v>5.22867</v>
      </c>
      <c r="FC46">
        <v>12.0104</v>
      </c>
      <c r="FD46">
        <v>4.99345</v>
      </c>
      <c r="FE46">
        <v>3.29</v>
      </c>
      <c r="FF46">
        <v>9999</v>
      </c>
      <c r="FG46">
        <v>9999</v>
      </c>
      <c r="FH46">
        <v>9999</v>
      </c>
      <c r="FI46">
        <v>999.9</v>
      </c>
      <c r="FJ46">
        <v>1.86737</v>
      </c>
      <c r="FK46">
        <v>1.86642</v>
      </c>
      <c r="FL46">
        <v>1.86589</v>
      </c>
      <c r="FM46">
        <v>1.86584</v>
      </c>
      <c r="FN46">
        <v>1.86768</v>
      </c>
      <c r="FO46">
        <v>1.87013</v>
      </c>
      <c r="FP46">
        <v>1.86875</v>
      </c>
      <c r="FQ46">
        <v>1.87021</v>
      </c>
      <c r="FR46">
        <v>0</v>
      </c>
      <c r="FS46">
        <v>0</v>
      </c>
      <c r="FT46">
        <v>0</v>
      </c>
      <c r="FU46">
        <v>0</v>
      </c>
      <c r="FV46" t="s">
        <v>358</v>
      </c>
      <c r="FW46" t="s">
        <v>359</v>
      </c>
      <c r="FX46" t="s">
        <v>360</v>
      </c>
      <c r="FY46" t="s">
        <v>360</v>
      </c>
      <c r="FZ46" t="s">
        <v>360</v>
      </c>
      <c r="GA46" t="s">
        <v>360</v>
      </c>
      <c r="GB46">
        <v>0</v>
      </c>
      <c r="GC46">
        <v>100</v>
      </c>
      <c r="GD46">
        <v>100</v>
      </c>
      <c r="GE46">
        <v>-1.123</v>
      </c>
      <c r="GF46">
        <v>-0.1993</v>
      </c>
      <c r="GG46">
        <v>-0.2105999456475509</v>
      </c>
      <c r="GH46">
        <v>-0.002270368465901076</v>
      </c>
      <c r="GI46">
        <v>2.972352929391332E-07</v>
      </c>
      <c r="GJ46">
        <v>-1.191130092995547E-10</v>
      </c>
      <c r="GK46">
        <v>-0.1576075929357197</v>
      </c>
      <c r="GL46">
        <v>-0.01651147022539249</v>
      </c>
      <c r="GM46">
        <v>0.001538257844941434</v>
      </c>
      <c r="GN46">
        <v>-2.852852953541502E-05</v>
      </c>
      <c r="GO46">
        <v>3</v>
      </c>
      <c r="GP46">
        <v>2330</v>
      </c>
      <c r="GQ46">
        <v>1</v>
      </c>
      <c r="GR46">
        <v>25</v>
      </c>
      <c r="GS46">
        <v>8.4</v>
      </c>
      <c r="GT46">
        <v>8.5</v>
      </c>
      <c r="GU46">
        <v>1.03394</v>
      </c>
      <c r="GV46">
        <v>2.23145</v>
      </c>
      <c r="GW46">
        <v>1.39648</v>
      </c>
      <c r="GX46">
        <v>2.34985</v>
      </c>
      <c r="GY46">
        <v>1.49536</v>
      </c>
      <c r="GZ46">
        <v>2.52686</v>
      </c>
      <c r="HA46">
        <v>35.2209</v>
      </c>
      <c r="HB46">
        <v>24.0875</v>
      </c>
      <c r="HC46">
        <v>18</v>
      </c>
      <c r="HD46">
        <v>530.61</v>
      </c>
      <c r="HE46">
        <v>413.681</v>
      </c>
      <c r="HF46">
        <v>16.9181</v>
      </c>
      <c r="HG46">
        <v>26.4483</v>
      </c>
      <c r="HH46">
        <v>29.9998</v>
      </c>
      <c r="HI46">
        <v>26.5785</v>
      </c>
      <c r="HJ46">
        <v>26.5544</v>
      </c>
      <c r="HK46">
        <v>20.7037</v>
      </c>
      <c r="HL46">
        <v>45.8981</v>
      </c>
      <c r="HM46">
        <v>11.9168</v>
      </c>
      <c r="HN46">
        <v>16.9087</v>
      </c>
      <c r="HO46">
        <v>420</v>
      </c>
      <c r="HP46">
        <v>9.431430000000001</v>
      </c>
      <c r="HQ46">
        <v>100.784</v>
      </c>
      <c r="HR46">
        <v>100.881</v>
      </c>
    </row>
    <row r="47" spans="1:226">
      <c r="A47">
        <v>31</v>
      </c>
      <c r="B47">
        <v>1679692285.5</v>
      </c>
      <c r="C47">
        <v>2308</v>
      </c>
      <c r="D47" t="s">
        <v>424</v>
      </c>
      <c r="E47" t="s">
        <v>425</v>
      </c>
      <c r="F47">
        <v>5</v>
      </c>
      <c r="G47" t="s">
        <v>412</v>
      </c>
      <c r="H47" t="s">
        <v>354</v>
      </c>
      <c r="I47">
        <v>1679692282.7</v>
      </c>
      <c r="J47">
        <f>(K47)/1000</f>
        <v>0</v>
      </c>
      <c r="K47">
        <f>IF(BF47, AN47, AH47)</f>
        <v>0</v>
      </c>
      <c r="L47">
        <f>IF(BF47, AI47, AG47)</f>
        <v>0</v>
      </c>
      <c r="M47">
        <f>BH47 - IF(AU47&gt;1, L47*BB47*100.0/(AW47*BV47), 0)</f>
        <v>0</v>
      </c>
      <c r="N47">
        <f>((T47-J47/2)*M47-L47)/(T47+J47/2)</f>
        <v>0</v>
      </c>
      <c r="O47">
        <f>N47*(BO47+BP47)/1000.0</f>
        <v>0</v>
      </c>
      <c r="P47">
        <f>(BH47 - IF(AU47&gt;1, L47*BB47*100.0/(AW47*BV47), 0))*(BO47+BP47)/1000.0</f>
        <v>0</v>
      </c>
      <c r="Q47">
        <f>2.0/((1/S47-1/R47)+SIGN(S47)*SQRT((1/S47-1/R47)*(1/S47-1/R47) + 4*BC47/((BC47+1)*(BC47+1))*(2*1/S47*1/R47-1/R47*1/R47)))</f>
        <v>0</v>
      </c>
      <c r="R47">
        <f>IF(LEFT(BD47,1)&lt;&gt;"0",IF(LEFT(BD47,1)="1",3.0,BE47),$D$5+$E$5*(BV47*BO47/($K$5*1000))+$F$5*(BV47*BO47/($K$5*1000))*MAX(MIN(BB47,$J$5),$I$5)*MAX(MIN(BB47,$J$5),$I$5)+$G$5*MAX(MIN(BB47,$J$5),$I$5)*(BV47*BO47/($K$5*1000))+$H$5*(BV47*BO47/($K$5*1000))*(BV47*BO47/($K$5*1000)))</f>
        <v>0</v>
      </c>
      <c r="S47">
        <f>J47*(1000-(1000*0.61365*exp(17.502*W47/(240.97+W47))/(BO47+BP47)+BJ47)/2)/(1000*0.61365*exp(17.502*W47/(240.97+W47))/(BO47+BP47)-BJ47)</f>
        <v>0</v>
      </c>
      <c r="T47">
        <f>1/((BC47+1)/(Q47/1.6)+1/(R47/1.37)) + BC47/((BC47+1)/(Q47/1.6) + BC47/(R47/1.37))</f>
        <v>0</v>
      </c>
      <c r="U47">
        <f>(AX47*BA47)</f>
        <v>0</v>
      </c>
      <c r="V47">
        <f>(BQ47+(U47+2*0.95*5.67E-8*(((BQ47+$B$7)+273)^4-(BQ47+273)^4)-44100*J47)/(1.84*29.3*R47+8*0.95*5.67E-8*(BQ47+273)^3))</f>
        <v>0</v>
      </c>
      <c r="W47">
        <f>($C$7*BR47+$D$7*BS47+$E$7*V47)</f>
        <v>0</v>
      </c>
      <c r="X47">
        <f>0.61365*exp(17.502*W47/(240.97+W47))</f>
        <v>0</v>
      </c>
      <c r="Y47">
        <f>(Z47/AA47*100)</f>
        <v>0</v>
      </c>
      <c r="Z47">
        <f>BJ47*(BO47+BP47)/1000</f>
        <v>0</v>
      </c>
      <c r="AA47">
        <f>0.61365*exp(17.502*BQ47/(240.97+BQ47))</f>
        <v>0</v>
      </c>
      <c r="AB47">
        <f>(X47-BJ47*(BO47+BP47)/1000)</f>
        <v>0</v>
      </c>
      <c r="AC47">
        <f>(-J47*44100)</f>
        <v>0</v>
      </c>
      <c r="AD47">
        <f>2*29.3*R47*0.92*(BQ47-W47)</f>
        <v>0</v>
      </c>
      <c r="AE47">
        <f>2*0.95*5.67E-8*(((BQ47+$B$7)+273)^4-(W47+273)^4)</f>
        <v>0</v>
      </c>
      <c r="AF47">
        <f>U47+AE47+AC47+AD47</f>
        <v>0</v>
      </c>
      <c r="AG47">
        <f>BN47*AU47*(BI47-BH47*(1000-AU47*BK47)/(1000-AU47*BJ47))/(100*BB47)</f>
        <v>0</v>
      </c>
      <c r="AH47">
        <f>1000*BN47*AU47*(BJ47-BK47)/(100*BB47*(1000-AU47*BJ47))</f>
        <v>0</v>
      </c>
      <c r="AI47">
        <f>(AJ47 - AK47 - BO47*1E3/(8.314*(BQ47+273.15)) * AM47/BN47 * AL47) * BN47/(100*BB47) * (1000 - BK47)/1000</f>
        <v>0</v>
      </c>
      <c r="AJ47">
        <v>423.9583215051873</v>
      </c>
      <c r="AK47">
        <v>424.2469575757574</v>
      </c>
      <c r="AL47">
        <v>1.946018456309104E-05</v>
      </c>
      <c r="AM47">
        <v>64.56117710591784</v>
      </c>
      <c r="AN47">
        <f>(AP47 - AO47 + BO47*1E3/(8.314*(BQ47+273.15)) * AR47/BN47 * AQ47) * BN47/(100*BB47) * 1000/(1000 - AP47)</f>
        <v>0</v>
      </c>
      <c r="AO47">
        <v>9.385424418142009</v>
      </c>
      <c r="AP47">
        <v>9.46233939393939</v>
      </c>
      <c r="AQ47">
        <v>-0.0002498217992126491</v>
      </c>
      <c r="AR47">
        <v>100.7127049190374</v>
      </c>
      <c r="AS47">
        <v>0</v>
      </c>
      <c r="AT47">
        <v>0</v>
      </c>
      <c r="AU47">
        <f>IF(AS47*$H$13&gt;=AW47,1.0,(AW47/(AW47-AS47*$H$13)))</f>
        <v>0</v>
      </c>
      <c r="AV47">
        <f>(AU47-1)*100</f>
        <v>0</v>
      </c>
      <c r="AW47">
        <f>MAX(0,($B$13+$C$13*BV47)/(1+$D$13*BV47)*BO47/(BQ47+273)*$E$13)</f>
        <v>0</v>
      </c>
      <c r="AX47">
        <f>$B$11*BW47+$C$11*BX47+$F$11*CI47*(1-CL47)</f>
        <v>0</v>
      </c>
      <c r="AY47">
        <f>AX47*AZ47</f>
        <v>0</v>
      </c>
      <c r="AZ47">
        <f>($B$11*$D$9+$C$11*$D$9+$F$11*((CV47+CN47)/MAX(CV47+CN47+CW47, 0.1)*$I$9+CW47/MAX(CV47+CN47+CW47, 0.1)*$J$9))/($B$11+$C$11+$F$11)</f>
        <v>0</v>
      </c>
      <c r="BA47">
        <f>($B$11*$K$9+$C$11*$K$9+$F$11*((CV47+CN47)/MAX(CV47+CN47+CW47, 0.1)*$P$9+CW47/MAX(CV47+CN47+CW47, 0.1)*$Q$9))/($B$11+$C$11+$F$11)</f>
        <v>0</v>
      </c>
      <c r="BB47">
        <v>1.91</v>
      </c>
      <c r="BC47">
        <v>0.5</v>
      </c>
      <c r="BD47" t="s">
        <v>355</v>
      </c>
      <c r="BE47">
        <v>2</v>
      </c>
      <c r="BF47" t="b">
        <v>1</v>
      </c>
      <c r="BG47">
        <v>1679692282.7</v>
      </c>
      <c r="BH47">
        <v>420.2338</v>
      </c>
      <c r="BI47">
        <v>419.9736</v>
      </c>
      <c r="BJ47">
        <v>9.464214000000002</v>
      </c>
      <c r="BK47">
        <v>9.384321000000002</v>
      </c>
      <c r="BL47">
        <v>421.3572</v>
      </c>
      <c r="BM47">
        <v>9.663475999999999</v>
      </c>
      <c r="BN47">
        <v>500.0539</v>
      </c>
      <c r="BO47">
        <v>89.53485000000001</v>
      </c>
      <c r="BP47">
        <v>0.09998905</v>
      </c>
      <c r="BQ47">
        <v>20.32225</v>
      </c>
      <c r="BR47">
        <v>20.00998</v>
      </c>
      <c r="BS47">
        <v>999.9</v>
      </c>
      <c r="BT47">
        <v>0</v>
      </c>
      <c r="BU47">
        <v>0</v>
      </c>
      <c r="BV47">
        <v>10000.49</v>
      </c>
      <c r="BW47">
        <v>0</v>
      </c>
      <c r="BX47">
        <v>0.281038</v>
      </c>
      <c r="BY47">
        <v>0.2601593</v>
      </c>
      <c r="BZ47">
        <v>424.249</v>
      </c>
      <c r="CA47">
        <v>423.9519999999999</v>
      </c>
      <c r="CB47">
        <v>0.07988987</v>
      </c>
      <c r="CC47">
        <v>419.9736</v>
      </c>
      <c r="CD47">
        <v>9.384321000000002</v>
      </c>
      <c r="CE47">
        <v>0.8473767999999999</v>
      </c>
      <c r="CF47">
        <v>0.8402238000000001</v>
      </c>
      <c r="CG47">
        <v>4.526732</v>
      </c>
      <c r="CH47">
        <v>4.405648</v>
      </c>
      <c r="CI47">
        <v>0</v>
      </c>
      <c r="CJ47">
        <v>0</v>
      </c>
      <c r="CK47">
        <v>0</v>
      </c>
      <c r="CL47">
        <v>0</v>
      </c>
      <c r="CM47">
        <v>2.45043</v>
      </c>
      <c r="CN47">
        <v>0</v>
      </c>
      <c r="CO47">
        <v>-1.38236</v>
      </c>
      <c r="CP47">
        <v>-0.58606</v>
      </c>
      <c r="CQ47">
        <v>34.2059</v>
      </c>
      <c r="CR47">
        <v>38.9873</v>
      </c>
      <c r="CS47">
        <v>36.67469999999999</v>
      </c>
      <c r="CT47">
        <v>38.406</v>
      </c>
      <c r="CU47">
        <v>34.2311</v>
      </c>
      <c r="CV47">
        <v>0</v>
      </c>
      <c r="CW47">
        <v>0</v>
      </c>
      <c r="CX47">
        <v>0</v>
      </c>
      <c r="CY47">
        <v>1679692294</v>
      </c>
      <c r="CZ47">
        <v>0</v>
      </c>
      <c r="DA47">
        <v>1679691775</v>
      </c>
      <c r="DB47" t="s">
        <v>413</v>
      </c>
      <c r="DC47">
        <v>1679691775</v>
      </c>
      <c r="DD47">
        <v>1679691772</v>
      </c>
      <c r="DE47">
        <v>3</v>
      </c>
      <c r="DF47">
        <v>0.201</v>
      </c>
      <c r="DG47">
        <v>-0.008999999999999999</v>
      </c>
      <c r="DH47">
        <v>-1.123</v>
      </c>
      <c r="DI47">
        <v>-0.201</v>
      </c>
      <c r="DJ47">
        <v>420</v>
      </c>
      <c r="DK47">
        <v>9</v>
      </c>
      <c r="DL47">
        <v>0.07000000000000001</v>
      </c>
      <c r="DM47">
        <v>0.37</v>
      </c>
      <c r="DN47">
        <v>0.2066182268292683</v>
      </c>
      <c r="DO47">
        <v>0.4921349101045296</v>
      </c>
      <c r="DP47">
        <v>0.07842591616168423</v>
      </c>
      <c r="DQ47">
        <v>0</v>
      </c>
      <c r="DR47">
        <v>0.0549600243902439</v>
      </c>
      <c r="DS47">
        <v>0.008883554006968625</v>
      </c>
      <c r="DT47">
        <v>0.0241495101766089</v>
      </c>
      <c r="DU47">
        <v>1</v>
      </c>
      <c r="DV47">
        <v>1</v>
      </c>
      <c r="DW47">
        <v>2</v>
      </c>
      <c r="DX47" t="s">
        <v>387</v>
      </c>
      <c r="DY47">
        <v>2.98322</v>
      </c>
      <c r="DZ47">
        <v>2.71573</v>
      </c>
      <c r="EA47">
        <v>0.0936203</v>
      </c>
      <c r="EB47">
        <v>0.09250070000000001</v>
      </c>
      <c r="EC47">
        <v>0.0544032</v>
      </c>
      <c r="ED47">
        <v>0.0526772</v>
      </c>
      <c r="EE47">
        <v>28748.8</v>
      </c>
      <c r="EF47">
        <v>28926.3</v>
      </c>
      <c r="EG47">
        <v>29478.5</v>
      </c>
      <c r="EH47">
        <v>29478</v>
      </c>
      <c r="EI47">
        <v>36934.3</v>
      </c>
      <c r="EJ47">
        <v>37137.4</v>
      </c>
      <c r="EK47">
        <v>41507.8</v>
      </c>
      <c r="EL47">
        <v>42004.4</v>
      </c>
      <c r="EM47">
        <v>1.97365</v>
      </c>
      <c r="EN47">
        <v>1.85713</v>
      </c>
      <c r="EO47">
        <v>-0.00794604</v>
      </c>
      <c r="EP47">
        <v>0</v>
      </c>
      <c r="EQ47">
        <v>20.1424</v>
      </c>
      <c r="ER47">
        <v>999.9</v>
      </c>
      <c r="ES47">
        <v>41.2</v>
      </c>
      <c r="ET47">
        <v>30.4</v>
      </c>
      <c r="EU47">
        <v>20.0598</v>
      </c>
      <c r="EV47">
        <v>62.2515</v>
      </c>
      <c r="EW47">
        <v>29.4591</v>
      </c>
      <c r="EX47">
        <v>1</v>
      </c>
      <c r="EY47">
        <v>-0.0689939</v>
      </c>
      <c r="EZ47">
        <v>3.32309</v>
      </c>
      <c r="FA47">
        <v>20.3309</v>
      </c>
      <c r="FB47">
        <v>5.22852</v>
      </c>
      <c r="FC47">
        <v>12.0114</v>
      </c>
      <c r="FD47">
        <v>4.9933</v>
      </c>
      <c r="FE47">
        <v>3.29</v>
      </c>
      <c r="FF47">
        <v>9999</v>
      </c>
      <c r="FG47">
        <v>9999</v>
      </c>
      <c r="FH47">
        <v>9999</v>
      </c>
      <c r="FI47">
        <v>999.9</v>
      </c>
      <c r="FJ47">
        <v>1.86737</v>
      </c>
      <c r="FK47">
        <v>1.86644</v>
      </c>
      <c r="FL47">
        <v>1.8659</v>
      </c>
      <c r="FM47">
        <v>1.86584</v>
      </c>
      <c r="FN47">
        <v>1.86768</v>
      </c>
      <c r="FO47">
        <v>1.87012</v>
      </c>
      <c r="FP47">
        <v>1.86876</v>
      </c>
      <c r="FQ47">
        <v>1.87026</v>
      </c>
      <c r="FR47">
        <v>0</v>
      </c>
      <c r="FS47">
        <v>0</v>
      </c>
      <c r="FT47">
        <v>0</v>
      </c>
      <c r="FU47">
        <v>0</v>
      </c>
      <c r="FV47" t="s">
        <v>358</v>
      </c>
      <c r="FW47" t="s">
        <v>359</v>
      </c>
      <c r="FX47" t="s">
        <v>360</v>
      </c>
      <c r="FY47" t="s">
        <v>360</v>
      </c>
      <c r="FZ47" t="s">
        <v>360</v>
      </c>
      <c r="GA47" t="s">
        <v>360</v>
      </c>
      <c r="GB47">
        <v>0</v>
      </c>
      <c r="GC47">
        <v>100</v>
      </c>
      <c r="GD47">
        <v>100</v>
      </c>
      <c r="GE47">
        <v>-1.123</v>
      </c>
      <c r="GF47">
        <v>-0.1993</v>
      </c>
      <c r="GG47">
        <v>-0.2105999456475509</v>
      </c>
      <c r="GH47">
        <v>-0.002270368465901076</v>
      </c>
      <c r="GI47">
        <v>2.972352929391332E-07</v>
      </c>
      <c r="GJ47">
        <v>-1.191130092995547E-10</v>
      </c>
      <c r="GK47">
        <v>-0.1576075929357197</v>
      </c>
      <c r="GL47">
        <v>-0.01651147022539249</v>
      </c>
      <c r="GM47">
        <v>0.001538257844941434</v>
      </c>
      <c r="GN47">
        <v>-2.852852953541502E-05</v>
      </c>
      <c r="GO47">
        <v>3</v>
      </c>
      <c r="GP47">
        <v>2330</v>
      </c>
      <c r="GQ47">
        <v>1</v>
      </c>
      <c r="GR47">
        <v>25</v>
      </c>
      <c r="GS47">
        <v>8.5</v>
      </c>
      <c r="GT47">
        <v>8.6</v>
      </c>
      <c r="GU47">
        <v>1.03394</v>
      </c>
      <c r="GV47">
        <v>2.23022</v>
      </c>
      <c r="GW47">
        <v>1.39648</v>
      </c>
      <c r="GX47">
        <v>2.34985</v>
      </c>
      <c r="GY47">
        <v>1.49536</v>
      </c>
      <c r="GZ47">
        <v>2.5</v>
      </c>
      <c r="HA47">
        <v>35.1978</v>
      </c>
      <c r="HB47">
        <v>24.0875</v>
      </c>
      <c r="HC47">
        <v>18</v>
      </c>
      <c r="HD47">
        <v>530.353</v>
      </c>
      <c r="HE47">
        <v>413.936</v>
      </c>
      <c r="HF47">
        <v>16.9093</v>
      </c>
      <c r="HG47">
        <v>26.4432</v>
      </c>
      <c r="HH47">
        <v>29.9998</v>
      </c>
      <c r="HI47">
        <v>26.5739</v>
      </c>
      <c r="HJ47">
        <v>26.55</v>
      </c>
      <c r="HK47">
        <v>20.7057</v>
      </c>
      <c r="HL47">
        <v>45.8981</v>
      </c>
      <c r="HM47">
        <v>11.5449</v>
      </c>
      <c r="HN47">
        <v>16.8988</v>
      </c>
      <c r="HO47">
        <v>420</v>
      </c>
      <c r="HP47">
        <v>9.431430000000001</v>
      </c>
      <c r="HQ47">
        <v>100.786</v>
      </c>
      <c r="HR47">
        <v>100.883</v>
      </c>
    </row>
    <row r="48" spans="1:226">
      <c r="A48">
        <v>32</v>
      </c>
      <c r="B48">
        <v>1679692290.5</v>
      </c>
      <c r="C48">
        <v>2313</v>
      </c>
      <c r="D48" t="s">
        <v>426</v>
      </c>
      <c r="E48" t="s">
        <v>427</v>
      </c>
      <c r="F48">
        <v>5</v>
      </c>
      <c r="G48" t="s">
        <v>412</v>
      </c>
      <c r="H48" t="s">
        <v>354</v>
      </c>
      <c r="I48">
        <v>1679692288</v>
      </c>
      <c r="J48">
        <f>(K48)/1000</f>
        <v>0</v>
      </c>
      <c r="K48">
        <f>IF(BF48, AN48, AH48)</f>
        <v>0</v>
      </c>
      <c r="L48">
        <f>IF(BF48, AI48, AG48)</f>
        <v>0</v>
      </c>
      <c r="M48">
        <f>BH48 - IF(AU48&gt;1, L48*BB48*100.0/(AW48*BV48), 0)</f>
        <v>0</v>
      </c>
      <c r="N48">
        <f>((T48-J48/2)*M48-L48)/(T48+J48/2)</f>
        <v>0</v>
      </c>
      <c r="O48">
        <f>N48*(BO48+BP48)/1000.0</f>
        <v>0</v>
      </c>
      <c r="P48">
        <f>(BH48 - IF(AU48&gt;1, L48*BB48*100.0/(AW48*BV48), 0))*(BO48+BP48)/1000.0</f>
        <v>0</v>
      </c>
      <c r="Q48">
        <f>2.0/((1/S48-1/R48)+SIGN(S48)*SQRT((1/S48-1/R48)*(1/S48-1/R48) + 4*BC48/((BC48+1)*(BC48+1))*(2*1/S48*1/R48-1/R48*1/R48)))</f>
        <v>0</v>
      </c>
      <c r="R48">
        <f>IF(LEFT(BD48,1)&lt;&gt;"0",IF(LEFT(BD48,1)="1",3.0,BE48),$D$5+$E$5*(BV48*BO48/($K$5*1000))+$F$5*(BV48*BO48/($K$5*1000))*MAX(MIN(BB48,$J$5),$I$5)*MAX(MIN(BB48,$J$5),$I$5)+$G$5*MAX(MIN(BB48,$J$5),$I$5)*(BV48*BO48/($K$5*1000))+$H$5*(BV48*BO48/($K$5*1000))*(BV48*BO48/($K$5*1000)))</f>
        <v>0</v>
      </c>
      <c r="S48">
        <f>J48*(1000-(1000*0.61365*exp(17.502*W48/(240.97+W48))/(BO48+BP48)+BJ48)/2)/(1000*0.61365*exp(17.502*W48/(240.97+W48))/(BO48+BP48)-BJ48)</f>
        <v>0</v>
      </c>
      <c r="T48">
        <f>1/((BC48+1)/(Q48/1.6)+1/(R48/1.37)) + BC48/((BC48+1)/(Q48/1.6) + BC48/(R48/1.37))</f>
        <v>0</v>
      </c>
      <c r="U48">
        <f>(AX48*BA48)</f>
        <v>0</v>
      </c>
      <c r="V48">
        <f>(BQ48+(U48+2*0.95*5.67E-8*(((BQ48+$B$7)+273)^4-(BQ48+273)^4)-44100*J48)/(1.84*29.3*R48+8*0.95*5.67E-8*(BQ48+273)^3))</f>
        <v>0</v>
      </c>
      <c r="W48">
        <f>($C$7*BR48+$D$7*BS48+$E$7*V48)</f>
        <v>0</v>
      </c>
      <c r="X48">
        <f>0.61365*exp(17.502*W48/(240.97+W48))</f>
        <v>0</v>
      </c>
      <c r="Y48">
        <f>(Z48/AA48*100)</f>
        <v>0</v>
      </c>
      <c r="Z48">
        <f>BJ48*(BO48+BP48)/1000</f>
        <v>0</v>
      </c>
      <c r="AA48">
        <f>0.61365*exp(17.502*BQ48/(240.97+BQ48))</f>
        <v>0</v>
      </c>
      <c r="AB48">
        <f>(X48-BJ48*(BO48+BP48)/1000)</f>
        <v>0</v>
      </c>
      <c r="AC48">
        <f>(-J48*44100)</f>
        <v>0</v>
      </c>
      <c r="AD48">
        <f>2*29.3*R48*0.92*(BQ48-W48)</f>
        <v>0</v>
      </c>
      <c r="AE48">
        <f>2*0.95*5.67E-8*(((BQ48+$B$7)+273)^4-(W48+273)^4)</f>
        <v>0</v>
      </c>
      <c r="AF48">
        <f>U48+AE48+AC48+AD48</f>
        <v>0</v>
      </c>
      <c r="AG48">
        <f>BN48*AU48*(BI48-BH48*(1000-AU48*BK48)/(1000-AU48*BJ48))/(100*BB48)</f>
        <v>0</v>
      </c>
      <c r="AH48">
        <f>1000*BN48*AU48*(BJ48-BK48)/(100*BB48*(1000-AU48*BJ48))</f>
        <v>0</v>
      </c>
      <c r="AI48">
        <f>(AJ48 - AK48 - BO48*1E3/(8.314*(BQ48+273.15)) * AM48/BN48 * AL48) * BN48/(100*BB48) * (1000 - BK48)/1000</f>
        <v>0</v>
      </c>
      <c r="AJ48">
        <v>423.9424411218658</v>
      </c>
      <c r="AK48">
        <v>424.220315151515</v>
      </c>
      <c r="AL48">
        <v>-0.0001091876100245795</v>
      </c>
      <c r="AM48">
        <v>64.56117710591784</v>
      </c>
      <c r="AN48">
        <f>(AP48 - AO48 + BO48*1E3/(8.314*(BQ48+273.15)) * AR48/BN48 * AQ48) * BN48/(100*BB48) * 1000/(1000 - AP48)</f>
        <v>0</v>
      </c>
      <c r="AO48">
        <v>9.345742914346703</v>
      </c>
      <c r="AP48">
        <v>9.446426121212118</v>
      </c>
      <c r="AQ48">
        <v>-0.0006058762626967034</v>
      </c>
      <c r="AR48">
        <v>100.7127049190374</v>
      </c>
      <c r="AS48">
        <v>0</v>
      </c>
      <c r="AT48">
        <v>0</v>
      </c>
      <c r="AU48">
        <f>IF(AS48*$H$13&gt;=AW48,1.0,(AW48/(AW48-AS48*$H$13)))</f>
        <v>0</v>
      </c>
      <c r="AV48">
        <f>(AU48-1)*100</f>
        <v>0</v>
      </c>
      <c r="AW48">
        <f>MAX(0,($B$13+$C$13*BV48)/(1+$D$13*BV48)*BO48/(BQ48+273)*$E$13)</f>
        <v>0</v>
      </c>
      <c r="AX48">
        <f>$B$11*BW48+$C$11*BX48+$F$11*CI48*(1-CL48)</f>
        <v>0</v>
      </c>
      <c r="AY48">
        <f>AX48*AZ48</f>
        <v>0</v>
      </c>
      <c r="AZ48">
        <f>($B$11*$D$9+$C$11*$D$9+$F$11*((CV48+CN48)/MAX(CV48+CN48+CW48, 0.1)*$I$9+CW48/MAX(CV48+CN48+CW48, 0.1)*$J$9))/($B$11+$C$11+$F$11)</f>
        <v>0</v>
      </c>
      <c r="BA48">
        <f>($B$11*$K$9+$C$11*$K$9+$F$11*((CV48+CN48)/MAX(CV48+CN48+CW48, 0.1)*$P$9+CW48/MAX(CV48+CN48+CW48, 0.1)*$Q$9))/($B$11+$C$11+$F$11)</f>
        <v>0</v>
      </c>
      <c r="BB48">
        <v>1.91</v>
      </c>
      <c r="BC48">
        <v>0.5</v>
      </c>
      <c r="BD48" t="s">
        <v>355</v>
      </c>
      <c r="BE48">
        <v>2</v>
      </c>
      <c r="BF48" t="b">
        <v>1</v>
      </c>
      <c r="BG48">
        <v>1679692288</v>
      </c>
      <c r="BH48">
        <v>420.2093333333333</v>
      </c>
      <c r="BI48">
        <v>419.9727777777778</v>
      </c>
      <c r="BJ48">
        <v>9.453872222222222</v>
      </c>
      <c r="BK48">
        <v>9.347234444444446</v>
      </c>
      <c r="BL48">
        <v>421.3324444444444</v>
      </c>
      <c r="BM48">
        <v>9.65319</v>
      </c>
      <c r="BN48">
        <v>500.0695555555556</v>
      </c>
      <c r="BO48">
        <v>89.53304444444444</v>
      </c>
      <c r="BP48">
        <v>0.1000264555555555</v>
      </c>
      <c r="BQ48">
        <v>20.32224444444445</v>
      </c>
      <c r="BR48">
        <v>19.99938888888889</v>
      </c>
      <c r="BS48">
        <v>999.9000000000001</v>
      </c>
      <c r="BT48">
        <v>0</v>
      </c>
      <c r="BU48">
        <v>0</v>
      </c>
      <c r="BV48">
        <v>9995.405555555557</v>
      </c>
      <c r="BW48">
        <v>0</v>
      </c>
      <c r="BX48">
        <v>0.281038</v>
      </c>
      <c r="BY48">
        <v>0.2363723333333333</v>
      </c>
      <c r="BZ48">
        <v>424.2197777777777</v>
      </c>
      <c r="CA48">
        <v>423.9356666666666</v>
      </c>
      <c r="CB48">
        <v>0.1066370666666667</v>
      </c>
      <c r="CC48">
        <v>419.9727777777778</v>
      </c>
      <c r="CD48">
        <v>9.347234444444446</v>
      </c>
      <c r="CE48">
        <v>0.8464338888888889</v>
      </c>
      <c r="CF48">
        <v>0.8368863333333334</v>
      </c>
      <c r="CG48">
        <v>4.510822222222222</v>
      </c>
      <c r="CH48">
        <v>4.348841111111111</v>
      </c>
      <c r="CI48">
        <v>0</v>
      </c>
      <c r="CJ48">
        <v>0</v>
      </c>
      <c r="CK48">
        <v>0</v>
      </c>
      <c r="CL48">
        <v>0</v>
      </c>
      <c r="CM48">
        <v>2.416444444444445</v>
      </c>
      <c r="CN48">
        <v>0</v>
      </c>
      <c r="CO48">
        <v>-1.303977777777778</v>
      </c>
      <c r="CP48">
        <v>-0.5556222222222221</v>
      </c>
      <c r="CQ48">
        <v>34.13877777777778</v>
      </c>
      <c r="CR48">
        <v>38.83311111111111</v>
      </c>
      <c r="CS48">
        <v>36.59</v>
      </c>
      <c r="CT48">
        <v>38.24277777777777</v>
      </c>
      <c r="CU48">
        <v>34.15255555555555</v>
      </c>
      <c r="CV48">
        <v>0</v>
      </c>
      <c r="CW48">
        <v>0</v>
      </c>
      <c r="CX48">
        <v>0</v>
      </c>
      <c r="CY48">
        <v>1679692298.8</v>
      </c>
      <c r="CZ48">
        <v>0</v>
      </c>
      <c r="DA48">
        <v>1679691775</v>
      </c>
      <c r="DB48" t="s">
        <v>413</v>
      </c>
      <c r="DC48">
        <v>1679691775</v>
      </c>
      <c r="DD48">
        <v>1679691772</v>
      </c>
      <c r="DE48">
        <v>3</v>
      </c>
      <c r="DF48">
        <v>0.201</v>
      </c>
      <c r="DG48">
        <v>-0.008999999999999999</v>
      </c>
      <c r="DH48">
        <v>-1.123</v>
      </c>
      <c r="DI48">
        <v>-0.201</v>
      </c>
      <c r="DJ48">
        <v>420</v>
      </c>
      <c r="DK48">
        <v>9</v>
      </c>
      <c r="DL48">
        <v>0.07000000000000001</v>
      </c>
      <c r="DM48">
        <v>0.37</v>
      </c>
      <c r="DN48">
        <v>0.242722375</v>
      </c>
      <c r="DO48">
        <v>0.02249521575984938</v>
      </c>
      <c r="DP48">
        <v>0.03578277714815292</v>
      </c>
      <c r="DQ48">
        <v>1</v>
      </c>
      <c r="DR48">
        <v>0.0640180275</v>
      </c>
      <c r="DS48">
        <v>0.2903871275797373</v>
      </c>
      <c r="DT48">
        <v>0.03343963147507002</v>
      </c>
      <c r="DU48">
        <v>0</v>
      </c>
      <c r="DV48">
        <v>1</v>
      </c>
      <c r="DW48">
        <v>2</v>
      </c>
      <c r="DX48" t="s">
        <v>387</v>
      </c>
      <c r="DY48">
        <v>2.98335</v>
      </c>
      <c r="DZ48">
        <v>2.71543</v>
      </c>
      <c r="EA48">
        <v>0.0936159</v>
      </c>
      <c r="EB48">
        <v>0.09248339999999999</v>
      </c>
      <c r="EC48">
        <v>0.0543342</v>
      </c>
      <c r="ED48">
        <v>0.052556</v>
      </c>
      <c r="EE48">
        <v>28748.7</v>
      </c>
      <c r="EF48">
        <v>28926.6</v>
      </c>
      <c r="EG48">
        <v>29478.2</v>
      </c>
      <c r="EH48">
        <v>29477.8</v>
      </c>
      <c r="EI48">
        <v>36937</v>
      </c>
      <c r="EJ48">
        <v>37141.9</v>
      </c>
      <c r="EK48">
        <v>41507.7</v>
      </c>
      <c r="EL48">
        <v>42004.1</v>
      </c>
      <c r="EM48">
        <v>1.97368</v>
      </c>
      <c r="EN48">
        <v>1.85735</v>
      </c>
      <c r="EO48">
        <v>-0.00904128</v>
      </c>
      <c r="EP48">
        <v>0</v>
      </c>
      <c r="EQ48">
        <v>20.1412</v>
      </c>
      <c r="ER48">
        <v>999.9</v>
      </c>
      <c r="ES48">
        <v>41.1</v>
      </c>
      <c r="ET48">
        <v>30.4</v>
      </c>
      <c r="EU48">
        <v>20.0112</v>
      </c>
      <c r="EV48">
        <v>62.1715</v>
      </c>
      <c r="EW48">
        <v>29.4551</v>
      </c>
      <c r="EX48">
        <v>1</v>
      </c>
      <c r="EY48">
        <v>-0.0690168</v>
      </c>
      <c r="EZ48">
        <v>3.32642</v>
      </c>
      <c r="FA48">
        <v>20.3309</v>
      </c>
      <c r="FB48">
        <v>5.22882</v>
      </c>
      <c r="FC48">
        <v>12.0126</v>
      </c>
      <c r="FD48">
        <v>4.9934</v>
      </c>
      <c r="FE48">
        <v>3.29</v>
      </c>
      <c r="FF48">
        <v>9999</v>
      </c>
      <c r="FG48">
        <v>9999</v>
      </c>
      <c r="FH48">
        <v>9999</v>
      </c>
      <c r="FI48">
        <v>999.9</v>
      </c>
      <c r="FJ48">
        <v>1.86737</v>
      </c>
      <c r="FK48">
        <v>1.86644</v>
      </c>
      <c r="FL48">
        <v>1.86591</v>
      </c>
      <c r="FM48">
        <v>1.86584</v>
      </c>
      <c r="FN48">
        <v>1.86768</v>
      </c>
      <c r="FO48">
        <v>1.87012</v>
      </c>
      <c r="FP48">
        <v>1.86877</v>
      </c>
      <c r="FQ48">
        <v>1.87027</v>
      </c>
      <c r="FR48">
        <v>0</v>
      </c>
      <c r="FS48">
        <v>0</v>
      </c>
      <c r="FT48">
        <v>0</v>
      </c>
      <c r="FU48">
        <v>0</v>
      </c>
      <c r="FV48" t="s">
        <v>358</v>
      </c>
      <c r="FW48" t="s">
        <v>359</v>
      </c>
      <c r="FX48" t="s">
        <v>360</v>
      </c>
      <c r="FY48" t="s">
        <v>360</v>
      </c>
      <c r="FZ48" t="s">
        <v>360</v>
      </c>
      <c r="GA48" t="s">
        <v>360</v>
      </c>
      <c r="GB48">
        <v>0</v>
      </c>
      <c r="GC48">
        <v>100</v>
      </c>
      <c r="GD48">
        <v>100</v>
      </c>
      <c r="GE48">
        <v>-1.124</v>
      </c>
      <c r="GF48">
        <v>-0.1994</v>
      </c>
      <c r="GG48">
        <v>-0.2105999456475509</v>
      </c>
      <c r="GH48">
        <v>-0.002270368465901076</v>
      </c>
      <c r="GI48">
        <v>2.972352929391332E-07</v>
      </c>
      <c r="GJ48">
        <v>-1.191130092995547E-10</v>
      </c>
      <c r="GK48">
        <v>-0.1576075929357197</v>
      </c>
      <c r="GL48">
        <v>-0.01651147022539249</v>
      </c>
      <c r="GM48">
        <v>0.001538257844941434</v>
      </c>
      <c r="GN48">
        <v>-2.852852953541502E-05</v>
      </c>
      <c r="GO48">
        <v>3</v>
      </c>
      <c r="GP48">
        <v>2330</v>
      </c>
      <c r="GQ48">
        <v>1</v>
      </c>
      <c r="GR48">
        <v>25</v>
      </c>
      <c r="GS48">
        <v>8.6</v>
      </c>
      <c r="GT48">
        <v>8.6</v>
      </c>
      <c r="GU48">
        <v>1.03394</v>
      </c>
      <c r="GV48">
        <v>2.22656</v>
      </c>
      <c r="GW48">
        <v>1.39648</v>
      </c>
      <c r="GX48">
        <v>2.35229</v>
      </c>
      <c r="GY48">
        <v>1.49536</v>
      </c>
      <c r="GZ48">
        <v>2.51465</v>
      </c>
      <c r="HA48">
        <v>35.2209</v>
      </c>
      <c r="HB48">
        <v>24.0875</v>
      </c>
      <c r="HC48">
        <v>18</v>
      </c>
      <c r="HD48">
        <v>530.328</v>
      </c>
      <c r="HE48">
        <v>414.034</v>
      </c>
      <c r="HF48">
        <v>16.8985</v>
      </c>
      <c r="HG48">
        <v>26.4387</v>
      </c>
      <c r="HH48">
        <v>29.9998</v>
      </c>
      <c r="HI48">
        <v>26.5695</v>
      </c>
      <c r="HJ48">
        <v>26.5455</v>
      </c>
      <c r="HK48">
        <v>20.7083</v>
      </c>
      <c r="HL48">
        <v>45.6201</v>
      </c>
      <c r="HM48">
        <v>11.1669</v>
      </c>
      <c r="HN48">
        <v>16.8946</v>
      </c>
      <c r="HO48">
        <v>420</v>
      </c>
      <c r="HP48">
        <v>9.431430000000001</v>
      </c>
      <c r="HQ48">
        <v>100.785</v>
      </c>
      <c r="HR48">
        <v>100.882</v>
      </c>
    </row>
    <row r="49" spans="1:226">
      <c r="A49">
        <v>33</v>
      </c>
      <c r="B49">
        <v>1679692295.5</v>
      </c>
      <c r="C49">
        <v>2318</v>
      </c>
      <c r="D49" t="s">
        <v>428</v>
      </c>
      <c r="E49" t="s">
        <v>429</v>
      </c>
      <c r="F49">
        <v>5</v>
      </c>
      <c r="G49" t="s">
        <v>412</v>
      </c>
      <c r="H49" t="s">
        <v>354</v>
      </c>
      <c r="I49">
        <v>1679692292.7</v>
      </c>
      <c r="J49">
        <f>(K49)/1000</f>
        <v>0</v>
      </c>
      <c r="K49">
        <f>IF(BF49, AN49, AH49)</f>
        <v>0</v>
      </c>
      <c r="L49">
        <f>IF(BF49, AI49, AG49)</f>
        <v>0</v>
      </c>
      <c r="M49">
        <f>BH49 - IF(AU49&gt;1, L49*BB49*100.0/(AW49*BV49), 0)</f>
        <v>0</v>
      </c>
      <c r="N49">
        <f>((T49-J49/2)*M49-L49)/(T49+J49/2)</f>
        <v>0</v>
      </c>
      <c r="O49">
        <f>N49*(BO49+BP49)/1000.0</f>
        <v>0</v>
      </c>
      <c r="P49">
        <f>(BH49 - IF(AU49&gt;1, L49*BB49*100.0/(AW49*BV49), 0))*(BO49+BP49)/1000.0</f>
        <v>0</v>
      </c>
      <c r="Q49">
        <f>2.0/((1/S49-1/R49)+SIGN(S49)*SQRT((1/S49-1/R49)*(1/S49-1/R49) + 4*BC49/((BC49+1)*(BC49+1))*(2*1/S49*1/R49-1/R49*1/R49)))</f>
        <v>0</v>
      </c>
      <c r="R49">
        <f>IF(LEFT(BD49,1)&lt;&gt;"0",IF(LEFT(BD49,1)="1",3.0,BE49),$D$5+$E$5*(BV49*BO49/($K$5*1000))+$F$5*(BV49*BO49/($K$5*1000))*MAX(MIN(BB49,$J$5),$I$5)*MAX(MIN(BB49,$J$5),$I$5)+$G$5*MAX(MIN(BB49,$J$5),$I$5)*(BV49*BO49/($K$5*1000))+$H$5*(BV49*BO49/($K$5*1000))*(BV49*BO49/($K$5*1000)))</f>
        <v>0</v>
      </c>
      <c r="S49">
        <f>J49*(1000-(1000*0.61365*exp(17.502*W49/(240.97+W49))/(BO49+BP49)+BJ49)/2)/(1000*0.61365*exp(17.502*W49/(240.97+W49))/(BO49+BP49)-BJ49)</f>
        <v>0</v>
      </c>
      <c r="T49">
        <f>1/((BC49+1)/(Q49/1.6)+1/(R49/1.37)) + BC49/((BC49+1)/(Q49/1.6) + BC49/(R49/1.37))</f>
        <v>0</v>
      </c>
      <c r="U49">
        <f>(AX49*BA49)</f>
        <v>0</v>
      </c>
      <c r="V49">
        <f>(BQ49+(U49+2*0.95*5.67E-8*(((BQ49+$B$7)+273)^4-(BQ49+273)^4)-44100*J49)/(1.84*29.3*R49+8*0.95*5.67E-8*(BQ49+273)^3))</f>
        <v>0</v>
      </c>
      <c r="W49">
        <f>($C$7*BR49+$D$7*BS49+$E$7*V49)</f>
        <v>0</v>
      </c>
      <c r="X49">
        <f>0.61365*exp(17.502*W49/(240.97+W49))</f>
        <v>0</v>
      </c>
      <c r="Y49">
        <f>(Z49/AA49*100)</f>
        <v>0</v>
      </c>
      <c r="Z49">
        <f>BJ49*(BO49+BP49)/1000</f>
        <v>0</v>
      </c>
      <c r="AA49">
        <f>0.61365*exp(17.502*BQ49/(240.97+BQ49))</f>
        <v>0</v>
      </c>
      <c r="AB49">
        <f>(X49-BJ49*(BO49+BP49)/1000)</f>
        <v>0</v>
      </c>
      <c r="AC49">
        <f>(-J49*44100)</f>
        <v>0</v>
      </c>
      <c r="AD49">
        <f>2*29.3*R49*0.92*(BQ49-W49)</f>
        <v>0</v>
      </c>
      <c r="AE49">
        <f>2*0.95*5.67E-8*(((BQ49+$B$7)+273)^4-(W49+273)^4)</f>
        <v>0</v>
      </c>
      <c r="AF49">
        <f>U49+AE49+AC49+AD49</f>
        <v>0</v>
      </c>
      <c r="AG49">
        <f>BN49*AU49*(BI49-BH49*(1000-AU49*BK49)/(1000-AU49*BJ49))/(100*BB49)</f>
        <v>0</v>
      </c>
      <c r="AH49">
        <f>1000*BN49*AU49*(BJ49-BK49)/(100*BB49*(1000-AU49*BJ49))</f>
        <v>0</v>
      </c>
      <c r="AI49">
        <f>(AJ49 - AK49 - BO49*1E3/(8.314*(BQ49+273.15)) * AM49/BN49 * AL49) * BN49/(100*BB49) * (1000 - BK49)/1000</f>
        <v>0</v>
      </c>
      <c r="AJ49">
        <v>423.9876999248197</v>
      </c>
      <c r="AK49">
        <v>424.1892787878785</v>
      </c>
      <c r="AL49">
        <v>-0.0008112866298815999</v>
      </c>
      <c r="AM49">
        <v>64.56117710591784</v>
      </c>
      <c r="AN49">
        <f>(AP49 - AO49 + BO49*1E3/(8.314*(BQ49+273.15)) * AR49/BN49 * AQ49) * BN49/(100*BB49) * 1000/(1000 - AP49)</f>
        <v>0</v>
      </c>
      <c r="AO49">
        <v>9.351238783478573</v>
      </c>
      <c r="AP49">
        <v>9.437824969696969</v>
      </c>
      <c r="AQ49">
        <v>-0.0002571192979063702</v>
      </c>
      <c r="AR49">
        <v>100.7127049190374</v>
      </c>
      <c r="AS49">
        <v>0</v>
      </c>
      <c r="AT49">
        <v>0</v>
      </c>
      <c r="AU49">
        <f>IF(AS49*$H$13&gt;=AW49,1.0,(AW49/(AW49-AS49*$H$13)))</f>
        <v>0</v>
      </c>
      <c r="AV49">
        <f>(AU49-1)*100</f>
        <v>0</v>
      </c>
      <c r="AW49">
        <f>MAX(0,($B$13+$C$13*BV49)/(1+$D$13*BV49)*BO49/(BQ49+273)*$E$13)</f>
        <v>0</v>
      </c>
      <c r="AX49">
        <f>$B$11*BW49+$C$11*BX49+$F$11*CI49*(1-CL49)</f>
        <v>0</v>
      </c>
      <c r="AY49">
        <f>AX49*AZ49</f>
        <v>0</v>
      </c>
      <c r="AZ49">
        <f>($B$11*$D$9+$C$11*$D$9+$F$11*((CV49+CN49)/MAX(CV49+CN49+CW49, 0.1)*$I$9+CW49/MAX(CV49+CN49+CW49, 0.1)*$J$9))/($B$11+$C$11+$F$11)</f>
        <v>0</v>
      </c>
      <c r="BA49">
        <f>($B$11*$K$9+$C$11*$K$9+$F$11*((CV49+CN49)/MAX(CV49+CN49+CW49, 0.1)*$P$9+CW49/MAX(CV49+CN49+CW49, 0.1)*$Q$9))/($B$11+$C$11+$F$11)</f>
        <v>0</v>
      </c>
      <c r="BB49">
        <v>1.91</v>
      </c>
      <c r="BC49">
        <v>0.5</v>
      </c>
      <c r="BD49" t="s">
        <v>355</v>
      </c>
      <c r="BE49">
        <v>2</v>
      </c>
      <c r="BF49" t="b">
        <v>1</v>
      </c>
      <c r="BG49">
        <v>1679692292.7</v>
      </c>
      <c r="BH49">
        <v>420.2019</v>
      </c>
      <c r="BI49">
        <v>419.9991</v>
      </c>
      <c r="BJ49">
        <v>9.440388000000002</v>
      </c>
      <c r="BK49">
        <v>9.353126</v>
      </c>
      <c r="BL49">
        <v>421.3251</v>
      </c>
      <c r="BM49">
        <v>9.639776000000001</v>
      </c>
      <c r="BN49">
        <v>500.0312000000001</v>
      </c>
      <c r="BO49">
        <v>89.53352</v>
      </c>
      <c r="BP49">
        <v>0.09993361000000001</v>
      </c>
      <c r="BQ49">
        <v>20.32236</v>
      </c>
      <c r="BR49">
        <v>20.00188000000001</v>
      </c>
      <c r="BS49">
        <v>999.9</v>
      </c>
      <c r="BT49">
        <v>0</v>
      </c>
      <c r="BU49">
        <v>0</v>
      </c>
      <c r="BV49">
        <v>9999.76</v>
      </c>
      <c r="BW49">
        <v>0</v>
      </c>
      <c r="BX49">
        <v>0.281038</v>
      </c>
      <c r="BY49">
        <v>0.2026489</v>
      </c>
      <c r="BZ49">
        <v>424.2064999999999</v>
      </c>
      <c r="CA49">
        <v>423.9647</v>
      </c>
      <c r="CB49">
        <v>0.08726389</v>
      </c>
      <c r="CC49">
        <v>419.9991</v>
      </c>
      <c r="CD49">
        <v>9.353126</v>
      </c>
      <c r="CE49">
        <v>0.8452314</v>
      </c>
      <c r="CF49">
        <v>0.8374184</v>
      </c>
      <c r="CG49">
        <v>4.490512</v>
      </c>
      <c r="CH49">
        <v>4.357905000000001</v>
      </c>
      <c r="CI49">
        <v>0</v>
      </c>
      <c r="CJ49">
        <v>0</v>
      </c>
      <c r="CK49">
        <v>0</v>
      </c>
      <c r="CL49">
        <v>0</v>
      </c>
      <c r="CM49">
        <v>2.38835</v>
      </c>
      <c r="CN49">
        <v>0</v>
      </c>
      <c r="CO49">
        <v>-1.25806</v>
      </c>
      <c r="CP49">
        <v>-0.45732</v>
      </c>
      <c r="CQ49">
        <v>34.0683</v>
      </c>
      <c r="CR49">
        <v>38.7123</v>
      </c>
      <c r="CS49">
        <v>36.4999</v>
      </c>
      <c r="CT49">
        <v>38.0935</v>
      </c>
      <c r="CU49">
        <v>34.0809</v>
      </c>
      <c r="CV49">
        <v>0</v>
      </c>
      <c r="CW49">
        <v>0</v>
      </c>
      <c r="CX49">
        <v>0</v>
      </c>
      <c r="CY49">
        <v>1679692303.6</v>
      </c>
      <c r="CZ49">
        <v>0</v>
      </c>
      <c r="DA49">
        <v>1679691775</v>
      </c>
      <c r="DB49" t="s">
        <v>413</v>
      </c>
      <c r="DC49">
        <v>1679691775</v>
      </c>
      <c r="DD49">
        <v>1679691772</v>
      </c>
      <c r="DE49">
        <v>3</v>
      </c>
      <c r="DF49">
        <v>0.201</v>
      </c>
      <c r="DG49">
        <v>-0.008999999999999999</v>
      </c>
      <c r="DH49">
        <v>-1.123</v>
      </c>
      <c r="DI49">
        <v>-0.201</v>
      </c>
      <c r="DJ49">
        <v>420</v>
      </c>
      <c r="DK49">
        <v>9</v>
      </c>
      <c r="DL49">
        <v>0.07000000000000001</v>
      </c>
      <c r="DM49">
        <v>0.37</v>
      </c>
      <c r="DN49">
        <v>0.2329608048780488</v>
      </c>
      <c r="DO49">
        <v>-0.0876261533101039</v>
      </c>
      <c r="DP49">
        <v>0.04566419256160555</v>
      </c>
      <c r="DQ49">
        <v>1</v>
      </c>
      <c r="DR49">
        <v>0.07390954634146341</v>
      </c>
      <c r="DS49">
        <v>0.2587825400696864</v>
      </c>
      <c r="DT49">
        <v>0.03185967738321414</v>
      </c>
      <c r="DU49">
        <v>0</v>
      </c>
      <c r="DV49">
        <v>1</v>
      </c>
      <c r="DW49">
        <v>2</v>
      </c>
      <c r="DX49" t="s">
        <v>387</v>
      </c>
      <c r="DY49">
        <v>2.98331</v>
      </c>
      <c r="DZ49">
        <v>2.71563</v>
      </c>
      <c r="EA49">
        <v>0.0936145</v>
      </c>
      <c r="EB49">
        <v>0.0925</v>
      </c>
      <c r="EC49">
        <v>0.0543044</v>
      </c>
      <c r="ED49">
        <v>0.0527228</v>
      </c>
      <c r="EE49">
        <v>28749.1</v>
      </c>
      <c r="EF49">
        <v>28926.4</v>
      </c>
      <c r="EG49">
        <v>29478.6</v>
      </c>
      <c r="EH49">
        <v>29478.1</v>
      </c>
      <c r="EI49">
        <v>36938.4</v>
      </c>
      <c r="EJ49">
        <v>37135.9</v>
      </c>
      <c r="EK49">
        <v>41508</v>
      </c>
      <c r="EL49">
        <v>42004.7</v>
      </c>
      <c r="EM49">
        <v>1.9738</v>
      </c>
      <c r="EN49">
        <v>1.85735</v>
      </c>
      <c r="EO49">
        <v>-0.00849366</v>
      </c>
      <c r="EP49">
        <v>0</v>
      </c>
      <c r="EQ49">
        <v>20.1407</v>
      </c>
      <c r="ER49">
        <v>999.9</v>
      </c>
      <c r="ES49">
        <v>41</v>
      </c>
      <c r="ET49">
        <v>30.5</v>
      </c>
      <c r="EU49">
        <v>20.0779</v>
      </c>
      <c r="EV49">
        <v>62.0615</v>
      </c>
      <c r="EW49">
        <v>29.4992</v>
      </c>
      <c r="EX49">
        <v>1</v>
      </c>
      <c r="EY49">
        <v>-0.0696621</v>
      </c>
      <c r="EZ49">
        <v>3.28951</v>
      </c>
      <c r="FA49">
        <v>20.3315</v>
      </c>
      <c r="FB49">
        <v>5.22882</v>
      </c>
      <c r="FC49">
        <v>12.0116</v>
      </c>
      <c r="FD49">
        <v>4.9934</v>
      </c>
      <c r="FE49">
        <v>3.29</v>
      </c>
      <c r="FF49">
        <v>9999</v>
      </c>
      <c r="FG49">
        <v>9999</v>
      </c>
      <c r="FH49">
        <v>9999</v>
      </c>
      <c r="FI49">
        <v>999.9</v>
      </c>
      <c r="FJ49">
        <v>1.86737</v>
      </c>
      <c r="FK49">
        <v>1.86642</v>
      </c>
      <c r="FL49">
        <v>1.86588</v>
      </c>
      <c r="FM49">
        <v>1.86584</v>
      </c>
      <c r="FN49">
        <v>1.86768</v>
      </c>
      <c r="FO49">
        <v>1.87012</v>
      </c>
      <c r="FP49">
        <v>1.86875</v>
      </c>
      <c r="FQ49">
        <v>1.87025</v>
      </c>
      <c r="FR49">
        <v>0</v>
      </c>
      <c r="FS49">
        <v>0</v>
      </c>
      <c r="FT49">
        <v>0</v>
      </c>
      <c r="FU49">
        <v>0</v>
      </c>
      <c r="FV49" t="s">
        <v>358</v>
      </c>
      <c r="FW49" t="s">
        <v>359</v>
      </c>
      <c r="FX49" t="s">
        <v>360</v>
      </c>
      <c r="FY49" t="s">
        <v>360</v>
      </c>
      <c r="FZ49" t="s">
        <v>360</v>
      </c>
      <c r="GA49" t="s">
        <v>360</v>
      </c>
      <c r="GB49">
        <v>0</v>
      </c>
      <c r="GC49">
        <v>100</v>
      </c>
      <c r="GD49">
        <v>100</v>
      </c>
      <c r="GE49">
        <v>-1.123</v>
      </c>
      <c r="GF49">
        <v>-0.1994</v>
      </c>
      <c r="GG49">
        <v>-0.2105999456475509</v>
      </c>
      <c r="GH49">
        <v>-0.002270368465901076</v>
      </c>
      <c r="GI49">
        <v>2.972352929391332E-07</v>
      </c>
      <c r="GJ49">
        <v>-1.191130092995547E-10</v>
      </c>
      <c r="GK49">
        <v>-0.1576075929357197</v>
      </c>
      <c r="GL49">
        <v>-0.01651147022539249</v>
      </c>
      <c r="GM49">
        <v>0.001538257844941434</v>
      </c>
      <c r="GN49">
        <v>-2.852852953541502E-05</v>
      </c>
      <c r="GO49">
        <v>3</v>
      </c>
      <c r="GP49">
        <v>2330</v>
      </c>
      <c r="GQ49">
        <v>1</v>
      </c>
      <c r="GR49">
        <v>25</v>
      </c>
      <c r="GS49">
        <v>8.699999999999999</v>
      </c>
      <c r="GT49">
        <v>8.699999999999999</v>
      </c>
      <c r="GU49">
        <v>1.03394</v>
      </c>
      <c r="GV49">
        <v>2.22778</v>
      </c>
      <c r="GW49">
        <v>1.39648</v>
      </c>
      <c r="GX49">
        <v>2.35107</v>
      </c>
      <c r="GY49">
        <v>1.49536</v>
      </c>
      <c r="GZ49">
        <v>2.50488</v>
      </c>
      <c r="HA49">
        <v>35.2209</v>
      </c>
      <c r="HB49">
        <v>24.0875</v>
      </c>
      <c r="HC49">
        <v>18</v>
      </c>
      <c r="HD49">
        <v>530.37</v>
      </c>
      <c r="HE49">
        <v>414.005</v>
      </c>
      <c r="HF49">
        <v>16.8929</v>
      </c>
      <c r="HG49">
        <v>26.4337</v>
      </c>
      <c r="HH49">
        <v>29.9997</v>
      </c>
      <c r="HI49">
        <v>26.5651</v>
      </c>
      <c r="HJ49">
        <v>26.5416</v>
      </c>
      <c r="HK49">
        <v>20.7073</v>
      </c>
      <c r="HL49">
        <v>45.6201</v>
      </c>
      <c r="HM49">
        <v>10.7869</v>
      </c>
      <c r="HN49">
        <v>16.9055</v>
      </c>
      <c r="HO49">
        <v>420</v>
      </c>
      <c r="HP49">
        <v>9.431430000000001</v>
      </c>
      <c r="HQ49">
        <v>100.786</v>
      </c>
      <c r="HR49">
        <v>100.883</v>
      </c>
    </row>
    <row r="50" spans="1:226">
      <c r="A50">
        <v>34</v>
      </c>
      <c r="B50">
        <v>1679692300.5</v>
      </c>
      <c r="C50">
        <v>2323</v>
      </c>
      <c r="D50" t="s">
        <v>430</v>
      </c>
      <c r="E50" t="s">
        <v>431</v>
      </c>
      <c r="F50">
        <v>5</v>
      </c>
      <c r="G50" t="s">
        <v>412</v>
      </c>
      <c r="H50" t="s">
        <v>354</v>
      </c>
      <c r="I50">
        <v>1679692298</v>
      </c>
      <c r="J50">
        <f>(K50)/1000</f>
        <v>0</v>
      </c>
      <c r="K50">
        <f>IF(BF50, AN50, AH50)</f>
        <v>0</v>
      </c>
      <c r="L50">
        <f>IF(BF50, AI50, AG50)</f>
        <v>0</v>
      </c>
      <c r="M50">
        <f>BH50 - IF(AU50&gt;1, L50*BB50*100.0/(AW50*BV50), 0)</f>
        <v>0</v>
      </c>
      <c r="N50">
        <f>((T50-J50/2)*M50-L50)/(T50+J50/2)</f>
        <v>0</v>
      </c>
      <c r="O50">
        <f>N50*(BO50+BP50)/1000.0</f>
        <v>0</v>
      </c>
      <c r="P50">
        <f>(BH50 - IF(AU50&gt;1, L50*BB50*100.0/(AW50*BV50), 0))*(BO50+BP50)/1000.0</f>
        <v>0</v>
      </c>
      <c r="Q50">
        <f>2.0/((1/S50-1/R50)+SIGN(S50)*SQRT((1/S50-1/R50)*(1/S50-1/R50) + 4*BC50/((BC50+1)*(BC50+1))*(2*1/S50*1/R50-1/R50*1/R50)))</f>
        <v>0</v>
      </c>
      <c r="R50">
        <f>IF(LEFT(BD50,1)&lt;&gt;"0",IF(LEFT(BD50,1)="1",3.0,BE50),$D$5+$E$5*(BV50*BO50/($K$5*1000))+$F$5*(BV50*BO50/($K$5*1000))*MAX(MIN(BB50,$J$5),$I$5)*MAX(MIN(BB50,$J$5),$I$5)+$G$5*MAX(MIN(BB50,$J$5),$I$5)*(BV50*BO50/($K$5*1000))+$H$5*(BV50*BO50/($K$5*1000))*(BV50*BO50/($K$5*1000)))</f>
        <v>0</v>
      </c>
      <c r="S50">
        <f>J50*(1000-(1000*0.61365*exp(17.502*W50/(240.97+W50))/(BO50+BP50)+BJ50)/2)/(1000*0.61365*exp(17.502*W50/(240.97+W50))/(BO50+BP50)-BJ50)</f>
        <v>0</v>
      </c>
      <c r="T50">
        <f>1/((BC50+1)/(Q50/1.6)+1/(R50/1.37)) + BC50/((BC50+1)/(Q50/1.6) + BC50/(R50/1.37))</f>
        <v>0</v>
      </c>
      <c r="U50">
        <f>(AX50*BA50)</f>
        <v>0</v>
      </c>
      <c r="V50">
        <f>(BQ50+(U50+2*0.95*5.67E-8*(((BQ50+$B$7)+273)^4-(BQ50+273)^4)-44100*J50)/(1.84*29.3*R50+8*0.95*5.67E-8*(BQ50+273)^3))</f>
        <v>0</v>
      </c>
      <c r="W50">
        <f>($C$7*BR50+$D$7*BS50+$E$7*V50)</f>
        <v>0</v>
      </c>
      <c r="X50">
        <f>0.61365*exp(17.502*W50/(240.97+W50))</f>
        <v>0</v>
      </c>
      <c r="Y50">
        <f>(Z50/AA50*100)</f>
        <v>0</v>
      </c>
      <c r="Z50">
        <f>BJ50*(BO50+BP50)/1000</f>
        <v>0</v>
      </c>
      <c r="AA50">
        <f>0.61365*exp(17.502*BQ50/(240.97+BQ50))</f>
        <v>0</v>
      </c>
      <c r="AB50">
        <f>(X50-BJ50*(BO50+BP50)/1000)</f>
        <v>0</v>
      </c>
      <c r="AC50">
        <f>(-J50*44100)</f>
        <v>0</v>
      </c>
      <c r="AD50">
        <f>2*29.3*R50*0.92*(BQ50-W50)</f>
        <v>0</v>
      </c>
      <c r="AE50">
        <f>2*0.95*5.67E-8*(((BQ50+$B$7)+273)^4-(W50+273)^4)</f>
        <v>0</v>
      </c>
      <c r="AF50">
        <f>U50+AE50+AC50+AD50</f>
        <v>0</v>
      </c>
      <c r="AG50">
        <f>BN50*AU50*(BI50-BH50*(1000-AU50*BK50)/(1000-AU50*BJ50))/(100*BB50)</f>
        <v>0</v>
      </c>
      <c r="AH50">
        <f>1000*BN50*AU50*(BJ50-BK50)/(100*BB50*(1000-AU50*BJ50))</f>
        <v>0</v>
      </c>
      <c r="AI50">
        <f>(AJ50 - AK50 - BO50*1E3/(8.314*(BQ50+273.15)) * AM50/BN50 * AL50) * BN50/(100*BB50) * (1000 - BK50)/1000</f>
        <v>0</v>
      </c>
      <c r="AJ50">
        <v>423.9522125360177</v>
      </c>
      <c r="AK50">
        <v>424.2606545454544</v>
      </c>
      <c r="AL50">
        <v>0.004334763030906834</v>
      </c>
      <c r="AM50">
        <v>64.56117710591784</v>
      </c>
      <c r="AN50">
        <f>(AP50 - AO50 + BO50*1E3/(8.314*(BQ50+273.15)) * AR50/BN50 * AQ50) * BN50/(100*BB50) * 1000/(1000 - AP50)</f>
        <v>0</v>
      </c>
      <c r="AO50">
        <v>9.370046233007507</v>
      </c>
      <c r="AP50">
        <v>9.441586303030299</v>
      </c>
      <c r="AQ50">
        <v>0.0001360917693268049</v>
      </c>
      <c r="AR50">
        <v>100.7127049190374</v>
      </c>
      <c r="AS50">
        <v>0</v>
      </c>
      <c r="AT50">
        <v>0</v>
      </c>
      <c r="AU50">
        <f>IF(AS50*$H$13&gt;=AW50,1.0,(AW50/(AW50-AS50*$H$13)))</f>
        <v>0</v>
      </c>
      <c r="AV50">
        <f>(AU50-1)*100</f>
        <v>0</v>
      </c>
      <c r="AW50">
        <f>MAX(0,($B$13+$C$13*BV50)/(1+$D$13*BV50)*BO50/(BQ50+273)*$E$13)</f>
        <v>0</v>
      </c>
      <c r="AX50">
        <f>$B$11*BW50+$C$11*BX50+$F$11*CI50*(1-CL50)</f>
        <v>0</v>
      </c>
      <c r="AY50">
        <f>AX50*AZ50</f>
        <v>0</v>
      </c>
      <c r="AZ50">
        <f>($B$11*$D$9+$C$11*$D$9+$F$11*((CV50+CN50)/MAX(CV50+CN50+CW50, 0.1)*$I$9+CW50/MAX(CV50+CN50+CW50, 0.1)*$J$9))/($B$11+$C$11+$F$11)</f>
        <v>0</v>
      </c>
      <c r="BA50">
        <f>($B$11*$K$9+$C$11*$K$9+$F$11*((CV50+CN50)/MAX(CV50+CN50+CW50, 0.1)*$P$9+CW50/MAX(CV50+CN50+CW50, 0.1)*$Q$9))/($B$11+$C$11+$F$11)</f>
        <v>0</v>
      </c>
      <c r="BB50">
        <v>1.91</v>
      </c>
      <c r="BC50">
        <v>0.5</v>
      </c>
      <c r="BD50" t="s">
        <v>355</v>
      </c>
      <c r="BE50">
        <v>2</v>
      </c>
      <c r="BF50" t="b">
        <v>1</v>
      </c>
      <c r="BG50">
        <v>1679692298</v>
      </c>
      <c r="BH50">
        <v>420.2406666666667</v>
      </c>
      <c r="BI50">
        <v>419.99</v>
      </c>
      <c r="BJ50">
        <v>9.44148</v>
      </c>
      <c r="BK50">
        <v>9.365953333333334</v>
      </c>
      <c r="BL50">
        <v>421.3642222222222</v>
      </c>
      <c r="BM50">
        <v>9.640861111111111</v>
      </c>
      <c r="BN50">
        <v>500.0536666666667</v>
      </c>
      <c r="BO50">
        <v>89.53443333333333</v>
      </c>
      <c r="BP50">
        <v>0.09999149999999998</v>
      </c>
      <c r="BQ50">
        <v>20.31912222222222</v>
      </c>
      <c r="BR50">
        <v>19.99881111111111</v>
      </c>
      <c r="BS50">
        <v>999.9000000000001</v>
      </c>
      <c r="BT50">
        <v>0</v>
      </c>
      <c r="BU50">
        <v>0</v>
      </c>
      <c r="BV50">
        <v>10006.65</v>
      </c>
      <c r="BW50">
        <v>0</v>
      </c>
      <c r="BX50">
        <v>0.281038</v>
      </c>
      <c r="BY50">
        <v>0.2507392222222222</v>
      </c>
      <c r="BZ50">
        <v>424.2462222222223</v>
      </c>
      <c r="CA50">
        <v>423.9607777777778</v>
      </c>
      <c r="CB50">
        <v>0.07552674444444445</v>
      </c>
      <c r="CC50">
        <v>419.99</v>
      </c>
      <c r="CD50">
        <v>9.365953333333334</v>
      </c>
      <c r="CE50">
        <v>0.8453374444444445</v>
      </c>
      <c r="CF50">
        <v>0.838575111111111</v>
      </c>
      <c r="CG50">
        <v>4.492303333333333</v>
      </c>
      <c r="CH50">
        <v>4.377605555555555</v>
      </c>
      <c r="CI50">
        <v>0</v>
      </c>
      <c r="CJ50">
        <v>0</v>
      </c>
      <c r="CK50">
        <v>0</v>
      </c>
      <c r="CL50">
        <v>0</v>
      </c>
      <c r="CM50">
        <v>2.406788888888889</v>
      </c>
      <c r="CN50">
        <v>0</v>
      </c>
      <c r="CO50">
        <v>-0.9975000000000001</v>
      </c>
      <c r="CP50">
        <v>-0.4016</v>
      </c>
      <c r="CQ50">
        <v>34</v>
      </c>
      <c r="CR50">
        <v>38.58311111111111</v>
      </c>
      <c r="CS50">
        <v>36.40255555555555</v>
      </c>
      <c r="CT50">
        <v>37.95811111111111</v>
      </c>
      <c r="CU50">
        <v>34.01377777777778</v>
      </c>
      <c r="CV50">
        <v>0</v>
      </c>
      <c r="CW50">
        <v>0</v>
      </c>
      <c r="CX50">
        <v>0</v>
      </c>
      <c r="CY50">
        <v>1679692309</v>
      </c>
      <c r="CZ50">
        <v>0</v>
      </c>
      <c r="DA50">
        <v>1679691775</v>
      </c>
      <c r="DB50" t="s">
        <v>413</v>
      </c>
      <c r="DC50">
        <v>1679691775</v>
      </c>
      <c r="DD50">
        <v>1679691772</v>
      </c>
      <c r="DE50">
        <v>3</v>
      </c>
      <c r="DF50">
        <v>0.201</v>
      </c>
      <c r="DG50">
        <v>-0.008999999999999999</v>
      </c>
      <c r="DH50">
        <v>-1.123</v>
      </c>
      <c r="DI50">
        <v>-0.201</v>
      </c>
      <c r="DJ50">
        <v>420</v>
      </c>
      <c r="DK50">
        <v>9</v>
      </c>
      <c r="DL50">
        <v>0.07000000000000001</v>
      </c>
      <c r="DM50">
        <v>0.37</v>
      </c>
      <c r="DN50">
        <v>0.23493195</v>
      </c>
      <c r="DO50">
        <v>-0.103232195121951</v>
      </c>
      <c r="DP50">
        <v>0.04407771414102029</v>
      </c>
      <c r="DQ50">
        <v>0</v>
      </c>
      <c r="DR50">
        <v>0.0867668975</v>
      </c>
      <c r="DS50">
        <v>-0.03787031031894966</v>
      </c>
      <c r="DT50">
        <v>0.01553079397607359</v>
      </c>
      <c r="DU50">
        <v>1</v>
      </c>
      <c r="DV50">
        <v>1</v>
      </c>
      <c r="DW50">
        <v>2</v>
      </c>
      <c r="DX50" t="s">
        <v>387</v>
      </c>
      <c r="DY50">
        <v>2.98335</v>
      </c>
      <c r="DZ50">
        <v>2.71565</v>
      </c>
      <c r="EA50">
        <v>0.0936275</v>
      </c>
      <c r="EB50">
        <v>0.09250369999999999</v>
      </c>
      <c r="EC50">
        <v>0.0543171</v>
      </c>
      <c r="ED50">
        <v>0.0525699</v>
      </c>
      <c r="EE50">
        <v>28748.7</v>
      </c>
      <c r="EF50">
        <v>28926.3</v>
      </c>
      <c r="EG50">
        <v>29478.5</v>
      </c>
      <c r="EH50">
        <v>29478.1</v>
      </c>
      <c r="EI50">
        <v>36937.5</v>
      </c>
      <c r="EJ50">
        <v>37141.7</v>
      </c>
      <c r="EK50">
        <v>41507.6</v>
      </c>
      <c r="EL50">
        <v>42004.5</v>
      </c>
      <c r="EM50">
        <v>1.97392</v>
      </c>
      <c r="EN50">
        <v>1.85728</v>
      </c>
      <c r="EO50">
        <v>-0.008225440000000001</v>
      </c>
      <c r="EP50">
        <v>0</v>
      </c>
      <c r="EQ50">
        <v>20.139</v>
      </c>
      <c r="ER50">
        <v>999.9</v>
      </c>
      <c r="ES50">
        <v>40.9</v>
      </c>
      <c r="ET50">
        <v>30.5</v>
      </c>
      <c r="EU50">
        <v>20.029</v>
      </c>
      <c r="EV50">
        <v>62.0715</v>
      </c>
      <c r="EW50">
        <v>29.4752</v>
      </c>
      <c r="EX50">
        <v>1</v>
      </c>
      <c r="EY50">
        <v>-0.07014479999999999</v>
      </c>
      <c r="EZ50">
        <v>3.26455</v>
      </c>
      <c r="FA50">
        <v>20.3321</v>
      </c>
      <c r="FB50">
        <v>5.22912</v>
      </c>
      <c r="FC50">
        <v>12.012</v>
      </c>
      <c r="FD50">
        <v>4.9935</v>
      </c>
      <c r="FE50">
        <v>3.29</v>
      </c>
      <c r="FF50">
        <v>9999</v>
      </c>
      <c r="FG50">
        <v>9999</v>
      </c>
      <c r="FH50">
        <v>9999</v>
      </c>
      <c r="FI50">
        <v>999.9</v>
      </c>
      <c r="FJ50">
        <v>1.86737</v>
      </c>
      <c r="FK50">
        <v>1.86641</v>
      </c>
      <c r="FL50">
        <v>1.86587</v>
      </c>
      <c r="FM50">
        <v>1.86584</v>
      </c>
      <c r="FN50">
        <v>1.86767</v>
      </c>
      <c r="FO50">
        <v>1.87012</v>
      </c>
      <c r="FP50">
        <v>1.86875</v>
      </c>
      <c r="FQ50">
        <v>1.87026</v>
      </c>
      <c r="FR50">
        <v>0</v>
      </c>
      <c r="FS50">
        <v>0</v>
      </c>
      <c r="FT50">
        <v>0</v>
      </c>
      <c r="FU50">
        <v>0</v>
      </c>
      <c r="FV50" t="s">
        <v>358</v>
      </c>
      <c r="FW50" t="s">
        <v>359</v>
      </c>
      <c r="FX50" t="s">
        <v>360</v>
      </c>
      <c r="FY50" t="s">
        <v>360</v>
      </c>
      <c r="FZ50" t="s">
        <v>360</v>
      </c>
      <c r="GA50" t="s">
        <v>360</v>
      </c>
      <c r="GB50">
        <v>0</v>
      </c>
      <c r="GC50">
        <v>100</v>
      </c>
      <c r="GD50">
        <v>100</v>
      </c>
      <c r="GE50">
        <v>-1.123</v>
      </c>
      <c r="GF50">
        <v>-0.1994</v>
      </c>
      <c r="GG50">
        <v>-0.2105999456475509</v>
      </c>
      <c r="GH50">
        <v>-0.002270368465901076</v>
      </c>
      <c r="GI50">
        <v>2.972352929391332E-07</v>
      </c>
      <c r="GJ50">
        <v>-1.191130092995547E-10</v>
      </c>
      <c r="GK50">
        <v>-0.1576075929357197</v>
      </c>
      <c r="GL50">
        <v>-0.01651147022539249</v>
      </c>
      <c r="GM50">
        <v>0.001538257844941434</v>
      </c>
      <c r="GN50">
        <v>-2.852852953541502E-05</v>
      </c>
      <c r="GO50">
        <v>3</v>
      </c>
      <c r="GP50">
        <v>2330</v>
      </c>
      <c r="GQ50">
        <v>1</v>
      </c>
      <c r="GR50">
        <v>25</v>
      </c>
      <c r="GS50">
        <v>8.800000000000001</v>
      </c>
      <c r="GT50">
        <v>8.800000000000001</v>
      </c>
      <c r="GU50">
        <v>1.03394</v>
      </c>
      <c r="GV50">
        <v>2.22778</v>
      </c>
      <c r="GW50">
        <v>1.39648</v>
      </c>
      <c r="GX50">
        <v>2.35107</v>
      </c>
      <c r="GY50">
        <v>1.49536</v>
      </c>
      <c r="GZ50">
        <v>2.51953</v>
      </c>
      <c r="HA50">
        <v>35.2209</v>
      </c>
      <c r="HB50">
        <v>24.0525</v>
      </c>
      <c r="HC50">
        <v>18</v>
      </c>
      <c r="HD50">
        <v>530.412</v>
      </c>
      <c r="HE50">
        <v>413.926</v>
      </c>
      <c r="HF50">
        <v>16.9016</v>
      </c>
      <c r="HG50">
        <v>26.4292</v>
      </c>
      <c r="HH50">
        <v>29.9996</v>
      </c>
      <c r="HI50">
        <v>26.5606</v>
      </c>
      <c r="HJ50">
        <v>26.5367</v>
      </c>
      <c r="HK50">
        <v>20.7055</v>
      </c>
      <c r="HL50">
        <v>45.3326</v>
      </c>
      <c r="HM50">
        <v>10.4037</v>
      </c>
      <c r="HN50">
        <v>16.9057</v>
      </c>
      <c r="HO50">
        <v>420</v>
      </c>
      <c r="HP50">
        <v>9.431430000000001</v>
      </c>
      <c r="HQ50">
        <v>100.785</v>
      </c>
      <c r="HR50">
        <v>100.883</v>
      </c>
    </row>
    <row r="51" spans="1:226">
      <c r="A51">
        <v>35</v>
      </c>
      <c r="B51">
        <v>1679692305.5</v>
      </c>
      <c r="C51">
        <v>2328</v>
      </c>
      <c r="D51" t="s">
        <v>432</v>
      </c>
      <c r="E51" t="s">
        <v>433</v>
      </c>
      <c r="F51">
        <v>5</v>
      </c>
      <c r="G51" t="s">
        <v>412</v>
      </c>
      <c r="H51" t="s">
        <v>354</v>
      </c>
      <c r="I51">
        <v>1679692302.7</v>
      </c>
      <c r="J51">
        <f>(K51)/1000</f>
        <v>0</v>
      </c>
      <c r="K51">
        <f>IF(BF51, AN51, AH51)</f>
        <v>0</v>
      </c>
      <c r="L51">
        <f>IF(BF51, AI51, AG51)</f>
        <v>0</v>
      </c>
      <c r="M51">
        <f>BH51 - IF(AU51&gt;1, L51*BB51*100.0/(AW51*BV51), 0)</f>
        <v>0</v>
      </c>
      <c r="N51">
        <f>((T51-J51/2)*M51-L51)/(T51+J51/2)</f>
        <v>0</v>
      </c>
      <c r="O51">
        <f>N51*(BO51+BP51)/1000.0</f>
        <v>0</v>
      </c>
      <c r="P51">
        <f>(BH51 - IF(AU51&gt;1, L51*BB51*100.0/(AW51*BV51), 0))*(BO51+BP51)/1000.0</f>
        <v>0</v>
      </c>
      <c r="Q51">
        <f>2.0/((1/S51-1/R51)+SIGN(S51)*SQRT((1/S51-1/R51)*(1/S51-1/R51) + 4*BC51/((BC51+1)*(BC51+1))*(2*1/S51*1/R51-1/R51*1/R51)))</f>
        <v>0</v>
      </c>
      <c r="R51">
        <f>IF(LEFT(BD51,1)&lt;&gt;"0",IF(LEFT(BD51,1)="1",3.0,BE51),$D$5+$E$5*(BV51*BO51/($K$5*1000))+$F$5*(BV51*BO51/($K$5*1000))*MAX(MIN(BB51,$J$5),$I$5)*MAX(MIN(BB51,$J$5),$I$5)+$G$5*MAX(MIN(BB51,$J$5),$I$5)*(BV51*BO51/($K$5*1000))+$H$5*(BV51*BO51/($K$5*1000))*(BV51*BO51/($K$5*1000)))</f>
        <v>0</v>
      </c>
      <c r="S51">
        <f>J51*(1000-(1000*0.61365*exp(17.502*W51/(240.97+W51))/(BO51+BP51)+BJ51)/2)/(1000*0.61365*exp(17.502*W51/(240.97+W51))/(BO51+BP51)-BJ51)</f>
        <v>0</v>
      </c>
      <c r="T51">
        <f>1/((BC51+1)/(Q51/1.6)+1/(R51/1.37)) + BC51/((BC51+1)/(Q51/1.6) + BC51/(R51/1.37))</f>
        <v>0</v>
      </c>
      <c r="U51">
        <f>(AX51*BA51)</f>
        <v>0</v>
      </c>
      <c r="V51">
        <f>(BQ51+(U51+2*0.95*5.67E-8*(((BQ51+$B$7)+273)^4-(BQ51+273)^4)-44100*J51)/(1.84*29.3*R51+8*0.95*5.67E-8*(BQ51+273)^3))</f>
        <v>0</v>
      </c>
      <c r="W51">
        <f>($C$7*BR51+$D$7*BS51+$E$7*V51)</f>
        <v>0</v>
      </c>
      <c r="X51">
        <f>0.61365*exp(17.502*W51/(240.97+W51))</f>
        <v>0</v>
      </c>
      <c r="Y51">
        <f>(Z51/AA51*100)</f>
        <v>0</v>
      </c>
      <c r="Z51">
        <f>BJ51*(BO51+BP51)/1000</f>
        <v>0</v>
      </c>
      <c r="AA51">
        <f>0.61365*exp(17.502*BQ51/(240.97+BQ51))</f>
        <v>0</v>
      </c>
      <c r="AB51">
        <f>(X51-BJ51*(BO51+BP51)/1000)</f>
        <v>0</v>
      </c>
      <c r="AC51">
        <f>(-J51*44100)</f>
        <v>0</v>
      </c>
      <c r="AD51">
        <f>2*29.3*R51*0.92*(BQ51-W51)</f>
        <v>0</v>
      </c>
      <c r="AE51">
        <f>2*0.95*5.67E-8*(((BQ51+$B$7)+273)^4-(W51+273)^4)</f>
        <v>0</v>
      </c>
      <c r="AF51">
        <f>U51+AE51+AC51+AD51</f>
        <v>0</v>
      </c>
      <c r="AG51">
        <f>BN51*AU51*(BI51-BH51*(1000-AU51*BK51)/(1000-AU51*BJ51))/(100*BB51)</f>
        <v>0</v>
      </c>
      <c r="AH51">
        <f>1000*BN51*AU51*(BJ51-BK51)/(100*BB51*(1000-AU51*BJ51))</f>
        <v>0</v>
      </c>
      <c r="AI51">
        <f>(AJ51 - AK51 - BO51*1E3/(8.314*(BQ51+273.15)) * AM51/BN51 * AL51) * BN51/(100*BB51) * (1000 - BK51)/1000</f>
        <v>0</v>
      </c>
      <c r="AJ51">
        <v>423.9781657095685</v>
      </c>
      <c r="AK51">
        <v>424.2438606060604</v>
      </c>
      <c r="AL51">
        <v>-0.001507381424636933</v>
      </c>
      <c r="AM51">
        <v>64.56117710591784</v>
      </c>
      <c r="AN51">
        <f>(AP51 - AO51 + BO51*1E3/(8.314*(BQ51+273.15)) * AR51/BN51 * AQ51) * BN51/(100*BB51) * 1000/(1000 - AP51)</f>
        <v>0</v>
      </c>
      <c r="AO51">
        <v>9.339478518304439</v>
      </c>
      <c r="AP51">
        <v>9.431241151515151</v>
      </c>
      <c r="AQ51">
        <v>-0.0001871993803562382</v>
      </c>
      <c r="AR51">
        <v>100.7127049190374</v>
      </c>
      <c r="AS51">
        <v>0</v>
      </c>
      <c r="AT51">
        <v>0</v>
      </c>
      <c r="AU51">
        <f>IF(AS51*$H$13&gt;=AW51,1.0,(AW51/(AW51-AS51*$H$13)))</f>
        <v>0</v>
      </c>
      <c r="AV51">
        <f>(AU51-1)*100</f>
        <v>0</v>
      </c>
      <c r="AW51">
        <f>MAX(0,($B$13+$C$13*BV51)/(1+$D$13*BV51)*BO51/(BQ51+273)*$E$13)</f>
        <v>0</v>
      </c>
      <c r="AX51">
        <f>$B$11*BW51+$C$11*BX51+$F$11*CI51*(1-CL51)</f>
        <v>0</v>
      </c>
      <c r="AY51">
        <f>AX51*AZ51</f>
        <v>0</v>
      </c>
      <c r="AZ51">
        <f>($B$11*$D$9+$C$11*$D$9+$F$11*((CV51+CN51)/MAX(CV51+CN51+CW51, 0.1)*$I$9+CW51/MAX(CV51+CN51+CW51, 0.1)*$J$9))/($B$11+$C$11+$F$11)</f>
        <v>0</v>
      </c>
      <c r="BA51">
        <f>($B$11*$K$9+$C$11*$K$9+$F$11*((CV51+CN51)/MAX(CV51+CN51+CW51, 0.1)*$P$9+CW51/MAX(CV51+CN51+CW51, 0.1)*$Q$9))/($B$11+$C$11+$F$11)</f>
        <v>0</v>
      </c>
      <c r="BB51">
        <v>1.91</v>
      </c>
      <c r="BC51">
        <v>0.5</v>
      </c>
      <c r="BD51" t="s">
        <v>355</v>
      </c>
      <c r="BE51">
        <v>2</v>
      </c>
      <c r="BF51" t="b">
        <v>1</v>
      </c>
      <c r="BG51">
        <v>1679692302.7</v>
      </c>
      <c r="BH51">
        <v>420.2548</v>
      </c>
      <c r="BI51">
        <v>420.0087</v>
      </c>
      <c r="BJ51">
        <v>9.435298999999999</v>
      </c>
      <c r="BK51">
        <v>9.342893</v>
      </c>
      <c r="BL51">
        <v>421.3781000000001</v>
      </c>
      <c r="BM51">
        <v>9.634712</v>
      </c>
      <c r="BN51">
        <v>500.0318</v>
      </c>
      <c r="BO51">
        <v>89.53295</v>
      </c>
      <c r="BP51">
        <v>0.10001353</v>
      </c>
      <c r="BQ51">
        <v>20.31676</v>
      </c>
      <c r="BR51">
        <v>20.0011</v>
      </c>
      <c r="BS51">
        <v>999.9</v>
      </c>
      <c r="BT51">
        <v>0</v>
      </c>
      <c r="BU51">
        <v>0</v>
      </c>
      <c r="BV51">
        <v>9993.375</v>
      </c>
      <c r="BW51">
        <v>0</v>
      </c>
      <c r="BX51">
        <v>0.281038</v>
      </c>
      <c r="BY51">
        <v>0.2461975</v>
      </c>
      <c r="BZ51">
        <v>424.2577</v>
      </c>
      <c r="CA51">
        <v>423.9695</v>
      </c>
      <c r="CB51">
        <v>0.09240538000000001</v>
      </c>
      <c r="CC51">
        <v>420.0087</v>
      </c>
      <c r="CD51">
        <v>9.342893</v>
      </c>
      <c r="CE51">
        <v>0.8447701999999999</v>
      </c>
      <c r="CF51">
        <v>0.8364969999999999</v>
      </c>
      <c r="CG51">
        <v>4.482711</v>
      </c>
      <c r="CH51">
        <v>4.342198000000001</v>
      </c>
      <c r="CI51">
        <v>0</v>
      </c>
      <c r="CJ51">
        <v>0</v>
      </c>
      <c r="CK51">
        <v>0</v>
      </c>
      <c r="CL51">
        <v>0</v>
      </c>
      <c r="CM51">
        <v>2.33881</v>
      </c>
      <c r="CN51">
        <v>0</v>
      </c>
      <c r="CO51">
        <v>-0.71321</v>
      </c>
      <c r="CP51">
        <v>-0.34868</v>
      </c>
      <c r="CQ51">
        <v>33.9433</v>
      </c>
      <c r="CR51">
        <v>38.4685</v>
      </c>
      <c r="CS51">
        <v>36.3435</v>
      </c>
      <c r="CT51">
        <v>37.8123</v>
      </c>
      <c r="CU51">
        <v>33.9559</v>
      </c>
      <c r="CV51">
        <v>0</v>
      </c>
      <c r="CW51">
        <v>0</v>
      </c>
      <c r="CX51">
        <v>0</v>
      </c>
      <c r="CY51">
        <v>1679692313.8</v>
      </c>
      <c r="CZ51">
        <v>0</v>
      </c>
      <c r="DA51">
        <v>1679691775</v>
      </c>
      <c r="DB51" t="s">
        <v>413</v>
      </c>
      <c r="DC51">
        <v>1679691775</v>
      </c>
      <c r="DD51">
        <v>1679691772</v>
      </c>
      <c r="DE51">
        <v>3</v>
      </c>
      <c r="DF51">
        <v>0.201</v>
      </c>
      <c r="DG51">
        <v>-0.008999999999999999</v>
      </c>
      <c r="DH51">
        <v>-1.123</v>
      </c>
      <c r="DI51">
        <v>-0.201</v>
      </c>
      <c r="DJ51">
        <v>420</v>
      </c>
      <c r="DK51">
        <v>9</v>
      </c>
      <c r="DL51">
        <v>0.07000000000000001</v>
      </c>
      <c r="DM51">
        <v>0.37</v>
      </c>
      <c r="DN51">
        <v>0.231109625</v>
      </c>
      <c r="DO51">
        <v>0.04986428893058104</v>
      </c>
      <c r="DP51">
        <v>0.04135274576173117</v>
      </c>
      <c r="DQ51">
        <v>1</v>
      </c>
      <c r="DR51">
        <v>0.090261035</v>
      </c>
      <c r="DS51">
        <v>-0.05091916772983121</v>
      </c>
      <c r="DT51">
        <v>0.0153036641291808</v>
      </c>
      <c r="DU51">
        <v>1</v>
      </c>
      <c r="DV51">
        <v>2</v>
      </c>
      <c r="DW51">
        <v>2</v>
      </c>
      <c r="DX51" t="s">
        <v>363</v>
      </c>
      <c r="DY51">
        <v>2.98352</v>
      </c>
      <c r="DZ51">
        <v>2.71572</v>
      </c>
      <c r="EA51">
        <v>0.09362379999999999</v>
      </c>
      <c r="EB51">
        <v>0.0924982</v>
      </c>
      <c r="EC51">
        <v>0.0542745</v>
      </c>
      <c r="ED51">
        <v>0.0526343</v>
      </c>
      <c r="EE51">
        <v>28749.3</v>
      </c>
      <c r="EF51">
        <v>28926.8</v>
      </c>
      <c r="EG51">
        <v>29479</v>
      </c>
      <c r="EH51">
        <v>29478.4</v>
      </c>
      <c r="EI51">
        <v>36940.1</v>
      </c>
      <c r="EJ51">
        <v>37139.5</v>
      </c>
      <c r="EK51">
        <v>41508.6</v>
      </c>
      <c r="EL51">
        <v>42004.8</v>
      </c>
      <c r="EM51">
        <v>1.9742</v>
      </c>
      <c r="EN51">
        <v>1.85745</v>
      </c>
      <c r="EO51">
        <v>-0.00881404</v>
      </c>
      <c r="EP51">
        <v>0</v>
      </c>
      <c r="EQ51">
        <v>20.1386</v>
      </c>
      <c r="ER51">
        <v>999.9</v>
      </c>
      <c r="ES51">
        <v>40.8</v>
      </c>
      <c r="ET51">
        <v>30.5</v>
      </c>
      <c r="EU51">
        <v>19.9783</v>
      </c>
      <c r="EV51">
        <v>62.3515</v>
      </c>
      <c r="EW51">
        <v>29.5032</v>
      </c>
      <c r="EX51">
        <v>1</v>
      </c>
      <c r="EY51">
        <v>-0.0703608</v>
      </c>
      <c r="EZ51">
        <v>3.27215</v>
      </c>
      <c r="FA51">
        <v>20.3319</v>
      </c>
      <c r="FB51">
        <v>5.22882</v>
      </c>
      <c r="FC51">
        <v>12.0108</v>
      </c>
      <c r="FD51">
        <v>4.99315</v>
      </c>
      <c r="FE51">
        <v>3.29</v>
      </c>
      <c r="FF51">
        <v>9999</v>
      </c>
      <c r="FG51">
        <v>9999</v>
      </c>
      <c r="FH51">
        <v>9999</v>
      </c>
      <c r="FI51">
        <v>999.9</v>
      </c>
      <c r="FJ51">
        <v>1.86737</v>
      </c>
      <c r="FK51">
        <v>1.86642</v>
      </c>
      <c r="FL51">
        <v>1.86587</v>
      </c>
      <c r="FM51">
        <v>1.86584</v>
      </c>
      <c r="FN51">
        <v>1.86768</v>
      </c>
      <c r="FO51">
        <v>1.87012</v>
      </c>
      <c r="FP51">
        <v>1.86874</v>
      </c>
      <c r="FQ51">
        <v>1.87022</v>
      </c>
      <c r="FR51">
        <v>0</v>
      </c>
      <c r="FS51">
        <v>0</v>
      </c>
      <c r="FT51">
        <v>0</v>
      </c>
      <c r="FU51">
        <v>0</v>
      </c>
      <c r="FV51" t="s">
        <v>358</v>
      </c>
      <c r="FW51" t="s">
        <v>359</v>
      </c>
      <c r="FX51" t="s">
        <v>360</v>
      </c>
      <c r="FY51" t="s">
        <v>360</v>
      </c>
      <c r="FZ51" t="s">
        <v>360</v>
      </c>
      <c r="GA51" t="s">
        <v>360</v>
      </c>
      <c r="GB51">
        <v>0</v>
      </c>
      <c r="GC51">
        <v>100</v>
      </c>
      <c r="GD51">
        <v>100</v>
      </c>
      <c r="GE51">
        <v>-1.123</v>
      </c>
      <c r="GF51">
        <v>-0.1994</v>
      </c>
      <c r="GG51">
        <v>-0.2105999456475509</v>
      </c>
      <c r="GH51">
        <v>-0.002270368465901076</v>
      </c>
      <c r="GI51">
        <v>2.972352929391332E-07</v>
      </c>
      <c r="GJ51">
        <v>-1.191130092995547E-10</v>
      </c>
      <c r="GK51">
        <v>-0.1576075929357197</v>
      </c>
      <c r="GL51">
        <v>-0.01651147022539249</v>
      </c>
      <c r="GM51">
        <v>0.001538257844941434</v>
      </c>
      <c r="GN51">
        <v>-2.852852953541502E-05</v>
      </c>
      <c r="GO51">
        <v>3</v>
      </c>
      <c r="GP51">
        <v>2330</v>
      </c>
      <c r="GQ51">
        <v>1</v>
      </c>
      <c r="GR51">
        <v>25</v>
      </c>
      <c r="GS51">
        <v>8.800000000000001</v>
      </c>
      <c r="GT51">
        <v>8.9</v>
      </c>
      <c r="GU51">
        <v>1.03394</v>
      </c>
      <c r="GV51">
        <v>2.23022</v>
      </c>
      <c r="GW51">
        <v>1.39648</v>
      </c>
      <c r="GX51">
        <v>2.35229</v>
      </c>
      <c r="GY51">
        <v>1.49536</v>
      </c>
      <c r="GZ51">
        <v>2.51221</v>
      </c>
      <c r="HA51">
        <v>35.2209</v>
      </c>
      <c r="HB51">
        <v>24.0875</v>
      </c>
      <c r="HC51">
        <v>18</v>
      </c>
      <c r="HD51">
        <v>530.5549999999999</v>
      </c>
      <c r="HE51">
        <v>413.998</v>
      </c>
      <c r="HF51">
        <v>16.9049</v>
      </c>
      <c r="HG51">
        <v>26.4242</v>
      </c>
      <c r="HH51">
        <v>29.9997</v>
      </c>
      <c r="HI51">
        <v>26.5562</v>
      </c>
      <c r="HJ51">
        <v>26.5327</v>
      </c>
      <c r="HK51">
        <v>20.7066</v>
      </c>
      <c r="HL51">
        <v>45.3326</v>
      </c>
      <c r="HM51">
        <v>10.4037</v>
      </c>
      <c r="HN51">
        <v>16.9049</v>
      </c>
      <c r="HO51">
        <v>420</v>
      </c>
      <c r="HP51">
        <v>9.431469999999999</v>
      </c>
      <c r="HQ51">
        <v>100.787</v>
      </c>
      <c r="HR51">
        <v>100.884</v>
      </c>
    </row>
    <row r="52" spans="1:226">
      <c r="A52">
        <v>36</v>
      </c>
      <c r="B52">
        <v>1679692310.5</v>
      </c>
      <c r="C52">
        <v>2333</v>
      </c>
      <c r="D52" t="s">
        <v>434</v>
      </c>
      <c r="E52" t="s">
        <v>435</v>
      </c>
      <c r="F52">
        <v>5</v>
      </c>
      <c r="G52" t="s">
        <v>412</v>
      </c>
      <c r="H52" t="s">
        <v>354</v>
      </c>
      <c r="I52">
        <v>1679692308</v>
      </c>
      <c r="J52">
        <f>(K52)/1000</f>
        <v>0</v>
      </c>
      <c r="K52">
        <f>IF(BF52, AN52, AH52)</f>
        <v>0</v>
      </c>
      <c r="L52">
        <f>IF(BF52, AI52, AG52)</f>
        <v>0</v>
      </c>
      <c r="M52">
        <f>BH52 - IF(AU52&gt;1, L52*BB52*100.0/(AW52*BV52), 0)</f>
        <v>0</v>
      </c>
      <c r="N52">
        <f>((T52-J52/2)*M52-L52)/(T52+J52/2)</f>
        <v>0</v>
      </c>
      <c r="O52">
        <f>N52*(BO52+BP52)/1000.0</f>
        <v>0</v>
      </c>
      <c r="P52">
        <f>(BH52 - IF(AU52&gt;1, L52*BB52*100.0/(AW52*BV52), 0))*(BO52+BP52)/1000.0</f>
        <v>0</v>
      </c>
      <c r="Q52">
        <f>2.0/((1/S52-1/R52)+SIGN(S52)*SQRT((1/S52-1/R52)*(1/S52-1/R52) + 4*BC52/((BC52+1)*(BC52+1))*(2*1/S52*1/R52-1/R52*1/R52)))</f>
        <v>0</v>
      </c>
      <c r="R52">
        <f>IF(LEFT(BD52,1)&lt;&gt;"0",IF(LEFT(BD52,1)="1",3.0,BE52),$D$5+$E$5*(BV52*BO52/($K$5*1000))+$F$5*(BV52*BO52/($K$5*1000))*MAX(MIN(BB52,$J$5),$I$5)*MAX(MIN(BB52,$J$5),$I$5)+$G$5*MAX(MIN(BB52,$J$5),$I$5)*(BV52*BO52/($K$5*1000))+$H$5*(BV52*BO52/($K$5*1000))*(BV52*BO52/($K$5*1000)))</f>
        <v>0</v>
      </c>
      <c r="S52">
        <f>J52*(1000-(1000*0.61365*exp(17.502*W52/(240.97+W52))/(BO52+BP52)+BJ52)/2)/(1000*0.61365*exp(17.502*W52/(240.97+W52))/(BO52+BP52)-BJ52)</f>
        <v>0</v>
      </c>
      <c r="T52">
        <f>1/((BC52+1)/(Q52/1.6)+1/(R52/1.37)) + BC52/((BC52+1)/(Q52/1.6) + BC52/(R52/1.37))</f>
        <v>0</v>
      </c>
      <c r="U52">
        <f>(AX52*BA52)</f>
        <v>0</v>
      </c>
      <c r="V52">
        <f>(BQ52+(U52+2*0.95*5.67E-8*(((BQ52+$B$7)+273)^4-(BQ52+273)^4)-44100*J52)/(1.84*29.3*R52+8*0.95*5.67E-8*(BQ52+273)^3))</f>
        <v>0</v>
      </c>
      <c r="W52">
        <f>($C$7*BR52+$D$7*BS52+$E$7*V52)</f>
        <v>0</v>
      </c>
      <c r="X52">
        <f>0.61365*exp(17.502*W52/(240.97+W52))</f>
        <v>0</v>
      </c>
      <c r="Y52">
        <f>(Z52/AA52*100)</f>
        <v>0</v>
      </c>
      <c r="Z52">
        <f>BJ52*(BO52+BP52)/1000</f>
        <v>0</v>
      </c>
      <c r="AA52">
        <f>0.61365*exp(17.502*BQ52/(240.97+BQ52))</f>
        <v>0</v>
      </c>
      <c r="AB52">
        <f>(X52-BJ52*(BO52+BP52)/1000)</f>
        <v>0</v>
      </c>
      <c r="AC52">
        <f>(-J52*44100)</f>
        <v>0</v>
      </c>
      <c r="AD52">
        <f>2*29.3*R52*0.92*(BQ52-W52)</f>
        <v>0</v>
      </c>
      <c r="AE52">
        <f>2*0.95*5.67E-8*(((BQ52+$B$7)+273)^4-(W52+273)^4)</f>
        <v>0</v>
      </c>
      <c r="AF52">
        <f>U52+AE52+AC52+AD52</f>
        <v>0</v>
      </c>
      <c r="AG52">
        <f>BN52*AU52*(BI52-BH52*(1000-AU52*BK52)/(1000-AU52*BJ52))/(100*BB52)</f>
        <v>0</v>
      </c>
      <c r="AH52">
        <f>1000*BN52*AU52*(BJ52-BK52)/(100*BB52*(1000-AU52*BJ52))</f>
        <v>0</v>
      </c>
      <c r="AI52">
        <f>(AJ52 - AK52 - BO52*1E3/(8.314*(BQ52+273.15)) * AM52/BN52 * AL52) * BN52/(100*BB52) * (1000 - BK52)/1000</f>
        <v>0</v>
      </c>
      <c r="AJ52">
        <v>423.9333390399543</v>
      </c>
      <c r="AK52">
        <v>424.2328545454547</v>
      </c>
      <c r="AL52">
        <v>0.0001328477159731839</v>
      </c>
      <c r="AM52">
        <v>64.56117710591784</v>
      </c>
      <c r="AN52">
        <f>(AP52 - AO52 + BO52*1E3/(8.314*(BQ52+273.15)) * AR52/BN52 * AQ52) * BN52/(100*BB52) * 1000/(1000 - AP52)</f>
        <v>0</v>
      </c>
      <c r="AO52">
        <v>9.365499593813519</v>
      </c>
      <c r="AP52">
        <v>9.434163818181817</v>
      </c>
      <c r="AQ52">
        <v>3.987998163433576E-05</v>
      </c>
      <c r="AR52">
        <v>100.7127049190374</v>
      </c>
      <c r="AS52">
        <v>0</v>
      </c>
      <c r="AT52">
        <v>0</v>
      </c>
      <c r="AU52">
        <f>IF(AS52*$H$13&gt;=AW52,1.0,(AW52/(AW52-AS52*$H$13)))</f>
        <v>0</v>
      </c>
      <c r="AV52">
        <f>(AU52-1)*100</f>
        <v>0</v>
      </c>
      <c r="AW52">
        <f>MAX(0,($B$13+$C$13*BV52)/(1+$D$13*BV52)*BO52/(BQ52+273)*$E$13)</f>
        <v>0</v>
      </c>
      <c r="AX52">
        <f>$B$11*BW52+$C$11*BX52+$F$11*CI52*(1-CL52)</f>
        <v>0</v>
      </c>
      <c r="AY52">
        <f>AX52*AZ52</f>
        <v>0</v>
      </c>
      <c r="AZ52">
        <f>($B$11*$D$9+$C$11*$D$9+$F$11*((CV52+CN52)/MAX(CV52+CN52+CW52, 0.1)*$I$9+CW52/MAX(CV52+CN52+CW52, 0.1)*$J$9))/($B$11+$C$11+$F$11)</f>
        <v>0</v>
      </c>
      <c r="BA52">
        <f>($B$11*$K$9+$C$11*$K$9+$F$11*((CV52+CN52)/MAX(CV52+CN52+CW52, 0.1)*$P$9+CW52/MAX(CV52+CN52+CW52, 0.1)*$Q$9))/($B$11+$C$11+$F$11)</f>
        <v>0</v>
      </c>
      <c r="BB52">
        <v>1.91</v>
      </c>
      <c r="BC52">
        <v>0.5</v>
      </c>
      <c r="BD52" t="s">
        <v>355</v>
      </c>
      <c r="BE52">
        <v>2</v>
      </c>
      <c r="BF52" t="b">
        <v>1</v>
      </c>
      <c r="BG52">
        <v>1679692308</v>
      </c>
      <c r="BH52">
        <v>420.2277777777778</v>
      </c>
      <c r="BI52">
        <v>419.9648888888889</v>
      </c>
      <c r="BJ52">
        <v>9.432187777777777</v>
      </c>
      <c r="BK52">
        <v>9.363998888888888</v>
      </c>
      <c r="BL52">
        <v>421.3509999999999</v>
      </c>
      <c r="BM52">
        <v>9.631617777777778</v>
      </c>
      <c r="BN52">
        <v>500.0588888888889</v>
      </c>
      <c r="BO52">
        <v>89.53232222222222</v>
      </c>
      <c r="BP52">
        <v>0.0999682888888889</v>
      </c>
      <c r="BQ52">
        <v>20.31898888888889</v>
      </c>
      <c r="BR52">
        <v>19.99296666666667</v>
      </c>
      <c r="BS52">
        <v>999.9000000000001</v>
      </c>
      <c r="BT52">
        <v>0</v>
      </c>
      <c r="BU52">
        <v>0</v>
      </c>
      <c r="BV52">
        <v>10000.12777777778</v>
      </c>
      <c r="BW52">
        <v>0</v>
      </c>
      <c r="BX52">
        <v>0.281038</v>
      </c>
      <c r="BY52">
        <v>0.2627123333333333</v>
      </c>
      <c r="BZ52">
        <v>424.229</v>
      </c>
      <c r="CA52">
        <v>423.9344444444444</v>
      </c>
      <c r="CB52">
        <v>0.06818898888888889</v>
      </c>
      <c r="CC52">
        <v>419.9648888888889</v>
      </c>
      <c r="CD52">
        <v>9.363998888888888</v>
      </c>
      <c r="CE52">
        <v>0.8444858888888889</v>
      </c>
      <c r="CF52">
        <v>0.8383804444444444</v>
      </c>
      <c r="CG52">
        <v>4.477902222222223</v>
      </c>
      <c r="CH52">
        <v>4.374304444444444</v>
      </c>
      <c r="CI52">
        <v>0</v>
      </c>
      <c r="CJ52">
        <v>0</v>
      </c>
      <c r="CK52">
        <v>0</v>
      </c>
      <c r="CL52">
        <v>0</v>
      </c>
      <c r="CM52">
        <v>2.314922222222222</v>
      </c>
      <c r="CN52">
        <v>0</v>
      </c>
      <c r="CO52">
        <v>-0.6039555555555555</v>
      </c>
      <c r="CP52">
        <v>-0.2206555555555555</v>
      </c>
      <c r="CQ52">
        <v>33.88877777777778</v>
      </c>
      <c r="CR52">
        <v>38.34</v>
      </c>
      <c r="CS52">
        <v>36.22900000000001</v>
      </c>
      <c r="CT52">
        <v>37.68033333333333</v>
      </c>
      <c r="CU52">
        <v>33.88877777777778</v>
      </c>
      <c r="CV52">
        <v>0</v>
      </c>
      <c r="CW52">
        <v>0</v>
      </c>
      <c r="CX52">
        <v>0</v>
      </c>
      <c r="CY52">
        <v>1679692318.6</v>
      </c>
      <c r="CZ52">
        <v>0</v>
      </c>
      <c r="DA52">
        <v>1679691775</v>
      </c>
      <c r="DB52" t="s">
        <v>413</v>
      </c>
      <c r="DC52">
        <v>1679691775</v>
      </c>
      <c r="DD52">
        <v>1679691772</v>
      </c>
      <c r="DE52">
        <v>3</v>
      </c>
      <c r="DF52">
        <v>0.201</v>
      </c>
      <c r="DG52">
        <v>-0.008999999999999999</v>
      </c>
      <c r="DH52">
        <v>-1.123</v>
      </c>
      <c r="DI52">
        <v>-0.201</v>
      </c>
      <c r="DJ52">
        <v>420</v>
      </c>
      <c r="DK52">
        <v>9</v>
      </c>
      <c r="DL52">
        <v>0.07000000000000001</v>
      </c>
      <c r="DM52">
        <v>0.37</v>
      </c>
      <c r="DN52">
        <v>0.2411231219512195</v>
      </c>
      <c r="DO52">
        <v>0.1178811637630667</v>
      </c>
      <c r="DP52">
        <v>0.04218778706247853</v>
      </c>
      <c r="DQ52">
        <v>0</v>
      </c>
      <c r="DR52">
        <v>0.08221831219512196</v>
      </c>
      <c r="DS52">
        <v>-0.06141067108013889</v>
      </c>
      <c r="DT52">
        <v>0.01503022277523743</v>
      </c>
      <c r="DU52">
        <v>1</v>
      </c>
      <c r="DV52">
        <v>1</v>
      </c>
      <c r="DW52">
        <v>2</v>
      </c>
      <c r="DX52" t="s">
        <v>387</v>
      </c>
      <c r="DY52">
        <v>2.9832</v>
      </c>
      <c r="DZ52">
        <v>2.71566</v>
      </c>
      <c r="EA52">
        <v>0.093626</v>
      </c>
      <c r="EB52">
        <v>0.09249350000000001</v>
      </c>
      <c r="EC52">
        <v>0.0542874</v>
      </c>
      <c r="ED52">
        <v>0.0526507</v>
      </c>
      <c r="EE52">
        <v>28750.1</v>
      </c>
      <c r="EF52">
        <v>28927.1</v>
      </c>
      <c r="EG52">
        <v>29479.9</v>
      </c>
      <c r="EH52">
        <v>29478.5</v>
      </c>
      <c r="EI52">
        <v>36940.4</v>
      </c>
      <c r="EJ52">
        <v>37139.2</v>
      </c>
      <c r="EK52">
        <v>41509.5</v>
      </c>
      <c r="EL52">
        <v>42005.2</v>
      </c>
      <c r="EM52">
        <v>1.97392</v>
      </c>
      <c r="EN52">
        <v>1.8579</v>
      </c>
      <c r="EO52">
        <v>-0.008471309999999999</v>
      </c>
      <c r="EP52">
        <v>0</v>
      </c>
      <c r="EQ52">
        <v>20.1369</v>
      </c>
      <c r="ER52">
        <v>999.9</v>
      </c>
      <c r="ES52">
        <v>40.7</v>
      </c>
      <c r="ET52">
        <v>30.5</v>
      </c>
      <c r="EU52">
        <v>19.9307</v>
      </c>
      <c r="EV52">
        <v>62.1815</v>
      </c>
      <c r="EW52">
        <v>29.7316</v>
      </c>
      <c r="EX52">
        <v>1</v>
      </c>
      <c r="EY52">
        <v>-0.0708028</v>
      </c>
      <c r="EZ52">
        <v>3.27661</v>
      </c>
      <c r="FA52">
        <v>20.3319</v>
      </c>
      <c r="FB52">
        <v>5.22882</v>
      </c>
      <c r="FC52">
        <v>12.0113</v>
      </c>
      <c r="FD52">
        <v>4.9934</v>
      </c>
      <c r="FE52">
        <v>3.29</v>
      </c>
      <c r="FF52">
        <v>9999</v>
      </c>
      <c r="FG52">
        <v>9999</v>
      </c>
      <c r="FH52">
        <v>9999</v>
      </c>
      <c r="FI52">
        <v>999.9</v>
      </c>
      <c r="FJ52">
        <v>1.86737</v>
      </c>
      <c r="FK52">
        <v>1.86644</v>
      </c>
      <c r="FL52">
        <v>1.86588</v>
      </c>
      <c r="FM52">
        <v>1.86584</v>
      </c>
      <c r="FN52">
        <v>1.86768</v>
      </c>
      <c r="FO52">
        <v>1.87012</v>
      </c>
      <c r="FP52">
        <v>1.86876</v>
      </c>
      <c r="FQ52">
        <v>1.87024</v>
      </c>
      <c r="FR52">
        <v>0</v>
      </c>
      <c r="FS52">
        <v>0</v>
      </c>
      <c r="FT52">
        <v>0</v>
      </c>
      <c r="FU52">
        <v>0</v>
      </c>
      <c r="FV52" t="s">
        <v>358</v>
      </c>
      <c r="FW52" t="s">
        <v>359</v>
      </c>
      <c r="FX52" t="s">
        <v>360</v>
      </c>
      <c r="FY52" t="s">
        <v>360</v>
      </c>
      <c r="FZ52" t="s">
        <v>360</v>
      </c>
      <c r="GA52" t="s">
        <v>360</v>
      </c>
      <c r="GB52">
        <v>0</v>
      </c>
      <c r="GC52">
        <v>100</v>
      </c>
      <c r="GD52">
        <v>100</v>
      </c>
      <c r="GE52">
        <v>-1.124</v>
      </c>
      <c r="GF52">
        <v>-0.1994</v>
      </c>
      <c r="GG52">
        <v>-0.2105999456475509</v>
      </c>
      <c r="GH52">
        <v>-0.002270368465901076</v>
      </c>
      <c r="GI52">
        <v>2.972352929391332E-07</v>
      </c>
      <c r="GJ52">
        <v>-1.191130092995547E-10</v>
      </c>
      <c r="GK52">
        <v>-0.1576075929357197</v>
      </c>
      <c r="GL52">
        <v>-0.01651147022539249</v>
      </c>
      <c r="GM52">
        <v>0.001538257844941434</v>
      </c>
      <c r="GN52">
        <v>-2.852852953541502E-05</v>
      </c>
      <c r="GO52">
        <v>3</v>
      </c>
      <c r="GP52">
        <v>2330</v>
      </c>
      <c r="GQ52">
        <v>1</v>
      </c>
      <c r="GR52">
        <v>25</v>
      </c>
      <c r="GS52">
        <v>8.9</v>
      </c>
      <c r="GT52">
        <v>9</v>
      </c>
      <c r="GU52">
        <v>1.03394</v>
      </c>
      <c r="GV52">
        <v>2.23267</v>
      </c>
      <c r="GW52">
        <v>1.39648</v>
      </c>
      <c r="GX52">
        <v>2.34985</v>
      </c>
      <c r="GY52">
        <v>1.49536</v>
      </c>
      <c r="GZ52">
        <v>2.4353</v>
      </c>
      <c r="HA52">
        <v>35.2209</v>
      </c>
      <c r="HB52">
        <v>24.0787</v>
      </c>
      <c r="HC52">
        <v>18</v>
      </c>
      <c r="HD52">
        <v>530.33</v>
      </c>
      <c r="HE52">
        <v>414.225</v>
      </c>
      <c r="HF52">
        <v>16.9052</v>
      </c>
      <c r="HG52">
        <v>26.4197</v>
      </c>
      <c r="HH52">
        <v>29.9998</v>
      </c>
      <c r="HI52">
        <v>26.5517</v>
      </c>
      <c r="HJ52">
        <v>26.5283</v>
      </c>
      <c r="HK52">
        <v>20.7078</v>
      </c>
      <c r="HL52">
        <v>45.3326</v>
      </c>
      <c r="HM52">
        <v>10.0315</v>
      </c>
      <c r="HN52">
        <v>16.9051</v>
      </c>
      <c r="HO52">
        <v>420</v>
      </c>
      <c r="HP52">
        <v>9.4315</v>
      </c>
      <c r="HQ52">
        <v>100.79</v>
      </c>
      <c r="HR52">
        <v>100.884</v>
      </c>
    </row>
    <row r="53" spans="1:226">
      <c r="A53">
        <v>37</v>
      </c>
      <c r="B53">
        <v>1679694187.1</v>
      </c>
      <c r="C53">
        <v>4209.599999904633</v>
      </c>
      <c r="D53" t="s">
        <v>436</v>
      </c>
      <c r="E53" t="s">
        <v>437</v>
      </c>
      <c r="F53">
        <v>5</v>
      </c>
      <c r="G53" t="s">
        <v>412</v>
      </c>
      <c r="H53" t="s">
        <v>354</v>
      </c>
      <c r="I53">
        <v>1679694184.1</v>
      </c>
      <c r="J53">
        <f>(K53)/1000</f>
        <v>0</v>
      </c>
      <c r="K53">
        <f>IF(BF53, AN53, AH53)</f>
        <v>0</v>
      </c>
      <c r="L53">
        <f>IF(BF53, AI53, AG53)</f>
        <v>0</v>
      </c>
      <c r="M53">
        <f>BH53 - IF(AU53&gt;1, L53*BB53*100.0/(AW53*BV53), 0)</f>
        <v>0</v>
      </c>
      <c r="N53">
        <f>((T53-J53/2)*M53-L53)/(T53+J53/2)</f>
        <v>0</v>
      </c>
      <c r="O53">
        <f>N53*(BO53+BP53)/1000.0</f>
        <v>0</v>
      </c>
      <c r="P53">
        <f>(BH53 - IF(AU53&gt;1, L53*BB53*100.0/(AW53*BV53), 0))*(BO53+BP53)/1000.0</f>
        <v>0</v>
      </c>
      <c r="Q53">
        <f>2.0/((1/S53-1/R53)+SIGN(S53)*SQRT((1/S53-1/R53)*(1/S53-1/R53) + 4*BC53/((BC53+1)*(BC53+1))*(2*1/S53*1/R53-1/R53*1/R53)))</f>
        <v>0</v>
      </c>
      <c r="R53">
        <f>IF(LEFT(BD53,1)&lt;&gt;"0",IF(LEFT(BD53,1)="1",3.0,BE53),$D$5+$E$5*(BV53*BO53/($K$5*1000))+$F$5*(BV53*BO53/($K$5*1000))*MAX(MIN(BB53,$J$5),$I$5)*MAX(MIN(BB53,$J$5),$I$5)+$G$5*MAX(MIN(BB53,$J$5),$I$5)*(BV53*BO53/($K$5*1000))+$H$5*(BV53*BO53/($K$5*1000))*(BV53*BO53/($K$5*1000)))</f>
        <v>0</v>
      </c>
      <c r="S53">
        <f>J53*(1000-(1000*0.61365*exp(17.502*W53/(240.97+W53))/(BO53+BP53)+BJ53)/2)/(1000*0.61365*exp(17.502*W53/(240.97+W53))/(BO53+BP53)-BJ53)</f>
        <v>0</v>
      </c>
      <c r="T53">
        <f>1/((BC53+1)/(Q53/1.6)+1/(R53/1.37)) + BC53/((BC53+1)/(Q53/1.6) + BC53/(R53/1.37))</f>
        <v>0</v>
      </c>
      <c r="U53">
        <f>(AX53*BA53)</f>
        <v>0</v>
      </c>
      <c r="V53">
        <f>(BQ53+(U53+2*0.95*5.67E-8*(((BQ53+$B$7)+273)^4-(BQ53+273)^4)-44100*J53)/(1.84*29.3*R53+8*0.95*5.67E-8*(BQ53+273)^3))</f>
        <v>0</v>
      </c>
      <c r="W53">
        <f>($C$7*BR53+$D$7*BS53+$E$7*V53)</f>
        <v>0</v>
      </c>
      <c r="X53">
        <f>0.61365*exp(17.502*W53/(240.97+W53))</f>
        <v>0</v>
      </c>
      <c r="Y53">
        <f>(Z53/AA53*100)</f>
        <v>0</v>
      </c>
      <c r="Z53">
        <f>BJ53*(BO53+BP53)/1000</f>
        <v>0</v>
      </c>
      <c r="AA53">
        <f>0.61365*exp(17.502*BQ53/(240.97+BQ53))</f>
        <v>0</v>
      </c>
      <c r="AB53">
        <f>(X53-BJ53*(BO53+BP53)/1000)</f>
        <v>0</v>
      </c>
      <c r="AC53">
        <f>(-J53*44100)</f>
        <v>0</v>
      </c>
      <c r="AD53">
        <f>2*29.3*R53*0.92*(BQ53-W53)</f>
        <v>0</v>
      </c>
      <c r="AE53">
        <f>2*0.95*5.67E-8*(((BQ53+$B$7)+273)^4-(W53+273)^4)</f>
        <v>0</v>
      </c>
      <c r="AF53">
        <f>U53+AE53+AC53+AD53</f>
        <v>0</v>
      </c>
      <c r="AG53">
        <f>BN53*AU53*(BI53-BH53*(1000-AU53*BK53)/(1000-AU53*BJ53))/(100*BB53)</f>
        <v>0</v>
      </c>
      <c r="AH53">
        <f>1000*BN53*AU53*(BJ53-BK53)/(100*BB53*(1000-AU53*BJ53))</f>
        <v>0</v>
      </c>
      <c r="AI53">
        <f>(AJ53 - AK53 - BO53*1E3/(8.314*(BQ53+273.15)) * AM53/BN53 * AL53) * BN53/(100*BB53) * (1000 - BK53)/1000</f>
        <v>0</v>
      </c>
      <c r="AJ53">
        <v>430.51321861281</v>
      </c>
      <c r="AK53">
        <v>430.9587212121211</v>
      </c>
      <c r="AL53">
        <v>0.001177455648863507</v>
      </c>
      <c r="AM53">
        <v>64.4759588887373</v>
      </c>
      <c r="AN53">
        <f>(AP53 - AO53 + BO53*1E3/(8.314*(BQ53+273.15)) * AR53/BN53 * AQ53) * BN53/(100*BB53) * 1000/(1000 - AP53)</f>
        <v>0</v>
      </c>
      <c r="AO53">
        <v>24.33537182041664</v>
      </c>
      <c r="AP53">
        <v>24.40479212121211</v>
      </c>
      <c r="AQ53">
        <v>-3.140490275699585E-05</v>
      </c>
      <c r="AR53">
        <v>101.873030113669</v>
      </c>
      <c r="AS53">
        <v>1</v>
      </c>
      <c r="AT53">
        <v>0</v>
      </c>
      <c r="AU53">
        <f>IF(AS53*$H$13&gt;=AW53,1.0,(AW53/(AW53-AS53*$H$13)))</f>
        <v>0</v>
      </c>
      <c r="AV53">
        <f>(AU53-1)*100</f>
        <v>0</v>
      </c>
      <c r="AW53">
        <f>MAX(0,($B$13+$C$13*BV53)/(1+$D$13*BV53)*BO53/(BQ53+273)*$E$13)</f>
        <v>0</v>
      </c>
      <c r="AX53">
        <f>$B$11*BW53+$C$11*BX53+$F$11*CI53*(1-CL53)</f>
        <v>0</v>
      </c>
      <c r="AY53">
        <f>AX53*AZ53</f>
        <v>0</v>
      </c>
      <c r="AZ53">
        <f>($B$11*$D$9+$C$11*$D$9+$F$11*((CV53+CN53)/MAX(CV53+CN53+CW53, 0.1)*$I$9+CW53/MAX(CV53+CN53+CW53, 0.1)*$J$9))/($B$11+$C$11+$F$11)</f>
        <v>0</v>
      </c>
      <c r="BA53">
        <f>($B$11*$K$9+$C$11*$K$9+$F$11*((CV53+CN53)/MAX(CV53+CN53+CW53, 0.1)*$P$9+CW53/MAX(CV53+CN53+CW53, 0.1)*$Q$9))/($B$11+$C$11+$F$11)</f>
        <v>0</v>
      </c>
      <c r="BB53">
        <v>1.91</v>
      </c>
      <c r="BC53">
        <v>0.5</v>
      </c>
      <c r="BD53" t="s">
        <v>355</v>
      </c>
      <c r="BE53">
        <v>2</v>
      </c>
      <c r="BF53" t="b">
        <v>1</v>
      </c>
      <c r="BG53">
        <v>1679694184.1</v>
      </c>
      <c r="BH53">
        <v>420.4262727272726</v>
      </c>
      <c r="BI53">
        <v>420.0159090909091</v>
      </c>
      <c r="BJ53">
        <v>24.40676363636364</v>
      </c>
      <c r="BK53">
        <v>24.33656363636364</v>
      </c>
      <c r="BL53">
        <v>421.5179090909091</v>
      </c>
      <c r="BM53">
        <v>24.45605454545455</v>
      </c>
      <c r="BN53">
        <v>500.071</v>
      </c>
      <c r="BO53">
        <v>89.50207272727273</v>
      </c>
      <c r="BP53">
        <v>0.1000869636363637</v>
      </c>
      <c r="BQ53">
        <v>27.88071818181818</v>
      </c>
      <c r="BR53">
        <v>27.48611818181818</v>
      </c>
      <c r="BS53">
        <v>999.9</v>
      </c>
      <c r="BT53">
        <v>0</v>
      </c>
      <c r="BU53">
        <v>0</v>
      </c>
      <c r="BV53">
        <v>9996.800000000001</v>
      </c>
      <c r="BW53">
        <v>0</v>
      </c>
      <c r="BX53">
        <v>1.000238909090909</v>
      </c>
      <c r="BY53">
        <v>0.4103392727272727</v>
      </c>
      <c r="BZ53">
        <v>430.9442727272727</v>
      </c>
      <c r="CA53">
        <v>430.4926363636363</v>
      </c>
      <c r="CB53">
        <v>0.0701874909090909</v>
      </c>
      <c r="CC53">
        <v>420.0159090909091</v>
      </c>
      <c r="CD53">
        <v>24.33656363636364</v>
      </c>
      <c r="CE53">
        <v>2.184454545454545</v>
      </c>
      <c r="CF53">
        <v>2.178173636363637</v>
      </c>
      <c r="CG53">
        <v>18.84877272727273</v>
      </c>
      <c r="CH53">
        <v>18.80268181818182</v>
      </c>
      <c r="CI53">
        <v>0</v>
      </c>
      <c r="CJ53">
        <v>0</v>
      </c>
      <c r="CK53">
        <v>0</v>
      </c>
      <c r="CL53">
        <v>0</v>
      </c>
      <c r="CM53">
        <v>2.159690909090909</v>
      </c>
      <c r="CN53">
        <v>0</v>
      </c>
      <c r="CO53">
        <v>-0.02302727272727273</v>
      </c>
      <c r="CP53">
        <v>-0.1990272727272727</v>
      </c>
      <c r="CQ53">
        <v>34.23854545454546</v>
      </c>
      <c r="CR53">
        <v>38.02818181818182</v>
      </c>
      <c r="CS53">
        <v>36.25563636363636</v>
      </c>
      <c r="CT53">
        <v>37.50545454545455</v>
      </c>
      <c r="CU53">
        <v>34.875</v>
      </c>
      <c r="CV53">
        <v>0</v>
      </c>
      <c r="CW53">
        <v>0</v>
      </c>
      <c r="CX53">
        <v>0</v>
      </c>
      <c r="CY53">
        <v>1679694195.4</v>
      </c>
      <c r="CZ53">
        <v>0</v>
      </c>
      <c r="DA53">
        <v>1679693874.6</v>
      </c>
      <c r="DB53" t="s">
        <v>438</v>
      </c>
      <c r="DC53">
        <v>1679693874.6</v>
      </c>
      <c r="DD53">
        <v>1679693868.6</v>
      </c>
      <c r="DE53">
        <v>4</v>
      </c>
      <c r="DF53">
        <v>0.032</v>
      </c>
      <c r="DG53">
        <v>0.008999999999999999</v>
      </c>
      <c r="DH53">
        <v>-1.091</v>
      </c>
      <c r="DI53">
        <v>-0.05</v>
      </c>
      <c r="DJ53">
        <v>420</v>
      </c>
      <c r="DK53">
        <v>24</v>
      </c>
      <c r="DL53">
        <v>0.47</v>
      </c>
      <c r="DM53">
        <v>0.27</v>
      </c>
      <c r="DN53">
        <v>0.4281467560975611</v>
      </c>
      <c r="DO53">
        <v>-0.1871943554006979</v>
      </c>
      <c r="DP53">
        <v>0.0340658659556214</v>
      </c>
      <c r="DQ53">
        <v>0</v>
      </c>
      <c r="DR53">
        <v>0.07032273902439025</v>
      </c>
      <c r="DS53">
        <v>-0.002338582578397227</v>
      </c>
      <c r="DT53">
        <v>0.002149476477030247</v>
      </c>
      <c r="DU53">
        <v>1</v>
      </c>
      <c r="DV53">
        <v>1</v>
      </c>
      <c r="DW53">
        <v>2</v>
      </c>
      <c r="DX53" t="s">
        <v>387</v>
      </c>
      <c r="DY53">
        <v>2.98355</v>
      </c>
      <c r="DZ53">
        <v>2.71559</v>
      </c>
      <c r="EA53">
        <v>0.0938382</v>
      </c>
      <c r="EB53">
        <v>0.0926749</v>
      </c>
      <c r="EC53">
        <v>0.107646</v>
      </c>
      <c r="ED53">
        <v>0.10549</v>
      </c>
      <c r="EE53">
        <v>28754.2</v>
      </c>
      <c r="EF53">
        <v>28934</v>
      </c>
      <c r="EG53">
        <v>29489.6</v>
      </c>
      <c r="EH53">
        <v>29490.5</v>
      </c>
      <c r="EI53">
        <v>34842.2</v>
      </c>
      <c r="EJ53">
        <v>35055.3</v>
      </c>
      <c r="EK53">
        <v>41523.8</v>
      </c>
      <c r="EL53">
        <v>42022.6</v>
      </c>
      <c r="EM53">
        <v>1.97635</v>
      </c>
      <c r="EN53">
        <v>1.89172</v>
      </c>
      <c r="EO53">
        <v>0.0662915</v>
      </c>
      <c r="EP53">
        <v>0</v>
      </c>
      <c r="EQ53">
        <v>26.4028</v>
      </c>
      <c r="ER53">
        <v>999.9</v>
      </c>
      <c r="ES53">
        <v>59.2</v>
      </c>
      <c r="ET53">
        <v>30.2</v>
      </c>
      <c r="EU53">
        <v>28.5053</v>
      </c>
      <c r="EV53">
        <v>62.6228</v>
      </c>
      <c r="EW53">
        <v>29.1266</v>
      </c>
      <c r="EX53">
        <v>1</v>
      </c>
      <c r="EY53">
        <v>-0.103488</v>
      </c>
      <c r="EZ53">
        <v>-1.21036</v>
      </c>
      <c r="FA53">
        <v>20.3568</v>
      </c>
      <c r="FB53">
        <v>5.22627</v>
      </c>
      <c r="FC53">
        <v>12.0099</v>
      </c>
      <c r="FD53">
        <v>4.9921</v>
      </c>
      <c r="FE53">
        <v>3.29</v>
      </c>
      <c r="FF53">
        <v>9999</v>
      </c>
      <c r="FG53">
        <v>9999</v>
      </c>
      <c r="FH53">
        <v>9999</v>
      </c>
      <c r="FI53">
        <v>999.9</v>
      </c>
      <c r="FJ53">
        <v>1.86737</v>
      </c>
      <c r="FK53">
        <v>1.86645</v>
      </c>
      <c r="FL53">
        <v>1.86586</v>
      </c>
      <c r="FM53">
        <v>1.86584</v>
      </c>
      <c r="FN53">
        <v>1.86768</v>
      </c>
      <c r="FO53">
        <v>1.87013</v>
      </c>
      <c r="FP53">
        <v>1.86879</v>
      </c>
      <c r="FQ53">
        <v>1.8702</v>
      </c>
      <c r="FR53">
        <v>0</v>
      </c>
      <c r="FS53">
        <v>0</v>
      </c>
      <c r="FT53">
        <v>0</v>
      </c>
      <c r="FU53">
        <v>0</v>
      </c>
      <c r="FV53" t="s">
        <v>358</v>
      </c>
      <c r="FW53" t="s">
        <v>359</v>
      </c>
      <c r="FX53" t="s">
        <v>360</v>
      </c>
      <c r="FY53" t="s">
        <v>360</v>
      </c>
      <c r="FZ53" t="s">
        <v>360</v>
      </c>
      <c r="GA53" t="s">
        <v>360</v>
      </c>
      <c r="GB53">
        <v>0</v>
      </c>
      <c r="GC53">
        <v>100</v>
      </c>
      <c r="GD53">
        <v>100</v>
      </c>
      <c r="GE53">
        <v>-1.092</v>
      </c>
      <c r="GF53">
        <v>-0.0493</v>
      </c>
      <c r="GG53">
        <v>-0.1785998423324118</v>
      </c>
      <c r="GH53">
        <v>-0.002270368465901076</v>
      </c>
      <c r="GI53">
        <v>2.972352929391332E-07</v>
      </c>
      <c r="GJ53">
        <v>-1.191130092995547E-10</v>
      </c>
      <c r="GK53">
        <v>-0.1482274926480983</v>
      </c>
      <c r="GL53">
        <v>-0.01651147022539249</v>
      </c>
      <c r="GM53">
        <v>0.001538257844941434</v>
      </c>
      <c r="GN53">
        <v>-2.852852953541502E-05</v>
      </c>
      <c r="GO53">
        <v>3</v>
      </c>
      <c r="GP53">
        <v>2330</v>
      </c>
      <c r="GQ53">
        <v>1</v>
      </c>
      <c r="GR53">
        <v>25</v>
      </c>
      <c r="GS53">
        <v>5.2</v>
      </c>
      <c r="GT53">
        <v>5.3</v>
      </c>
      <c r="GU53">
        <v>1.04858</v>
      </c>
      <c r="GV53">
        <v>2.23877</v>
      </c>
      <c r="GW53">
        <v>1.39771</v>
      </c>
      <c r="GX53">
        <v>2.34863</v>
      </c>
      <c r="GY53">
        <v>1.49536</v>
      </c>
      <c r="GZ53">
        <v>2.39258</v>
      </c>
      <c r="HA53">
        <v>35.2671</v>
      </c>
      <c r="HB53">
        <v>24.0875</v>
      </c>
      <c r="HC53">
        <v>18</v>
      </c>
      <c r="HD53">
        <v>528.951</v>
      </c>
      <c r="HE53">
        <v>431.43</v>
      </c>
      <c r="HF53">
        <v>28.0713</v>
      </c>
      <c r="HG53">
        <v>26.213</v>
      </c>
      <c r="HH53">
        <v>30</v>
      </c>
      <c r="HI53">
        <v>26.2266</v>
      </c>
      <c r="HJ53">
        <v>26.1795</v>
      </c>
      <c r="HK53">
        <v>20.9981</v>
      </c>
      <c r="HL53">
        <v>20.9951</v>
      </c>
      <c r="HM53">
        <v>96.59950000000001</v>
      </c>
      <c r="HN53">
        <v>28.077</v>
      </c>
      <c r="HO53">
        <v>420</v>
      </c>
      <c r="HP53">
        <v>24.3487</v>
      </c>
      <c r="HQ53">
        <v>100.824</v>
      </c>
      <c r="HR53">
        <v>100.926</v>
      </c>
    </row>
    <row r="54" spans="1:226">
      <c r="A54">
        <v>38</v>
      </c>
      <c r="B54">
        <v>1679694192.1</v>
      </c>
      <c r="C54">
        <v>4214.599999904633</v>
      </c>
      <c r="D54" t="s">
        <v>439</v>
      </c>
      <c r="E54" t="s">
        <v>440</v>
      </c>
      <c r="F54">
        <v>5</v>
      </c>
      <c r="G54" t="s">
        <v>412</v>
      </c>
      <c r="H54" t="s">
        <v>354</v>
      </c>
      <c r="I54">
        <v>1679694189.6</v>
      </c>
      <c r="J54">
        <f>(K54)/1000</f>
        <v>0</v>
      </c>
      <c r="K54">
        <f>IF(BF54, AN54, AH54)</f>
        <v>0</v>
      </c>
      <c r="L54">
        <f>IF(BF54, AI54, AG54)</f>
        <v>0</v>
      </c>
      <c r="M54">
        <f>BH54 - IF(AU54&gt;1, L54*BB54*100.0/(AW54*BV54), 0)</f>
        <v>0</v>
      </c>
      <c r="N54">
        <f>((T54-J54/2)*M54-L54)/(T54+J54/2)</f>
        <v>0</v>
      </c>
      <c r="O54">
        <f>N54*(BO54+BP54)/1000.0</f>
        <v>0</v>
      </c>
      <c r="P54">
        <f>(BH54 - IF(AU54&gt;1, L54*BB54*100.0/(AW54*BV54), 0))*(BO54+BP54)/1000.0</f>
        <v>0</v>
      </c>
      <c r="Q54">
        <f>2.0/((1/S54-1/R54)+SIGN(S54)*SQRT((1/S54-1/R54)*(1/S54-1/R54) + 4*BC54/((BC54+1)*(BC54+1))*(2*1/S54*1/R54-1/R54*1/R54)))</f>
        <v>0</v>
      </c>
      <c r="R54">
        <f>IF(LEFT(BD54,1)&lt;&gt;"0",IF(LEFT(BD54,1)="1",3.0,BE54),$D$5+$E$5*(BV54*BO54/($K$5*1000))+$F$5*(BV54*BO54/($K$5*1000))*MAX(MIN(BB54,$J$5),$I$5)*MAX(MIN(BB54,$J$5),$I$5)+$G$5*MAX(MIN(BB54,$J$5),$I$5)*(BV54*BO54/($K$5*1000))+$H$5*(BV54*BO54/($K$5*1000))*(BV54*BO54/($K$5*1000)))</f>
        <v>0</v>
      </c>
      <c r="S54">
        <f>J54*(1000-(1000*0.61365*exp(17.502*W54/(240.97+W54))/(BO54+BP54)+BJ54)/2)/(1000*0.61365*exp(17.502*W54/(240.97+W54))/(BO54+BP54)-BJ54)</f>
        <v>0</v>
      </c>
      <c r="T54">
        <f>1/((BC54+1)/(Q54/1.6)+1/(R54/1.37)) + BC54/((BC54+1)/(Q54/1.6) + BC54/(R54/1.37))</f>
        <v>0</v>
      </c>
      <c r="U54">
        <f>(AX54*BA54)</f>
        <v>0</v>
      </c>
      <c r="V54">
        <f>(BQ54+(U54+2*0.95*5.67E-8*(((BQ54+$B$7)+273)^4-(BQ54+273)^4)-44100*J54)/(1.84*29.3*R54+8*0.95*5.67E-8*(BQ54+273)^3))</f>
        <v>0</v>
      </c>
      <c r="W54">
        <f>($C$7*BR54+$D$7*BS54+$E$7*V54)</f>
        <v>0</v>
      </c>
      <c r="X54">
        <f>0.61365*exp(17.502*W54/(240.97+W54))</f>
        <v>0</v>
      </c>
      <c r="Y54">
        <f>(Z54/AA54*100)</f>
        <v>0</v>
      </c>
      <c r="Z54">
        <f>BJ54*(BO54+BP54)/1000</f>
        <v>0</v>
      </c>
      <c r="AA54">
        <f>0.61365*exp(17.502*BQ54/(240.97+BQ54))</f>
        <v>0</v>
      </c>
      <c r="AB54">
        <f>(X54-BJ54*(BO54+BP54)/1000)</f>
        <v>0</v>
      </c>
      <c r="AC54">
        <f>(-J54*44100)</f>
        <v>0</v>
      </c>
      <c r="AD54">
        <f>2*29.3*R54*0.92*(BQ54-W54)</f>
        <v>0</v>
      </c>
      <c r="AE54">
        <f>2*0.95*5.67E-8*(((BQ54+$B$7)+273)^4-(W54+273)^4)</f>
        <v>0</v>
      </c>
      <c r="AF54">
        <f>U54+AE54+AC54+AD54</f>
        <v>0</v>
      </c>
      <c r="AG54">
        <f>BN54*AU54*(BI54-BH54*(1000-AU54*BK54)/(1000-AU54*BJ54))/(100*BB54)</f>
        <v>0</v>
      </c>
      <c r="AH54">
        <f>1000*BN54*AU54*(BJ54-BK54)/(100*BB54*(1000-AU54*BJ54))</f>
        <v>0</v>
      </c>
      <c r="AI54">
        <f>(AJ54 - AK54 - BO54*1E3/(8.314*(BQ54+273.15)) * AM54/BN54 * AL54) * BN54/(100*BB54) * (1000 - BK54)/1000</f>
        <v>0</v>
      </c>
      <c r="AJ54">
        <v>430.4087028931334</v>
      </c>
      <c r="AK54">
        <v>430.9266484848483</v>
      </c>
      <c r="AL54">
        <v>-0.0002028286651672271</v>
      </c>
      <c r="AM54">
        <v>64.4759588887373</v>
      </c>
      <c r="AN54">
        <f>(AP54 - AO54 + BO54*1E3/(8.314*(BQ54+273.15)) * AR54/BN54 * AQ54) * BN54/(100*BB54) * 1000/(1000 - AP54)</f>
        <v>0</v>
      </c>
      <c r="AO54">
        <v>24.36665295166267</v>
      </c>
      <c r="AP54">
        <v>24.41482424242423</v>
      </c>
      <c r="AQ54">
        <v>6.19813695517471E-05</v>
      </c>
      <c r="AR54">
        <v>101.873030113669</v>
      </c>
      <c r="AS54">
        <v>1</v>
      </c>
      <c r="AT54">
        <v>0</v>
      </c>
      <c r="AU54">
        <f>IF(AS54*$H$13&gt;=AW54,1.0,(AW54/(AW54-AS54*$H$13)))</f>
        <v>0</v>
      </c>
      <c r="AV54">
        <f>(AU54-1)*100</f>
        <v>0</v>
      </c>
      <c r="AW54">
        <f>MAX(0,($B$13+$C$13*BV54)/(1+$D$13*BV54)*BO54/(BQ54+273)*$E$13)</f>
        <v>0</v>
      </c>
      <c r="AX54">
        <f>$B$11*BW54+$C$11*BX54+$F$11*CI54*(1-CL54)</f>
        <v>0</v>
      </c>
      <c r="AY54">
        <f>AX54*AZ54</f>
        <v>0</v>
      </c>
      <c r="AZ54">
        <f>($B$11*$D$9+$C$11*$D$9+$F$11*((CV54+CN54)/MAX(CV54+CN54+CW54, 0.1)*$I$9+CW54/MAX(CV54+CN54+CW54, 0.1)*$J$9))/($B$11+$C$11+$F$11)</f>
        <v>0</v>
      </c>
      <c r="BA54">
        <f>($B$11*$K$9+$C$11*$K$9+$F$11*((CV54+CN54)/MAX(CV54+CN54+CW54, 0.1)*$P$9+CW54/MAX(CV54+CN54+CW54, 0.1)*$Q$9))/($B$11+$C$11+$F$11)</f>
        <v>0</v>
      </c>
      <c r="BB54">
        <v>1.91</v>
      </c>
      <c r="BC54">
        <v>0.5</v>
      </c>
      <c r="BD54" t="s">
        <v>355</v>
      </c>
      <c r="BE54">
        <v>2</v>
      </c>
      <c r="BF54" t="b">
        <v>1</v>
      </c>
      <c r="BG54">
        <v>1679694189.6</v>
      </c>
      <c r="BH54">
        <v>420.4114444444445</v>
      </c>
      <c r="BI54">
        <v>419.9148888888889</v>
      </c>
      <c r="BJ54">
        <v>24.40993333333333</v>
      </c>
      <c r="BK54">
        <v>24.36515555555556</v>
      </c>
      <c r="BL54">
        <v>421.5028888888889</v>
      </c>
      <c r="BM54">
        <v>24.4592</v>
      </c>
      <c r="BN54">
        <v>500.0773333333333</v>
      </c>
      <c r="BO54">
        <v>89.503</v>
      </c>
      <c r="BP54">
        <v>0.1000300777777778</v>
      </c>
      <c r="BQ54">
        <v>27.87793333333333</v>
      </c>
      <c r="BR54">
        <v>27.48564444444445</v>
      </c>
      <c r="BS54">
        <v>999.9000000000001</v>
      </c>
      <c r="BT54">
        <v>0</v>
      </c>
      <c r="BU54">
        <v>0</v>
      </c>
      <c r="BV54">
        <v>10002.51666666667</v>
      </c>
      <c r="BW54">
        <v>0</v>
      </c>
      <c r="BX54">
        <v>0.972078111111111</v>
      </c>
      <c r="BY54">
        <v>0.4964973333333333</v>
      </c>
      <c r="BZ54">
        <v>430.9303333333334</v>
      </c>
      <c r="CA54">
        <v>430.4016666666667</v>
      </c>
      <c r="CB54">
        <v>0.04476716666666667</v>
      </c>
      <c r="CC54">
        <v>419.9148888888889</v>
      </c>
      <c r="CD54">
        <v>24.36515555555556</v>
      </c>
      <c r="CE54">
        <v>2.184761111111111</v>
      </c>
      <c r="CF54">
        <v>2.180755555555555</v>
      </c>
      <c r="CG54">
        <v>18.85098888888889</v>
      </c>
      <c r="CH54">
        <v>18.82164444444444</v>
      </c>
      <c r="CI54">
        <v>0</v>
      </c>
      <c r="CJ54">
        <v>0</v>
      </c>
      <c r="CK54">
        <v>0</v>
      </c>
      <c r="CL54">
        <v>0</v>
      </c>
      <c r="CM54">
        <v>2.246344444444444</v>
      </c>
      <c r="CN54">
        <v>0</v>
      </c>
      <c r="CO54">
        <v>0.1765333333333333</v>
      </c>
      <c r="CP54">
        <v>-0.1219222222222222</v>
      </c>
      <c r="CQ54">
        <v>34.17322222222222</v>
      </c>
      <c r="CR54">
        <v>37.958</v>
      </c>
      <c r="CS54">
        <v>36.187</v>
      </c>
      <c r="CT54">
        <v>37.40944444444445</v>
      </c>
      <c r="CU54">
        <v>34.812</v>
      </c>
      <c r="CV54">
        <v>0</v>
      </c>
      <c r="CW54">
        <v>0</v>
      </c>
      <c r="CX54">
        <v>0</v>
      </c>
      <c r="CY54">
        <v>1679694200.2</v>
      </c>
      <c r="CZ54">
        <v>0</v>
      </c>
      <c r="DA54">
        <v>1679693874.6</v>
      </c>
      <c r="DB54" t="s">
        <v>438</v>
      </c>
      <c r="DC54">
        <v>1679693874.6</v>
      </c>
      <c r="DD54">
        <v>1679693868.6</v>
      </c>
      <c r="DE54">
        <v>4</v>
      </c>
      <c r="DF54">
        <v>0.032</v>
      </c>
      <c r="DG54">
        <v>0.008999999999999999</v>
      </c>
      <c r="DH54">
        <v>-1.091</v>
      </c>
      <c r="DI54">
        <v>-0.05</v>
      </c>
      <c r="DJ54">
        <v>420</v>
      </c>
      <c r="DK54">
        <v>24</v>
      </c>
      <c r="DL54">
        <v>0.47</v>
      </c>
      <c r="DM54">
        <v>0.27</v>
      </c>
      <c r="DN54">
        <v>0.4485012195121952</v>
      </c>
      <c r="DO54">
        <v>0.1170185644599317</v>
      </c>
      <c r="DP54">
        <v>0.05029458976505069</v>
      </c>
      <c r="DQ54">
        <v>0</v>
      </c>
      <c r="DR54">
        <v>0.06381388780487805</v>
      </c>
      <c r="DS54">
        <v>-0.07550255749128913</v>
      </c>
      <c r="DT54">
        <v>0.01067693063088267</v>
      </c>
      <c r="DU54">
        <v>1</v>
      </c>
      <c r="DV54">
        <v>1</v>
      </c>
      <c r="DW54">
        <v>2</v>
      </c>
      <c r="DX54" t="s">
        <v>387</v>
      </c>
      <c r="DY54">
        <v>2.98354</v>
      </c>
      <c r="DZ54">
        <v>2.71571</v>
      </c>
      <c r="EA54">
        <v>0.0938316</v>
      </c>
      <c r="EB54">
        <v>0.0926819</v>
      </c>
      <c r="EC54">
        <v>0.107681</v>
      </c>
      <c r="ED54">
        <v>0.105576</v>
      </c>
      <c r="EE54">
        <v>28753.8</v>
      </c>
      <c r="EF54">
        <v>28934</v>
      </c>
      <c r="EG54">
        <v>29489</v>
      </c>
      <c r="EH54">
        <v>29490.6</v>
      </c>
      <c r="EI54">
        <v>34839.8</v>
      </c>
      <c r="EJ54">
        <v>35052.1</v>
      </c>
      <c r="EK54">
        <v>41522.7</v>
      </c>
      <c r="EL54">
        <v>42022.8</v>
      </c>
      <c r="EM54">
        <v>1.97642</v>
      </c>
      <c r="EN54">
        <v>1.89182</v>
      </c>
      <c r="EO54">
        <v>0.0657886</v>
      </c>
      <c r="EP54">
        <v>0</v>
      </c>
      <c r="EQ54">
        <v>26.4047</v>
      </c>
      <c r="ER54">
        <v>999.9</v>
      </c>
      <c r="ES54">
        <v>59.2</v>
      </c>
      <c r="ET54">
        <v>30.2</v>
      </c>
      <c r="EU54">
        <v>28.5041</v>
      </c>
      <c r="EV54">
        <v>62.6328</v>
      </c>
      <c r="EW54">
        <v>29.4271</v>
      </c>
      <c r="EX54">
        <v>1</v>
      </c>
      <c r="EY54">
        <v>-0.103422</v>
      </c>
      <c r="EZ54">
        <v>-1.21361</v>
      </c>
      <c r="FA54">
        <v>20.3583</v>
      </c>
      <c r="FB54">
        <v>5.22732</v>
      </c>
      <c r="FC54">
        <v>12.0099</v>
      </c>
      <c r="FD54">
        <v>4.9919</v>
      </c>
      <c r="FE54">
        <v>3.29</v>
      </c>
      <c r="FF54">
        <v>9999</v>
      </c>
      <c r="FG54">
        <v>9999</v>
      </c>
      <c r="FH54">
        <v>9999</v>
      </c>
      <c r="FI54">
        <v>999.9</v>
      </c>
      <c r="FJ54">
        <v>1.86737</v>
      </c>
      <c r="FK54">
        <v>1.86646</v>
      </c>
      <c r="FL54">
        <v>1.86589</v>
      </c>
      <c r="FM54">
        <v>1.86584</v>
      </c>
      <c r="FN54">
        <v>1.86768</v>
      </c>
      <c r="FO54">
        <v>1.87013</v>
      </c>
      <c r="FP54">
        <v>1.8688</v>
      </c>
      <c r="FQ54">
        <v>1.87022</v>
      </c>
      <c r="FR54">
        <v>0</v>
      </c>
      <c r="FS54">
        <v>0</v>
      </c>
      <c r="FT54">
        <v>0</v>
      </c>
      <c r="FU54">
        <v>0</v>
      </c>
      <c r="FV54" t="s">
        <v>358</v>
      </c>
      <c r="FW54" t="s">
        <v>359</v>
      </c>
      <c r="FX54" t="s">
        <v>360</v>
      </c>
      <c r="FY54" t="s">
        <v>360</v>
      </c>
      <c r="FZ54" t="s">
        <v>360</v>
      </c>
      <c r="GA54" t="s">
        <v>360</v>
      </c>
      <c r="GB54">
        <v>0</v>
      </c>
      <c r="GC54">
        <v>100</v>
      </c>
      <c r="GD54">
        <v>100</v>
      </c>
      <c r="GE54">
        <v>-1.092</v>
      </c>
      <c r="GF54">
        <v>-0.0493</v>
      </c>
      <c r="GG54">
        <v>-0.1785998423324118</v>
      </c>
      <c r="GH54">
        <v>-0.002270368465901076</v>
      </c>
      <c r="GI54">
        <v>2.972352929391332E-07</v>
      </c>
      <c r="GJ54">
        <v>-1.191130092995547E-10</v>
      </c>
      <c r="GK54">
        <v>-0.1482274926480983</v>
      </c>
      <c r="GL54">
        <v>-0.01651147022539249</v>
      </c>
      <c r="GM54">
        <v>0.001538257844941434</v>
      </c>
      <c r="GN54">
        <v>-2.852852953541502E-05</v>
      </c>
      <c r="GO54">
        <v>3</v>
      </c>
      <c r="GP54">
        <v>2330</v>
      </c>
      <c r="GQ54">
        <v>1</v>
      </c>
      <c r="GR54">
        <v>25</v>
      </c>
      <c r="GS54">
        <v>5.3</v>
      </c>
      <c r="GT54">
        <v>5.4</v>
      </c>
      <c r="GU54">
        <v>1.04858</v>
      </c>
      <c r="GV54">
        <v>2.23267</v>
      </c>
      <c r="GW54">
        <v>1.39648</v>
      </c>
      <c r="GX54">
        <v>2.35107</v>
      </c>
      <c r="GY54">
        <v>1.49536</v>
      </c>
      <c r="GZ54">
        <v>2.5</v>
      </c>
      <c r="HA54">
        <v>35.2902</v>
      </c>
      <c r="HB54">
        <v>24.0963</v>
      </c>
      <c r="HC54">
        <v>18</v>
      </c>
      <c r="HD54">
        <v>528.9829999999999</v>
      </c>
      <c r="HE54">
        <v>431.484</v>
      </c>
      <c r="HF54">
        <v>28.0815</v>
      </c>
      <c r="HG54">
        <v>26.2111</v>
      </c>
      <c r="HH54">
        <v>30.0001</v>
      </c>
      <c r="HI54">
        <v>26.2247</v>
      </c>
      <c r="HJ54">
        <v>26.1788</v>
      </c>
      <c r="HK54">
        <v>21.0008</v>
      </c>
      <c r="HL54">
        <v>20.9951</v>
      </c>
      <c r="HM54">
        <v>96.59950000000001</v>
      </c>
      <c r="HN54">
        <v>28.0854</v>
      </c>
      <c r="HO54">
        <v>420</v>
      </c>
      <c r="HP54">
        <v>24.3486</v>
      </c>
      <c r="HQ54">
        <v>100.822</v>
      </c>
      <c r="HR54">
        <v>100.926</v>
      </c>
    </row>
    <row r="55" spans="1:226">
      <c r="A55">
        <v>39</v>
      </c>
      <c r="B55">
        <v>1679694197.1</v>
      </c>
      <c r="C55">
        <v>4219.599999904633</v>
      </c>
      <c r="D55" t="s">
        <v>441</v>
      </c>
      <c r="E55" t="s">
        <v>442</v>
      </c>
      <c r="F55">
        <v>5</v>
      </c>
      <c r="G55" t="s">
        <v>412</v>
      </c>
      <c r="H55" t="s">
        <v>354</v>
      </c>
      <c r="I55">
        <v>1679694194.3</v>
      </c>
      <c r="J55">
        <f>(K55)/1000</f>
        <v>0</v>
      </c>
      <c r="K55">
        <f>IF(BF55, AN55, AH55)</f>
        <v>0</v>
      </c>
      <c r="L55">
        <f>IF(BF55, AI55, AG55)</f>
        <v>0</v>
      </c>
      <c r="M55">
        <f>BH55 - IF(AU55&gt;1, L55*BB55*100.0/(AW55*BV55), 0)</f>
        <v>0</v>
      </c>
      <c r="N55">
        <f>((T55-J55/2)*M55-L55)/(T55+J55/2)</f>
        <v>0</v>
      </c>
      <c r="O55">
        <f>N55*(BO55+BP55)/1000.0</f>
        <v>0</v>
      </c>
      <c r="P55">
        <f>(BH55 - IF(AU55&gt;1, L55*BB55*100.0/(AW55*BV55), 0))*(BO55+BP55)/1000.0</f>
        <v>0</v>
      </c>
      <c r="Q55">
        <f>2.0/((1/S55-1/R55)+SIGN(S55)*SQRT((1/S55-1/R55)*(1/S55-1/R55) + 4*BC55/((BC55+1)*(BC55+1))*(2*1/S55*1/R55-1/R55*1/R55)))</f>
        <v>0</v>
      </c>
      <c r="R55">
        <f>IF(LEFT(BD55,1)&lt;&gt;"0",IF(LEFT(BD55,1)="1",3.0,BE55),$D$5+$E$5*(BV55*BO55/($K$5*1000))+$F$5*(BV55*BO55/($K$5*1000))*MAX(MIN(BB55,$J$5),$I$5)*MAX(MIN(BB55,$J$5),$I$5)+$G$5*MAX(MIN(BB55,$J$5),$I$5)*(BV55*BO55/($K$5*1000))+$H$5*(BV55*BO55/($K$5*1000))*(BV55*BO55/($K$5*1000)))</f>
        <v>0</v>
      </c>
      <c r="S55">
        <f>J55*(1000-(1000*0.61365*exp(17.502*W55/(240.97+W55))/(BO55+BP55)+BJ55)/2)/(1000*0.61365*exp(17.502*W55/(240.97+W55))/(BO55+BP55)-BJ55)</f>
        <v>0</v>
      </c>
      <c r="T55">
        <f>1/((BC55+1)/(Q55/1.6)+1/(R55/1.37)) + BC55/((BC55+1)/(Q55/1.6) + BC55/(R55/1.37))</f>
        <v>0</v>
      </c>
      <c r="U55">
        <f>(AX55*BA55)</f>
        <v>0</v>
      </c>
      <c r="V55">
        <f>(BQ55+(U55+2*0.95*5.67E-8*(((BQ55+$B$7)+273)^4-(BQ55+273)^4)-44100*J55)/(1.84*29.3*R55+8*0.95*5.67E-8*(BQ55+273)^3))</f>
        <v>0</v>
      </c>
      <c r="W55">
        <f>($C$7*BR55+$D$7*BS55+$E$7*V55)</f>
        <v>0</v>
      </c>
      <c r="X55">
        <f>0.61365*exp(17.502*W55/(240.97+W55))</f>
        <v>0</v>
      </c>
      <c r="Y55">
        <f>(Z55/AA55*100)</f>
        <v>0</v>
      </c>
      <c r="Z55">
        <f>BJ55*(BO55+BP55)/1000</f>
        <v>0</v>
      </c>
      <c r="AA55">
        <f>0.61365*exp(17.502*BQ55/(240.97+BQ55))</f>
        <v>0</v>
      </c>
      <c r="AB55">
        <f>(X55-BJ55*(BO55+BP55)/1000)</f>
        <v>0</v>
      </c>
      <c r="AC55">
        <f>(-J55*44100)</f>
        <v>0</v>
      </c>
      <c r="AD55">
        <f>2*29.3*R55*0.92*(BQ55-W55)</f>
        <v>0</v>
      </c>
      <c r="AE55">
        <f>2*0.95*5.67E-8*(((BQ55+$B$7)+273)^4-(W55+273)^4)</f>
        <v>0</v>
      </c>
      <c r="AF55">
        <f>U55+AE55+AC55+AD55</f>
        <v>0</v>
      </c>
      <c r="AG55">
        <f>BN55*AU55*(BI55-BH55*(1000-AU55*BK55)/(1000-AU55*BJ55))/(100*BB55)</f>
        <v>0</v>
      </c>
      <c r="AH55">
        <f>1000*BN55*AU55*(BJ55-BK55)/(100*BB55*(1000-AU55*BJ55))</f>
        <v>0</v>
      </c>
      <c r="AI55">
        <f>(AJ55 - AK55 - BO55*1E3/(8.314*(BQ55+273.15)) * AM55/BN55 * AL55) * BN55/(100*BB55) * (1000 - BK55)/1000</f>
        <v>0</v>
      </c>
      <c r="AJ55">
        <v>430.4801411144448</v>
      </c>
      <c r="AK55">
        <v>430.9934545454544</v>
      </c>
      <c r="AL55">
        <v>0.001142943030503892</v>
      </c>
      <c r="AM55">
        <v>64.4759588887373</v>
      </c>
      <c r="AN55">
        <f>(AP55 - AO55 + BO55*1E3/(8.314*(BQ55+273.15)) * AR55/BN55 * AQ55) * BN55/(100*BB55) * 1000/(1000 - AP55)</f>
        <v>0</v>
      </c>
      <c r="AO55">
        <v>24.3715913622196</v>
      </c>
      <c r="AP55">
        <v>24.43191515151515</v>
      </c>
      <c r="AQ55">
        <v>9.065822455221714E-05</v>
      </c>
      <c r="AR55">
        <v>101.873030113669</v>
      </c>
      <c r="AS55">
        <v>1</v>
      </c>
      <c r="AT55">
        <v>0</v>
      </c>
      <c r="AU55">
        <f>IF(AS55*$H$13&gt;=AW55,1.0,(AW55/(AW55-AS55*$H$13)))</f>
        <v>0</v>
      </c>
      <c r="AV55">
        <f>(AU55-1)*100</f>
        <v>0</v>
      </c>
      <c r="AW55">
        <f>MAX(0,($B$13+$C$13*BV55)/(1+$D$13*BV55)*BO55/(BQ55+273)*$E$13)</f>
        <v>0</v>
      </c>
      <c r="AX55">
        <f>$B$11*BW55+$C$11*BX55+$F$11*CI55*(1-CL55)</f>
        <v>0</v>
      </c>
      <c r="AY55">
        <f>AX55*AZ55</f>
        <v>0</v>
      </c>
      <c r="AZ55">
        <f>($B$11*$D$9+$C$11*$D$9+$F$11*((CV55+CN55)/MAX(CV55+CN55+CW55, 0.1)*$I$9+CW55/MAX(CV55+CN55+CW55, 0.1)*$J$9))/($B$11+$C$11+$F$11)</f>
        <v>0</v>
      </c>
      <c r="BA55">
        <f>($B$11*$K$9+$C$11*$K$9+$F$11*((CV55+CN55)/MAX(CV55+CN55+CW55, 0.1)*$P$9+CW55/MAX(CV55+CN55+CW55, 0.1)*$Q$9))/($B$11+$C$11+$F$11)</f>
        <v>0</v>
      </c>
      <c r="BB55">
        <v>1.91</v>
      </c>
      <c r="BC55">
        <v>0.5</v>
      </c>
      <c r="BD55" t="s">
        <v>355</v>
      </c>
      <c r="BE55">
        <v>2</v>
      </c>
      <c r="BF55" t="b">
        <v>1</v>
      </c>
      <c r="BG55">
        <v>1679694194.3</v>
      </c>
      <c r="BH55">
        <v>420.4413</v>
      </c>
      <c r="BI55">
        <v>419.9763999999999</v>
      </c>
      <c r="BJ55">
        <v>24.42401</v>
      </c>
      <c r="BK55">
        <v>24.37265</v>
      </c>
      <c r="BL55">
        <v>421.5331</v>
      </c>
      <c r="BM55">
        <v>24.47318</v>
      </c>
      <c r="BN55">
        <v>500.084</v>
      </c>
      <c r="BO55">
        <v>89.50449</v>
      </c>
      <c r="BP55">
        <v>0.09999483000000001</v>
      </c>
      <c r="BQ55">
        <v>27.87697000000001</v>
      </c>
      <c r="BR55">
        <v>27.48378</v>
      </c>
      <c r="BS55">
        <v>999.9</v>
      </c>
      <c r="BT55">
        <v>0</v>
      </c>
      <c r="BU55">
        <v>0</v>
      </c>
      <c r="BV55">
        <v>10001.505</v>
      </c>
      <c r="BW55">
        <v>0</v>
      </c>
      <c r="BX55">
        <v>0.9468159999999999</v>
      </c>
      <c r="BY55">
        <v>0.4650391</v>
      </c>
      <c r="BZ55">
        <v>430.9676000000001</v>
      </c>
      <c r="CA55">
        <v>430.4682000000001</v>
      </c>
      <c r="CB55">
        <v>0.05137672</v>
      </c>
      <c r="CC55">
        <v>419.9763999999999</v>
      </c>
      <c r="CD55">
        <v>24.37265</v>
      </c>
      <c r="CE55">
        <v>2.186058</v>
      </c>
      <c r="CF55">
        <v>2.181462</v>
      </c>
      <c r="CG55">
        <v>18.86051</v>
      </c>
      <c r="CH55">
        <v>18.82681</v>
      </c>
      <c r="CI55">
        <v>0</v>
      </c>
      <c r="CJ55">
        <v>0</v>
      </c>
      <c r="CK55">
        <v>0</v>
      </c>
      <c r="CL55">
        <v>0</v>
      </c>
      <c r="CM55">
        <v>2.347560000000001</v>
      </c>
      <c r="CN55">
        <v>0</v>
      </c>
      <c r="CO55">
        <v>-0.43307</v>
      </c>
      <c r="CP55">
        <v>-0.09387</v>
      </c>
      <c r="CQ55">
        <v>34.1374</v>
      </c>
      <c r="CR55">
        <v>38.0311</v>
      </c>
      <c r="CS55">
        <v>36.2248</v>
      </c>
      <c r="CT55">
        <v>37.481</v>
      </c>
      <c r="CU55">
        <v>34.8498</v>
      </c>
      <c r="CV55">
        <v>0</v>
      </c>
      <c r="CW55">
        <v>0</v>
      </c>
      <c r="CX55">
        <v>0</v>
      </c>
      <c r="CY55">
        <v>1679694205.6</v>
      </c>
      <c r="CZ55">
        <v>0</v>
      </c>
      <c r="DA55">
        <v>1679693874.6</v>
      </c>
      <c r="DB55" t="s">
        <v>438</v>
      </c>
      <c r="DC55">
        <v>1679693874.6</v>
      </c>
      <c r="DD55">
        <v>1679693868.6</v>
      </c>
      <c r="DE55">
        <v>4</v>
      </c>
      <c r="DF55">
        <v>0.032</v>
      </c>
      <c r="DG55">
        <v>0.008999999999999999</v>
      </c>
      <c r="DH55">
        <v>-1.091</v>
      </c>
      <c r="DI55">
        <v>-0.05</v>
      </c>
      <c r="DJ55">
        <v>420</v>
      </c>
      <c r="DK55">
        <v>24</v>
      </c>
      <c r="DL55">
        <v>0.47</v>
      </c>
      <c r="DM55">
        <v>0.27</v>
      </c>
      <c r="DN55">
        <v>0.4479176585365853</v>
      </c>
      <c r="DO55">
        <v>0.2449159233449492</v>
      </c>
      <c r="DP55">
        <v>0.05060948453943013</v>
      </c>
      <c r="DQ55">
        <v>0</v>
      </c>
      <c r="DR55">
        <v>0.05976439756097561</v>
      </c>
      <c r="DS55">
        <v>-0.08857604111498237</v>
      </c>
      <c r="DT55">
        <v>0.01172977713231997</v>
      </c>
      <c r="DU55">
        <v>1</v>
      </c>
      <c r="DV55">
        <v>1</v>
      </c>
      <c r="DW55">
        <v>2</v>
      </c>
      <c r="DX55" t="s">
        <v>387</v>
      </c>
      <c r="DY55">
        <v>2.98341</v>
      </c>
      <c r="DZ55">
        <v>2.71562</v>
      </c>
      <c r="EA55">
        <v>0.09384049999999999</v>
      </c>
      <c r="EB55">
        <v>0.0926931</v>
      </c>
      <c r="EC55">
        <v>0.107729</v>
      </c>
      <c r="ED55">
        <v>0.105576</v>
      </c>
      <c r="EE55">
        <v>28754.2</v>
      </c>
      <c r="EF55">
        <v>28933.8</v>
      </c>
      <c r="EG55">
        <v>29489.6</v>
      </c>
      <c r="EH55">
        <v>29490.8</v>
      </c>
      <c r="EI55">
        <v>34838.9</v>
      </c>
      <c r="EJ55">
        <v>35052.1</v>
      </c>
      <c r="EK55">
        <v>41523.8</v>
      </c>
      <c r="EL55">
        <v>42022.8</v>
      </c>
      <c r="EM55">
        <v>1.97613</v>
      </c>
      <c r="EN55">
        <v>1.89212</v>
      </c>
      <c r="EO55">
        <v>0.0667199</v>
      </c>
      <c r="EP55">
        <v>0</v>
      </c>
      <c r="EQ55">
        <v>26.4051</v>
      </c>
      <c r="ER55">
        <v>999.9</v>
      </c>
      <c r="ES55">
        <v>59.2</v>
      </c>
      <c r="ET55">
        <v>30.2</v>
      </c>
      <c r="EU55">
        <v>28.5023</v>
      </c>
      <c r="EV55">
        <v>62.4928</v>
      </c>
      <c r="EW55">
        <v>29.371</v>
      </c>
      <c r="EX55">
        <v>1</v>
      </c>
      <c r="EY55">
        <v>-0.103422</v>
      </c>
      <c r="EZ55">
        <v>-1.23051</v>
      </c>
      <c r="FA55">
        <v>20.3585</v>
      </c>
      <c r="FB55">
        <v>5.22627</v>
      </c>
      <c r="FC55">
        <v>12.0101</v>
      </c>
      <c r="FD55">
        <v>4.99195</v>
      </c>
      <c r="FE55">
        <v>3.29</v>
      </c>
      <c r="FF55">
        <v>9999</v>
      </c>
      <c r="FG55">
        <v>9999</v>
      </c>
      <c r="FH55">
        <v>9999</v>
      </c>
      <c r="FI55">
        <v>999.9</v>
      </c>
      <c r="FJ55">
        <v>1.86737</v>
      </c>
      <c r="FK55">
        <v>1.86645</v>
      </c>
      <c r="FL55">
        <v>1.86588</v>
      </c>
      <c r="FM55">
        <v>1.86584</v>
      </c>
      <c r="FN55">
        <v>1.86767</v>
      </c>
      <c r="FO55">
        <v>1.87014</v>
      </c>
      <c r="FP55">
        <v>1.86875</v>
      </c>
      <c r="FQ55">
        <v>1.87022</v>
      </c>
      <c r="FR55">
        <v>0</v>
      </c>
      <c r="FS55">
        <v>0</v>
      </c>
      <c r="FT55">
        <v>0</v>
      </c>
      <c r="FU55">
        <v>0</v>
      </c>
      <c r="FV55" t="s">
        <v>358</v>
      </c>
      <c r="FW55" t="s">
        <v>359</v>
      </c>
      <c r="FX55" t="s">
        <v>360</v>
      </c>
      <c r="FY55" t="s">
        <v>360</v>
      </c>
      <c r="FZ55" t="s">
        <v>360</v>
      </c>
      <c r="GA55" t="s">
        <v>360</v>
      </c>
      <c r="GB55">
        <v>0</v>
      </c>
      <c r="GC55">
        <v>100</v>
      </c>
      <c r="GD55">
        <v>100</v>
      </c>
      <c r="GE55">
        <v>-1.092</v>
      </c>
      <c r="GF55">
        <v>-0.0491</v>
      </c>
      <c r="GG55">
        <v>-0.1785998423324118</v>
      </c>
      <c r="GH55">
        <v>-0.002270368465901076</v>
      </c>
      <c r="GI55">
        <v>2.972352929391332E-07</v>
      </c>
      <c r="GJ55">
        <v>-1.191130092995547E-10</v>
      </c>
      <c r="GK55">
        <v>-0.1482274926480983</v>
      </c>
      <c r="GL55">
        <v>-0.01651147022539249</v>
      </c>
      <c r="GM55">
        <v>0.001538257844941434</v>
      </c>
      <c r="GN55">
        <v>-2.852852953541502E-05</v>
      </c>
      <c r="GO55">
        <v>3</v>
      </c>
      <c r="GP55">
        <v>2330</v>
      </c>
      <c r="GQ55">
        <v>1</v>
      </c>
      <c r="GR55">
        <v>25</v>
      </c>
      <c r="GS55">
        <v>5.4</v>
      </c>
      <c r="GT55">
        <v>5.5</v>
      </c>
      <c r="GU55">
        <v>1.04858</v>
      </c>
      <c r="GV55">
        <v>2.23267</v>
      </c>
      <c r="GW55">
        <v>1.39648</v>
      </c>
      <c r="GX55">
        <v>2.34985</v>
      </c>
      <c r="GY55">
        <v>1.49536</v>
      </c>
      <c r="GZ55">
        <v>2.5</v>
      </c>
      <c r="HA55">
        <v>35.2902</v>
      </c>
      <c r="HB55">
        <v>24.0963</v>
      </c>
      <c r="HC55">
        <v>18</v>
      </c>
      <c r="HD55">
        <v>528.772</v>
      </c>
      <c r="HE55">
        <v>431.65</v>
      </c>
      <c r="HF55">
        <v>28.0911</v>
      </c>
      <c r="HG55">
        <v>26.2097</v>
      </c>
      <c r="HH55">
        <v>30.0001</v>
      </c>
      <c r="HI55">
        <v>26.2233</v>
      </c>
      <c r="HJ55">
        <v>26.1772</v>
      </c>
      <c r="HK55">
        <v>20.9995</v>
      </c>
      <c r="HL55">
        <v>20.9951</v>
      </c>
      <c r="HM55">
        <v>96.59950000000001</v>
      </c>
      <c r="HN55">
        <v>28.098</v>
      </c>
      <c r="HO55">
        <v>420</v>
      </c>
      <c r="HP55">
        <v>24.3351</v>
      </c>
      <c r="HQ55">
        <v>100.824</v>
      </c>
      <c r="HR55">
        <v>100.927</v>
      </c>
    </row>
    <row r="56" spans="1:226">
      <c r="A56">
        <v>40</v>
      </c>
      <c r="B56">
        <v>1679694202.1</v>
      </c>
      <c r="C56">
        <v>4224.599999904633</v>
      </c>
      <c r="D56" t="s">
        <v>443</v>
      </c>
      <c r="E56" t="s">
        <v>444</v>
      </c>
      <c r="F56">
        <v>5</v>
      </c>
      <c r="G56" t="s">
        <v>412</v>
      </c>
      <c r="H56" t="s">
        <v>354</v>
      </c>
      <c r="I56">
        <v>1679694199.6</v>
      </c>
      <c r="J56">
        <f>(K56)/1000</f>
        <v>0</v>
      </c>
      <c r="K56">
        <f>IF(BF56, AN56, AH56)</f>
        <v>0</v>
      </c>
      <c r="L56">
        <f>IF(BF56, AI56, AG56)</f>
        <v>0</v>
      </c>
      <c r="M56">
        <f>BH56 - IF(AU56&gt;1, L56*BB56*100.0/(AW56*BV56), 0)</f>
        <v>0</v>
      </c>
      <c r="N56">
        <f>((T56-J56/2)*M56-L56)/(T56+J56/2)</f>
        <v>0</v>
      </c>
      <c r="O56">
        <f>N56*(BO56+BP56)/1000.0</f>
        <v>0</v>
      </c>
      <c r="P56">
        <f>(BH56 - IF(AU56&gt;1, L56*BB56*100.0/(AW56*BV56), 0))*(BO56+BP56)/1000.0</f>
        <v>0</v>
      </c>
      <c r="Q56">
        <f>2.0/((1/S56-1/R56)+SIGN(S56)*SQRT((1/S56-1/R56)*(1/S56-1/R56) + 4*BC56/((BC56+1)*(BC56+1))*(2*1/S56*1/R56-1/R56*1/R56)))</f>
        <v>0</v>
      </c>
      <c r="R56">
        <f>IF(LEFT(BD56,1)&lt;&gt;"0",IF(LEFT(BD56,1)="1",3.0,BE56),$D$5+$E$5*(BV56*BO56/($K$5*1000))+$F$5*(BV56*BO56/($K$5*1000))*MAX(MIN(BB56,$J$5),$I$5)*MAX(MIN(BB56,$J$5),$I$5)+$G$5*MAX(MIN(BB56,$J$5),$I$5)*(BV56*BO56/($K$5*1000))+$H$5*(BV56*BO56/($K$5*1000))*(BV56*BO56/($K$5*1000)))</f>
        <v>0</v>
      </c>
      <c r="S56">
        <f>J56*(1000-(1000*0.61365*exp(17.502*W56/(240.97+W56))/(BO56+BP56)+BJ56)/2)/(1000*0.61365*exp(17.502*W56/(240.97+W56))/(BO56+BP56)-BJ56)</f>
        <v>0</v>
      </c>
      <c r="T56">
        <f>1/((BC56+1)/(Q56/1.6)+1/(R56/1.37)) + BC56/((BC56+1)/(Q56/1.6) + BC56/(R56/1.37))</f>
        <v>0</v>
      </c>
      <c r="U56">
        <f>(AX56*BA56)</f>
        <v>0</v>
      </c>
      <c r="V56">
        <f>(BQ56+(U56+2*0.95*5.67E-8*(((BQ56+$B$7)+273)^4-(BQ56+273)^4)-44100*J56)/(1.84*29.3*R56+8*0.95*5.67E-8*(BQ56+273)^3))</f>
        <v>0</v>
      </c>
      <c r="W56">
        <f>($C$7*BR56+$D$7*BS56+$E$7*V56)</f>
        <v>0</v>
      </c>
      <c r="X56">
        <f>0.61365*exp(17.502*W56/(240.97+W56))</f>
        <v>0</v>
      </c>
      <c r="Y56">
        <f>(Z56/AA56*100)</f>
        <v>0</v>
      </c>
      <c r="Z56">
        <f>BJ56*(BO56+BP56)/1000</f>
        <v>0</v>
      </c>
      <c r="AA56">
        <f>0.61365*exp(17.502*BQ56/(240.97+BQ56))</f>
        <v>0</v>
      </c>
      <c r="AB56">
        <f>(X56-BJ56*(BO56+BP56)/1000)</f>
        <v>0</v>
      </c>
      <c r="AC56">
        <f>(-J56*44100)</f>
        <v>0</v>
      </c>
      <c r="AD56">
        <f>2*29.3*R56*0.92*(BQ56-W56)</f>
        <v>0</v>
      </c>
      <c r="AE56">
        <f>2*0.95*5.67E-8*(((BQ56+$B$7)+273)^4-(W56+273)^4)</f>
        <v>0</v>
      </c>
      <c r="AF56">
        <f>U56+AE56+AC56+AD56</f>
        <v>0</v>
      </c>
      <c r="AG56">
        <f>BN56*AU56*(BI56-BH56*(1000-AU56*BK56)/(1000-AU56*BJ56))/(100*BB56)</f>
        <v>0</v>
      </c>
      <c r="AH56">
        <f>1000*BN56*AU56*(BJ56-BK56)/(100*BB56*(1000-AU56*BJ56))</f>
        <v>0</v>
      </c>
      <c r="AI56">
        <f>(AJ56 - AK56 - BO56*1E3/(8.314*(BQ56+273.15)) * AM56/BN56 * AL56) * BN56/(100*BB56) * (1000 - BK56)/1000</f>
        <v>0</v>
      </c>
      <c r="AJ56">
        <v>430.559447838576</v>
      </c>
      <c r="AK56">
        <v>431.0159030303028</v>
      </c>
      <c r="AL56">
        <v>0.0006780142335574442</v>
      </c>
      <c r="AM56">
        <v>64.4759588887373</v>
      </c>
      <c r="AN56">
        <f>(AP56 - AO56 + BO56*1E3/(8.314*(BQ56+273.15)) * AR56/BN56 * AQ56) * BN56/(100*BB56) * 1000/(1000 - AP56)</f>
        <v>0</v>
      </c>
      <c r="AO56">
        <v>24.3765041998153</v>
      </c>
      <c r="AP56">
        <v>24.43868606060606</v>
      </c>
      <c r="AQ56">
        <v>3.679761500797972E-05</v>
      </c>
      <c r="AR56">
        <v>101.873030113669</v>
      </c>
      <c r="AS56">
        <v>1</v>
      </c>
      <c r="AT56">
        <v>0</v>
      </c>
      <c r="AU56">
        <f>IF(AS56*$H$13&gt;=AW56,1.0,(AW56/(AW56-AS56*$H$13)))</f>
        <v>0</v>
      </c>
      <c r="AV56">
        <f>(AU56-1)*100</f>
        <v>0</v>
      </c>
      <c r="AW56">
        <f>MAX(0,($B$13+$C$13*BV56)/(1+$D$13*BV56)*BO56/(BQ56+273)*$E$13)</f>
        <v>0</v>
      </c>
      <c r="AX56">
        <f>$B$11*BW56+$C$11*BX56+$F$11*CI56*(1-CL56)</f>
        <v>0</v>
      </c>
      <c r="AY56">
        <f>AX56*AZ56</f>
        <v>0</v>
      </c>
      <c r="AZ56">
        <f>($B$11*$D$9+$C$11*$D$9+$F$11*((CV56+CN56)/MAX(CV56+CN56+CW56, 0.1)*$I$9+CW56/MAX(CV56+CN56+CW56, 0.1)*$J$9))/($B$11+$C$11+$F$11)</f>
        <v>0</v>
      </c>
      <c r="BA56">
        <f>($B$11*$K$9+$C$11*$K$9+$F$11*((CV56+CN56)/MAX(CV56+CN56+CW56, 0.1)*$P$9+CW56/MAX(CV56+CN56+CW56, 0.1)*$Q$9))/($B$11+$C$11+$F$11)</f>
        <v>0</v>
      </c>
      <c r="BB56">
        <v>1.91</v>
      </c>
      <c r="BC56">
        <v>0.5</v>
      </c>
      <c r="BD56" t="s">
        <v>355</v>
      </c>
      <c r="BE56">
        <v>2</v>
      </c>
      <c r="BF56" t="b">
        <v>1</v>
      </c>
      <c r="BG56">
        <v>1679694199.6</v>
      </c>
      <c r="BH56">
        <v>420.468</v>
      </c>
      <c r="BI56">
        <v>420.0597777777778</v>
      </c>
      <c r="BJ56">
        <v>24.43526666666666</v>
      </c>
      <c r="BK56">
        <v>24.37532222222222</v>
      </c>
      <c r="BL56">
        <v>421.5597777777778</v>
      </c>
      <c r="BM56">
        <v>24.48433333333333</v>
      </c>
      <c r="BN56">
        <v>500.0591111111111</v>
      </c>
      <c r="BO56">
        <v>89.50326666666666</v>
      </c>
      <c r="BP56">
        <v>0.1000031555555556</v>
      </c>
      <c r="BQ56">
        <v>27.8753</v>
      </c>
      <c r="BR56">
        <v>27.49695555555555</v>
      </c>
      <c r="BS56">
        <v>999.9000000000001</v>
      </c>
      <c r="BT56">
        <v>0</v>
      </c>
      <c r="BU56">
        <v>0</v>
      </c>
      <c r="BV56">
        <v>10007.54444444444</v>
      </c>
      <c r="BW56">
        <v>0</v>
      </c>
      <c r="BX56">
        <v>1.008460333333333</v>
      </c>
      <c r="BY56">
        <v>0.4080912222222223</v>
      </c>
      <c r="BZ56">
        <v>430.9995555555556</v>
      </c>
      <c r="CA56">
        <v>430.5547777777778</v>
      </c>
      <c r="CB56">
        <v>0.05992994444444445</v>
      </c>
      <c r="CC56">
        <v>420.0597777777778</v>
      </c>
      <c r="CD56">
        <v>24.37532222222222</v>
      </c>
      <c r="CE56">
        <v>2.187034444444445</v>
      </c>
      <c r="CF56">
        <v>2.18167</v>
      </c>
      <c r="CG56">
        <v>18.86764444444444</v>
      </c>
      <c r="CH56">
        <v>18.82835555555555</v>
      </c>
      <c r="CI56">
        <v>0</v>
      </c>
      <c r="CJ56">
        <v>0</v>
      </c>
      <c r="CK56">
        <v>0</v>
      </c>
      <c r="CL56">
        <v>0</v>
      </c>
      <c r="CM56">
        <v>2.2238</v>
      </c>
      <c r="CN56">
        <v>0</v>
      </c>
      <c r="CO56">
        <v>-1.323466666666667</v>
      </c>
      <c r="CP56">
        <v>-0.1134777777777778</v>
      </c>
      <c r="CQ56">
        <v>34.187</v>
      </c>
      <c r="CR56">
        <v>38.18033333333333</v>
      </c>
      <c r="CS56">
        <v>36.27755555555555</v>
      </c>
      <c r="CT56">
        <v>37.65255555555555</v>
      </c>
      <c r="CU56">
        <v>34.937</v>
      </c>
      <c r="CV56">
        <v>0</v>
      </c>
      <c r="CW56">
        <v>0</v>
      </c>
      <c r="CX56">
        <v>0</v>
      </c>
      <c r="CY56">
        <v>1679694210.4</v>
      </c>
      <c r="CZ56">
        <v>0</v>
      </c>
      <c r="DA56">
        <v>1679693874.6</v>
      </c>
      <c r="DB56" t="s">
        <v>438</v>
      </c>
      <c r="DC56">
        <v>1679693874.6</v>
      </c>
      <c r="DD56">
        <v>1679693868.6</v>
      </c>
      <c r="DE56">
        <v>4</v>
      </c>
      <c r="DF56">
        <v>0.032</v>
      </c>
      <c r="DG56">
        <v>0.008999999999999999</v>
      </c>
      <c r="DH56">
        <v>-1.091</v>
      </c>
      <c r="DI56">
        <v>-0.05</v>
      </c>
      <c r="DJ56">
        <v>420</v>
      </c>
      <c r="DK56">
        <v>24</v>
      </c>
      <c r="DL56">
        <v>0.47</v>
      </c>
      <c r="DM56">
        <v>0.27</v>
      </c>
      <c r="DN56">
        <v>0.4455499512195122</v>
      </c>
      <c r="DO56">
        <v>-0.02353881533101074</v>
      </c>
      <c r="DP56">
        <v>0.05375039935595316</v>
      </c>
      <c r="DQ56">
        <v>1</v>
      </c>
      <c r="DR56">
        <v>0.05725395121951219</v>
      </c>
      <c r="DS56">
        <v>-0.03340962857142849</v>
      </c>
      <c r="DT56">
        <v>0.0103497826327386</v>
      </c>
      <c r="DU56">
        <v>1</v>
      </c>
      <c r="DV56">
        <v>2</v>
      </c>
      <c r="DW56">
        <v>2</v>
      </c>
      <c r="DX56" t="s">
        <v>363</v>
      </c>
      <c r="DY56">
        <v>2.98352</v>
      </c>
      <c r="DZ56">
        <v>2.71571</v>
      </c>
      <c r="EA56">
        <v>0.0938465</v>
      </c>
      <c r="EB56">
        <v>0.0927072</v>
      </c>
      <c r="EC56">
        <v>0.107747</v>
      </c>
      <c r="ED56">
        <v>0.105568</v>
      </c>
      <c r="EE56">
        <v>28753.9</v>
      </c>
      <c r="EF56">
        <v>28933.1</v>
      </c>
      <c r="EG56">
        <v>29489.5</v>
      </c>
      <c r="EH56">
        <v>29490.6</v>
      </c>
      <c r="EI56">
        <v>34838</v>
      </c>
      <c r="EJ56">
        <v>35052.4</v>
      </c>
      <c r="EK56">
        <v>41523.7</v>
      </c>
      <c r="EL56">
        <v>42022.8</v>
      </c>
      <c r="EM56">
        <v>1.9764</v>
      </c>
      <c r="EN56">
        <v>1.89177</v>
      </c>
      <c r="EO56">
        <v>0.0663847</v>
      </c>
      <c r="EP56">
        <v>0</v>
      </c>
      <c r="EQ56">
        <v>26.4073</v>
      </c>
      <c r="ER56">
        <v>999.9</v>
      </c>
      <c r="ES56">
        <v>59.2</v>
      </c>
      <c r="ET56">
        <v>30.3</v>
      </c>
      <c r="EU56">
        <v>28.6665</v>
      </c>
      <c r="EV56">
        <v>62.4728</v>
      </c>
      <c r="EW56">
        <v>29.351</v>
      </c>
      <c r="EX56">
        <v>1</v>
      </c>
      <c r="EY56">
        <v>-0.103521</v>
      </c>
      <c r="EZ56">
        <v>-1.22293</v>
      </c>
      <c r="FA56">
        <v>20.3586</v>
      </c>
      <c r="FB56">
        <v>5.22523</v>
      </c>
      <c r="FC56">
        <v>12.0101</v>
      </c>
      <c r="FD56">
        <v>4.9918</v>
      </c>
      <c r="FE56">
        <v>3.29</v>
      </c>
      <c r="FF56">
        <v>9999</v>
      </c>
      <c r="FG56">
        <v>9999</v>
      </c>
      <c r="FH56">
        <v>9999</v>
      </c>
      <c r="FI56">
        <v>999.9</v>
      </c>
      <c r="FJ56">
        <v>1.86737</v>
      </c>
      <c r="FK56">
        <v>1.86646</v>
      </c>
      <c r="FL56">
        <v>1.86591</v>
      </c>
      <c r="FM56">
        <v>1.86584</v>
      </c>
      <c r="FN56">
        <v>1.86768</v>
      </c>
      <c r="FO56">
        <v>1.87013</v>
      </c>
      <c r="FP56">
        <v>1.86878</v>
      </c>
      <c r="FQ56">
        <v>1.87023</v>
      </c>
      <c r="FR56">
        <v>0</v>
      </c>
      <c r="FS56">
        <v>0</v>
      </c>
      <c r="FT56">
        <v>0</v>
      </c>
      <c r="FU56">
        <v>0</v>
      </c>
      <c r="FV56" t="s">
        <v>358</v>
      </c>
      <c r="FW56" t="s">
        <v>359</v>
      </c>
      <c r="FX56" t="s">
        <v>360</v>
      </c>
      <c r="FY56" t="s">
        <v>360</v>
      </c>
      <c r="FZ56" t="s">
        <v>360</v>
      </c>
      <c r="GA56" t="s">
        <v>360</v>
      </c>
      <c r="GB56">
        <v>0</v>
      </c>
      <c r="GC56">
        <v>100</v>
      </c>
      <c r="GD56">
        <v>100</v>
      </c>
      <c r="GE56">
        <v>-1.092</v>
      </c>
      <c r="GF56">
        <v>-0.0491</v>
      </c>
      <c r="GG56">
        <v>-0.1785998423324118</v>
      </c>
      <c r="GH56">
        <v>-0.002270368465901076</v>
      </c>
      <c r="GI56">
        <v>2.972352929391332E-07</v>
      </c>
      <c r="GJ56">
        <v>-1.191130092995547E-10</v>
      </c>
      <c r="GK56">
        <v>-0.1482274926480983</v>
      </c>
      <c r="GL56">
        <v>-0.01651147022539249</v>
      </c>
      <c r="GM56">
        <v>0.001538257844941434</v>
      </c>
      <c r="GN56">
        <v>-2.852852953541502E-05</v>
      </c>
      <c r="GO56">
        <v>3</v>
      </c>
      <c r="GP56">
        <v>2330</v>
      </c>
      <c r="GQ56">
        <v>1</v>
      </c>
      <c r="GR56">
        <v>25</v>
      </c>
      <c r="GS56">
        <v>5.5</v>
      </c>
      <c r="GT56">
        <v>5.6</v>
      </c>
      <c r="GU56">
        <v>1.04858</v>
      </c>
      <c r="GV56">
        <v>2.229</v>
      </c>
      <c r="GW56">
        <v>1.39648</v>
      </c>
      <c r="GX56">
        <v>2.34985</v>
      </c>
      <c r="GY56">
        <v>1.49536</v>
      </c>
      <c r="GZ56">
        <v>2.57324</v>
      </c>
      <c r="HA56">
        <v>35.2671</v>
      </c>
      <c r="HB56">
        <v>24.0963</v>
      </c>
      <c r="HC56">
        <v>18</v>
      </c>
      <c r="HD56">
        <v>528.941</v>
      </c>
      <c r="HE56">
        <v>431.426</v>
      </c>
      <c r="HF56">
        <v>28.1014</v>
      </c>
      <c r="HG56">
        <v>26.2089</v>
      </c>
      <c r="HH56">
        <v>30</v>
      </c>
      <c r="HI56">
        <v>26.2216</v>
      </c>
      <c r="HJ56">
        <v>26.1752</v>
      </c>
      <c r="HK56">
        <v>20.9965</v>
      </c>
      <c r="HL56">
        <v>20.9951</v>
      </c>
      <c r="HM56">
        <v>96.59950000000001</v>
      </c>
      <c r="HN56">
        <v>28.1027</v>
      </c>
      <c r="HO56">
        <v>420</v>
      </c>
      <c r="HP56">
        <v>24.3237</v>
      </c>
      <c r="HQ56">
        <v>100.824</v>
      </c>
      <c r="HR56">
        <v>100.926</v>
      </c>
    </row>
    <row r="57" spans="1:226">
      <c r="A57">
        <v>41</v>
      </c>
      <c r="B57">
        <v>1679694207.1</v>
      </c>
      <c r="C57">
        <v>4229.599999904633</v>
      </c>
      <c r="D57" t="s">
        <v>445</v>
      </c>
      <c r="E57" t="s">
        <v>446</v>
      </c>
      <c r="F57">
        <v>5</v>
      </c>
      <c r="G57" t="s">
        <v>412</v>
      </c>
      <c r="H57" t="s">
        <v>354</v>
      </c>
      <c r="I57">
        <v>1679694204.3</v>
      </c>
      <c r="J57">
        <f>(K57)/1000</f>
        <v>0</v>
      </c>
      <c r="K57">
        <f>IF(BF57, AN57, AH57)</f>
        <v>0</v>
      </c>
      <c r="L57">
        <f>IF(BF57, AI57, AG57)</f>
        <v>0</v>
      </c>
      <c r="M57">
        <f>BH57 - IF(AU57&gt;1, L57*BB57*100.0/(AW57*BV57), 0)</f>
        <v>0</v>
      </c>
      <c r="N57">
        <f>((T57-J57/2)*M57-L57)/(T57+J57/2)</f>
        <v>0</v>
      </c>
      <c r="O57">
        <f>N57*(BO57+BP57)/1000.0</f>
        <v>0</v>
      </c>
      <c r="P57">
        <f>(BH57 - IF(AU57&gt;1, L57*BB57*100.0/(AW57*BV57), 0))*(BO57+BP57)/1000.0</f>
        <v>0</v>
      </c>
      <c r="Q57">
        <f>2.0/((1/S57-1/R57)+SIGN(S57)*SQRT((1/S57-1/R57)*(1/S57-1/R57) + 4*BC57/((BC57+1)*(BC57+1))*(2*1/S57*1/R57-1/R57*1/R57)))</f>
        <v>0</v>
      </c>
      <c r="R57">
        <f>IF(LEFT(BD57,1)&lt;&gt;"0",IF(LEFT(BD57,1)="1",3.0,BE57),$D$5+$E$5*(BV57*BO57/($K$5*1000))+$F$5*(BV57*BO57/($K$5*1000))*MAX(MIN(BB57,$J$5),$I$5)*MAX(MIN(BB57,$J$5),$I$5)+$G$5*MAX(MIN(BB57,$J$5),$I$5)*(BV57*BO57/($K$5*1000))+$H$5*(BV57*BO57/($K$5*1000))*(BV57*BO57/($K$5*1000)))</f>
        <v>0</v>
      </c>
      <c r="S57">
        <f>J57*(1000-(1000*0.61365*exp(17.502*W57/(240.97+W57))/(BO57+BP57)+BJ57)/2)/(1000*0.61365*exp(17.502*W57/(240.97+W57))/(BO57+BP57)-BJ57)</f>
        <v>0</v>
      </c>
      <c r="T57">
        <f>1/((BC57+1)/(Q57/1.6)+1/(R57/1.37)) + BC57/((BC57+1)/(Q57/1.6) + BC57/(R57/1.37))</f>
        <v>0</v>
      </c>
      <c r="U57">
        <f>(AX57*BA57)</f>
        <v>0</v>
      </c>
      <c r="V57">
        <f>(BQ57+(U57+2*0.95*5.67E-8*(((BQ57+$B$7)+273)^4-(BQ57+273)^4)-44100*J57)/(1.84*29.3*R57+8*0.95*5.67E-8*(BQ57+273)^3))</f>
        <v>0</v>
      </c>
      <c r="W57">
        <f>($C$7*BR57+$D$7*BS57+$E$7*V57)</f>
        <v>0</v>
      </c>
      <c r="X57">
        <f>0.61365*exp(17.502*W57/(240.97+W57))</f>
        <v>0</v>
      </c>
      <c r="Y57">
        <f>(Z57/AA57*100)</f>
        <v>0</v>
      </c>
      <c r="Z57">
        <f>BJ57*(BO57+BP57)/1000</f>
        <v>0</v>
      </c>
      <c r="AA57">
        <f>0.61365*exp(17.502*BQ57/(240.97+BQ57))</f>
        <v>0</v>
      </c>
      <c r="AB57">
        <f>(X57-BJ57*(BO57+BP57)/1000)</f>
        <v>0</v>
      </c>
      <c r="AC57">
        <f>(-J57*44100)</f>
        <v>0</v>
      </c>
      <c r="AD57">
        <f>2*29.3*R57*0.92*(BQ57-W57)</f>
        <v>0</v>
      </c>
      <c r="AE57">
        <f>2*0.95*5.67E-8*(((BQ57+$B$7)+273)^4-(W57+273)^4)</f>
        <v>0</v>
      </c>
      <c r="AF57">
        <f>U57+AE57+AC57+AD57</f>
        <v>0</v>
      </c>
      <c r="AG57">
        <f>BN57*AU57*(BI57-BH57*(1000-AU57*BK57)/(1000-AU57*BJ57))/(100*BB57)</f>
        <v>0</v>
      </c>
      <c r="AH57">
        <f>1000*BN57*AU57*(BJ57-BK57)/(100*BB57*(1000-AU57*BJ57))</f>
        <v>0</v>
      </c>
      <c r="AI57">
        <f>(AJ57 - AK57 - BO57*1E3/(8.314*(BQ57+273.15)) * AM57/BN57 * AL57) * BN57/(100*BB57) * (1000 - BK57)/1000</f>
        <v>0</v>
      </c>
      <c r="AJ57">
        <v>430.4979361755855</v>
      </c>
      <c r="AK57">
        <v>430.9859696969699</v>
      </c>
      <c r="AL57">
        <v>-0.000388991615992704</v>
      </c>
      <c r="AM57">
        <v>64.4759588887373</v>
      </c>
      <c r="AN57">
        <f>(AP57 - AO57 + BO57*1E3/(8.314*(BQ57+273.15)) * AR57/BN57 * AQ57) * BN57/(100*BB57) * 1000/(1000 - AP57)</f>
        <v>0</v>
      </c>
      <c r="AO57">
        <v>24.3673512623742</v>
      </c>
      <c r="AP57">
        <v>24.43504121212121</v>
      </c>
      <c r="AQ57">
        <v>-1.651183556636297E-05</v>
      </c>
      <c r="AR57">
        <v>101.873030113669</v>
      </c>
      <c r="AS57">
        <v>1</v>
      </c>
      <c r="AT57">
        <v>0</v>
      </c>
      <c r="AU57">
        <f>IF(AS57*$H$13&gt;=AW57,1.0,(AW57/(AW57-AS57*$H$13)))</f>
        <v>0</v>
      </c>
      <c r="AV57">
        <f>(AU57-1)*100</f>
        <v>0</v>
      </c>
      <c r="AW57">
        <f>MAX(0,($B$13+$C$13*BV57)/(1+$D$13*BV57)*BO57/(BQ57+273)*$E$13)</f>
        <v>0</v>
      </c>
      <c r="AX57">
        <f>$B$11*BW57+$C$11*BX57+$F$11*CI57*(1-CL57)</f>
        <v>0</v>
      </c>
      <c r="AY57">
        <f>AX57*AZ57</f>
        <v>0</v>
      </c>
      <c r="AZ57">
        <f>($B$11*$D$9+$C$11*$D$9+$F$11*((CV57+CN57)/MAX(CV57+CN57+CW57, 0.1)*$I$9+CW57/MAX(CV57+CN57+CW57, 0.1)*$J$9))/($B$11+$C$11+$F$11)</f>
        <v>0</v>
      </c>
      <c r="BA57">
        <f>($B$11*$K$9+$C$11*$K$9+$F$11*((CV57+CN57)/MAX(CV57+CN57+CW57, 0.1)*$P$9+CW57/MAX(CV57+CN57+CW57, 0.1)*$Q$9))/($B$11+$C$11+$F$11)</f>
        <v>0</v>
      </c>
      <c r="BB57">
        <v>1.91</v>
      </c>
      <c r="BC57">
        <v>0.5</v>
      </c>
      <c r="BD57" t="s">
        <v>355</v>
      </c>
      <c r="BE57">
        <v>2</v>
      </c>
      <c r="BF57" t="b">
        <v>1</v>
      </c>
      <c r="BG57">
        <v>1679694204.3</v>
      </c>
      <c r="BH57">
        <v>420.463</v>
      </c>
      <c r="BI57">
        <v>420.0268</v>
      </c>
      <c r="BJ57">
        <v>24.4373</v>
      </c>
      <c r="BK57">
        <v>24.36823</v>
      </c>
      <c r="BL57">
        <v>421.5548000000001</v>
      </c>
      <c r="BM57">
        <v>24.48636</v>
      </c>
      <c r="BN57">
        <v>500.0627000000001</v>
      </c>
      <c r="BO57">
        <v>89.50381999999999</v>
      </c>
      <c r="BP57">
        <v>0.10007592</v>
      </c>
      <c r="BQ57">
        <v>27.87583</v>
      </c>
      <c r="BR57">
        <v>27.49091</v>
      </c>
      <c r="BS57">
        <v>999.9</v>
      </c>
      <c r="BT57">
        <v>0</v>
      </c>
      <c r="BU57">
        <v>0</v>
      </c>
      <c r="BV57">
        <v>9994.554</v>
      </c>
      <c r="BW57">
        <v>0</v>
      </c>
      <c r="BX57">
        <v>1.01174</v>
      </c>
      <c r="BY57">
        <v>0.4361723000000001</v>
      </c>
      <c r="BZ57">
        <v>430.9951</v>
      </c>
      <c r="CA57">
        <v>430.5177</v>
      </c>
      <c r="CB57">
        <v>0.06908589</v>
      </c>
      <c r="CC57">
        <v>420.0268</v>
      </c>
      <c r="CD57">
        <v>24.36823</v>
      </c>
      <c r="CE57">
        <v>2.187232</v>
      </c>
      <c r="CF57">
        <v>2.181047</v>
      </c>
      <c r="CG57">
        <v>18.8691</v>
      </c>
      <c r="CH57">
        <v>18.82378</v>
      </c>
      <c r="CI57">
        <v>0</v>
      </c>
      <c r="CJ57">
        <v>0</v>
      </c>
      <c r="CK57">
        <v>0</v>
      </c>
      <c r="CL57">
        <v>0</v>
      </c>
      <c r="CM57">
        <v>2.39003</v>
      </c>
      <c r="CN57">
        <v>0</v>
      </c>
      <c r="CO57">
        <v>-1.62924</v>
      </c>
      <c r="CP57">
        <v>-0.16485</v>
      </c>
      <c r="CQ57">
        <v>34.1996</v>
      </c>
      <c r="CR57">
        <v>38.331</v>
      </c>
      <c r="CS57">
        <v>36.3498</v>
      </c>
      <c r="CT57">
        <v>37.7809</v>
      </c>
      <c r="CU57">
        <v>35.0061</v>
      </c>
      <c r="CV57">
        <v>0</v>
      </c>
      <c r="CW57">
        <v>0</v>
      </c>
      <c r="CX57">
        <v>0</v>
      </c>
      <c r="CY57">
        <v>1679694215.2</v>
      </c>
      <c r="CZ57">
        <v>0</v>
      </c>
      <c r="DA57">
        <v>1679693874.6</v>
      </c>
      <c r="DB57" t="s">
        <v>438</v>
      </c>
      <c r="DC57">
        <v>1679693874.6</v>
      </c>
      <c r="DD57">
        <v>1679693868.6</v>
      </c>
      <c r="DE57">
        <v>4</v>
      </c>
      <c r="DF57">
        <v>0.032</v>
      </c>
      <c r="DG57">
        <v>0.008999999999999999</v>
      </c>
      <c r="DH57">
        <v>-1.091</v>
      </c>
      <c r="DI57">
        <v>-0.05</v>
      </c>
      <c r="DJ57">
        <v>420</v>
      </c>
      <c r="DK57">
        <v>24</v>
      </c>
      <c r="DL57">
        <v>0.47</v>
      </c>
      <c r="DM57">
        <v>0.27</v>
      </c>
      <c r="DN57">
        <v>0.455381775</v>
      </c>
      <c r="DO57">
        <v>-0.3289209343339594</v>
      </c>
      <c r="DP57">
        <v>0.04256299701001299</v>
      </c>
      <c r="DQ57">
        <v>0</v>
      </c>
      <c r="DR57">
        <v>0.05654821</v>
      </c>
      <c r="DS57">
        <v>0.07929504090056275</v>
      </c>
      <c r="DT57">
        <v>0.009725803045990598</v>
      </c>
      <c r="DU57">
        <v>1</v>
      </c>
      <c r="DV57">
        <v>1</v>
      </c>
      <c r="DW57">
        <v>2</v>
      </c>
      <c r="DX57" t="s">
        <v>387</v>
      </c>
      <c r="DY57">
        <v>2.9836</v>
      </c>
      <c r="DZ57">
        <v>2.71554</v>
      </c>
      <c r="EA57">
        <v>0.0938393</v>
      </c>
      <c r="EB57">
        <v>0.0926978</v>
      </c>
      <c r="EC57">
        <v>0.107737</v>
      </c>
      <c r="ED57">
        <v>0.10555</v>
      </c>
      <c r="EE57">
        <v>28753.9</v>
      </c>
      <c r="EF57">
        <v>28933.2</v>
      </c>
      <c r="EG57">
        <v>29489.3</v>
      </c>
      <c r="EH57">
        <v>29490.3</v>
      </c>
      <c r="EI57">
        <v>34838.4</v>
      </c>
      <c r="EJ57">
        <v>35052.7</v>
      </c>
      <c r="EK57">
        <v>41523.7</v>
      </c>
      <c r="EL57">
        <v>42022.3</v>
      </c>
      <c r="EM57">
        <v>1.97648</v>
      </c>
      <c r="EN57">
        <v>1.89155</v>
      </c>
      <c r="EO57">
        <v>0.0658818</v>
      </c>
      <c r="EP57">
        <v>0</v>
      </c>
      <c r="EQ57">
        <v>26.4073</v>
      </c>
      <c r="ER57">
        <v>999.9</v>
      </c>
      <c r="ES57">
        <v>59.2</v>
      </c>
      <c r="ET57">
        <v>30.2</v>
      </c>
      <c r="EU57">
        <v>28.5037</v>
      </c>
      <c r="EV57">
        <v>62.5428</v>
      </c>
      <c r="EW57">
        <v>29.4752</v>
      </c>
      <c r="EX57">
        <v>1</v>
      </c>
      <c r="EY57">
        <v>-0.103575</v>
      </c>
      <c r="EZ57">
        <v>-1.21012</v>
      </c>
      <c r="FA57">
        <v>20.3588</v>
      </c>
      <c r="FB57">
        <v>5.22493</v>
      </c>
      <c r="FC57">
        <v>12.0101</v>
      </c>
      <c r="FD57">
        <v>4.99175</v>
      </c>
      <c r="FE57">
        <v>3.29</v>
      </c>
      <c r="FF57">
        <v>9999</v>
      </c>
      <c r="FG57">
        <v>9999</v>
      </c>
      <c r="FH57">
        <v>9999</v>
      </c>
      <c r="FI57">
        <v>999.9</v>
      </c>
      <c r="FJ57">
        <v>1.86737</v>
      </c>
      <c r="FK57">
        <v>1.86644</v>
      </c>
      <c r="FL57">
        <v>1.86594</v>
      </c>
      <c r="FM57">
        <v>1.86584</v>
      </c>
      <c r="FN57">
        <v>1.86767</v>
      </c>
      <c r="FO57">
        <v>1.87014</v>
      </c>
      <c r="FP57">
        <v>1.86878</v>
      </c>
      <c r="FQ57">
        <v>1.87021</v>
      </c>
      <c r="FR57">
        <v>0</v>
      </c>
      <c r="FS57">
        <v>0</v>
      </c>
      <c r="FT57">
        <v>0</v>
      </c>
      <c r="FU57">
        <v>0</v>
      </c>
      <c r="FV57" t="s">
        <v>358</v>
      </c>
      <c r="FW57" t="s">
        <v>359</v>
      </c>
      <c r="FX57" t="s">
        <v>360</v>
      </c>
      <c r="FY57" t="s">
        <v>360</v>
      </c>
      <c r="FZ57" t="s">
        <v>360</v>
      </c>
      <c r="GA57" t="s">
        <v>360</v>
      </c>
      <c r="GB57">
        <v>0</v>
      </c>
      <c r="GC57">
        <v>100</v>
      </c>
      <c r="GD57">
        <v>100</v>
      </c>
      <c r="GE57">
        <v>-1.092</v>
      </c>
      <c r="GF57">
        <v>-0.0491</v>
      </c>
      <c r="GG57">
        <v>-0.1785998423324118</v>
      </c>
      <c r="GH57">
        <v>-0.002270368465901076</v>
      </c>
      <c r="GI57">
        <v>2.972352929391332E-07</v>
      </c>
      <c r="GJ57">
        <v>-1.191130092995547E-10</v>
      </c>
      <c r="GK57">
        <v>-0.1482274926480983</v>
      </c>
      <c r="GL57">
        <v>-0.01651147022539249</v>
      </c>
      <c r="GM57">
        <v>0.001538257844941434</v>
      </c>
      <c r="GN57">
        <v>-2.852852953541502E-05</v>
      </c>
      <c r="GO57">
        <v>3</v>
      </c>
      <c r="GP57">
        <v>2330</v>
      </c>
      <c r="GQ57">
        <v>1</v>
      </c>
      <c r="GR57">
        <v>25</v>
      </c>
      <c r="GS57">
        <v>5.5</v>
      </c>
      <c r="GT57">
        <v>5.6</v>
      </c>
      <c r="GU57">
        <v>1.04858</v>
      </c>
      <c r="GV57">
        <v>2.23022</v>
      </c>
      <c r="GW57">
        <v>1.39648</v>
      </c>
      <c r="GX57">
        <v>2.34985</v>
      </c>
      <c r="GY57">
        <v>1.49536</v>
      </c>
      <c r="GZ57">
        <v>2.55859</v>
      </c>
      <c r="HA57">
        <v>35.2671</v>
      </c>
      <c r="HB57">
        <v>24.0963</v>
      </c>
      <c r="HC57">
        <v>18</v>
      </c>
      <c r="HD57">
        <v>528.976</v>
      </c>
      <c r="HE57">
        <v>431.278</v>
      </c>
      <c r="HF57">
        <v>28.1073</v>
      </c>
      <c r="HG57">
        <v>26.207</v>
      </c>
      <c r="HH57">
        <v>30</v>
      </c>
      <c r="HI57">
        <v>26.2203</v>
      </c>
      <c r="HJ57">
        <v>26.1734</v>
      </c>
      <c r="HK57">
        <v>20.9962</v>
      </c>
      <c r="HL57">
        <v>20.9951</v>
      </c>
      <c r="HM57">
        <v>96.97490000000001</v>
      </c>
      <c r="HN57">
        <v>28.107</v>
      </c>
      <c r="HO57">
        <v>420</v>
      </c>
      <c r="HP57">
        <v>24.3155</v>
      </c>
      <c r="HQ57">
        <v>100.823</v>
      </c>
      <c r="HR57">
        <v>100.925</v>
      </c>
    </row>
    <row r="58" spans="1:226">
      <c r="A58">
        <v>42</v>
      </c>
      <c r="B58">
        <v>1679694212.1</v>
      </c>
      <c r="C58">
        <v>4234.599999904633</v>
      </c>
      <c r="D58" t="s">
        <v>447</v>
      </c>
      <c r="E58" t="s">
        <v>448</v>
      </c>
      <c r="F58">
        <v>5</v>
      </c>
      <c r="G58" t="s">
        <v>412</v>
      </c>
      <c r="H58" t="s">
        <v>354</v>
      </c>
      <c r="I58">
        <v>1679694209.6</v>
      </c>
      <c r="J58">
        <f>(K58)/1000</f>
        <v>0</v>
      </c>
      <c r="K58">
        <f>IF(BF58, AN58, AH58)</f>
        <v>0</v>
      </c>
      <c r="L58">
        <f>IF(BF58, AI58, AG58)</f>
        <v>0</v>
      </c>
      <c r="M58">
        <f>BH58 - IF(AU58&gt;1, L58*BB58*100.0/(AW58*BV58), 0)</f>
        <v>0</v>
      </c>
      <c r="N58">
        <f>((T58-J58/2)*M58-L58)/(T58+J58/2)</f>
        <v>0</v>
      </c>
      <c r="O58">
        <f>N58*(BO58+BP58)/1000.0</f>
        <v>0</v>
      </c>
      <c r="P58">
        <f>(BH58 - IF(AU58&gt;1, L58*BB58*100.0/(AW58*BV58), 0))*(BO58+BP58)/1000.0</f>
        <v>0</v>
      </c>
      <c r="Q58">
        <f>2.0/((1/S58-1/R58)+SIGN(S58)*SQRT((1/S58-1/R58)*(1/S58-1/R58) + 4*BC58/((BC58+1)*(BC58+1))*(2*1/S58*1/R58-1/R58*1/R58)))</f>
        <v>0</v>
      </c>
      <c r="R58">
        <f>IF(LEFT(BD58,1)&lt;&gt;"0",IF(LEFT(BD58,1)="1",3.0,BE58),$D$5+$E$5*(BV58*BO58/($K$5*1000))+$F$5*(BV58*BO58/($K$5*1000))*MAX(MIN(BB58,$J$5),$I$5)*MAX(MIN(BB58,$J$5),$I$5)+$G$5*MAX(MIN(BB58,$J$5),$I$5)*(BV58*BO58/($K$5*1000))+$H$5*(BV58*BO58/($K$5*1000))*(BV58*BO58/($K$5*1000)))</f>
        <v>0</v>
      </c>
      <c r="S58">
        <f>J58*(1000-(1000*0.61365*exp(17.502*W58/(240.97+W58))/(BO58+BP58)+BJ58)/2)/(1000*0.61365*exp(17.502*W58/(240.97+W58))/(BO58+BP58)-BJ58)</f>
        <v>0</v>
      </c>
      <c r="T58">
        <f>1/((BC58+1)/(Q58/1.6)+1/(R58/1.37)) + BC58/((BC58+1)/(Q58/1.6) + BC58/(R58/1.37))</f>
        <v>0</v>
      </c>
      <c r="U58">
        <f>(AX58*BA58)</f>
        <v>0</v>
      </c>
      <c r="V58">
        <f>(BQ58+(U58+2*0.95*5.67E-8*(((BQ58+$B$7)+273)^4-(BQ58+273)^4)-44100*J58)/(1.84*29.3*R58+8*0.95*5.67E-8*(BQ58+273)^3))</f>
        <v>0</v>
      </c>
      <c r="W58">
        <f>($C$7*BR58+$D$7*BS58+$E$7*V58)</f>
        <v>0</v>
      </c>
      <c r="X58">
        <f>0.61365*exp(17.502*W58/(240.97+W58))</f>
        <v>0</v>
      </c>
      <c r="Y58">
        <f>(Z58/AA58*100)</f>
        <v>0</v>
      </c>
      <c r="Z58">
        <f>BJ58*(BO58+BP58)/1000</f>
        <v>0</v>
      </c>
      <c r="AA58">
        <f>0.61365*exp(17.502*BQ58/(240.97+BQ58))</f>
        <v>0</v>
      </c>
      <c r="AB58">
        <f>(X58-BJ58*(BO58+BP58)/1000)</f>
        <v>0</v>
      </c>
      <c r="AC58">
        <f>(-J58*44100)</f>
        <v>0</v>
      </c>
      <c r="AD58">
        <f>2*29.3*R58*0.92*(BQ58-W58)</f>
        <v>0</v>
      </c>
      <c r="AE58">
        <f>2*0.95*5.67E-8*(((BQ58+$B$7)+273)^4-(W58+273)^4)</f>
        <v>0</v>
      </c>
      <c r="AF58">
        <f>U58+AE58+AC58+AD58</f>
        <v>0</v>
      </c>
      <c r="AG58">
        <f>BN58*AU58*(BI58-BH58*(1000-AU58*BK58)/(1000-AU58*BJ58))/(100*BB58)</f>
        <v>0</v>
      </c>
      <c r="AH58">
        <f>1000*BN58*AU58*(BJ58-BK58)/(100*BB58*(1000-AU58*BJ58))</f>
        <v>0</v>
      </c>
      <c r="AI58">
        <f>(AJ58 - AK58 - BO58*1E3/(8.314*(BQ58+273.15)) * AM58/BN58 * AL58) * BN58/(100*BB58) * (1000 - BK58)/1000</f>
        <v>0</v>
      </c>
      <c r="AJ58">
        <v>430.492476716826</v>
      </c>
      <c r="AK58">
        <v>431.0168666666667</v>
      </c>
      <c r="AL58">
        <v>0.0003479649599115168</v>
      </c>
      <c r="AM58">
        <v>64.4759588887373</v>
      </c>
      <c r="AN58">
        <f>(AP58 - AO58 + BO58*1E3/(8.314*(BQ58+273.15)) * AR58/BN58 * AQ58) * BN58/(100*BB58) * 1000/(1000 - AP58)</f>
        <v>0</v>
      </c>
      <c r="AO58">
        <v>24.37331685900154</v>
      </c>
      <c r="AP58">
        <v>24.4366793939394</v>
      </c>
      <c r="AQ58">
        <v>-2.522910720282649E-06</v>
      </c>
      <c r="AR58">
        <v>101.873030113669</v>
      </c>
      <c r="AS58">
        <v>1</v>
      </c>
      <c r="AT58">
        <v>0</v>
      </c>
      <c r="AU58">
        <f>IF(AS58*$H$13&gt;=AW58,1.0,(AW58/(AW58-AS58*$H$13)))</f>
        <v>0</v>
      </c>
      <c r="AV58">
        <f>(AU58-1)*100</f>
        <v>0</v>
      </c>
      <c r="AW58">
        <f>MAX(0,($B$13+$C$13*BV58)/(1+$D$13*BV58)*BO58/(BQ58+273)*$E$13)</f>
        <v>0</v>
      </c>
      <c r="AX58">
        <f>$B$11*BW58+$C$11*BX58+$F$11*CI58*(1-CL58)</f>
        <v>0</v>
      </c>
      <c r="AY58">
        <f>AX58*AZ58</f>
        <v>0</v>
      </c>
      <c r="AZ58">
        <f>($B$11*$D$9+$C$11*$D$9+$F$11*((CV58+CN58)/MAX(CV58+CN58+CW58, 0.1)*$I$9+CW58/MAX(CV58+CN58+CW58, 0.1)*$J$9))/($B$11+$C$11+$F$11)</f>
        <v>0</v>
      </c>
      <c r="BA58">
        <f>($B$11*$K$9+$C$11*$K$9+$F$11*((CV58+CN58)/MAX(CV58+CN58+CW58, 0.1)*$P$9+CW58/MAX(CV58+CN58+CW58, 0.1)*$Q$9))/($B$11+$C$11+$F$11)</f>
        <v>0</v>
      </c>
      <c r="BB58">
        <v>1.91</v>
      </c>
      <c r="BC58">
        <v>0.5</v>
      </c>
      <c r="BD58" t="s">
        <v>355</v>
      </c>
      <c r="BE58">
        <v>2</v>
      </c>
      <c r="BF58" t="b">
        <v>1</v>
      </c>
      <c r="BG58">
        <v>1679694209.6</v>
      </c>
      <c r="BH58">
        <v>420.4734444444445</v>
      </c>
      <c r="BI58">
        <v>419.9957777777778</v>
      </c>
      <c r="BJ58">
        <v>24.43565555555556</v>
      </c>
      <c r="BK58">
        <v>24.37596666666667</v>
      </c>
      <c r="BL58">
        <v>421.5649999999999</v>
      </c>
      <c r="BM58">
        <v>24.48474444444444</v>
      </c>
      <c r="BN58">
        <v>500.0797777777777</v>
      </c>
      <c r="BO58">
        <v>89.50200000000001</v>
      </c>
      <c r="BP58">
        <v>0.09995257777777779</v>
      </c>
      <c r="BQ58">
        <v>27.87496666666667</v>
      </c>
      <c r="BR58">
        <v>27.48464444444445</v>
      </c>
      <c r="BS58">
        <v>999.9000000000001</v>
      </c>
      <c r="BT58">
        <v>0</v>
      </c>
      <c r="BU58">
        <v>0</v>
      </c>
      <c r="BV58">
        <v>9996.398888888891</v>
      </c>
      <c r="BW58">
        <v>0</v>
      </c>
      <c r="BX58">
        <v>1.010021111111111</v>
      </c>
      <c r="BY58">
        <v>0.4775085555555556</v>
      </c>
      <c r="BZ58">
        <v>431.0052222222222</v>
      </c>
      <c r="CA58">
        <v>430.4895555555556</v>
      </c>
      <c r="CB58">
        <v>0.05969514444444443</v>
      </c>
      <c r="CC58">
        <v>419.9957777777778</v>
      </c>
      <c r="CD58">
        <v>24.37596666666667</v>
      </c>
      <c r="CE58">
        <v>2.18704</v>
      </c>
      <c r="CF58">
        <v>2.181696666666667</v>
      </c>
      <c r="CG58">
        <v>18.8677</v>
      </c>
      <c r="CH58">
        <v>18.82855555555555</v>
      </c>
      <c r="CI58">
        <v>0</v>
      </c>
      <c r="CJ58">
        <v>0</v>
      </c>
      <c r="CK58">
        <v>0</v>
      </c>
      <c r="CL58">
        <v>0</v>
      </c>
      <c r="CM58">
        <v>2.219277777777778</v>
      </c>
      <c r="CN58">
        <v>0</v>
      </c>
      <c r="CO58">
        <v>-1.798755555555556</v>
      </c>
      <c r="CP58">
        <v>-0.1753444444444444</v>
      </c>
      <c r="CQ58">
        <v>34.25</v>
      </c>
      <c r="CR58">
        <v>38.50677777777778</v>
      </c>
      <c r="CS58">
        <v>36.40255555555555</v>
      </c>
      <c r="CT58">
        <v>37.89555555555555</v>
      </c>
      <c r="CU58">
        <v>35.062</v>
      </c>
      <c r="CV58">
        <v>0</v>
      </c>
      <c r="CW58">
        <v>0</v>
      </c>
      <c r="CX58">
        <v>0</v>
      </c>
      <c r="CY58">
        <v>1679694220.6</v>
      </c>
      <c r="CZ58">
        <v>0</v>
      </c>
      <c r="DA58">
        <v>1679693874.6</v>
      </c>
      <c r="DB58" t="s">
        <v>438</v>
      </c>
      <c r="DC58">
        <v>1679693874.6</v>
      </c>
      <c r="DD58">
        <v>1679693868.6</v>
      </c>
      <c r="DE58">
        <v>4</v>
      </c>
      <c r="DF58">
        <v>0.032</v>
      </c>
      <c r="DG58">
        <v>0.008999999999999999</v>
      </c>
      <c r="DH58">
        <v>-1.091</v>
      </c>
      <c r="DI58">
        <v>-0.05</v>
      </c>
      <c r="DJ58">
        <v>420</v>
      </c>
      <c r="DK58">
        <v>24</v>
      </c>
      <c r="DL58">
        <v>0.47</v>
      </c>
      <c r="DM58">
        <v>0.27</v>
      </c>
      <c r="DN58">
        <v>0.444790625</v>
      </c>
      <c r="DO58">
        <v>0.007947771106941009</v>
      </c>
      <c r="DP58">
        <v>0.03373142197320438</v>
      </c>
      <c r="DQ58">
        <v>1</v>
      </c>
      <c r="DR58">
        <v>0.0601432325</v>
      </c>
      <c r="DS58">
        <v>0.05765848367729826</v>
      </c>
      <c r="DT58">
        <v>0.008426731112281543</v>
      </c>
      <c r="DU58">
        <v>1</v>
      </c>
      <c r="DV58">
        <v>2</v>
      </c>
      <c r="DW58">
        <v>2</v>
      </c>
      <c r="DX58" t="s">
        <v>363</v>
      </c>
      <c r="DY58">
        <v>2.98346</v>
      </c>
      <c r="DZ58">
        <v>2.71563</v>
      </c>
      <c r="EA58">
        <v>0.0938485</v>
      </c>
      <c r="EB58">
        <v>0.0926865</v>
      </c>
      <c r="EC58">
        <v>0.107749</v>
      </c>
      <c r="ED58">
        <v>0.10564</v>
      </c>
      <c r="EE58">
        <v>28753.3</v>
      </c>
      <c r="EF58">
        <v>28933.8</v>
      </c>
      <c r="EG58">
        <v>29488.9</v>
      </c>
      <c r="EH58">
        <v>29490.5</v>
      </c>
      <c r="EI58">
        <v>34837.2</v>
      </c>
      <c r="EJ58">
        <v>35049.4</v>
      </c>
      <c r="EK58">
        <v>41522.8</v>
      </c>
      <c r="EL58">
        <v>42022.6</v>
      </c>
      <c r="EM58">
        <v>1.97648</v>
      </c>
      <c r="EN58">
        <v>1.8921</v>
      </c>
      <c r="EO58">
        <v>0.0655092</v>
      </c>
      <c r="EP58">
        <v>0</v>
      </c>
      <c r="EQ58">
        <v>26.4095</v>
      </c>
      <c r="ER58">
        <v>999.9</v>
      </c>
      <c r="ES58">
        <v>59.3</v>
      </c>
      <c r="ET58">
        <v>30.2</v>
      </c>
      <c r="EU58">
        <v>28.554</v>
      </c>
      <c r="EV58">
        <v>62.5828</v>
      </c>
      <c r="EW58">
        <v>29.2949</v>
      </c>
      <c r="EX58">
        <v>1</v>
      </c>
      <c r="EY58">
        <v>-0.103605</v>
      </c>
      <c r="EZ58">
        <v>-1.22083</v>
      </c>
      <c r="FA58">
        <v>20.3587</v>
      </c>
      <c r="FB58">
        <v>5.22493</v>
      </c>
      <c r="FC58">
        <v>12.0099</v>
      </c>
      <c r="FD58">
        <v>4.99175</v>
      </c>
      <c r="FE58">
        <v>3.29</v>
      </c>
      <c r="FF58">
        <v>9999</v>
      </c>
      <c r="FG58">
        <v>9999</v>
      </c>
      <c r="FH58">
        <v>9999</v>
      </c>
      <c r="FI58">
        <v>999.9</v>
      </c>
      <c r="FJ58">
        <v>1.86737</v>
      </c>
      <c r="FK58">
        <v>1.86645</v>
      </c>
      <c r="FL58">
        <v>1.86592</v>
      </c>
      <c r="FM58">
        <v>1.86584</v>
      </c>
      <c r="FN58">
        <v>1.86768</v>
      </c>
      <c r="FO58">
        <v>1.87013</v>
      </c>
      <c r="FP58">
        <v>1.8688</v>
      </c>
      <c r="FQ58">
        <v>1.87021</v>
      </c>
      <c r="FR58">
        <v>0</v>
      </c>
      <c r="FS58">
        <v>0</v>
      </c>
      <c r="FT58">
        <v>0</v>
      </c>
      <c r="FU58">
        <v>0</v>
      </c>
      <c r="FV58" t="s">
        <v>358</v>
      </c>
      <c r="FW58" t="s">
        <v>359</v>
      </c>
      <c r="FX58" t="s">
        <v>360</v>
      </c>
      <c r="FY58" t="s">
        <v>360</v>
      </c>
      <c r="FZ58" t="s">
        <v>360</v>
      </c>
      <c r="GA58" t="s">
        <v>360</v>
      </c>
      <c r="GB58">
        <v>0</v>
      </c>
      <c r="GC58">
        <v>100</v>
      </c>
      <c r="GD58">
        <v>100</v>
      </c>
      <c r="GE58">
        <v>-1.092</v>
      </c>
      <c r="GF58">
        <v>-0.0491</v>
      </c>
      <c r="GG58">
        <v>-0.1785998423324118</v>
      </c>
      <c r="GH58">
        <v>-0.002270368465901076</v>
      </c>
      <c r="GI58">
        <v>2.972352929391332E-07</v>
      </c>
      <c r="GJ58">
        <v>-1.191130092995547E-10</v>
      </c>
      <c r="GK58">
        <v>-0.1482274926480983</v>
      </c>
      <c r="GL58">
        <v>-0.01651147022539249</v>
      </c>
      <c r="GM58">
        <v>0.001538257844941434</v>
      </c>
      <c r="GN58">
        <v>-2.852852953541502E-05</v>
      </c>
      <c r="GO58">
        <v>3</v>
      </c>
      <c r="GP58">
        <v>2330</v>
      </c>
      <c r="GQ58">
        <v>1</v>
      </c>
      <c r="GR58">
        <v>25</v>
      </c>
      <c r="GS58">
        <v>5.6</v>
      </c>
      <c r="GT58">
        <v>5.7</v>
      </c>
      <c r="GU58">
        <v>1.04858</v>
      </c>
      <c r="GV58">
        <v>2.22534</v>
      </c>
      <c r="GW58">
        <v>1.39648</v>
      </c>
      <c r="GX58">
        <v>2.34863</v>
      </c>
      <c r="GY58">
        <v>1.49536</v>
      </c>
      <c r="GZ58">
        <v>2.55005</v>
      </c>
      <c r="HA58">
        <v>35.2671</v>
      </c>
      <c r="HB58">
        <v>24.0963</v>
      </c>
      <c r="HC58">
        <v>18</v>
      </c>
      <c r="HD58">
        <v>528.956</v>
      </c>
      <c r="HE58">
        <v>431.597</v>
      </c>
      <c r="HF58">
        <v>28.112</v>
      </c>
      <c r="HG58">
        <v>26.2064</v>
      </c>
      <c r="HH58">
        <v>30</v>
      </c>
      <c r="HI58">
        <v>26.2181</v>
      </c>
      <c r="HJ58">
        <v>26.1723</v>
      </c>
      <c r="HK58">
        <v>20.9976</v>
      </c>
      <c r="HL58">
        <v>20.9951</v>
      </c>
      <c r="HM58">
        <v>96.97490000000001</v>
      </c>
      <c r="HN58">
        <v>28.1159</v>
      </c>
      <c r="HO58">
        <v>420</v>
      </c>
      <c r="HP58">
        <v>24.3083</v>
      </c>
      <c r="HQ58">
        <v>100.822</v>
      </c>
      <c r="HR58">
        <v>100.926</v>
      </c>
    </row>
    <row r="59" spans="1:226">
      <c r="A59">
        <v>43</v>
      </c>
      <c r="B59">
        <v>1679694217.1</v>
      </c>
      <c r="C59">
        <v>4239.599999904633</v>
      </c>
      <c r="D59" t="s">
        <v>449</v>
      </c>
      <c r="E59" t="s">
        <v>450</v>
      </c>
      <c r="F59">
        <v>5</v>
      </c>
      <c r="G59" t="s">
        <v>412</v>
      </c>
      <c r="H59" t="s">
        <v>354</v>
      </c>
      <c r="I59">
        <v>1679694214.3</v>
      </c>
      <c r="J59">
        <f>(K59)/1000</f>
        <v>0</v>
      </c>
      <c r="K59">
        <f>IF(BF59, AN59, AH59)</f>
        <v>0</v>
      </c>
      <c r="L59">
        <f>IF(BF59, AI59, AG59)</f>
        <v>0</v>
      </c>
      <c r="M59">
        <f>BH59 - IF(AU59&gt;1, L59*BB59*100.0/(AW59*BV59), 0)</f>
        <v>0</v>
      </c>
      <c r="N59">
        <f>((T59-J59/2)*M59-L59)/(T59+J59/2)</f>
        <v>0</v>
      </c>
      <c r="O59">
        <f>N59*(BO59+BP59)/1000.0</f>
        <v>0</v>
      </c>
      <c r="P59">
        <f>(BH59 - IF(AU59&gt;1, L59*BB59*100.0/(AW59*BV59), 0))*(BO59+BP59)/1000.0</f>
        <v>0</v>
      </c>
      <c r="Q59">
        <f>2.0/((1/S59-1/R59)+SIGN(S59)*SQRT((1/S59-1/R59)*(1/S59-1/R59) + 4*BC59/((BC59+1)*(BC59+1))*(2*1/S59*1/R59-1/R59*1/R59)))</f>
        <v>0</v>
      </c>
      <c r="R59">
        <f>IF(LEFT(BD59,1)&lt;&gt;"0",IF(LEFT(BD59,1)="1",3.0,BE59),$D$5+$E$5*(BV59*BO59/($K$5*1000))+$F$5*(BV59*BO59/($K$5*1000))*MAX(MIN(BB59,$J$5),$I$5)*MAX(MIN(BB59,$J$5),$I$5)+$G$5*MAX(MIN(BB59,$J$5),$I$5)*(BV59*BO59/($K$5*1000))+$H$5*(BV59*BO59/($K$5*1000))*(BV59*BO59/($K$5*1000)))</f>
        <v>0</v>
      </c>
      <c r="S59">
        <f>J59*(1000-(1000*0.61365*exp(17.502*W59/(240.97+W59))/(BO59+BP59)+BJ59)/2)/(1000*0.61365*exp(17.502*W59/(240.97+W59))/(BO59+BP59)-BJ59)</f>
        <v>0</v>
      </c>
      <c r="T59">
        <f>1/((BC59+1)/(Q59/1.6)+1/(R59/1.37)) + BC59/((BC59+1)/(Q59/1.6) + BC59/(R59/1.37))</f>
        <v>0</v>
      </c>
      <c r="U59">
        <f>(AX59*BA59)</f>
        <v>0</v>
      </c>
      <c r="V59">
        <f>(BQ59+(U59+2*0.95*5.67E-8*(((BQ59+$B$7)+273)^4-(BQ59+273)^4)-44100*J59)/(1.84*29.3*R59+8*0.95*5.67E-8*(BQ59+273)^3))</f>
        <v>0</v>
      </c>
      <c r="W59">
        <f>($C$7*BR59+$D$7*BS59+$E$7*V59)</f>
        <v>0</v>
      </c>
      <c r="X59">
        <f>0.61365*exp(17.502*W59/(240.97+W59))</f>
        <v>0</v>
      </c>
      <c r="Y59">
        <f>(Z59/AA59*100)</f>
        <v>0</v>
      </c>
      <c r="Z59">
        <f>BJ59*(BO59+BP59)/1000</f>
        <v>0</v>
      </c>
      <c r="AA59">
        <f>0.61365*exp(17.502*BQ59/(240.97+BQ59))</f>
        <v>0</v>
      </c>
      <c r="AB59">
        <f>(X59-BJ59*(BO59+BP59)/1000)</f>
        <v>0</v>
      </c>
      <c r="AC59">
        <f>(-J59*44100)</f>
        <v>0</v>
      </c>
      <c r="AD59">
        <f>2*29.3*R59*0.92*(BQ59-W59)</f>
        <v>0</v>
      </c>
      <c r="AE59">
        <f>2*0.95*5.67E-8*(((BQ59+$B$7)+273)^4-(W59+273)^4)</f>
        <v>0</v>
      </c>
      <c r="AF59">
        <f>U59+AE59+AC59+AD59</f>
        <v>0</v>
      </c>
      <c r="AG59">
        <f>BN59*AU59*(BI59-BH59*(1000-AU59*BK59)/(1000-AU59*BJ59))/(100*BB59)</f>
        <v>0</v>
      </c>
      <c r="AH59">
        <f>1000*BN59*AU59*(BJ59-BK59)/(100*BB59*(1000-AU59*BJ59))</f>
        <v>0</v>
      </c>
      <c r="AI59">
        <f>(AJ59 - AK59 - BO59*1E3/(8.314*(BQ59+273.15)) * AM59/BN59 * AL59) * BN59/(100*BB59) * (1000 - BK59)/1000</f>
        <v>0</v>
      </c>
      <c r="AJ59">
        <v>430.427612895986</v>
      </c>
      <c r="AK59">
        <v>430.9399696969697</v>
      </c>
      <c r="AL59">
        <v>-0.0007420252882814619</v>
      </c>
      <c r="AM59">
        <v>64.4759588887373</v>
      </c>
      <c r="AN59">
        <f>(AP59 - AO59 + BO59*1E3/(8.314*(BQ59+273.15)) * AR59/BN59 * AQ59) * BN59/(100*BB59) * 1000/(1000 - AP59)</f>
        <v>0</v>
      </c>
      <c r="AO59">
        <v>24.40436094961827</v>
      </c>
      <c r="AP59">
        <v>24.45213818181819</v>
      </c>
      <c r="AQ59">
        <v>6.57235243803822E-05</v>
      </c>
      <c r="AR59">
        <v>101.873030113669</v>
      </c>
      <c r="AS59">
        <v>1</v>
      </c>
      <c r="AT59">
        <v>0</v>
      </c>
      <c r="AU59">
        <f>IF(AS59*$H$13&gt;=AW59,1.0,(AW59/(AW59-AS59*$H$13)))</f>
        <v>0</v>
      </c>
      <c r="AV59">
        <f>(AU59-1)*100</f>
        <v>0</v>
      </c>
      <c r="AW59">
        <f>MAX(0,($B$13+$C$13*BV59)/(1+$D$13*BV59)*BO59/(BQ59+273)*$E$13)</f>
        <v>0</v>
      </c>
      <c r="AX59">
        <f>$B$11*BW59+$C$11*BX59+$F$11*CI59*(1-CL59)</f>
        <v>0</v>
      </c>
      <c r="AY59">
        <f>AX59*AZ59</f>
        <v>0</v>
      </c>
      <c r="AZ59">
        <f>($B$11*$D$9+$C$11*$D$9+$F$11*((CV59+CN59)/MAX(CV59+CN59+CW59, 0.1)*$I$9+CW59/MAX(CV59+CN59+CW59, 0.1)*$J$9))/($B$11+$C$11+$F$11)</f>
        <v>0</v>
      </c>
      <c r="BA59">
        <f>($B$11*$K$9+$C$11*$K$9+$F$11*((CV59+CN59)/MAX(CV59+CN59+CW59, 0.1)*$P$9+CW59/MAX(CV59+CN59+CW59, 0.1)*$Q$9))/($B$11+$C$11+$F$11)</f>
        <v>0</v>
      </c>
      <c r="BB59">
        <v>1.91</v>
      </c>
      <c r="BC59">
        <v>0.5</v>
      </c>
      <c r="BD59" t="s">
        <v>355</v>
      </c>
      <c r="BE59">
        <v>2</v>
      </c>
      <c r="BF59" t="b">
        <v>1</v>
      </c>
      <c r="BG59">
        <v>1679694214.3</v>
      </c>
      <c r="BH59">
        <v>420.4384</v>
      </c>
      <c r="BI59">
        <v>419.9372</v>
      </c>
      <c r="BJ59">
        <v>24.44607</v>
      </c>
      <c r="BK59">
        <v>24.40239</v>
      </c>
      <c r="BL59">
        <v>421.5299</v>
      </c>
      <c r="BM59">
        <v>24.49506</v>
      </c>
      <c r="BN59">
        <v>500.0457</v>
      </c>
      <c r="BO59">
        <v>89.50802000000002</v>
      </c>
      <c r="BP59">
        <v>0.09993949999999999</v>
      </c>
      <c r="BQ59">
        <v>27.87619</v>
      </c>
      <c r="BR59">
        <v>27.483</v>
      </c>
      <c r="BS59">
        <v>999.9</v>
      </c>
      <c r="BT59">
        <v>0</v>
      </c>
      <c r="BU59">
        <v>0</v>
      </c>
      <c r="BV59">
        <v>9997.125</v>
      </c>
      <c r="BW59">
        <v>0</v>
      </c>
      <c r="BX59">
        <v>0.7710264</v>
      </c>
      <c r="BY59">
        <v>0.5011292999999999</v>
      </c>
      <c r="BZ59">
        <v>430.9739000000001</v>
      </c>
      <c r="CA59">
        <v>430.4408999999999</v>
      </c>
      <c r="CB59">
        <v>0.04368705</v>
      </c>
      <c r="CC59">
        <v>419.9372</v>
      </c>
      <c r="CD59">
        <v>24.40239</v>
      </c>
      <c r="CE59">
        <v>2.18812</v>
      </c>
      <c r="CF59">
        <v>2.18421</v>
      </c>
      <c r="CG59">
        <v>18.8756</v>
      </c>
      <c r="CH59">
        <v>18.84697</v>
      </c>
      <c r="CI59">
        <v>0</v>
      </c>
      <c r="CJ59">
        <v>0</v>
      </c>
      <c r="CK59">
        <v>0</v>
      </c>
      <c r="CL59">
        <v>0</v>
      </c>
      <c r="CM59">
        <v>2.35166</v>
      </c>
      <c r="CN59">
        <v>0</v>
      </c>
      <c r="CO59">
        <v>-2.15713</v>
      </c>
      <c r="CP59">
        <v>-0.23395</v>
      </c>
      <c r="CQ59">
        <v>34.25</v>
      </c>
      <c r="CR59">
        <v>38.62480000000001</v>
      </c>
      <c r="CS59">
        <v>36.4622</v>
      </c>
      <c r="CT59">
        <v>37.99980000000001</v>
      </c>
      <c r="CU59">
        <v>35.1187</v>
      </c>
      <c r="CV59">
        <v>0</v>
      </c>
      <c r="CW59">
        <v>0</v>
      </c>
      <c r="CX59">
        <v>0</v>
      </c>
      <c r="CY59">
        <v>1679694225.4</v>
      </c>
      <c r="CZ59">
        <v>0</v>
      </c>
      <c r="DA59">
        <v>1679693874.6</v>
      </c>
      <c r="DB59" t="s">
        <v>438</v>
      </c>
      <c r="DC59">
        <v>1679693874.6</v>
      </c>
      <c r="DD59">
        <v>1679693868.6</v>
      </c>
      <c r="DE59">
        <v>4</v>
      </c>
      <c r="DF59">
        <v>0.032</v>
      </c>
      <c r="DG59">
        <v>0.008999999999999999</v>
      </c>
      <c r="DH59">
        <v>-1.091</v>
      </c>
      <c r="DI59">
        <v>-0.05</v>
      </c>
      <c r="DJ59">
        <v>420</v>
      </c>
      <c r="DK59">
        <v>24</v>
      </c>
      <c r="DL59">
        <v>0.47</v>
      </c>
      <c r="DM59">
        <v>0.27</v>
      </c>
      <c r="DN59">
        <v>0.4556780731707317</v>
      </c>
      <c r="DO59">
        <v>0.3076555609756088</v>
      </c>
      <c r="DP59">
        <v>0.04443305342098063</v>
      </c>
      <c r="DQ59">
        <v>0</v>
      </c>
      <c r="DR59">
        <v>0.05824219268292683</v>
      </c>
      <c r="DS59">
        <v>-0.06225610452961663</v>
      </c>
      <c r="DT59">
        <v>0.01015757074735428</v>
      </c>
      <c r="DU59">
        <v>1</v>
      </c>
      <c r="DV59">
        <v>1</v>
      </c>
      <c r="DW59">
        <v>2</v>
      </c>
      <c r="DX59" t="s">
        <v>387</v>
      </c>
      <c r="DY59">
        <v>2.98368</v>
      </c>
      <c r="DZ59">
        <v>2.71559</v>
      </c>
      <c r="EA59">
        <v>0.0938427</v>
      </c>
      <c r="EB59">
        <v>0.09269719999999999</v>
      </c>
      <c r="EC59">
        <v>0.107802</v>
      </c>
      <c r="ED59">
        <v>0.105684</v>
      </c>
      <c r="EE59">
        <v>28753.9</v>
      </c>
      <c r="EF59">
        <v>28933.6</v>
      </c>
      <c r="EG59">
        <v>29489.4</v>
      </c>
      <c r="EH59">
        <v>29490.8</v>
      </c>
      <c r="EI59">
        <v>34835.8</v>
      </c>
      <c r="EJ59">
        <v>35047.9</v>
      </c>
      <c r="EK59">
        <v>41523.6</v>
      </c>
      <c r="EL59">
        <v>42023</v>
      </c>
      <c r="EM59">
        <v>1.97637</v>
      </c>
      <c r="EN59">
        <v>1.89198</v>
      </c>
      <c r="EO59">
        <v>0.06591900000000001</v>
      </c>
      <c r="EP59">
        <v>0</v>
      </c>
      <c r="EQ59">
        <v>26.4108</v>
      </c>
      <c r="ER59">
        <v>999.9</v>
      </c>
      <c r="ES59">
        <v>59.3</v>
      </c>
      <c r="ET59">
        <v>30.2</v>
      </c>
      <c r="EU59">
        <v>28.5503</v>
      </c>
      <c r="EV59">
        <v>62.5928</v>
      </c>
      <c r="EW59">
        <v>28.9583</v>
      </c>
      <c r="EX59">
        <v>1</v>
      </c>
      <c r="EY59">
        <v>-0.103598</v>
      </c>
      <c r="EZ59">
        <v>-1.24002</v>
      </c>
      <c r="FA59">
        <v>20.3587</v>
      </c>
      <c r="FB59">
        <v>5.22433</v>
      </c>
      <c r="FC59">
        <v>12.0101</v>
      </c>
      <c r="FD59">
        <v>4.99165</v>
      </c>
      <c r="FE59">
        <v>3.29</v>
      </c>
      <c r="FF59">
        <v>9999</v>
      </c>
      <c r="FG59">
        <v>9999</v>
      </c>
      <c r="FH59">
        <v>9999</v>
      </c>
      <c r="FI59">
        <v>999.9</v>
      </c>
      <c r="FJ59">
        <v>1.86737</v>
      </c>
      <c r="FK59">
        <v>1.86646</v>
      </c>
      <c r="FL59">
        <v>1.86594</v>
      </c>
      <c r="FM59">
        <v>1.86584</v>
      </c>
      <c r="FN59">
        <v>1.86767</v>
      </c>
      <c r="FO59">
        <v>1.87016</v>
      </c>
      <c r="FP59">
        <v>1.86879</v>
      </c>
      <c r="FQ59">
        <v>1.87022</v>
      </c>
      <c r="FR59">
        <v>0</v>
      </c>
      <c r="FS59">
        <v>0</v>
      </c>
      <c r="FT59">
        <v>0</v>
      </c>
      <c r="FU59">
        <v>0</v>
      </c>
      <c r="FV59" t="s">
        <v>358</v>
      </c>
      <c r="FW59" t="s">
        <v>359</v>
      </c>
      <c r="FX59" t="s">
        <v>360</v>
      </c>
      <c r="FY59" t="s">
        <v>360</v>
      </c>
      <c r="FZ59" t="s">
        <v>360</v>
      </c>
      <c r="GA59" t="s">
        <v>360</v>
      </c>
      <c r="GB59">
        <v>0</v>
      </c>
      <c r="GC59">
        <v>100</v>
      </c>
      <c r="GD59">
        <v>100</v>
      </c>
      <c r="GE59">
        <v>-1.092</v>
      </c>
      <c r="GF59">
        <v>-0.0489</v>
      </c>
      <c r="GG59">
        <v>-0.1785998423324118</v>
      </c>
      <c r="GH59">
        <v>-0.002270368465901076</v>
      </c>
      <c r="GI59">
        <v>2.972352929391332E-07</v>
      </c>
      <c r="GJ59">
        <v>-1.191130092995547E-10</v>
      </c>
      <c r="GK59">
        <v>-0.1482274926480983</v>
      </c>
      <c r="GL59">
        <v>-0.01651147022539249</v>
      </c>
      <c r="GM59">
        <v>0.001538257844941434</v>
      </c>
      <c r="GN59">
        <v>-2.852852953541502E-05</v>
      </c>
      <c r="GO59">
        <v>3</v>
      </c>
      <c r="GP59">
        <v>2330</v>
      </c>
      <c r="GQ59">
        <v>1</v>
      </c>
      <c r="GR59">
        <v>25</v>
      </c>
      <c r="GS59">
        <v>5.7</v>
      </c>
      <c r="GT59">
        <v>5.8</v>
      </c>
      <c r="GU59">
        <v>1.04858</v>
      </c>
      <c r="GV59">
        <v>2.23755</v>
      </c>
      <c r="GW59">
        <v>1.39648</v>
      </c>
      <c r="GX59">
        <v>2.35107</v>
      </c>
      <c r="GY59">
        <v>1.49536</v>
      </c>
      <c r="GZ59">
        <v>2.4292</v>
      </c>
      <c r="HA59">
        <v>35.2671</v>
      </c>
      <c r="HB59">
        <v>24.0963</v>
      </c>
      <c r="HC59">
        <v>18</v>
      </c>
      <c r="HD59">
        <v>528.8819999999999</v>
      </c>
      <c r="HE59">
        <v>431.511</v>
      </c>
      <c r="HF59">
        <v>28.121</v>
      </c>
      <c r="HG59">
        <v>26.2045</v>
      </c>
      <c r="HH59">
        <v>30</v>
      </c>
      <c r="HI59">
        <v>26.2172</v>
      </c>
      <c r="HJ59">
        <v>26.1708</v>
      </c>
      <c r="HK59">
        <v>20.9997</v>
      </c>
      <c r="HL59">
        <v>21.2656</v>
      </c>
      <c r="HM59">
        <v>96.97490000000001</v>
      </c>
      <c r="HN59">
        <v>28.1278</v>
      </c>
      <c r="HO59">
        <v>420</v>
      </c>
      <c r="HP59">
        <v>24.2844</v>
      </c>
      <c r="HQ59">
        <v>100.823</v>
      </c>
      <c r="HR59">
        <v>100.927</v>
      </c>
    </row>
    <row r="60" spans="1:226">
      <c r="A60">
        <v>44</v>
      </c>
      <c r="B60">
        <v>1679694222.1</v>
      </c>
      <c r="C60">
        <v>4244.599999904633</v>
      </c>
      <c r="D60" t="s">
        <v>451</v>
      </c>
      <c r="E60" t="s">
        <v>452</v>
      </c>
      <c r="F60">
        <v>5</v>
      </c>
      <c r="G60" t="s">
        <v>412</v>
      </c>
      <c r="H60" t="s">
        <v>354</v>
      </c>
      <c r="I60">
        <v>1679694219.6</v>
      </c>
      <c r="J60">
        <f>(K60)/1000</f>
        <v>0</v>
      </c>
      <c r="K60">
        <f>IF(BF60, AN60, AH60)</f>
        <v>0</v>
      </c>
      <c r="L60">
        <f>IF(BF60, AI60, AG60)</f>
        <v>0</v>
      </c>
      <c r="M60">
        <f>BH60 - IF(AU60&gt;1, L60*BB60*100.0/(AW60*BV60), 0)</f>
        <v>0</v>
      </c>
      <c r="N60">
        <f>((T60-J60/2)*M60-L60)/(T60+J60/2)</f>
        <v>0</v>
      </c>
      <c r="O60">
        <f>N60*(BO60+BP60)/1000.0</f>
        <v>0</v>
      </c>
      <c r="P60">
        <f>(BH60 - IF(AU60&gt;1, L60*BB60*100.0/(AW60*BV60), 0))*(BO60+BP60)/1000.0</f>
        <v>0</v>
      </c>
      <c r="Q60">
        <f>2.0/((1/S60-1/R60)+SIGN(S60)*SQRT((1/S60-1/R60)*(1/S60-1/R60) + 4*BC60/((BC60+1)*(BC60+1))*(2*1/S60*1/R60-1/R60*1/R60)))</f>
        <v>0</v>
      </c>
      <c r="R60">
        <f>IF(LEFT(BD60,1)&lt;&gt;"0",IF(LEFT(BD60,1)="1",3.0,BE60),$D$5+$E$5*(BV60*BO60/($K$5*1000))+$F$5*(BV60*BO60/($K$5*1000))*MAX(MIN(BB60,$J$5),$I$5)*MAX(MIN(BB60,$J$5),$I$5)+$G$5*MAX(MIN(BB60,$J$5),$I$5)*(BV60*BO60/($K$5*1000))+$H$5*(BV60*BO60/($K$5*1000))*(BV60*BO60/($K$5*1000)))</f>
        <v>0</v>
      </c>
      <c r="S60">
        <f>J60*(1000-(1000*0.61365*exp(17.502*W60/(240.97+W60))/(BO60+BP60)+BJ60)/2)/(1000*0.61365*exp(17.502*W60/(240.97+W60))/(BO60+BP60)-BJ60)</f>
        <v>0</v>
      </c>
      <c r="T60">
        <f>1/((BC60+1)/(Q60/1.6)+1/(R60/1.37)) + BC60/((BC60+1)/(Q60/1.6) + BC60/(R60/1.37))</f>
        <v>0</v>
      </c>
      <c r="U60">
        <f>(AX60*BA60)</f>
        <v>0</v>
      </c>
      <c r="V60">
        <f>(BQ60+(U60+2*0.95*5.67E-8*(((BQ60+$B$7)+273)^4-(BQ60+273)^4)-44100*J60)/(1.84*29.3*R60+8*0.95*5.67E-8*(BQ60+273)^3))</f>
        <v>0</v>
      </c>
      <c r="W60">
        <f>($C$7*BR60+$D$7*BS60+$E$7*V60)</f>
        <v>0</v>
      </c>
      <c r="X60">
        <f>0.61365*exp(17.502*W60/(240.97+W60))</f>
        <v>0</v>
      </c>
      <c r="Y60">
        <f>(Z60/AA60*100)</f>
        <v>0</v>
      </c>
      <c r="Z60">
        <f>BJ60*(BO60+BP60)/1000</f>
        <v>0</v>
      </c>
      <c r="AA60">
        <f>0.61365*exp(17.502*BQ60/(240.97+BQ60))</f>
        <v>0</v>
      </c>
      <c r="AB60">
        <f>(X60-BJ60*(BO60+BP60)/1000)</f>
        <v>0</v>
      </c>
      <c r="AC60">
        <f>(-J60*44100)</f>
        <v>0</v>
      </c>
      <c r="AD60">
        <f>2*29.3*R60*0.92*(BQ60-W60)</f>
        <v>0</v>
      </c>
      <c r="AE60">
        <f>2*0.95*5.67E-8*(((BQ60+$B$7)+273)^4-(W60+273)^4)</f>
        <v>0</v>
      </c>
      <c r="AF60">
        <f>U60+AE60+AC60+AD60</f>
        <v>0</v>
      </c>
      <c r="AG60">
        <f>BN60*AU60*(BI60-BH60*(1000-AU60*BK60)/(1000-AU60*BJ60))/(100*BB60)</f>
        <v>0</v>
      </c>
      <c r="AH60">
        <f>1000*BN60*AU60*(BJ60-BK60)/(100*BB60*(1000-AU60*BJ60))</f>
        <v>0</v>
      </c>
      <c r="AI60">
        <f>(AJ60 - AK60 - BO60*1E3/(8.314*(BQ60+273.15)) * AM60/BN60 * AL60) * BN60/(100*BB60) * (1000 - BK60)/1000</f>
        <v>0</v>
      </c>
      <c r="AJ60">
        <v>430.4938495253882</v>
      </c>
      <c r="AK60">
        <v>430.9230666666665</v>
      </c>
      <c r="AL60">
        <v>-0.0001680930198730578</v>
      </c>
      <c r="AM60">
        <v>64.4759588887373</v>
      </c>
      <c r="AN60">
        <f>(AP60 - AO60 + BO60*1E3/(8.314*(BQ60+273.15)) * AR60/BN60 * AQ60) * BN60/(100*BB60) * 1000/(1000 - AP60)</f>
        <v>0</v>
      </c>
      <c r="AO60">
        <v>24.39282012400418</v>
      </c>
      <c r="AP60">
        <v>24.45803393939394</v>
      </c>
      <c r="AQ60">
        <v>3.069092194548492E-05</v>
      </c>
      <c r="AR60">
        <v>101.873030113669</v>
      </c>
      <c r="AS60">
        <v>1</v>
      </c>
      <c r="AT60">
        <v>0</v>
      </c>
      <c r="AU60">
        <f>IF(AS60*$H$13&gt;=AW60,1.0,(AW60/(AW60-AS60*$H$13)))</f>
        <v>0</v>
      </c>
      <c r="AV60">
        <f>(AU60-1)*100</f>
        <v>0</v>
      </c>
      <c r="AW60">
        <f>MAX(0,($B$13+$C$13*BV60)/(1+$D$13*BV60)*BO60/(BQ60+273)*$E$13)</f>
        <v>0</v>
      </c>
      <c r="AX60">
        <f>$B$11*BW60+$C$11*BX60+$F$11*CI60*(1-CL60)</f>
        <v>0</v>
      </c>
      <c r="AY60">
        <f>AX60*AZ60</f>
        <v>0</v>
      </c>
      <c r="AZ60">
        <f>($B$11*$D$9+$C$11*$D$9+$F$11*((CV60+CN60)/MAX(CV60+CN60+CW60, 0.1)*$I$9+CW60/MAX(CV60+CN60+CW60, 0.1)*$J$9))/($B$11+$C$11+$F$11)</f>
        <v>0</v>
      </c>
      <c r="BA60">
        <f>($B$11*$K$9+$C$11*$K$9+$F$11*((CV60+CN60)/MAX(CV60+CN60+CW60, 0.1)*$P$9+CW60/MAX(CV60+CN60+CW60, 0.1)*$Q$9))/($B$11+$C$11+$F$11)</f>
        <v>0</v>
      </c>
      <c r="BB60">
        <v>1.91</v>
      </c>
      <c r="BC60">
        <v>0.5</v>
      </c>
      <c r="BD60" t="s">
        <v>355</v>
      </c>
      <c r="BE60">
        <v>2</v>
      </c>
      <c r="BF60" t="b">
        <v>1</v>
      </c>
      <c r="BG60">
        <v>1679694219.6</v>
      </c>
      <c r="BH60">
        <v>420.3932222222222</v>
      </c>
      <c r="BI60">
        <v>419.9835555555556</v>
      </c>
      <c r="BJ60">
        <v>24.45697777777778</v>
      </c>
      <c r="BK60">
        <v>24.39101111111111</v>
      </c>
      <c r="BL60">
        <v>421.4847777777778</v>
      </c>
      <c r="BM60">
        <v>24.50594444444444</v>
      </c>
      <c r="BN60">
        <v>500.073</v>
      </c>
      <c r="BO60">
        <v>89.51177777777778</v>
      </c>
      <c r="BP60">
        <v>0.09997783333333334</v>
      </c>
      <c r="BQ60">
        <v>27.87586666666666</v>
      </c>
      <c r="BR60">
        <v>27.49333333333334</v>
      </c>
      <c r="BS60">
        <v>999.9000000000001</v>
      </c>
      <c r="BT60">
        <v>0</v>
      </c>
      <c r="BU60">
        <v>0</v>
      </c>
      <c r="BV60">
        <v>10006.67777777778</v>
      </c>
      <c r="BW60">
        <v>0</v>
      </c>
      <c r="BX60">
        <v>0.7837827777777777</v>
      </c>
      <c r="BY60">
        <v>0.4094373333333333</v>
      </c>
      <c r="BZ60">
        <v>430.9324444444444</v>
      </c>
      <c r="CA60">
        <v>430.4837777777777</v>
      </c>
      <c r="CB60">
        <v>0.06597475555555556</v>
      </c>
      <c r="CC60">
        <v>419.9835555555556</v>
      </c>
      <c r="CD60">
        <v>24.39101111111111</v>
      </c>
      <c r="CE60">
        <v>2.189188888888889</v>
      </c>
      <c r="CF60">
        <v>2.183283333333333</v>
      </c>
      <c r="CG60">
        <v>18.8834</v>
      </c>
      <c r="CH60">
        <v>18.84018888888889</v>
      </c>
      <c r="CI60">
        <v>0</v>
      </c>
      <c r="CJ60">
        <v>0</v>
      </c>
      <c r="CK60">
        <v>0</v>
      </c>
      <c r="CL60">
        <v>0</v>
      </c>
      <c r="CM60">
        <v>2.263288888888889</v>
      </c>
      <c r="CN60">
        <v>0</v>
      </c>
      <c r="CO60">
        <v>-2.2204</v>
      </c>
      <c r="CP60">
        <v>-0.2879</v>
      </c>
      <c r="CQ60">
        <v>34.27755555555555</v>
      </c>
      <c r="CR60">
        <v>38.75677777777778</v>
      </c>
      <c r="CS60">
        <v>36.52755555555555</v>
      </c>
      <c r="CT60">
        <v>38.11777777777777</v>
      </c>
      <c r="CU60">
        <v>35.15255555555555</v>
      </c>
      <c r="CV60">
        <v>0</v>
      </c>
      <c r="CW60">
        <v>0</v>
      </c>
      <c r="CX60">
        <v>0</v>
      </c>
      <c r="CY60">
        <v>1679694230.2</v>
      </c>
      <c r="CZ60">
        <v>0</v>
      </c>
      <c r="DA60">
        <v>1679693874.6</v>
      </c>
      <c r="DB60" t="s">
        <v>438</v>
      </c>
      <c r="DC60">
        <v>1679693874.6</v>
      </c>
      <c r="DD60">
        <v>1679693868.6</v>
      </c>
      <c r="DE60">
        <v>4</v>
      </c>
      <c r="DF60">
        <v>0.032</v>
      </c>
      <c r="DG60">
        <v>0.008999999999999999</v>
      </c>
      <c r="DH60">
        <v>-1.091</v>
      </c>
      <c r="DI60">
        <v>-0.05</v>
      </c>
      <c r="DJ60">
        <v>420</v>
      </c>
      <c r="DK60">
        <v>24</v>
      </c>
      <c r="DL60">
        <v>0.47</v>
      </c>
      <c r="DM60">
        <v>0.27</v>
      </c>
      <c r="DN60">
        <v>0.4552276750000001</v>
      </c>
      <c r="DO60">
        <v>0.006546855534707834</v>
      </c>
      <c r="DP60">
        <v>0.04338765705150919</v>
      </c>
      <c r="DQ60">
        <v>1</v>
      </c>
      <c r="DR60">
        <v>0.0588672625</v>
      </c>
      <c r="DS60">
        <v>-0.04685944727954987</v>
      </c>
      <c r="DT60">
        <v>0.01171924082531986</v>
      </c>
      <c r="DU60">
        <v>1</v>
      </c>
      <c r="DV60">
        <v>2</v>
      </c>
      <c r="DW60">
        <v>2</v>
      </c>
      <c r="DX60" t="s">
        <v>363</v>
      </c>
      <c r="DY60">
        <v>2.98352</v>
      </c>
      <c r="DZ60">
        <v>2.71563</v>
      </c>
      <c r="EA60">
        <v>0.0938382</v>
      </c>
      <c r="EB60">
        <v>0.0926964</v>
      </c>
      <c r="EC60">
        <v>0.107818</v>
      </c>
      <c r="ED60">
        <v>0.105582</v>
      </c>
      <c r="EE60">
        <v>28753.6</v>
      </c>
      <c r="EF60">
        <v>28933.9</v>
      </c>
      <c r="EG60">
        <v>29488.9</v>
      </c>
      <c r="EH60">
        <v>29491</v>
      </c>
      <c r="EI60">
        <v>34834.7</v>
      </c>
      <c r="EJ60">
        <v>35052.1</v>
      </c>
      <c r="EK60">
        <v>41523.1</v>
      </c>
      <c r="EL60">
        <v>42023.2</v>
      </c>
      <c r="EM60">
        <v>1.97658</v>
      </c>
      <c r="EN60">
        <v>1.89207</v>
      </c>
      <c r="EO60">
        <v>0.0661239</v>
      </c>
      <c r="EP60">
        <v>0</v>
      </c>
      <c r="EQ60">
        <v>26.4136</v>
      </c>
      <c r="ER60">
        <v>999.9</v>
      </c>
      <c r="ES60">
        <v>59.3</v>
      </c>
      <c r="ET60">
        <v>30.2</v>
      </c>
      <c r="EU60">
        <v>28.5493</v>
      </c>
      <c r="EV60">
        <v>62.5128</v>
      </c>
      <c r="EW60">
        <v>29.0905</v>
      </c>
      <c r="EX60">
        <v>1</v>
      </c>
      <c r="EY60">
        <v>-0.103633</v>
      </c>
      <c r="EZ60">
        <v>-1.24289</v>
      </c>
      <c r="FA60">
        <v>20.3584</v>
      </c>
      <c r="FB60">
        <v>5.22388</v>
      </c>
      <c r="FC60">
        <v>12.0101</v>
      </c>
      <c r="FD60">
        <v>4.9916</v>
      </c>
      <c r="FE60">
        <v>3.29</v>
      </c>
      <c r="FF60">
        <v>9999</v>
      </c>
      <c r="FG60">
        <v>9999</v>
      </c>
      <c r="FH60">
        <v>9999</v>
      </c>
      <c r="FI60">
        <v>999.9</v>
      </c>
      <c r="FJ60">
        <v>1.86737</v>
      </c>
      <c r="FK60">
        <v>1.86645</v>
      </c>
      <c r="FL60">
        <v>1.8659</v>
      </c>
      <c r="FM60">
        <v>1.86584</v>
      </c>
      <c r="FN60">
        <v>1.86768</v>
      </c>
      <c r="FO60">
        <v>1.87014</v>
      </c>
      <c r="FP60">
        <v>1.86878</v>
      </c>
      <c r="FQ60">
        <v>1.87023</v>
      </c>
      <c r="FR60">
        <v>0</v>
      </c>
      <c r="FS60">
        <v>0</v>
      </c>
      <c r="FT60">
        <v>0</v>
      </c>
      <c r="FU60">
        <v>0</v>
      </c>
      <c r="FV60" t="s">
        <v>358</v>
      </c>
      <c r="FW60" t="s">
        <v>359</v>
      </c>
      <c r="FX60" t="s">
        <v>360</v>
      </c>
      <c r="FY60" t="s">
        <v>360</v>
      </c>
      <c r="FZ60" t="s">
        <v>360</v>
      </c>
      <c r="GA60" t="s">
        <v>360</v>
      </c>
      <c r="GB60">
        <v>0</v>
      </c>
      <c r="GC60">
        <v>100</v>
      </c>
      <c r="GD60">
        <v>100</v>
      </c>
      <c r="GE60">
        <v>-1.092</v>
      </c>
      <c r="GF60">
        <v>-0.0489</v>
      </c>
      <c r="GG60">
        <v>-0.1785998423324118</v>
      </c>
      <c r="GH60">
        <v>-0.002270368465901076</v>
      </c>
      <c r="GI60">
        <v>2.972352929391332E-07</v>
      </c>
      <c r="GJ60">
        <v>-1.191130092995547E-10</v>
      </c>
      <c r="GK60">
        <v>-0.1482274926480983</v>
      </c>
      <c r="GL60">
        <v>-0.01651147022539249</v>
      </c>
      <c r="GM60">
        <v>0.001538257844941434</v>
      </c>
      <c r="GN60">
        <v>-2.852852953541502E-05</v>
      </c>
      <c r="GO60">
        <v>3</v>
      </c>
      <c r="GP60">
        <v>2330</v>
      </c>
      <c r="GQ60">
        <v>1</v>
      </c>
      <c r="GR60">
        <v>25</v>
      </c>
      <c r="GS60">
        <v>5.8</v>
      </c>
      <c r="GT60">
        <v>5.9</v>
      </c>
      <c r="GU60">
        <v>1.04858</v>
      </c>
      <c r="GV60">
        <v>2.23755</v>
      </c>
      <c r="GW60">
        <v>1.39648</v>
      </c>
      <c r="GX60">
        <v>2.34863</v>
      </c>
      <c r="GY60">
        <v>1.49536</v>
      </c>
      <c r="GZ60">
        <v>2.51343</v>
      </c>
      <c r="HA60">
        <v>35.2902</v>
      </c>
      <c r="HB60">
        <v>24.0787</v>
      </c>
      <c r="HC60">
        <v>18</v>
      </c>
      <c r="HD60">
        <v>529.001</v>
      </c>
      <c r="HE60">
        <v>431.554</v>
      </c>
      <c r="HF60">
        <v>28.1325</v>
      </c>
      <c r="HG60">
        <v>26.2042</v>
      </c>
      <c r="HH60">
        <v>29.9999</v>
      </c>
      <c r="HI60">
        <v>26.2158</v>
      </c>
      <c r="HJ60">
        <v>26.1686</v>
      </c>
      <c r="HK60">
        <v>21.0007</v>
      </c>
      <c r="HL60">
        <v>21.537</v>
      </c>
      <c r="HM60">
        <v>96.97490000000001</v>
      </c>
      <c r="HN60">
        <v>28.1369</v>
      </c>
      <c r="HO60">
        <v>420</v>
      </c>
      <c r="HP60">
        <v>24.2723</v>
      </c>
      <c r="HQ60">
        <v>100.822</v>
      </c>
      <c r="HR60">
        <v>100.927</v>
      </c>
    </row>
    <row r="61" spans="1:226">
      <c r="A61">
        <v>45</v>
      </c>
      <c r="B61">
        <v>1679694227.1</v>
      </c>
      <c r="C61">
        <v>4249.599999904633</v>
      </c>
      <c r="D61" t="s">
        <v>453</v>
      </c>
      <c r="E61" t="s">
        <v>454</v>
      </c>
      <c r="F61">
        <v>5</v>
      </c>
      <c r="G61" t="s">
        <v>412</v>
      </c>
      <c r="H61" t="s">
        <v>354</v>
      </c>
      <c r="I61">
        <v>1679694224.3</v>
      </c>
      <c r="J61">
        <f>(K61)/1000</f>
        <v>0</v>
      </c>
      <c r="K61">
        <f>IF(BF61, AN61, AH61)</f>
        <v>0</v>
      </c>
      <c r="L61">
        <f>IF(BF61, AI61, AG61)</f>
        <v>0</v>
      </c>
      <c r="M61">
        <f>BH61 - IF(AU61&gt;1, L61*BB61*100.0/(AW61*BV61), 0)</f>
        <v>0</v>
      </c>
      <c r="N61">
        <f>((T61-J61/2)*M61-L61)/(T61+J61/2)</f>
        <v>0</v>
      </c>
      <c r="O61">
        <f>N61*(BO61+BP61)/1000.0</f>
        <v>0</v>
      </c>
      <c r="P61">
        <f>(BH61 - IF(AU61&gt;1, L61*BB61*100.0/(AW61*BV61), 0))*(BO61+BP61)/1000.0</f>
        <v>0</v>
      </c>
      <c r="Q61">
        <f>2.0/((1/S61-1/R61)+SIGN(S61)*SQRT((1/S61-1/R61)*(1/S61-1/R61) + 4*BC61/((BC61+1)*(BC61+1))*(2*1/S61*1/R61-1/R61*1/R61)))</f>
        <v>0</v>
      </c>
      <c r="R61">
        <f>IF(LEFT(BD61,1)&lt;&gt;"0",IF(LEFT(BD61,1)="1",3.0,BE61),$D$5+$E$5*(BV61*BO61/($K$5*1000))+$F$5*(BV61*BO61/($K$5*1000))*MAX(MIN(BB61,$J$5),$I$5)*MAX(MIN(BB61,$J$5),$I$5)+$G$5*MAX(MIN(BB61,$J$5),$I$5)*(BV61*BO61/($K$5*1000))+$H$5*(BV61*BO61/($K$5*1000))*(BV61*BO61/($K$5*1000)))</f>
        <v>0</v>
      </c>
      <c r="S61">
        <f>J61*(1000-(1000*0.61365*exp(17.502*W61/(240.97+W61))/(BO61+BP61)+BJ61)/2)/(1000*0.61365*exp(17.502*W61/(240.97+W61))/(BO61+BP61)-BJ61)</f>
        <v>0</v>
      </c>
      <c r="T61">
        <f>1/((BC61+1)/(Q61/1.6)+1/(R61/1.37)) + BC61/((BC61+1)/(Q61/1.6) + BC61/(R61/1.37))</f>
        <v>0</v>
      </c>
      <c r="U61">
        <f>(AX61*BA61)</f>
        <v>0</v>
      </c>
      <c r="V61">
        <f>(BQ61+(U61+2*0.95*5.67E-8*(((BQ61+$B$7)+273)^4-(BQ61+273)^4)-44100*J61)/(1.84*29.3*R61+8*0.95*5.67E-8*(BQ61+273)^3))</f>
        <v>0</v>
      </c>
      <c r="W61">
        <f>($C$7*BR61+$D$7*BS61+$E$7*V61)</f>
        <v>0</v>
      </c>
      <c r="X61">
        <f>0.61365*exp(17.502*W61/(240.97+W61))</f>
        <v>0</v>
      </c>
      <c r="Y61">
        <f>(Z61/AA61*100)</f>
        <v>0</v>
      </c>
      <c r="Z61">
        <f>BJ61*(BO61+BP61)/1000</f>
        <v>0</v>
      </c>
      <c r="AA61">
        <f>0.61365*exp(17.502*BQ61/(240.97+BQ61))</f>
        <v>0</v>
      </c>
      <c r="AB61">
        <f>(X61-BJ61*(BO61+BP61)/1000)</f>
        <v>0</v>
      </c>
      <c r="AC61">
        <f>(-J61*44100)</f>
        <v>0</v>
      </c>
      <c r="AD61">
        <f>2*29.3*R61*0.92*(BQ61-W61)</f>
        <v>0</v>
      </c>
      <c r="AE61">
        <f>2*0.95*5.67E-8*(((BQ61+$B$7)+273)^4-(W61+273)^4)</f>
        <v>0</v>
      </c>
      <c r="AF61">
        <f>U61+AE61+AC61+AD61</f>
        <v>0</v>
      </c>
      <c r="AG61">
        <f>BN61*AU61*(BI61-BH61*(1000-AU61*BK61)/(1000-AU61*BJ61))/(100*BB61)</f>
        <v>0</v>
      </c>
      <c r="AH61">
        <f>1000*BN61*AU61*(BJ61-BK61)/(100*BB61*(1000-AU61*BJ61))</f>
        <v>0</v>
      </c>
      <c r="AI61">
        <f>(AJ61 - AK61 - BO61*1E3/(8.314*(BQ61+273.15)) * AM61/BN61 * AL61) * BN61/(100*BB61) * (1000 - BK61)/1000</f>
        <v>0</v>
      </c>
      <c r="AJ61">
        <v>430.5037758206734</v>
      </c>
      <c r="AK61">
        <v>430.9432545454545</v>
      </c>
      <c r="AL61">
        <v>0.0002569999989918406</v>
      </c>
      <c r="AM61">
        <v>64.4759588887373</v>
      </c>
      <c r="AN61">
        <f>(AP61 - AO61 + BO61*1E3/(8.314*(BQ61+273.15)) * AR61/BN61 * AQ61) * BN61/(100*BB61) * 1000/(1000 - AP61)</f>
        <v>0</v>
      </c>
      <c r="AO61">
        <v>24.36335556200633</v>
      </c>
      <c r="AP61">
        <v>24.44771333333334</v>
      </c>
      <c r="AQ61">
        <v>-3.248194767461606E-05</v>
      </c>
      <c r="AR61">
        <v>101.873030113669</v>
      </c>
      <c r="AS61">
        <v>1</v>
      </c>
      <c r="AT61">
        <v>0</v>
      </c>
      <c r="AU61">
        <f>IF(AS61*$H$13&gt;=AW61,1.0,(AW61/(AW61-AS61*$H$13)))</f>
        <v>0</v>
      </c>
      <c r="AV61">
        <f>(AU61-1)*100</f>
        <v>0</v>
      </c>
      <c r="AW61">
        <f>MAX(0,($B$13+$C$13*BV61)/(1+$D$13*BV61)*BO61/(BQ61+273)*$E$13)</f>
        <v>0</v>
      </c>
      <c r="AX61">
        <f>$B$11*BW61+$C$11*BX61+$F$11*CI61*(1-CL61)</f>
        <v>0</v>
      </c>
      <c r="AY61">
        <f>AX61*AZ61</f>
        <v>0</v>
      </c>
      <c r="AZ61">
        <f>($B$11*$D$9+$C$11*$D$9+$F$11*((CV61+CN61)/MAX(CV61+CN61+CW61, 0.1)*$I$9+CW61/MAX(CV61+CN61+CW61, 0.1)*$J$9))/($B$11+$C$11+$F$11)</f>
        <v>0</v>
      </c>
      <c r="BA61">
        <f>($B$11*$K$9+$C$11*$K$9+$F$11*((CV61+CN61)/MAX(CV61+CN61+CW61, 0.1)*$P$9+CW61/MAX(CV61+CN61+CW61, 0.1)*$Q$9))/($B$11+$C$11+$F$11)</f>
        <v>0</v>
      </c>
      <c r="BB61">
        <v>1.91</v>
      </c>
      <c r="BC61">
        <v>0.5</v>
      </c>
      <c r="BD61" t="s">
        <v>355</v>
      </c>
      <c r="BE61">
        <v>2</v>
      </c>
      <c r="BF61" t="b">
        <v>1</v>
      </c>
      <c r="BG61">
        <v>1679694224.3</v>
      </c>
      <c r="BH61">
        <v>420.3939999999999</v>
      </c>
      <c r="BI61">
        <v>420.0051</v>
      </c>
      <c r="BJ61">
        <v>24.45324</v>
      </c>
      <c r="BK61">
        <v>24.35992</v>
      </c>
      <c r="BL61">
        <v>421.4854999999999</v>
      </c>
      <c r="BM61">
        <v>24.50221</v>
      </c>
      <c r="BN61">
        <v>500.0519</v>
      </c>
      <c r="BO61">
        <v>89.51249</v>
      </c>
      <c r="BP61">
        <v>0.09986465000000001</v>
      </c>
      <c r="BQ61">
        <v>27.87586</v>
      </c>
      <c r="BR61">
        <v>27.49147</v>
      </c>
      <c r="BS61">
        <v>999.9</v>
      </c>
      <c r="BT61">
        <v>0</v>
      </c>
      <c r="BU61">
        <v>0</v>
      </c>
      <c r="BV61">
        <v>10008.38</v>
      </c>
      <c r="BW61">
        <v>0</v>
      </c>
      <c r="BX61">
        <v>1.006961</v>
      </c>
      <c r="BY61">
        <v>0.3887511</v>
      </c>
      <c r="BZ61">
        <v>430.9318</v>
      </c>
      <c r="CA61">
        <v>430.4919999999999</v>
      </c>
      <c r="CB61">
        <v>0.09332870000000001</v>
      </c>
      <c r="CC61">
        <v>420.0051</v>
      </c>
      <c r="CD61">
        <v>24.35992</v>
      </c>
      <c r="CE61">
        <v>2.18887</v>
      </c>
      <c r="CF61">
        <v>2.180516</v>
      </c>
      <c r="CG61">
        <v>18.88109</v>
      </c>
      <c r="CH61">
        <v>18.81989</v>
      </c>
      <c r="CI61">
        <v>0</v>
      </c>
      <c r="CJ61">
        <v>0</v>
      </c>
      <c r="CK61">
        <v>0</v>
      </c>
      <c r="CL61">
        <v>0</v>
      </c>
      <c r="CM61">
        <v>2.216730000000001</v>
      </c>
      <c r="CN61">
        <v>0</v>
      </c>
      <c r="CO61">
        <v>-2.439109999999999</v>
      </c>
      <c r="CP61">
        <v>-0.32529</v>
      </c>
      <c r="CQ61">
        <v>34.312</v>
      </c>
      <c r="CR61">
        <v>38.8872</v>
      </c>
      <c r="CS61">
        <v>36.562</v>
      </c>
      <c r="CT61">
        <v>38.2372</v>
      </c>
      <c r="CU61">
        <v>35.2122</v>
      </c>
      <c r="CV61">
        <v>0</v>
      </c>
      <c r="CW61">
        <v>0</v>
      </c>
      <c r="CX61">
        <v>0</v>
      </c>
      <c r="CY61">
        <v>1679694235.6</v>
      </c>
      <c r="CZ61">
        <v>0</v>
      </c>
      <c r="DA61">
        <v>1679693874.6</v>
      </c>
      <c r="DB61" t="s">
        <v>438</v>
      </c>
      <c r="DC61">
        <v>1679693874.6</v>
      </c>
      <c r="DD61">
        <v>1679693868.6</v>
      </c>
      <c r="DE61">
        <v>4</v>
      </c>
      <c r="DF61">
        <v>0.032</v>
      </c>
      <c r="DG61">
        <v>0.008999999999999999</v>
      </c>
      <c r="DH61">
        <v>-1.091</v>
      </c>
      <c r="DI61">
        <v>-0.05</v>
      </c>
      <c r="DJ61">
        <v>420</v>
      </c>
      <c r="DK61">
        <v>24</v>
      </c>
      <c r="DL61">
        <v>0.47</v>
      </c>
      <c r="DM61">
        <v>0.27</v>
      </c>
      <c r="DN61">
        <v>0.4452095249999999</v>
      </c>
      <c r="DO61">
        <v>-0.3460119287054427</v>
      </c>
      <c r="DP61">
        <v>0.05060861189609309</v>
      </c>
      <c r="DQ61">
        <v>0</v>
      </c>
      <c r="DR61">
        <v>0.0643308175</v>
      </c>
      <c r="DS61">
        <v>0.1197660101313321</v>
      </c>
      <c r="DT61">
        <v>0.01859422781737504</v>
      </c>
      <c r="DU61">
        <v>0</v>
      </c>
      <c r="DV61">
        <v>0</v>
      </c>
      <c r="DW61">
        <v>2</v>
      </c>
      <c r="DX61" t="s">
        <v>357</v>
      </c>
      <c r="DY61">
        <v>2.98357</v>
      </c>
      <c r="DZ61">
        <v>2.71547</v>
      </c>
      <c r="EA61">
        <v>0.0938411</v>
      </c>
      <c r="EB61">
        <v>0.0927076</v>
      </c>
      <c r="EC61">
        <v>0.107781</v>
      </c>
      <c r="ED61">
        <v>0.105445</v>
      </c>
      <c r="EE61">
        <v>28754.3</v>
      </c>
      <c r="EF61">
        <v>28933.7</v>
      </c>
      <c r="EG61">
        <v>29489.7</v>
      </c>
      <c r="EH61">
        <v>29491.2</v>
      </c>
      <c r="EI61">
        <v>34837</v>
      </c>
      <c r="EJ61">
        <v>35057.9</v>
      </c>
      <c r="EK61">
        <v>41524.1</v>
      </c>
      <c r="EL61">
        <v>42023.5</v>
      </c>
      <c r="EM61">
        <v>1.9764</v>
      </c>
      <c r="EN61">
        <v>1.89202</v>
      </c>
      <c r="EO61">
        <v>0.065621</v>
      </c>
      <c r="EP61">
        <v>0</v>
      </c>
      <c r="EQ61">
        <v>26.4169</v>
      </c>
      <c r="ER61">
        <v>999.9</v>
      </c>
      <c r="ES61">
        <v>59.3</v>
      </c>
      <c r="ET61">
        <v>30.2</v>
      </c>
      <c r="EU61">
        <v>28.5505</v>
      </c>
      <c r="EV61">
        <v>62.4628</v>
      </c>
      <c r="EW61">
        <v>29.2027</v>
      </c>
      <c r="EX61">
        <v>1</v>
      </c>
      <c r="EY61">
        <v>-0.104116</v>
      </c>
      <c r="EZ61">
        <v>-1.22669</v>
      </c>
      <c r="FA61">
        <v>20.3584</v>
      </c>
      <c r="FB61">
        <v>5.22343</v>
      </c>
      <c r="FC61">
        <v>12.0099</v>
      </c>
      <c r="FD61">
        <v>4.9918</v>
      </c>
      <c r="FE61">
        <v>3.29</v>
      </c>
      <c r="FF61">
        <v>9999</v>
      </c>
      <c r="FG61">
        <v>9999</v>
      </c>
      <c r="FH61">
        <v>9999</v>
      </c>
      <c r="FI61">
        <v>999.9</v>
      </c>
      <c r="FJ61">
        <v>1.86737</v>
      </c>
      <c r="FK61">
        <v>1.86645</v>
      </c>
      <c r="FL61">
        <v>1.86592</v>
      </c>
      <c r="FM61">
        <v>1.86584</v>
      </c>
      <c r="FN61">
        <v>1.86768</v>
      </c>
      <c r="FO61">
        <v>1.87014</v>
      </c>
      <c r="FP61">
        <v>1.86883</v>
      </c>
      <c r="FQ61">
        <v>1.87024</v>
      </c>
      <c r="FR61">
        <v>0</v>
      </c>
      <c r="FS61">
        <v>0</v>
      </c>
      <c r="FT61">
        <v>0</v>
      </c>
      <c r="FU61">
        <v>0</v>
      </c>
      <c r="FV61" t="s">
        <v>358</v>
      </c>
      <c r="FW61" t="s">
        <v>359</v>
      </c>
      <c r="FX61" t="s">
        <v>360</v>
      </c>
      <c r="FY61" t="s">
        <v>360</v>
      </c>
      <c r="FZ61" t="s">
        <v>360</v>
      </c>
      <c r="GA61" t="s">
        <v>360</v>
      </c>
      <c r="GB61">
        <v>0</v>
      </c>
      <c r="GC61">
        <v>100</v>
      </c>
      <c r="GD61">
        <v>100</v>
      </c>
      <c r="GE61">
        <v>-1.092</v>
      </c>
      <c r="GF61">
        <v>-0.049</v>
      </c>
      <c r="GG61">
        <v>-0.1785998423324118</v>
      </c>
      <c r="GH61">
        <v>-0.002270368465901076</v>
      </c>
      <c r="GI61">
        <v>2.972352929391332E-07</v>
      </c>
      <c r="GJ61">
        <v>-1.191130092995547E-10</v>
      </c>
      <c r="GK61">
        <v>-0.1482274926480983</v>
      </c>
      <c r="GL61">
        <v>-0.01651147022539249</v>
      </c>
      <c r="GM61">
        <v>0.001538257844941434</v>
      </c>
      <c r="GN61">
        <v>-2.852852953541502E-05</v>
      </c>
      <c r="GO61">
        <v>3</v>
      </c>
      <c r="GP61">
        <v>2330</v>
      </c>
      <c r="GQ61">
        <v>1</v>
      </c>
      <c r="GR61">
        <v>25</v>
      </c>
      <c r="GS61">
        <v>5.9</v>
      </c>
      <c r="GT61">
        <v>6</v>
      </c>
      <c r="GU61">
        <v>1.04858</v>
      </c>
      <c r="GV61">
        <v>2.23389</v>
      </c>
      <c r="GW61">
        <v>1.39771</v>
      </c>
      <c r="GX61">
        <v>2.34985</v>
      </c>
      <c r="GY61">
        <v>1.49536</v>
      </c>
      <c r="GZ61">
        <v>2.5293</v>
      </c>
      <c r="HA61">
        <v>35.2671</v>
      </c>
      <c r="HB61">
        <v>24.0963</v>
      </c>
      <c r="HC61">
        <v>18</v>
      </c>
      <c r="HD61">
        <v>528.873</v>
      </c>
      <c r="HE61">
        <v>431.515</v>
      </c>
      <c r="HF61">
        <v>28.1412</v>
      </c>
      <c r="HG61">
        <v>26.2023</v>
      </c>
      <c r="HH61">
        <v>30</v>
      </c>
      <c r="HI61">
        <v>26.2145</v>
      </c>
      <c r="HJ61">
        <v>26.1674</v>
      </c>
      <c r="HK61">
        <v>20.9976</v>
      </c>
      <c r="HL61">
        <v>21.537</v>
      </c>
      <c r="HM61">
        <v>96.97490000000001</v>
      </c>
      <c r="HN61">
        <v>28.1407</v>
      </c>
      <c r="HO61">
        <v>420</v>
      </c>
      <c r="HP61">
        <v>24.2725</v>
      </c>
      <c r="HQ61">
        <v>100.825</v>
      </c>
      <c r="HR61">
        <v>100.928</v>
      </c>
    </row>
    <row r="62" spans="1:226">
      <c r="A62">
        <v>46</v>
      </c>
      <c r="B62">
        <v>1679694232.1</v>
      </c>
      <c r="C62">
        <v>4254.599999904633</v>
      </c>
      <c r="D62" t="s">
        <v>455</v>
      </c>
      <c r="E62" t="s">
        <v>456</v>
      </c>
      <c r="F62">
        <v>5</v>
      </c>
      <c r="G62" t="s">
        <v>412</v>
      </c>
      <c r="H62" t="s">
        <v>354</v>
      </c>
      <c r="I62">
        <v>1679694229.6</v>
      </c>
      <c r="J62">
        <f>(K62)/1000</f>
        <v>0</v>
      </c>
      <c r="K62">
        <f>IF(BF62, AN62, AH62)</f>
        <v>0</v>
      </c>
      <c r="L62">
        <f>IF(BF62, AI62, AG62)</f>
        <v>0</v>
      </c>
      <c r="M62">
        <f>BH62 - IF(AU62&gt;1, L62*BB62*100.0/(AW62*BV62), 0)</f>
        <v>0</v>
      </c>
      <c r="N62">
        <f>((T62-J62/2)*M62-L62)/(T62+J62/2)</f>
        <v>0</v>
      </c>
      <c r="O62">
        <f>N62*(BO62+BP62)/1000.0</f>
        <v>0</v>
      </c>
      <c r="P62">
        <f>(BH62 - IF(AU62&gt;1, L62*BB62*100.0/(AW62*BV62), 0))*(BO62+BP62)/1000.0</f>
        <v>0</v>
      </c>
      <c r="Q62">
        <f>2.0/((1/S62-1/R62)+SIGN(S62)*SQRT((1/S62-1/R62)*(1/S62-1/R62) + 4*BC62/((BC62+1)*(BC62+1))*(2*1/S62*1/R62-1/R62*1/R62)))</f>
        <v>0</v>
      </c>
      <c r="R62">
        <f>IF(LEFT(BD62,1)&lt;&gt;"0",IF(LEFT(BD62,1)="1",3.0,BE62),$D$5+$E$5*(BV62*BO62/($K$5*1000))+$F$5*(BV62*BO62/($K$5*1000))*MAX(MIN(BB62,$J$5),$I$5)*MAX(MIN(BB62,$J$5),$I$5)+$G$5*MAX(MIN(BB62,$J$5),$I$5)*(BV62*BO62/($K$5*1000))+$H$5*(BV62*BO62/($K$5*1000))*(BV62*BO62/($K$5*1000)))</f>
        <v>0</v>
      </c>
      <c r="S62">
        <f>J62*(1000-(1000*0.61365*exp(17.502*W62/(240.97+W62))/(BO62+BP62)+BJ62)/2)/(1000*0.61365*exp(17.502*W62/(240.97+W62))/(BO62+BP62)-BJ62)</f>
        <v>0</v>
      </c>
      <c r="T62">
        <f>1/((BC62+1)/(Q62/1.6)+1/(R62/1.37)) + BC62/((BC62+1)/(Q62/1.6) + BC62/(R62/1.37))</f>
        <v>0</v>
      </c>
      <c r="U62">
        <f>(AX62*BA62)</f>
        <v>0</v>
      </c>
      <c r="V62">
        <f>(BQ62+(U62+2*0.95*5.67E-8*(((BQ62+$B$7)+273)^4-(BQ62+273)^4)-44100*J62)/(1.84*29.3*R62+8*0.95*5.67E-8*(BQ62+273)^3))</f>
        <v>0</v>
      </c>
      <c r="W62">
        <f>($C$7*BR62+$D$7*BS62+$E$7*V62)</f>
        <v>0</v>
      </c>
      <c r="X62">
        <f>0.61365*exp(17.502*W62/(240.97+W62))</f>
        <v>0</v>
      </c>
      <c r="Y62">
        <f>(Z62/AA62*100)</f>
        <v>0</v>
      </c>
      <c r="Z62">
        <f>BJ62*(BO62+BP62)/1000</f>
        <v>0</v>
      </c>
      <c r="AA62">
        <f>0.61365*exp(17.502*BQ62/(240.97+BQ62))</f>
        <v>0</v>
      </c>
      <c r="AB62">
        <f>(X62-BJ62*(BO62+BP62)/1000)</f>
        <v>0</v>
      </c>
      <c r="AC62">
        <f>(-J62*44100)</f>
        <v>0</v>
      </c>
      <c r="AD62">
        <f>2*29.3*R62*0.92*(BQ62-W62)</f>
        <v>0</v>
      </c>
      <c r="AE62">
        <f>2*0.95*5.67E-8*(((BQ62+$B$7)+273)^4-(W62+273)^4)</f>
        <v>0</v>
      </c>
      <c r="AF62">
        <f>U62+AE62+AC62+AD62</f>
        <v>0</v>
      </c>
      <c r="AG62">
        <f>BN62*AU62*(BI62-BH62*(1000-AU62*BK62)/(1000-AU62*BJ62))/(100*BB62)</f>
        <v>0</v>
      </c>
      <c r="AH62">
        <f>1000*BN62*AU62*(BJ62-BK62)/(100*BB62*(1000-AU62*BJ62))</f>
        <v>0</v>
      </c>
      <c r="AI62">
        <f>(AJ62 - AK62 - BO62*1E3/(8.314*(BQ62+273.15)) * AM62/BN62 * AL62) * BN62/(100*BB62) * (1000 - BK62)/1000</f>
        <v>0</v>
      </c>
      <c r="AJ62">
        <v>430.4914813205781</v>
      </c>
      <c r="AK62">
        <v>431.0082545454543</v>
      </c>
      <c r="AL62">
        <v>0.02421264488988622</v>
      </c>
      <c r="AM62">
        <v>64.4759588887373</v>
      </c>
      <c r="AN62">
        <f>(AP62 - AO62 + BO62*1E3/(8.314*(BQ62+273.15)) * AR62/BN62 * AQ62) * BN62/(100*BB62) * 1000/(1000 - AP62)</f>
        <v>0</v>
      </c>
      <c r="AO62">
        <v>24.28995012441484</v>
      </c>
      <c r="AP62">
        <v>24.41481636363636</v>
      </c>
      <c r="AQ62">
        <v>-0.00697428436373753</v>
      </c>
      <c r="AR62">
        <v>101.873030113669</v>
      </c>
      <c r="AS62">
        <v>1</v>
      </c>
      <c r="AT62">
        <v>0</v>
      </c>
      <c r="AU62">
        <f>IF(AS62*$H$13&gt;=AW62,1.0,(AW62/(AW62-AS62*$H$13)))</f>
        <v>0</v>
      </c>
      <c r="AV62">
        <f>(AU62-1)*100</f>
        <v>0</v>
      </c>
      <c r="AW62">
        <f>MAX(0,($B$13+$C$13*BV62)/(1+$D$13*BV62)*BO62/(BQ62+273)*$E$13)</f>
        <v>0</v>
      </c>
      <c r="AX62">
        <f>$B$11*BW62+$C$11*BX62+$F$11*CI62*(1-CL62)</f>
        <v>0</v>
      </c>
      <c r="AY62">
        <f>AX62*AZ62</f>
        <v>0</v>
      </c>
      <c r="AZ62">
        <f>($B$11*$D$9+$C$11*$D$9+$F$11*((CV62+CN62)/MAX(CV62+CN62+CW62, 0.1)*$I$9+CW62/MAX(CV62+CN62+CW62, 0.1)*$J$9))/($B$11+$C$11+$F$11)</f>
        <v>0</v>
      </c>
      <c r="BA62">
        <f>($B$11*$K$9+$C$11*$K$9+$F$11*((CV62+CN62)/MAX(CV62+CN62+CW62, 0.1)*$P$9+CW62/MAX(CV62+CN62+CW62, 0.1)*$Q$9))/($B$11+$C$11+$F$11)</f>
        <v>0</v>
      </c>
      <c r="BB62">
        <v>1.91</v>
      </c>
      <c r="BC62">
        <v>0.5</v>
      </c>
      <c r="BD62" t="s">
        <v>355</v>
      </c>
      <c r="BE62">
        <v>2</v>
      </c>
      <c r="BF62" t="b">
        <v>1</v>
      </c>
      <c r="BG62">
        <v>1679694229.6</v>
      </c>
      <c r="BH62">
        <v>420.4261111111111</v>
      </c>
      <c r="BI62">
        <v>420.0353333333334</v>
      </c>
      <c r="BJ62">
        <v>24.42987777777778</v>
      </c>
      <c r="BK62">
        <v>24.29215555555556</v>
      </c>
      <c r="BL62">
        <v>421.5176666666667</v>
      </c>
      <c r="BM62">
        <v>24.479</v>
      </c>
      <c r="BN62">
        <v>500.0476666666667</v>
      </c>
      <c r="BO62">
        <v>89.51176666666667</v>
      </c>
      <c r="BP62">
        <v>0.1000914444444445</v>
      </c>
      <c r="BQ62">
        <v>27.87553333333333</v>
      </c>
      <c r="BR62">
        <v>27.49838888888889</v>
      </c>
      <c r="BS62">
        <v>999.9000000000001</v>
      </c>
      <c r="BT62">
        <v>0</v>
      </c>
      <c r="BU62">
        <v>0</v>
      </c>
      <c r="BV62">
        <v>9987.083333333334</v>
      </c>
      <c r="BW62">
        <v>0</v>
      </c>
      <c r="BX62">
        <v>1.01174</v>
      </c>
      <c r="BY62">
        <v>0.3907844444444444</v>
      </c>
      <c r="BZ62">
        <v>430.9542222222223</v>
      </c>
      <c r="CA62">
        <v>430.4927777777778</v>
      </c>
      <c r="CB62">
        <v>0.1377287777777778</v>
      </c>
      <c r="CC62">
        <v>420.0353333333334</v>
      </c>
      <c r="CD62">
        <v>24.29215555555556</v>
      </c>
      <c r="CE62">
        <v>2.186761111111111</v>
      </c>
      <c r="CF62">
        <v>2.174433333333333</v>
      </c>
      <c r="CG62">
        <v>18.86565555555556</v>
      </c>
      <c r="CH62">
        <v>18.77516666666667</v>
      </c>
      <c r="CI62">
        <v>0</v>
      </c>
      <c r="CJ62">
        <v>0</v>
      </c>
      <c r="CK62">
        <v>0</v>
      </c>
      <c r="CL62">
        <v>0</v>
      </c>
      <c r="CM62">
        <v>2.250777777777778</v>
      </c>
      <c r="CN62">
        <v>0</v>
      </c>
      <c r="CO62">
        <v>-2.666944444444444</v>
      </c>
      <c r="CP62">
        <v>-0.3539333333333333</v>
      </c>
      <c r="CQ62">
        <v>34.32599999999999</v>
      </c>
      <c r="CR62">
        <v>39.00677777777778</v>
      </c>
      <c r="CS62">
        <v>36.625</v>
      </c>
      <c r="CT62">
        <v>38.34</v>
      </c>
      <c r="CU62">
        <v>35.26377777777778</v>
      </c>
      <c r="CV62">
        <v>0</v>
      </c>
      <c r="CW62">
        <v>0</v>
      </c>
      <c r="CX62">
        <v>0</v>
      </c>
      <c r="CY62">
        <v>1679694240.4</v>
      </c>
      <c r="CZ62">
        <v>0</v>
      </c>
      <c r="DA62">
        <v>1679693874.6</v>
      </c>
      <c r="DB62" t="s">
        <v>438</v>
      </c>
      <c r="DC62">
        <v>1679693874.6</v>
      </c>
      <c r="DD62">
        <v>1679693868.6</v>
      </c>
      <c r="DE62">
        <v>4</v>
      </c>
      <c r="DF62">
        <v>0.032</v>
      </c>
      <c r="DG62">
        <v>0.008999999999999999</v>
      </c>
      <c r="DH62">
        <v>-1.091</v>
      </c>
      <c r="DI62">
        <v>-0.05</v>
      </c>
      <c r="DJ62">
        <v>420</v>
      </c>
      <c r="DK62">
        <v>24</v>
      </c>
      <c r="DL62">
        <v>0.47</v>
      </c>
      <c r="DM62">
        <v>0.27</v>
      </c>
      <c r="DN62">
        <v>0.42530675</v>
      </c>
      <c r="DO62">
        <v>-0.4715947091932453</v>
      </c>
      <c r="DP62">
        <v>0.05385786280607038</v>
      </c>
      <c r="DQ62">
        <v>0</v>
      </c>
      <c r="DR62">
        <v>0.081866905</v>
      </c>
      <c r="DS62">
        <v>0.3548580968105066</v>
      </c>
      <c r="DT62">
        <v>0.03518019813216627</v>
      </c>
      <c r="DU62">
        <v>0</v>
      </c>
      <c r="DV62">
        <v>0</v>
      </c>
      <c r="DW62">
        <v>2</v>
      </c>
      <c r="DX62" t="s">
        <v>357</v>
      </c>
      <c r="DY62">
        <v>2.98378</v>
      </c>
      <c r="DZ62">
        <v>2.71551</v>
      </c>
      <c r="EA62">
        <v>0.0938547</v>
      </c>
      <c r="EB62">
        <v>0.0927124</v>
      </c>
      <c r="EC62">
        <v>0.107674</v>
      </c>
      <c r="ED62">
        <v>0.10529</v>
      </c>
      <c r="EE62">
        <v>28754.4</v>
      </c>
      <c r="EF62">
        <v>28933.5</v>
      </c>
      <c r="EG62">
        <v>29490.2</v>
      </c>
      <c r="EH62">
        <v>29491.1</v>
      </c>
      <c r="EI62">
        <v>34842</v>
      </c>
      <c r="EJ62">
        <v>35064.1</v>
      </c>
      <c r="EK62">
        <v>41525</v>
      </c>
      <c r="EL62">
        <v>42023.5</v>
      </c>
      <c r="EM62">
        <v>1.97655</v>
      </c>
      <c r="EN62">
        <v>1.89185</v>
      </c>
      <c r="EO62">
        <v>0.06582590000000001</v>
      </c>
      <c r="EP62">
        <v>0</v>
      </c>
      <c r="EQ62">
        <v>26.4197</v>
      </c>
      <c r="ER62">
        <v>999.9</v>
      </c>
      <c r="ES62">
        <v>59.3</v>
      </c>
      <c r="ET62">
        <v>30.2</v>
      </c>
      <c r="EU62">
        <v>28.5511</v>
      </c>
      <c r="EV62">
        <v>62.6828</v>
      </c>
      <c r="EW62">
        <v>29.0625</v>
      </c>
      <c r="EX62">
        <v>1</v>
      </c>
      <c r="EY62">
        <v>-0.10404</v>
      </c>
      <c r="EZ62">
        <v>-1.22925</v>
      </c>
      <c r="FA62">
        <v>20.3583</v>
      </c>
      <c r="FB62">
        <v>5.22403</v>
      </c>
      <c r="FC62">
        <v>12.0099</v>
      </c>
      <c r="FD62">
        <v>4.9918</v>
      </c>
      <c r="FE62">
        <v>3.29</v>
      </c>
      <c r="FF62">
        <v>9999</v>
      </c>
      <c r="FG62">
        <v>9999</v>
      </c>
      <c r="FH62">
        <v>9999</v>
      </c>
      <c r="FI62">
        <v>999.9</v>
      </c>
      <c r="FJ62">
        <v>1.86737</v>
      </c>
      <c r="FK62">
        <v>1.86646</v>
      </c>
      <c r="FL62">
        <v>1.86591</v>
      </c>
      <c r="FM62">
        <v>1.86584</v>
      </c>
      <c r="FN62">
        <v>1.86768</v>
      </c>
      <c r="FO62">
        <v>1.87014</v>
      </c>
      <c r="FP62">
        <v>1.86883</v>
      </c>
      <c r="FQ62">
        <v>1.87023</v>
      </c>
      <c r="FR62">
        <v>0</v>
      </c>
      <c r="FS62">
        <v>0</v>
      </c>
      <c r="FT62">
        <v>0</v>
      </c>
      <c r="FU62">
        <v>0</v>
      </c>
      <c r="FV62" t="s">
        <v>358</v>
      </c>
      <c r="FW62" t="s">
        <v>359</v>
      </c>
      <c r="FX62" t="s">
        <v>360</v>
      </c>
      <c r="FY62" t="s">
        <v>360</v>
      </c>
      <c r="FZ62" t="s">
        <v>360</v>
      </c>
      <c r="GA62" t="s">
        <v>360</v>
      </c>
      <c r="GB62">
        <v>0</v>
      </c>
      <c r="GC62">
        <v>100</v>
      </c>
      <c r="GD62">
        <v>100</v>
      </c>
      <c r="GE62">
        <v>-1.092</v>
      </c>
      <c r="GF62">
        <v>-0.0493</v>
      </c>
      <c r="GG62">
        <v>-0.1785998423324118</v>
      </c>
      <c r="GH62">
        <v>-0.002270368465901076</v>
      </c>
      <c r="GI62">
        <v>2.972352929391332E-07</v>
      </c>
      <c r="GJ62">
        <v>-1.191130092995547E-10</v>
      </c>
      <c r="GK62">
        <v>-0.1482274926480983</v>
      </c>
      <c r="GL62">
        <v>-0.01651147022539249</v>
      </c>
      <c r="GM62">
        <v>0.001538257844941434</v>
      </c>
      <c r="GN62">
        <v>-2.852852953541502E-05</v>
      </c>
      <c r="GO62">
        <v>3</v>
      </c>
      <c r="GP62">
        <v>2330</v>
      </c>
      <c r="GQ62">
        <v>1</v>
      </c>
      <c r="GR62">
        <v>25</v>
      </c>
      <c r="GS62">
        <v>6</v>
      </c>
      <c r="GT62">
        <v>6.1</v>
      </c>
      <c r="GU62">
        <v>1.04858</v>
      </c>
      <c r="GV62">
        <v>2.23389</v>
      </c>
      <c r="GW62">
        <v>1.39771</v>
      </c>
      <c r="GX62">
        <v>2.34985</v>
      </c>
      <c r="GY62">
        <v>1.49536</v>
      </c>
      <c r="GZ62">
        <v>2.50122</v>
      </c>
      <c r="HA62">
        <v>35.2671</v>
      </c>
      <c r="HB62">
        <v>24.0963</v>
      </c>
      <c r="HC62">
        <v>18</v>
      </c>
      <c r="HD62">
        <v>528.963</v>
      </c>
      <c r="HE62">
        <v>431.403</v>
      </c>
      <c r="HF62">
        <v>28.1447</v>
      </c>
      <c r="HG62">
        <v>26.2023</v>
      </c>
      <c r="HH62">
        <v>30.0001</v>
      </c>
      <c r="HI62">
        <v>26.2134</v>
      </c>
      <c r="HJ62">
        <v>26.1663</v>
      </c>
      <c r="HK62">
        <v>20.9961</v>
      </c>
      <c r="HL62">
        <v>21.537</v>
      </c>
      <c r="HM62">
        <v>96.97490000000001</v>
      </c>
      <c r="HN62">
        <v>28.1464</v>
      </c>
      <c r="HO62">
        <v>420</v>
      </c>
      <c r="HP62">
        <v>24.2869</v>
      </c>
      <c r="HQ62">
        <v>100.827</v>
      </c>
      <c r="HR62">
        <v>100.928</v>
      </c>
    </row>
    <row r="63" spans="1:226">
      <c r="A63">
        <v>47</v>
      </c>
      <c r="B63">
        <v>1679694237.1</v>
      </c>
      <c r="C63">
        <v>4259.599999904633</v>
      </c>
      <c r="D63" t="s">
        <v>457</v>
      </c>
      <c r="E63" t="s">
        <v>458</v>
      </c>
      <c r="F63">
        <v>5</v>
      </c>
      <c r="G63" t="s">
        <v>412</v>
      </c>
      <c r="H63" t="s">
        <v>354</v>
      </c>
      <c r="I63">
        <v>1679694234.3</v>
      </c>
      <c r="J63">
        <f>(K63)/1000</f>
        <v>0</v>
      </c>
      <c r="K63">
        <f>IF(BF63, AN63, AH63)</f>
        <v>0</v>
      </c>
      <c r="L63">
        <f>IF(BF63, AI63, AG63)</f>
        <v>0</v>
      </c>
      <c r="M63">
        <f>BH63 - IF(AU63&gt;1, L63*BB63*100.0/(AW63*BV63), 0)</f>
        <v>0</v>
      </c>
      <c r="N63">
        <f>((T63-J63/2)*M63-L63)/(T63+J63/2)</f>
        <v>0</v>
      </c>
      <c r="O63">
        <f>N63*(BO63+BP63)/1000.0</f>
        <v>0</v>
      </c>
      <c r="P63">
        <f>(BH63 - IF(AU63&gt;1, L63*BB63*100.0/(AW63*BV63), 0))*(BO63+BP63)/1000.0</f>
        <v>0</v>
      </c>
      <c r="Q63">
        <f>2.0/((1/S63-1/R63)+SIGN(S63)*SQRT((1/S63-1/R63)*(1/S63-1/R63) + 4*BC63/((BC63+1)*(BC63+1))*(2*1/S63*1/R63-1/R63*1/R63)))</f>
        <v>0</v>
      </c>
      <c r="R63">
        <f>IF(LEFT(BD63,1)&lt;&gt;"0",IF(LEFT(BD63,1)="1",3.0,BE63),$D$5+$E$5*(BV63*BO63/($K$5*1000))+$F$5*(BV63*BO63/($K$5*1000))*MAX(MIN(BB63,$J$5),$I$5)*MAX(MIN(BB63,$J$5),$I$5)+$G$5*MAX(MIN(BB63,$J$5),$I$5)*(BV63*BO63/($K$5*1000))+$H$5*(BV63*BO63/($K$5*1000))*(BV63*BO63/($K$5*1000)))</f>
        <v>0</v>
      </c>
      <c r="S63">
        <f>J63*(1000-(1000*0.61365*exp(17.502*W63/(240.97+W63))/(BO63+BP63)+BJ63)/2)/(1000*0.61365*exp(17.502*W63/(240.97+W63))/(BO63+BP63)-BJ63)</f>
        <v>0</v>
      </c>
      <c r="T63">
        <f>1/((BC63+1)/(Q63/1.6)+1/(R63/1.37)) + BC63/((BC63+1)/(Q63/1.6) + BC63/(R63/1.37))</f>
        <v>0</v>
      </c>
      <c r="U63">
        <f>(AX63*BA63)</f>
        <v>0</v>
      </c>
      <c r="V63">
        <f>(BQ63+(U63+2*0.95*5.67E-8*(((BQ63+$B$7)+273)^4-(BQ63+273)^4)-44100*J63)/(1.84*29.3*R63+8*0.95*5.67E-8*(BQ63+273)^3))</f>
        <v>0</v>
      </c>
      <c r="W63">
        <f>($C$7*BR63+$D$7*BS63+$E$7*V63)</f>
        <v>0</v>
      </c>
      <c r="X63">
        <f>0.61365*exp(17.502*W63/(240.97+W63))</f>
        <v>0</v>
      </c>
      <c r="Y63">
        <f>(Z63/AA63*100)</f>
        <v>0</v>
      </c>
      <c r="Z63">
        <f>BJ63*(BO63+BP63)/1000</f>
        <v>0</v>
      </c>
      <c r="AA63">
        <f>0.61365*exp(17.502*BQ63/(240.97+BQ63))</f>
        <v>0</v>
      </c>
      <c r="AB63">
        <f>(X63-BJ63*(BO63+BP63)/1000)</f>
        <v>0</v>
      </c>
      <c r="AC63">
        <f>(-J63*44100)</f>
        <v>0</v>
      </c>
      <c r="AD63">
        <f>2*29.3*R63*0.92*(BQ63-W63)</f>
        <v>0</v>
      </c>
      <c r="AE63">
        <f>2*0.95*5.67E-8*(((BQ63+$B$7)+273)^4-(W63+273)^4)</f>
        <v>0</v>
      </c>
      <c r="AF63">
        <f>U63+AE63+AC63+AD63</f>
        <v>0</v>
      </c>
      <c r="AG63">
        <f>BN63*AU63*(BI63-BH63*(1000-AU63*BK63)/(1000-AU63*BJ63))/(100*BB63)</f>
        <v>0</v>
      </c>
      <c r="AH63">
        <f>1000*BN63*AU63*(BJ63-BK63)/(100*BB63*(1000-AU63*BJ63))</f>
        <v>0</v>
      </c>
      <c r="AI63">
        <f>(AJ63 - AK63 - BO63*1E3/(8.314*(BQ63+273.15)) * AM63/BN63 * AL63) * BN63/(100*BB63) * (1000 - BK63)/1000</f>
        <v>0</v>
      </c>
      <c r="AJ63">
        <v>430.4728197061472</v>
      </c>
      <c r="AK63">
        <v>430.9517212121212</v>
      </c>
      <c r="AL63">
        <v>-0.004397265999672593</v>
      </c>
      <c r="AM63">
        <v>64.4759588887373</v>
      </c>
      <c r="AN63">
        <f>(AP63 - AO63 + BO63*1E3/(8.314*(BQ63+273.15)) * AR63/BN63 * AQ63) * BN63/(100*BB63) * 1000/(1000 - AP63)</f>
        <v>0</v>
      </c>
      <c r="AO63">
        <v>24.26694412149499</v>
      </c>
      <c r="AP63">
        <v>24.38348181818182</v>
      </c>
      <c r="AQ63">
        <v>-0.006361977231006269</v>
      </c>
      <c r="AR63">
        <v>101.873030113669</v>
      </c>
      <c r="AS63">
        <v>1</v>
      </c>
      <c r="AT63">
        <v>0</v>
      </c>
      <c r="AU63">
        <f>IF(AS63*$H$13&gt;=AW63,1.0,(AW63/(AW63-AS63*$H$13)))</f>
        <v>0</v>
      </c>
      <c r="AV63">
        <f>(AU63-1)*100</f>
        <v>0</v>
      </c>
      <c r="AW63">
        <f>MAX(0,($B$13+$C$13*BV63)/(1+$D$13*BV63)*BO63/(BQ63+273)*$E$13)</f>
        <v>0</v>
      </c>
      <c r="AX63">
        <f>$B$11*BW63+$C$11*BX63+$F$11*CI63*(1-CL63)</f>
        <v>0</v>
      </c>
      <c r="AY63">
        <f>AX63*AZ63</f>
        <v>0</v>
      </c>
      <c r="AZ63">
        <f>($B$11*$D$9+$C$11*$D$9+$F$11*((CV63+CN63)/MAX(CV63+CN63+CW63, 0.1)*$I$9+CW63/MAX(CV63+CN63+CW63, 0.1)*$J$9))/($B$11+$C$11+$F$11)</f>
        <v>0</v>
      </c>
      <c r="BA63">
        <f>($B$11*$K$9+$C$11*$K$9+$F$11*((CV63+CN63)/MAX(CV63+CN63+CW63, 0.1)*$P$9+CW63/MAX(CV63+CN63+CW63, 0.1)*$Q$9))/($B$11+$C$11+$F$11)</f>
        <v>0</v>
      </c>
      <c r="BB63">
        <v>1.91</v>
      </c>
      <c r="BC63">
        <v>0.5</v>
      </c>
      <c r="BD63" t="s">
        <v>355</v>
      </c>
      <c r="BE63">
        <v>2</v>
      </c>
      <c r="BF63" t="b">
        <v>1</v>
      </c>
      <c r="BG63">
        <v>1679694234.3</v>
      </c>
      <c r="BH63">
        <v>420.4675999999999</v>
      </c>
      <c r="BI63">
        <v>420.0235000000001</v>
      </c>
      <c r="BJ63">
        <v>24.39702</v>
      </c>
      <c r="BK63">
        <v>24.26881</v>
      </c>
      <c r="BL63">
        <v>421.5595999999999</v>
      </c>
      <c r="BM63">
        <v>24.44641</v>
      </c>
      <c r="BN63">
        <v>500.066</v>
      </c>
      <c r="BO63">
        <v>89.51086000000001</v>
      </c>
      <c r="BP63">
        <v>0.10002764</v>
      </c>
      <c r="BQ63">
        <v>27.8773</v>
      </c>
      <c r="BR63">
        <v>27.49145</v>
      </c>
      <c r="BS63">
        <v>999.9</v>
      </c>
      <c r="BT63">
        <v>0</v>
      </c>
      <c r="BU63">
        <v>0</v>
      </c>
      <c r="BV63">
        <v>9995.635</v>
      </c>
      <c r="BW63">
        <v>0</v>
      </c>
      <c r="BX63">
        <v>1.01174</v>
      </c>
      <c r="BY63">
        <v>0.4440978999999999</v>
      </c>
      <c r="BZ63">
        <v>430.9824</v>
      </c>
      <c r="CA63">
        <v>430.4706</v>
      </c>
      <c r="CB63">
        <v>0.1282266</v>
      </c>
      <c r="CC63">
        <v>420.0235000000001</v>
      </c>
      <c r="CD63">
        <v>24.26881</v>
      </c>
      <c r="CE63">
        <v>2.183799</v>
      </c>
      <c r="CF63">
        <v>2.17232</v>
      </c>
      <c r="CG63">
        <v>18.84396</v>
      </c>
      <c r="CH63">
        <v>18.75962</v>
      </c>
      <c r="CI63">
        <v>0</v>
      </c>
      <c r="CJ63">
        <v>0</v>
      </c>
      <c r="CK63">
        <v>0</v>
      </c>
      <c r="CL63">
        <v>0</v>
      </c>
      <c r="CM63">
        <v>2.34183</v>
      </c>
      <c r="CN63">
        <v>0</v>
      </c>
      <c r="CO63">
        <v>-2.73286</v>
      </c>
      <c r="CP63">
        <v>-0.4006299999999999</v>
      </c>
      <c r="CQ63">
        <v>34.3687</v>
      </c>
      <c r="CR63">
        <v>39.0998</v>
      </c>
      <c r="CS63">
        <v>36.6622</v>
      </c>
      <c r="CT63">
        <v>38.4434</v>
      </c>
      <c r="CU63">
        <v>35.312</v>
      </c>
      <c r="CV63">
        <v>0</v>
      </c>
      <c r="CW63">
        <v>0</v>
      </c>
      <c r="CX63">
        <v>0</v>
      </c>
      <c r="CY63">
        <v>1679694245.2</v>
      </c>
      <c r="CZ63">
        <v>0</v>
      </c>
      <c r="DA63">
        <v>1679693874.6</v>
      </c>
      <c r="DB63" t="s">
        <v>438</v>
      </c>
      <c r="DC63">
        <v>1679693874.6</v>
      </c>
      <c r="DD63">
        <v>1679693868.6</v>
      </c>
      <c r="DE63">
        <v>4</v>
      </c>
      <c r="DF63">
        <v>0.032</v>
      </c>
      <c r="DG63">
        <v>0.008999999999999999</v>
      </c>
      <c r="DH63">
        <v>-1.091</v>
      </c>
      <c r="DI63">
        <v>-0.05</v>
      </c>
      <c r="DJ63">
        <v>420</v>
      </c>
      <c r="DK63">
        <v>24</v>
      </c>
      <c r="DL63">
        <v>0.47</v>
      </c>
      <c r="DM63">
        <v>0.27</v>
      </c>
      <c r="DN63">
        <v>0.40678635</v>
      </c>
      <c r="DO63">
        <v>0.06943699812382648</v>
      </c>
      <c r="DP63">
        <v>0.02678743337327225</v>
      </c>
      <c r="DQ63">
        <v>1</v>
      </c>
      <c r="DR63">
        <v>0.1035590225</v>
      </c>
      <c r="DS63">
        <v>0.298723212382739</v>
      </c>
      <c r="DT63">
        <v>0.03146171996144273</v>
      </c>
      <c r="DU63">
        <v>0</v>
      </c>
      <c r="DV63">
        <v>1</v>
      </c>
      <c r="DW63">
        <v>2</v>
      </c>
      <c r="DX63" t="s">
        <v>387</v>
      </c>
      <c r="DY63">
        <v>2.98374</v>
      </c>
      <c r="DZ63">
        <v>2.71574</v>
      </c>
      <c r="EA63">
        <v>0.0938466</v>
      </c>
      <c r="EB63">
        <v>0.0926908</v>
      </c>
      <c r="EC63">
        <v>0.107584</v>
      </c>
      <c r="ED63">
        <v>0.105272</v>
      </c>
      <c r="EE63">
        <v>28754.2</v>
      </c>
      <c r="EF63">
        <v>28933.7</v>
      </c>
      <c r="EG63">
        <v>29489.8</v>
      </c>
      <c r="EH63">
        <v>29490.6</v>
      </c>
      <c r="EI63">
        <v>34845.1</v>
      </c>
      <c r="EJ63">
        <v>35064.3</v>
      </c>
      <c r="EK63">
        <v>41524.4</v>
      </c>
      <c r="EL63">
        <v>42022.8</v>
      </c>
      <c r="EM63">
        <v>1.97665</v>
      </c>
      <c r="EN63">
        <v>1.8921</v>
      </c>
      <c r="EO63">
        <v>0.065472</v>
      </c>
      <c r="EP63">
        <v>0</v>
      </c>
      <c r="EQ63">
        <v>26.4236</v>
      </c>
      <c r="ER63">
        <v>999.9</v>
      </c>
      <c r="ES63">
        <v>59.3</v>
      </c>
      <c r="ET63">
        <v>30.2</v>
      </c>
      <c r="EU63">
        <v>28.5531</v>
      </c>
      <c r="EV63">
        <v>62.6028</v>
      </c>
      <c r="EW63">
        <v>29.391</v>
      </c>
      <c r="EX63">
        <v>1</v>
      </c>
      <c r="EY63">
        <v>-0.10404</v>
      </c>
      <c r="EZ63">
        <v>-1.21905</v>
      </c>
      <c r="FA63">
        <v>20.3583</v>
      </c>
      <c r="FB63">
        <v>5.22403</v>
      </c>
      <c r="FC63">
        <v>12.0099</v>
      </c>
      <c r="FD63">
        <v>4.9918</v>
      </c>
      <c r="FE63">
        <v>3.29</v>
      </c>
      <c r="FF63">
        <v>9999</v>
      </c>
      <c r="FG63">
        <v>9999</v>
      </c>
      <c r="FH63">
        <v>9999</v>
      </c>
      <c r="FI63">
        <v>999.9</v>
      </c>
      <c r="FJ63">
        <v>1.86737</v>
      </c>
      <c r="FK63">
        <v>1.86646</v>
      </c>
      <c r="FL63">
        <v>1.86589</v>
      </c>
      <c r="FM63">
        <v>1.86584</v>
      </c>
      <c r="FN63">
        <v>1.86768</v>
      </c>
      <c r="FO63">
        <v>1.87014</v>
      </c>
      <c r="FP63">
        <v>1.86881</v>
      </c>
      <c r="FQ63">
        <v>1.87021</v>
      </c>
      <c r="FR63">
        <v>0</v>
      </c>
      <c r="FS63">
        <v>0</v>
      </c>
      <c r="FT63">
        <v>0</v>
      </c>
      <c r="FU63">
        <v>0</v>
      </c>
      <c r="FV63" t="s">
        <v>358</v>
      </c>
      <c r="FW63" t="s">
        <v>359</v>
      </c>
      <c r="FX63" t="s">
        <v>360</v>
      </c>
      <c r="FY63" t="s">
        <v>360</v>
      </c>
      <c r="FZ63" t="s">
        <v>360</v>
      </c>
      <c r="GA63" t="s">
        <v>360</v>
      </c>
      <c r="GB63">
        <v>0</v>
      </c>
      <c r="GC63">
        <v>100</v>
      </c>
      <c r="GD63">
        <v>100</v>
      </c>
      <c r="GE63">
        <v>-1.092</v>
      </c>
      <c r="GF63">
        <v>-0.0495</v>
      </c>
      <c r="GG63">
        <v>-0.1785998423324118</v>
      </c>
      <c r="GH63">
        <v>-0.002270368465901076</v>
      </c>
      <c r="GI63">
        <v>2.972352929391332E-07</v>
      </c>
      <c r="GJ63">
        <v>-1.191130092995547E-10</v>
      </c>
      <c r="GK63">
        <v>-0.1482274926480983</v>
      </c>
      <c r="GL63">
        <v>-0.01651147022539249</v>
      </c>
      <c r="GM63">
        <v>0.001538257844941434</v>
      </c>
      <c r="GN63">
        <v>-2.852852953541502E-05</v>
      </c>
      <c r="GO63">
        <v>3</v>
      </c>
      <c r="GP63">
        <v>2330</v>
      </c>
      <c r="GQ63">
        <v>1</v>
      </c>
      <c r="GR63">
        <v>25</v>
      </c>
      <c r="GS63">
        <v>6</v>
      </c>
      <c r="GT63">
        <v>6.1</v>
      </c>
      <c r="GU63">
        <v>1.04858</v>
      </c>
      <c r="GV63">
        <v>2.23145</v>
      </c>
      <c r="GW63">
        <v>1.39648</v>
      </c>
      <c r="GX63">
        <v>2.34985</v>
      </c>
      <c r="GY63">
        <v>1.49536</v>
      </c>
      <c r="GZ63">
        <v>2.52808</v>
      </c>
      <c r="HA63">
        <v>35.2671</v>
      </c>
      <c r="HB63">
        <v>24.0963</v>
      </c>
      <c r="HC63">
        <v>18</v>
      </c>
      <c r="HD63">
        <v>529.01</v>
      </c>
      <c r="HE63">
        <v>431.535</v>
      </c>
      <c r="HF63">
        <v>28.1497</v>
      </c>
      <c r="HG63">
        <v>26.2003</v>
      </c>
      <c r="HH63">
        <v>30.0001</v>
      </c>
      <c r="HI63">
        <v>26.2115</v>
      </c>
      <c r="HJ63">
        <v>26.1643</v>
      </c>
      <c r="HK63">
        <v>20.9993</v>
      </c>
      <c r="HL63">
        <v>21.537</v>
      </c>
      <c r="HM63">
        <v>97.3451</v>
      </c>
      <c r="HN63">
        <v>28.1491</v>
      </c>
      <c r="HO63">
        <v>420</v>
      </c>
      <c r="HP63">
        <v>24.2869</v>
      </c>
      <c r="HQ63">
        <v>100.825</v>
      </c>
      <c r="HR63">
        <v>100.926</v>
      </c>
    </row>
    <row r="64" spans="1:226">
      <c r="A64">
        <v>48</v>
      </c>
      <c r="B64">
        <v>1679694242.1</v>
      </c>
      <c r="C64">
        <v>4264.599999904633</v>
      </c>
      <c r="D64" t="s">
        <v>459</v>
      </c>
      <c r="E64" t="s">
        <v>460</v>
      </c>
      <c r="F64">
        <v>5</v>
      </c>
      <c r="G64" t="s">
        <v>412</v>
      </c>
      <c r="H64" t="s">
        <v>354</v>
      </c>
      <c r="I64">
        <v>1679694239.6</v>
      </c>
      <c r="J64">
        <f>(K64)/1000</f>
        <v>0</v>
      </c>
      <c r="K64">
        <f>IF(BF64, AN64, AH64)</f>
        <v>0</v>
      </c>
      <c r="L64">
        <f>IF(BF64, AI64, AG64)</f>
        <v>0</v>
      </c>
      <c r="M64">
        <f>BH64 - IF(AU64&gt;1, L64*BB64*100.0/(AW64*BV64), 0)</f>
        <v>0</v>
      </c>
      <c r="N64">
        <f>((T64-J64/2)*M64-L64)/(T64+J64/2)</f>
        <v>0</v>
      </c>
      <c r="O64">
        <f>N64*(BO64+BP64)/1000.0</f>
        <v>0</v>
      </c>
      <c r="P64">
        <f>(BH64 - IF(AU64&gt;1, L64*BB64*100.0/(AW64*BV64), 0))*(BO64+BP64)/1000.0</f>
        <v>0</v>
      </c>
      <c r="Q64">
        <f>2.0/((1/S64-1/R64)+SIGN(S64)*SQRT((1/S64-1/R64)*(1/S64-1/R64) + 4*BC64/((BC64+1)*(BC64+1))*(2*1/S64*1/R64-1/R64*1/R64)))</f>
        <v>0</v>
      </c>
      <c r="R64">
        <f>IF(LEFT(BD64,1)&lt;&gt;"0",IF(LEFT(BD64,1)="1",3.0,BE64),$D$5+$E$5*(BV64*BO64/($K$5*1000))+$F$5*(BV64*BO64/($K$5*1000))*MAX(MIN(BB64,$J$5),$I$5)*MAX(MIN(BB64,$J$5),$I$5)+$G$5*MAX(MIN(BB64,$J$5),$I$5)*(BV64*BO64/($K$5*1000))+$H$5*(BV64*BO64/($K$5*1000))*(BV64*BO64/($K$5*1000)))</f>
        <v>0</v>
      </c>
      <c r="S64">
        <f>J64*(1000-(1000*0.61365*exp(17.502*W64/(240.97+W64))/(BO64+BP64)+BJ64)/2)/(1000*0.61365*exp(17.502*W64/(240.97+W64))/(BO64+BP64)-BJ64)</f>
        <v>0</v>
      </c>
      <c r="T64">
        <f>1/((BC64+1)/(Q64/1.6)+1/(R64/1.37)) + BC64/((BC64+1)/(Q64/1.6) + BC64/(R64/1.37))</f>
        <v>0</v>
      </c>
      <c r="U64">
        <f>(AX64*BA64)</f>
        <v>0</v>
      </c>
      <c r="V64">
        <f>(BQ64+(U64+2*0.95*5.67E-8*(((BQ64+$B$7)+273)^4-(BQ64+273)^4)-44100*J64)/(1.84*29.3*R64+8*0.95*5.67E-8*(BQ64+273)^3))</f>
        <v>0</v>
      </c>
      <c r="W64">
        <f>($C$7*BR64+$D$7*BS64+$E$7*V64)</f>
        <v>0</v>
      </c>
      <c r="X64">
        <f>0.61365*exp(17.502*W64/(240.97+W64))</f>
        <v>0</v>
      </c>
      <c r="Y64">
        <f>(Z64/AA64*100)</f>
        <v>0</v>
      </c>
      <c r="Z64">
        <f>BJ64*(BO64+BP64)/1000</f>
        <v>0</v>
      </c>
      <c r="AA64">
        <f>0.61365*exp(17.502*BQ64/(240.97+BQ64))</f>
        <v>0</v>
      </c>
      <c r="AB64">
        <f>(X64-BJ64*(BO64+BP64)/1000)</f>
        <v>0</v>
      </c>
      <c r="AC64">
        <f>(-J64*44100)</f>
        <v>0</v>
      </c>
      <c r="AD64">
        <f>2*29.3*R64*0.92*(BQ64-W64)</f>
        <v>0</v>
      </c>
      <c r="AE64">
        <f>2*0.95*5.67E-8*(((BQ64+$B$7)+273)^4-(W64+273)^4)</f>
        <v>0</v>
      </c>
      <c r="AF64">
        <f>U64+AE64+AC64+AD64</f>
        <v>0</v>
      </c>
      <c r="AG64">
        <f>BN64*AU64*(BI64-BH64*(1000-AU64*BK64)/(1000-AU64*BJ64))/(100*BB64)</f>
        <v>0</v>
      </c>
      <c r="AH64">
        <f>1000*BN64*AU64*(BJ64-BK64)/(100*BB64*(1000-AU64*BJ64))</f>
        <v>0</v>
      </c>
      <c r="AI64">
        <f>(AJ64 - AK64 - BO64*1E3/(8.314*(BQ64+273.15)) * AM64/BN64 * AL64) * BN64/(100*BB64) * (1000 - BK64)/1000</f>
        <v>0</v>
      </c>
      <c r="AJ64">
        <v>430.3356078437226</v>
      </c>
      <c r="AK64">
        <v>430.9152909090908</v>
      </c>
      <c r="AL64">
        <v>-0.001533532096241942</v>
      </c>
      <c r="AM64">
        <v>64.4759588887373</v>
      </c>
      <c r="AN64">
        <f>(AP64 - AO64 + BO64*1E3/(8.314*(BQ64+273.15)) * AR64/BN64 * AQ64) * BN64/(100*BB64) * 1000/(1000 - AP64)</f>
        <v>0</v>
      </c>
      <c r="AO64">
        <v>24.28897102285562</v>
      </c>
      <c r="AP64">
        <v>24.37323515151516</v>
      </c>
      <c r="AQ64">
        <v>-0.0008795406913538054</v>
      </c>
      <c r="AR64">
        <v>101.873030113669</v>
      </c>
      <c r="AS64">
        <v>1</v>
      </c>
      <c r="AT64">
        <v>0</v>
      </c>
      <c r="AU64">
        <f>IF(AS64*$H$13&gt;=AW64,1.0,(AW64/(AW64-AS64*$H$13)))</f>
        <v>0</v>
      </c>
      <c r="AV64">
        <f>(AU64-1)*100</f>
        <v>0</v>
      </c>
      <c r="AW64">
        <f>MAX(0,($B$13+$C$13*BV64)/(1+$D$13*BV64)*BO64/(BQ64+273)*$E$13)</f>
        <v>0</v>
      </c>
      <c r="AX64">
        <f>$B$11*BW64+$C$11*BX64+$F$11*CI64*(1-CL64)</f>
        <v>0</v>
      </c>
      <c r="AY64">
        <f>AX64*AZ64</f>
        <v>0</v>
      </c>
      <c r="AZ64">
        <f>($B$11*$D$9+$C$11*$D$9+$F$11*((CV64+CN64)/MAX(CV64+CN64+CW64, 0.1)*$I$9+CW64/MAX(CV64+CN64+CW64, 0.1)*$J$9))/($B$11+$C$11+$F$11)</f>
        <v>0</v>
      </c>
      <c r="BA64">
        <f>($B$11*$K$9+$C$11*$K$9+$F$11*((CV64+CN64)/MAX(CV64+CN64+CW64, 0.1)*$P$9+CW64/MAX(CV64+CN64+CW64, 0.1)*$Q$9))/($B$11+$C$11+$F$11)</f>
        <v>0</v>
      </c>
      <c r="BB64">
        <v>1.91</v>
      </c>
      <c r="BC64">
        <v>0.5</v>
      </c>
      <c r="BD64" t="s">
        <v>355</v>
      </c>
      <c r="BE64">
        <v>2</v>
      </c>
      <c r="BF64" t="b">
        <v>1</v>
      </c>
      <c r="BG64">
        <v>1679694239.6</v>
      </c>
      <c r="BH64">
        <v>420.432</v>
      </c>
      <c r="BI64">
        <v>419.9147777777778</v>
      </c>
      <c r="BJ64">
        <v>24.37506666666667</v>
      </c>
      <c r="BK64">
        <v>24.28884444444445</v>
      </c>
      <c r="BL64">
        <v>421.5235555555555</v>
      </c>
      <c r="BM64">
        <v>24.42458888888889</v>
      </c>
      <c r="BN64">
        <v>500.0736666666667</v>
      </c>
      <c r="BO64">
        <v>89.50988888888888</v>
      </c>
      <c r="BP64">
        <v>0.1001099333333333</v>
      </c>
      <c r="BQ64">
        <v>27.87626666666667</v>
      </c>
      <c r="BR64">
        <v>27.48957777777778</v>
      </c>
      <c r="BS64">
        <v>999.9000000000001</v>
      </c>
      <c r="BT64">
        <v>0</v>
      </c>
      <c r="BU64">
        <v>0</v>
      </c>
      <c r="BV64">
        <v>9994.577777777777</v>
      </c>
      <c r="BW64">
        <v>0</v>
      </c>
      <c r="BX64">
        <v>1.01174</v>
      </c>
      <c r="BY64">
        <v>0.517201888888889</v>
      </c>
      <c r="BZ64">
        <v>430.9363333333333</v>
      </c>
      <c r="CA64">
        <v>430.3680000000001</v>
      </c>
      <c r="CB64">
        <v>0.08620625555555556</v>
      </c>
      <c r="CC64">
        <v>419.9147777777778</v>
      </c>
      <c r="CD64">
        <v>24.28884444444445</v>
      </c>
      <c r="CE64">
        <v>2.181808888888889</v>
      </c>
      <c r="CF64">
        <v>2.174091111111111</v>
      </c>
      <c r="CG64">
        <v>18.82935555555555</v>
      </c>
      <c r="CH64">
        <v>18.77268888888889</v>
      </c>
      <c r="CI64">
        <v>0</v>
      </c>
      <c r="CJ64">
        <v>0</v>
      </c>
      <c r="CK64">
        <v>0</v>
      </c>
      <c r="CL64">
        <v>0</v>
      </c>
      <c r="CM64">
        <v>2.285744444444445</v>
      </c>
      <c r="CN64">
        <v>0</v>
      </c>
      <c r="CO64">
        <v>-2.545877777777778</v>
      </c>
      <c r="CP64">
        <v>-0.3845444444444444</v>
      </c>
      <c r="CQ64">
        <v>34.375</v>
      </c>
      <c r="CR64">
        <v>39.215</v>
      </c>
      <c r="CS64">
        <v>36.715</v>
      </c>
      <c r="CT64">
        <v>38.54133333333333</v>
      </c>
      <c r="CU64">
        <v>35.354</v>
      </c>
      <c r="CV64">
        <v>0</v>
      </c>
      <c r="CW64">
        <v>0</v>
      </c>
      <c r="CX64">
        <v>0</v>
      </c>
      <c r="CY64">
        <v>1679694250.6</v>
      </c>
      <c r="CZ64">
        <v>0</v>
      </c>
      <c r="DA64">
        <v>1679693874.6</v>
      </c>
      <c r="DB64" t="s">
        <v>438</v>
      </c>
      <c r="DC64">
        <v>1679693874.6</v>
      </c>
      <c r="DD64">
        <v>1679693868.6</v>
      </c>
      <c r="DE64">
        <v>4</v>
      </c>
      <c r="DF64">
        <v>0.032</v>
      </c>
      <c r="DG64">
        <v>0.008999999999999999</v>
      </c>
      <c r="DH64">
        <v>-1.091</v>
      </c>
      <c r="DI64">
        <v>-0.05</v>
      </c>
      <c r="DJ64">
        <v>420</v>
      </c>
      <c r="DK64">
        <v>24</v>
      </c>
      <c r="DL64">
        <v>0.47</v>
      </c>
      <c r="DM64">
        <v>0.27</v>
      </c>
      <c r="DN64">
        <v>0.43284305</v>
      </c>
      <c r="DO64">
        <v>0.5069938761726072</v>
      </c>
      <c r="DP64">
        <v>0.05784686992956058</v>
      </c>
      <c r="DQ64">
        <v>0</v>
      </c>
      <c r="DR64">
        <v>0.1118274125</v>
      </c>
      <c r="DS64">
        <v>0.002240527204502659</v>
      </c>
      <c r="DT64">
        <v>0.02222388925926544</v>
      </c>
      <c r="DU64">
        <v>1</v>
      </c>
      <c r="DV64">
        <v>1</v>
      </c>
      <c r="DW64">
        <v>2</v>
      </c>
      <c r="DX64" t="s">
        <v>387</v>
      </c>
      <c r="DY64">
        <v>2.98361</v>
      </c>
      <c r="DZ64">
        <v>2.71563</v>
      </c>
      <c r="EA64">
        <v>0.09384389999999999</v>
      </c>
      <c r="EB64">
        <v>0.0927016</v>
      </c>
      <c r="EC64">
        <v>0.107562</v>
      </c>
      <c r="ED64">
        <v>0.105375</v>
      </c>
      <c r="EE64">
        <v>28753.7</v>
      </c>
      <c r="EF64">
        <v>28933.9</v>
      </c>
      <c r="EG64">
        <v>29489.2</v>
      </c>
      <c r="EH64">
        <v>29491.2</v>
      </c>
      <c r="EI64">
        <v>34844.9</v>
      </c>
      <c r="EJ64">
        <v>35061</v>
      </c>
      <c r="EK64">
        <v>41523.2</v>
      </c>
      <c r="EL64">
        <v>42023.9</v>
      </c>
      <c r="EM64">
        <v>1.97665</v>
      </c>
      <c r="EN64">
        <v>1.8923</v>
      </c>
      <c r="EO64">
        <v>0.0651181</v>
      </c>
      <c r="EP64">
        <v>0</v>
      </c>
      <c r="EQ64">
        <v>26.427</v>
      </c>
      <c r="ER64">
        <v>999.9</v>
      </c>
      <c r="ES64">
        <v>59.3</v>
      </c>
      <c r="ET64">
        <v>30.2</v>
      </c>
      <c r="EU64">
        <v>28.5485</v>
      </c>
      <c r="EV64">
        <v>62.5528</v>
      </c>
      <c r="EW64">
        <v>29.2348</v>
      </c>
      <c r="EX64">
        <v>1</v>
      </c>
      <c r="EY64">
        <v>-0.104093</v>
      </c>
      <c r="EZ64">
        <v>-1.22704</v>
      </c>
      <c r="FA64">
        <v>20.3583</v>
      </c>
      <c r="FB64">
        <v>5.22358</v>
      </c>
      <c r="FC64">
        <v>12.0101</v>
      </c>
      <c r="FD64">
        <v>4.99155</v>
      </c>
      <c r="FE64">
        <v>3.29</v>
      </c>
      <c r="FF64">
        <v>9999</v>
      </c>
      <c r="FG64">
        <v>9999</v>
      </c>
      <c r="FH64">
        <v>9999</v>
      </c>
      <c r="FI64">
        <v>999.9</v>
      </c>
      <c r="FJ64">
        <v>1.86737</v>
      </c>
      <c r="FK64">
        <v>1.86646</v>
      </c>
      <c r="FL64">
        <v>1.86591</v>
      </c>
      <c r="FM64">
        <v>1.86584</v>
      </c>
      <c r="FN64">
        <v>1.86768</v>
      </c>
      <c r="FO64">
        <v>1.87014</v>
      </c>
      <c r="FP64">
        <v>1.86879</v>
      </c>
      <c r="FQ64">
        <v>1.87021</v>
      </c>
      <c r="FR64">
        <v>0</v>
      </c>
      <c r="FS64">
        <v>0</v>
      </c>
      <c r="FT64">
        <v>0</v>
      </c>
      <c r="FU64">
        <v>0</v>
      </c>
      <c r="FV64" t="s">
        <v>358</v>
      </c>
      <c r="FW64" t="s">
        <v>359</v>
      </c>
      <c r="FX64" t="s">
        <v>360</v>
      </c>
      <c r="FY64" t="s">
        <v>360</v>
      </c>
      <c r="FZ64" t="s">
        <v>360</v>
      </c>
      <c r="GA64" t="s">
        <v>360</v>
      </c>
      <c r="GB64">
        <v>0</v>
      </c>
      <c r="GC64">
        <v>100</v>
      </c>
      <c r="GD64">
        <v>100</v>
      </c>
      <c r="GE64">
        <v>-1.092</v>
      </c>
      <c r="GF64">
        <v>-0.0495</v>
      </c>
      <c r="GG64">
        <v>-0.1785998423324118</v>
      </c>
      <c r="GH64">
        <v>-0.002270368465901076</v>
      </c>
      <c r="GI64">
        <v>2.972352929391332E-07</v>
      </c>
      <c r="GJ64">
        <v>-1.191130092995547E-10</v>
      </c>
      <c r="GK64">
        <v>-0.1482274926480983</v>
      </c>
      <c r="GL64">
        <v>-0.01651147022539249</v>
      </c>
      <c r="GM64">
        <v>0.001538257844941434</v>
      </c>
      <c r="GN64">
        <v>-2.852852953541502E-05</v>
      </c>
      <c r="GO64">
        <v>3</v>
      </c>
      <c r="GP64">
        <v>2330</v>
      </c>
      <c r="GQ64">
        <v>1</v>
      </c>
      <c r="GR64">
        <v>25</v>
      </c>
      <c r="GS64">
        <v>6.1</v>
      </c>
      <c r="GT64">
        <v>6.2</v>
      </c>
      <c r="GU64">
        <v>1.04858</v>
      </c>
      <c r="GV64">
        <v>2.229</v>
      </c>
      <c r="GW64">
        <v>1.39648</v>
      </c>
      <c r="GX64">
        <v>2.34863</v>
      </c>
      <c r="GY64">
        <v>1.49536</v>
      </c>
      <c r="GZ64">
        <v>2.44629</v>
      </c>
      <c r="HA64">
        <v>35.2671</v>
      </c>
      <c r="HB64">
        <v>24.0963</v>
      </c>
      <c r="HC64">
        <v>18</v>
      </c>
      <c r="HD64">
        <v>529.003</v>
      </c>
      <c r="HE64">
        <v>431.654</v>
      </c>
      <c r="HF64">
        <v>28.1529</v>
      </c>
      <c r="HG64">
        <v>26.2</v>
      </c>
      <c r="HH64">
        <v>30</v>
      </c>
      <c r="HI64">
        <v>26.2106</v>
      </c>
      <c r="HJ64">
        <v>26.1643</v>
      </c>
      <c r="HK64">
        <v>21.0001</v>
      </c>
      <c r="HL64">
        <v>21.537</v>
      </c>
      <c r="HM64">
        <v>97.3451</v>
      </c>
      <c r="HN64">
        <v>28.1557</v>
      </c>
      <c r="HO64">
        <v>420</v>
      </c>
      <c r="HP64">
        <v>24.2869</v>
      </c>
      <c r="HQ64">
        <v>100.823</v>
      </c>
      <c r="HR64">
        <v>100.929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6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11</v>
      </c>
    </row>
    <row r="16" spans="1: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2023-03-24T21:43:10Z</dcterms:created>
  <dcterms:modified xsi:type="dcterms:W3CDTF">2023-03-24T21:43:10Z</dcterms:modified>
</cp:coreProperties>
</file>