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21AE1AD8-FA8D-47FE-8232-164950C1BB72}" xr6:coauthVersionLast="47" xr6:coauthVersionMax="47" xr10:uidLastSave="{00000000-0000-0000-0000-000000000000}"/>
  <bookViews>
    <workbookView xWindow="-108" yWindow="-108" windowWidth="23256" windowHeight="12576" tabRatio="805" firstSheet="4" activeTab="6" xr2:uid="{00000000-000D-0000-FFFF-FFFF00000000}"/>
  </bookViews>
  <sheets>
    <sheet name="2013" sheetId="6" r:id="rId1"/>
    <sheet name="2013_норм" sheetId="7" r:id="rId2"/>
    <sheet name="2015" sheetId="8" r:id="rId3"/>
    <sheet name="2015_норм" sheetId="9" r:id="rId4"/>
    <sheet name="2019" sheetId="10" r:id="rId5"/>
    <sheet name="2019_норм" sheetId="11" r:id="rId6"/>
    <sheet name="Cluster Membership" sheetId="12" r:id="rId7"/>
    <sheet name="Общие итоги" sheetId="15" r:id="rId8"/>
    <sheet name="Итоги К-средних" sheetId="14" r:id="rId9"/>
    <sheet name="Итоги Уорд" sheetId="13" r:id="rId10"/>
    <sheet name="Итоги DBSCAN" sheetId="16" r:id="rId11"/>
    <sheet name="Итоги Берч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5" i="12" l="1"/>
  <c r="D255" i="12"/>
  <c r="E255" i="12"/>
  <c r="F255" i="12"/>
  <c r="G255" i="12"/>
  <c r="H255" i="12"/>
  <c r="I255" i="12"/>
  <c r="P53" i="15"/>
  <c r="L53" i="15"/>
  <c r="M53" i="15"/>
  <c r="N53" i="15"/>
  <c r="O53" i="15"/>
  <c r="K53" i="15"/>
  <c r="I53" i="15"/>
  <c r="H53" i="15"/>
  <c r="G53" i="15"/>
  <c r="F53" i="15"/>
  <c r="E53" i="15"/>
  <c r="D53" i="15"/>
  <c r="P44" i="15"/>
  <c r="L44" i="15"/>
  <c r="M44" i="15"/>
  <c r="N44" i="15"/>
  <c r="O44" i="15"/>
  <c r="K44" i="15"/>
  <c r="I44" i="15"/>
  <c r="E44" i="15"/>
  <c r="F44" i="15"/>
  <c r="G44" i="15"/>
  <c r="H44" i="15"/>
  <c r="D44" i="15"/>
  <c r="N32" i="15"/>
  <c r="M32" i="15"/>
  <c r="L32" i="15"/>
  <c r="K32" i="15"/>
  <c r="I32" i="15"/>
  <c r="H32" i="15"/>
  <c r="F32" i="15"/>
  <c r="E32" i="15"/>
  <c r="E21" i="15" l="1"/>
  <c r="F21" i="15"/>
  <c r="H21" i="15"/>
  <c r="I21" i="15"/>
  <c r="M21" i="15" l="1"/>
  <c r="N21" i="15"/>
  <c r="K21" i="15"/>
  <c r="L21" i="15"/>
  <c r="K10" i="15" l="1"/>
  <c r="L10" i="15"/>
  <c r="M10" i="15"/>
  <c r="N10" i="15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L255" i="12"/>
  <c r="AI255" i="12"/>
  <c r="AJ255" i="12"/>
  <c r="AK255" i="12"/>
  <c r="AH255" i="12"/>
  <c r="AY175" i="12" l="1"/>
  <c r="AY183" i="12"/>
  <c r="AY191" i="12"/>
  <c r="AY199" i="12"/>
  <c r="AY207" i="12"/>
  <c r="AY215" i="12"/>
  <c r="AY223" i="12"/>
  <c r="AY231" i="12"/>
  <c r="AY239" i="12"/>
  <c r="AY247" i="12"/>
  <c r="AY200" i="12"/>
  <c r="AY216" i="12"/>
  <c r="AY232" i="12"/>
  <c r="AY240" i="12"/>
  <c r="AY233" i="12"/>
  <c r="AY249" i="12"/>
  <c r="AY187" i="12"/>
  <c r="AY198" i="12"/>
  <c r="AY246" i="12"/>
  <c r="AY176" i="12"/>
  <c r="AY184" i="12"/>
  <c r="AY192" i="12"/>
  <c r="AY208" i="12"/>
  <c r="AY224" i="12"/>
  <c r="AY248" i="12"/>
  <c r="AY203" i="12"/>
  <c r="AY251" i="12"/>
  <c r="AY238" i="12"/>
  <c r="AY177" i="12"/>
  <c r="AY185" i="12"/>
  <c r="AY193" i="12"/>
  <c r="AY201" i="12"/>
  <c r="AY209" i="12"/>
  <c r="AY217" i="12"/>
  <c r="AY225" i="12"/>
  <c r="AY241" i="12"/>
  <c r="AY195" i="12"/>
  <c r="AY235" i="12"/>
  <c r="AY222" i="12"/>
  <c r="AY178" i="12"/>
  <c r="AY186" i="12"/>
  <c r="AY194" i="12"/>
  <c r="AY202" i="12"/>
  <c r="AY210" i="12"/>
  <c r="AY218" i="12"/>
  <c r="AY226" i="12"/>
  <c r="AY234" i="12"/>
  <c r="AY242" i="12"/>
  <c r="AY250" i="12"/>
  <c r="AY179" i="12"/>
  <c r="AY219" i="12"/>
  <c r="AY227" i="12"/>
  <c r="AY214" i="12"/>
  <c r="AY254" i="12"/>
  <c r="AY171" i="12"/>
  <c r="AY211" i="12"/>
  <c r="AY243" i="12"/>
  <c r="AY172" i="12"/>
  <c r="AY180" i="12"/>
  <c r="AY188" i="12"/>
  <c r="AY196" i="12"/>
  <c r="AY204" i="12"/>
  <c r="AY212" i="12"/>
  <c r="AY220" i="12"/>
  <c r="AY228" i="12"/>
  <c r="AY236" i="12"/>
  <c r="AY244" i="12"/>
  <c r="AY252" i="12"/>
  <c r="AY182" i="12"/>
  <c r="AY230" i="12"/>
  <c r="AY173" i="12"/>
  <c r="AY181" i="12"/>
  <c r="AY189" i="12"/>
  <c r="AY197" i="12"/>
  <c r="AY205" i="12"/>
  <c r="AY213" i="12"/>
  <c r="AY221" i="12"/>
  <c r="AY229" i="12"/>
  <c r="AY237" i="12"/>
  <c r="AY245" i="12"/>
  <c r="AY253" i="12"/>
  <c r="AY174" i="12"/>
  <c r="AY190" i="12"/>
  <c r="AY206" i="12"/>
  <c r="AY170" i="12"/>
  <c r="AY94" i="12"/>
  <c r="AY100" i="12"/>
  <c r="AY86" i="12"/>
  <c r="AY157" i="12"/>
  <c r="AY135" i="12"/>
  <c r="AY126" i="12"/>
  <c r="AY156" i="12"/>
  <c r="AY113" i="12"/>
  <c r="AY132" i="12"/>
  <c r="AY103" i="12"/>
  <c r="AY91" i="12"/>
  <c r="AY95" i="12"/>
  <c r="AY87" i="12"/>
  <c r="AY134" i="12"/>
  <c r="AY139" i="12"/>
  <c r="AY114" i="12"/>
  <c r="AY111" i="12"/>
  <c r="AY164" i="12"/>
  <c r="AY140" i="12"/>
  <c r="AY148" i="12"/>
  <c r="AY104" i="12"/>
  <c r="AY93" i="12"/>
  <c r="AY89" i="12"/>
  <c r="AY108" i="12"/>
  <c r="AY118" i="12"/>
  <c r="AY167" i="12"/>
  <c r="AY121" i="12"/>
  <c r="AY133" i="12"/>
  <c r="AY131" i="12"/>
  <c r="AY105" i="12"/>
  <c r="AY138" i="12"/>
  <c r="AY165" i="12"/>
  <c r="AY149" i="12"/>
  <c r="AY136" i="12"/>
  <c r="AY127" i="12"/>
  <c r="AY120" i="12"/>
  <c r="AY146" i="12"/>
  <c r="AY125" i="12"/>
  <c r="AY129" i="12"/>
  <c r="AY141" i="12"/>
  <c r="AY155" i="12"/>
  <c r="AY116" i="12"/>
  <c r="AY123" i="12"/>
  <c r="AY154" i="12"/>
  <c r="AY115" i="12"/>
  <c r="AY163" i="12"/>
  <c r="AY107" i="12"/>
  <c r="AY99" i="12"/>
  <c r="AY162" i="12"/>
  <c r="AY117" i="12"/>
  <c r="AY106" i="12"/>
  <c r="AY109" i="12"/>
  <c r="AY142" i="12"/>
  <c r="AY145" i="12"/>
  <c r="AY144" i="12"/>
  <c r="AY153" i="12"/>
  <c r="AY150" i="12"/>
  <c r="AY168" i="12"/>
  <c r="AY169" i="12"/>
  <c r="AY160" i="12"/>
  <c r="AY151" i="12"/>
  <c r="AY88" i="12"/>
  <c r="AY130" i="12"/>
  <c r="AY97" i="12"/>
  <c r="AY110" i="12"/>
  <c r="AY143" i="12"/>
  <c r="AY92" i="12"/>
  <c r="AY112" i="12"/>
  <c r="AY98" i="12"/>
  <c r="AY101" i="12"/>
  <c r="AY124" i="12"/>
  <c r="AY96" i="12"/>
  <c r="AY161" i="12"/>
  <c r="AY158" i="12"/>
  <c r="AY152" i="12"/>
  <c r="AY166" i="12"/>
  <c r="AY159" i="12"/>
  <c r="AY122" i="12"/>
  <c r="AY128" i="12"/>
  <c r="AY90" i="12"/>
  <c r="AY147" i="12"/>
  <c r="AY85" i="12"/>
  <c r="AY102" i="12"/>
  <c r="AY119" i="12"/>
  <c r="AY137" i="12"/>
  <c r="AY5" i="12"/>
  <c r="AY21" i="12"/>
  <c r="AY66" i="12"/>
  <c r="AY70" i="12"/>
  <c r="AY28" i="12"/>
  <c r="AY84" i="12"/>
  <c r="AY51" i="12"/>
  <c r="AY18" i="12"/>
  <c r="AY59" i="12"/>
  <c r="AY65" i="12"/>
  <c r="AY74" i="12"/>
  <c r="AY57" i="12"/>
  <c r="AY13" i="12"/>
  <c r="AY45" i="12"/>
  <c r="AY72" i="12"/>
  <c r="AY19" i="12"/>
  <c r="AY34" i="12"/>
  <c r="AY27" i="12"/>
  <c r="AY64" i="12"/>
  <c r="AY39" i="12"/>
  <c r="AY82" i="12"/>
  <c r="AY42" i="12"/>
  <c r="AY9" i="12"/>
  <c r="AY43" i="12"/>
  <c r="AY38" i="12"/>
  <c r="AY15" i="12"/>
  <c r="AY47" i="12"/>
  <c r="AY10" i="12"/>
  <c r="AY31" i="12"/>
  <c r="AY41" i="12"/>
  <c r="AY75" i="12"/>
  <c r="AY37" i="12"/>
  <c r="AY26" i="12"/>
  <c r="AY20" i="12"/>
  <c r="AY7" i="12"/>
  <c r="AY44" i="12"/>
  <c r="AY16" i="12"/>
  <c r="AY52" i="12"/>
  <c r="AY67" i="12"/>
  <c r="AY22" i="12"/>
  <c r="AY2" i="12"/>
  <c r="AY17" i="12"/>
  <c r="AY4" i="12"/>
  <c r="AY62" i="12"/>
  <c r="AY24" i="12"/>
  <c r="AY54" i="12"/>
  <c r="AY71" i="12"/>
  <c r="AY73" i="12"/>
  <c r="AY81" i="12"/>
  <c r="AY33" i="12"/>
  <c r="AY48" i="12"/>
  <c r="AY63" i="12"/>
  <c r="AY83" i="12"/>
  <c r="AY79" i="12"/>
  <c r="AY46" i="12"/>
  <c r="AY55" i="12"/>
  <c r="AY60" i="12"/>
  <c r="AY29" i="12"/>
  <c r="AY40" i="12"/>
  <c r="AY6" i="12"/>
  <c r="AY30" i="12"/>
  <c r="AY3" i="12"/>
  <c r="AY61" i="12"/>
  <c r="AY53" i="12"/>
  <c r="AY25" i="12"/>
  <c r="AY23" i="12"/>
  <c r="AY50" i="12"/>
  <c r="AY12" i="12"/>
  <c r="AY8" i="12"/>
  <c r="AY78" i="12"/>
  <c r="AY76" i="12"/>
  <c r="AY11" i="12"/>
  <c r="AY77" i="12"/>
  <c r="AY58" i="12"/>
  <c r="AY69" i="12"/>
  <c r="AY80" i="12"/>
  <c r="AY68" i="12"/>
  <c r="AY56" i="12"/>
  <c r="AY35" i="12"/>
  <c r="AY14" i="12"/>
  <c r="AY32" i="12"/>
  <c r="AY36" i="12"/>
  <c r="AY49" i="12"/>
  <c r="AY255" i="12" l="1"/>
  <c r="I10" i="15"/>
  <c r="H10" i="15"/>
  <c r="O19" i="17"/>
  <c r="Q255" i="12"/>
  <c r="O10" i="17" l="1"/>
  <c r="P255" i="12"/>
  <c r="O6" i="16"/>
  <c r="O255" i="12"/>
  <c r="E10" i="15"/>
  <c r="F10" i="15"/>
  <c r="D10" i="15"/>
  <c r="C10" i="15"/>
  <c r="O8" i="14"/>
  <c r="O8" i="13"/>
  <c r="AE255" i="12"/>
  <c r="AD255" i="12"/>
  <c r="AC255" i="12"/>
  <c r="AB255" i="12"/>
  <c r="AA255" i="12"/>
  <c r="Z255" i="12"/>
  <c r="Y255" i="12"/>
  <c r="X255" i="12"/>
  <c r="W255" i="12"/>
  <c r="V255" i="12"/>
  <c r="U255" i="12"/>
  <c r="T255" i="12"/>
  <c r="S255" i="12"/>
  <c r="N255" i="12"/>
  <c r="M255" i="12"/>
  <c r="L255" i="12"/>
  <c r="K255" i="12"/>
  <c r="AF171" i="12" l="1"/>
  <c r="AF179" i="12"/>
  <c r="AF187" i="12"/>
  <c r="AF195" i="12"/>
  <c r="AF203" i="12"/>
  <c r="AF211" i="12"/>
  <c r="AF219" i="12"/>
  <c r="AF227" i="12"/>
  <c r="AF235" i="12"/>
  <c r="AF243" i="12"/>
  <c r="AF251" i="12"/>
  <c r="AF172" i="12"/>
  <c r="AF180" i="12"/>
  <c r="AF188" i="12"/>
  <c r="AF196" i="12"/>
  <c r="AF204" i="12"/>
  <c r="AF212" i="12"/>
  <c r="AF220" i="12"/>
  <c r="AF228" i="12"/>
  <c r="AF236" i="12"/>
  <c r="AF244" i="12"/>
  <c r="AF252" i="12"/>
  <c r="AF173" i="12"/>
  <c r="AF181" i="12"/>
  <c r="AF189" i="12"/>
  <c r="AF197" i="12"/>
  <c r="AF205" i="12"/>
  <c r="AF213" i="12"/>
  <c r="AF221" i="12"/>
  <c r="AF229" i="12"/>
  <c r="AF237" i="12"/>
  <c r="AF245" i="12"/>
  <c r="AF253" i="12"/>
  <c r="AF174" i="12"/>
  <c r="AF182" i="12"/>
  <c r="AF190" i="12"/>
  <c r="AF198" i="12"/>
  <c r="AF206" i="12"/>
  <c r="AF214" i="12"/>
  <c r="AF222" i="12"/>
  <c r="AF230" i="12"/>
  <c r="AF238" i="12"/>
  <c r="AF246" i="12"/>
  <c r="AF254" i="12"/>
  <c r="AF183" i="12"/>
  <c r="AF199" i="12"/>
  <c r="AF207" i="12"/>
  <c r="AF223" i="12"/>
  <c r="AF231" i="12"/>
  <c r="AF239" i="12"/>
  <c r="AF247" i="12"/>
  <c r="AF175" i="12"/>
  <c r="AF191" i="12"/>
  <c r="AF215" i="12"/>
  <c r="AF176" i="12"/>
  <c r="AF184" i="12"/>
  <c r="AF192" i="12"/>
  <c r="AF200" i="12"/>
  <c r="AF208" i="12"/>
  <c r="AF216" i="12"/>
  <c r="AF224" i="12"/>
  <c r="AF232" i="12"/>
  <c r="AF240" i="12"/>
  <c r="AF248" i="12"/>
  <c r="AF177" i="12"/>
  <c r="AF185" i="12"/>
  <c r="AF193" i="12"/>
  <c r="AF201" i="12"/>
  <c r="AF209" i="12"/>
  <c r="AF217" i="12"/>
  <c r="AF225" i="12"/>
  <c r="AF233" i="12"/>
  <c r="AF241" i="12"/>
  <c r="AF249" i="12"/>
  <c r="AF178" i="12"/>
  <c r="AF186" i="12"/>
  <c r="AF194" i="12"/>
  <c r="AF202" i="12"/>
  <c r="AF210" i="12"/>
  <c r="AF218" i="12"/>
  <c r="AF226" i="12"/>
  <c r="AF234" i="12"/>
  <c r="AF242" i="12"/>
  <c r="AF250" i="12"/>
  <c r="AF170" i="12"/>
  <c r="AF137" i="12"/>
  <c r="AF136" i="12"/>
  <c r="AF127" i="12"/>
  <c r="AF120" i="12"/>
  <c r="AF146" i="12"/>
  <c r="AF125" i="12"/>
  <c r="AF99" i="12"/>
  <c r="AF162" i="12"/>
  <c r="AF117" i="12"/>
  <c r="AF106" i="12"/>
  <c r="AF109" i="12"/>
  <c r="AF142" i="12"/>
  <c r="AF145" i="12"/>
  <c r="AF144" i="12"/>
  <c r="AF153" i="12"/>
  <c r="AF150" i="12"/>
  <c r="AF168" i="12"/>
  <c r="AF123" i="12"/>
  <c r="AF96" i="12"/>
  <c r="AF169" i="12"/>
  <c r="AF161" i="12"/>
  <c r="AF160" i="12"/>
  <c r="AF151" i="12"/>
  <c r="AF158" i="12"/>
  <c r="AF152" i="12"/>
  <c r="AF88" i="12"/>
  <c r="AF166" i="12"/>
  <c r="AF130" i="12"/>
  <c r="AF159" i="12"/>
  <c r="AF141" i="12"/>
  <c r="AF122" i="12"/>
  <c r="AF97" i="12"/>
  <c r="AF128" i="12"/>
  <c r="AF110" i="12"/>
  <c r="AF90" i="12"/>
  <c r="AF143" i="12"/>
  <c r="AF147" i="12"/>
  <c r="AF92" i="12"/>
  <c r="AF112" i="12"/>
  <c r="AF85" i="12"/>
  <c r="AF115" i="12"/>
  <c r="AF155" i="12"/>
  <c r="AF98" i="12"/>
  <c r="AF102" i="12"/>
  <c r="AF91" i="12"/>
  <c r="AF163" i="12"/>
  <c r="AF101" i="12"/>
  <c r="AF119" i="12"/>
  <c r="AF149" i="12"/>
  <c r="AF107" i="12"/>
  <c r="AF124" i="12"/>
  <c r="AF95" i="12"/>
  <c r="AF154" i="12"/>
  <c r="AF94" i="12"/>
  <c r="AF100" i="12"/>
  <c r="AF86" i="12"/>
  <c r="AF157" i="12"/>
  <c r="AF135" i="12"/>
  <c r="AF126" i="12"/>
  <c r="AF156" i="12"/>
  <c r="AF113" i="12"/>
  <c r="AF132" i="12"/>
  <c r="AF103" i="12"/>
  <c r="AF134" i="12"/>
  <c r="AF139" i="12"/>
  <c r="AF114" i="12"/>
  <c r="AF111" i="12"/>
  <c r="AF140" i="12"/>
  <c r="AF148" i="12"/>
  <c r="AF93" i="12"/>
  <c r="AF89" i="12"/>
  <c r="AF118" i="12"/>
  <c r="AF121" i="12"/>
  <c r="AF131" i="12"/>
  <c r="AF105" i="12"/>
  <c r="AF165" i="12"/>
  <c r="AF129" i="12"/>
  <c r="AF87" i="12"/>
  <c r="AF164" i="12"/>
  <c r="AF104" i="12"/>
  <c r="AF108" i="12"/>
  <c r="AF167" i="12"/>
  <c r="AF133" i="12"/>
  <c r="AF138" i="12"/>
  <c r="AF116" i="12"/>
  <c r="AF21" i="12"/>
  <c r="AF16" i="12"/>
  <c r="AF22" i="12"/>
  <c r="AF59" i="12"/>
  <c r="AF74" i="12"/>
  <c r="AF45" i="12"/>
  <c r="AF19" i="12"/>
  <c r="AF34" i="12"/>
  <c r="AF10" i="12"/>
  <c r="AF75" i="12"/>
  <c r="AF26" i="12"/>
  <c r="AF20" i="12"/>
  <c r="AF44" i="12"/>
  <c r="AF67" i="12"/>
  <c r="AF55" i="12"/>
  <c r="AF60" i="12"/>
  <c r="AF11" i="12"/>
  <c r="AF17" i="12"/>
  <c r="AF4" i="12"/>
  <c r="AF24" i="12"/>
  <c r="AF71" i="12"/>
  <c r="AF81" i="12"/>
  <c r="AF48" i="12"/>
  <c r="AF40" i="12"/>
  <c r="AF6" i="12"/>
  <c r="AF30" i="12"/>
  <c r="AF3" i="12"/>
  <c r="AF61" i="12"/>
  <c r="AF53" i="12"/>
  <c r="AF25" i="12"/>
  <c r="AF23" i="12"/>
  <c r="AF50" i="12"/>
  <c r="AF12" i="12"/>
  <c r="AF8" i="12"/>
  <c r="AF76" i="12"/>
  <c r="AF2" i="12"/>
  <c r="AF29" i="12"/>
  <c r="AF52" i="12"/>
  <c r="AF62" i="12"/>
  <c r="AF54" i="12"/>
  <c r="AF73" i="12"/>
  <c r="AF33" i="12"/>
  <c r="AF63" i="12"/>
  <c r="AF77" i="12"/>
  <c r="AF58" i="12"/>
  <c r="AF69" i="12"/>
  <c r="AF80" i="12"/>
  <c r="AF68" i="12"/>
  <c r="AF56" i="12"/>
  <c r="AF35" i="12"/>
  <c r="AF14" i="12"/>
  <c r="AF32" i="12"/>
  <c r="AF36" i="12"/>
  <c r="AF49" i="12"/>
  <c r="AF65" i="12"/>
  <c r="AF57" i="12"/>
  <c r="AF13" i="12"/>
  <c r="AF72" i="12"/>
  <c r="AF27" i="12"/>
  <c r="AF31" i="12"/>
  <c r="AF41" i="12"/>
  <c r="AF37" i="12"/>
  <c r="AF7" i="12"/>
  <c r="AF83" i="12"/>
  <c r="AF78" i="12"/>
  <c r="AF64" i="12"/>
  <c r="AF79" i="12"/>
  <c r="AF66" i="12"/>
  <c r="AF39" i="12"/>
  <c r="AF82" i="12"/>
  <c r="AF46" i="12"/>
  <c r="AF42" i="12"/>
  <c r="AF9" i="12"/>
  <c r="AF5" i="12"/>
  <c r="AF70" i="12"/>
  <c r="AF43" i="12"/>
  <c r="AF28" i="12"/>
  <c r="AF38" i="12"/>
  <c r="AF84" i="12"/>
  <c r="AF15" i="12"/>
  <c r="AF51" i="12"/>
  <c r="AF47" i="12"/>
  <c r="AF18" i="12"/>
  <c r="AF255" i="12" l="1"/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2" i="1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2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3" i="7"/>
</calcChain>
</file>

<file path=xl/sharedStrings.xml><?xml version="1.0" encoding="utf-8"?>
<sst xmlns="http://schemas.openxmlformats.org/spreadsheetml/2006/main" count="1617" uniqueCount="644">
  <si>
    <t>Индекс акций протестов</t>
  </si>
  <si>
    <t>Численность населения, тыс. человек</t>
  </si>
  <si>
    <t>Ожидаемая продолжительность жизни граждан (число лет)</t>
  </si>
  <si>
    <t>Численность государственных гражданских (муниципальных) служащих государственных органов и органов местного самоуправления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</si>
  <si>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</si>
  <si>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Численность населения на одну больничную койку</t>
  </si>
  <si>
    <t>Оборот розничной торговли на душу населения, руб.</t>
  </si>
  <si>
    <t>Кол-во преступлений экономической направленности</t>
  </si>
  <si>
    <t>Алтайский край</t>
  </si>
  <si>
    <t>0.021</t>
  </si>
  <si>
    <t>Амурская область</t>
  </si>
  <si>
    <t>0.01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</si>
  <si>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</si>
  <si>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</si>
  <si>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</si>
  <si>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</si>
  <si>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0.014</t>
  </si>
  <si>
    <t>Владимирская область</t>
  </si>
  <si>
    <t>0.011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</si>
  <si>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</si>
  <si>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</si>
  <si>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</si>
  <si>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</si>
  <si>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</si>
  <si>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0.005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</si>
  <si>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</si>
  <si>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</si>
  <si>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</si>
  <si>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</si>
  <si>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</si>
  <si>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</si>
  <si>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</si>
  <si>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</si>
  <si>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</si>
  <si>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</si>
  <si>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</si>
  <si>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</si>
  <si>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</si>
  <si>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</si>
  <si>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</si>
  <si>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</si>
  <si>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</si>
  <si>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</si>
  <si>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</si>
  <si>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</si>
  <si>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</si>
  <si>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</si>
  <si>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</si>
  <si>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</si>
  <si>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</si>
  <si>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</si>
  <si>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</si>
  <si>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</si>
  <si>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</si>
  <si>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</si>
  <si>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</si>
  <si>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</si>
  <si>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</si>
  <si>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</si>
  <si>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</si>
  <si>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</si>
  <si>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</si>
  <si>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</si>
  <si>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</si>
  <si>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</si>
  <si>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</si>
  <si>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</si>
  <si>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</si>
  <si>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</si>
  <si>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</si>
  <si>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</si>
  <si>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</si>
  <si>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</si>
  <si>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</si>
  <si>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</si>
  <si>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</si>
  <si>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</si>
  <si>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</si>
  <si>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</si>
  <si>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</si>
  <si>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</si>
  <si>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</si>
  <si>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</si>
  <si>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</si>
  <si>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</si>
  <si>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</si>
  <si>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</si>
  <si>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</si>
  <si>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</si>
  <si>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</si>
  <si>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</si>
  <si>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</si>
  <si>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</si>
  <si>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</si>
  <si>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</si>
  <si>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</si>
  <si>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</si>
  <si>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</si>
  <si>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4827749.9</t>
  </si>
  <si>
    <t>11199285.9</t>
  </si>
  <si>
    <t>465569.8</t>
  </si>
  <si>
    <t>14162656.7</t>
  </si>
  <si>
    <t>14055847.8</t>
  </si>
  <si>
    <t>38050584.2</t>
  </si>
  <si>
    <t>6433418.2</t>
  </si>
  <si>
    <t>7787737.6</t>
  </si>
  <si>
    <t>32158571.1</t>
  </si>
  <si>
    <t>5459991.6</t>
  </si>
  <si>
    <t>4741131.6</t>
  </si>
  <si>
    <t>4554374.7</t>
  </si>
  <si>
    <t>8545520.8</t>
  </si>
  <si>
    <t>14036518.1</t>
  </si>
  <si>
    <t>2868440.4</t>
  </si>
  <si>
    <t>59393161.5</t>
  </si>
  <si>
    <t>12184594.8</t>
  </si>
  <si>
    <t>11596258.8</t>
  </si>
  <si>
    <t>66832986.6</t>
  </si>
  <si>
    <t>15288637.1</t>
  </si>
  <si>
    <t>3317810.5</t>
  </si>
  <si>
    <t>19527218.7</t>
  </si>
  <si>
    <t>1927659.6</t>
  </si>
  <si>
    <t>877740.5</t>
  </si>
  <si>
    <t>37103886.5</t>
  </si>
  <si>
    <t>6608704.7</t>
  </si>
  <si>
    <t>22878950.9</t>
  </si>
  <si>
    <t>2951312.3</t>
  </si>
  <si>
    <t>2011508.7</t>
  </si>
  <si>
    <t>8054078.1</t>
  </si>
  <si>
    <t>320459.8</t>
  </si>
  <si>
    <t>26709760.3</t>
  </si>
  <si>
    <t>7081986.5</t>
  </si>
  <si>
    <t>40582666.9</t>
  </si>
  <si>
    <t>538400.5</t>
  </si>
  <si>
    <t>659526.6</t>
  </si>
  <si>
    <t>3053479.1</t>
  </si>
  <si>
    <t>3109623.3</t>
  </si>
  <si>
    <t>14406324.8</t>
  </si>
  <si>
    <t>12043247.3</t>
  </si>
  <si>
    <t>16937881.3</t>
  </si>
  <si>
    <t>3910892.4</t>
  </si>
  <si>
    <t>15075106.8</t>
  </si>
  <si>
    <t>594867.7</t>
  </si>
  <si>
    <t>7217203.7</t>
  </si>
  <si>
    <t>3742890.2</t>
  </si>
  <si>
    <t>5594420.8</t>
  </si>
  <si>
    <t>5956195.8</t>
  </si>
  <si>
    <t>7294514.6</t>
  </si>
  <si>
    <t>4641950.6</t>
  </si>
  <si>
    <t>52491876.2</t>
  </si>
  <si>
    <t>3009103.2</t>
  </si>
  <si>
    <t>6152508.8</t>
  </si>
  <si>
    <t>11798064.8</t>
  </si>
  <si>
    <t>746783.6</t>
  </si>
  <si>
    <t>5458766.6</t>
  </si>
  <si>
    <t>3474256.2</t>
  </si>
  <si>
    <t>6094927.6</t>
  </si>
  <si>
    <t>2461444.1</t>
  </si>
  <si>
    <t>13185167.1</t>
  </si>
  <si>
    <t>0.008</t>
  </si>
  <si>
    <t>3606803.3</t>
  </si>
  <si>
    <t>0.009</t>
  </si>
  <si>
    <t>5674102.1</t>
  </si>
  <si>
    <t>0.012</t>
  </si>
  <si>
    <t>1231214.8</t>
  </si>
  <si>
    <t>0.006</t>
  </si>
  <si>
    <t>327975764.9</t>
  </si>
  <si>
    <t>17292436.8</t>
  </si>
  <si>
    <t>8343001.1</t>
  </si>
  <si>
    <t>19582202.2</t>
  </si>
  <si>
    <t>8240051.4</t>
  </si>
  <si>
    <t>5688240.4</t>
  </si>
  <si>
    <t>10315239.6</t>
  </si>
  <si>
    <t>3006196.4</t>
  </si>
  <si>
    <t>10123127.6</t>
  </si>
  <si>
    <t>6779313.6</t>
  </si>
  <si>
    <t>8007101.6</t>
  </si>
  <si>
    <t>0.001</t>
  </si>
  <si>
    <t>0.004</t>
  </si>
  <si>
    <t>0.002</t>
  </si>
  <si>
    <t>0.015</t>
  </si>
  <si>
    <t>Наименование</t>
  </si>
  <si>
    <t>Возрастной состав населения: младше трудоспособного возраста (в процентах от общей численности населения)</t>
  </si>
  <si>
    <t>Валовый региональный продукт на душу населения, руб</t>
  </si>
  <si>
    <t>Удельный вес убыточных организаций(в % от общего числа организаций)</t>
  </si>
  <si>
    <t>Объем транспортных услуг населению, тыс. руб</t>
  </si>
  <si>
    <t>Объем телекоммуникационных услуг на душу населения(рублей)</t>
  </si>
  <si>
    <t>Субъект РФ</t>
  </si>
  <si>
    <t>Объем транспортных услуг на 1000 человек населения, тыс. руб</t>
  </si>
  <si>
    <t>Кол-во преступлений экономической направленности на 1000 человек населения</t>
  </si>
  <si>
    <t>Кол-во преступлений, связанных с незаконным оборотом наркотиков</t>
  </si>
  <si>
    <t>Кол-во преступлений, связанных с незаконным оборотом наркотиков, на 1000 человек населения</t>
  </si>
  <si>
    <t>0.003</t>
  </si>
  <si>
    <t>Численность государственных гражданских (муниципальных) служащих государственных органов и органов местного самоуправления на 1000 человек населения</t>
  </si>
  <si>
    <t>8933742.3</t>
  </si>
  <si>
    <t>7350300.9</t>
  </si>
  <si>
    <t>12339528.1</t>
  </si>
  <si>
    <t>3291132.1</t>
  </si>
  <si>
    <t>10777947.1</t>
  </si>
  <si>
    <t>5590585.7</t>
  </si>
  <si>
    <t>10473247.9</t>
  </si>
  <si>
    <t>8621230.5</t>
  </si>
  <si>
    <t>431692158.8</t>
  </si>
  <si>
    <t>1285716.9</t>
  </si>
  <si>
    <t>6091243.4</t>
  </si>
  <si>
    <t>12553332.9</t>
  </si>
  <si>
    <t>3183207.1</t>
  </si>
  <si>
    <t>7750860.1</t>
  </si>
  <si>
    <t>4023142.6</t>
  </si>
  <si>
    <t>7139979.6</t>
  </si>
  <si>
    <t>13867443.5</t>
  </si>
  <si>
    <t>6356073.9</t>
  </si>
  <si>
    <t>3473706.9</t>
  </si>
  <si>
    <t>19984881.6</t>
  </si>
  <si>
    <t>4598787.1</t>
  </si>
  <si>
    <t>8610407.9</t>
  </si>
  <si>
    <t>6461460.9</t>
  </si>
  <si>
    <t>7222677.3</t>
  </si>
  <si>
    <t>4377190.1</t>
  </si>
  <si>
    <t>51348811.8</t>
  </si>
  <si>
    <t>7275119.6</t>
  </si>
  <si>
    <t>646763.9</t>
  </si>
  <si>
    <t>14684904.3</t>
  </si>
  <si>
    <t>4661512.9</t>
  </si>
  <si>
    <t>12319913.1</t>
  </si>
  <si>
    <t>16406552.9</t>
  </si>
  <si>
    <t>2900396.8</t>
  </si>
  <si>
    <t>20593808.4</t>
  </si>
  <si>
    <t>3173810.2</t>
  </si>
  <si>
    <t>589862.5</t>
  </si>
  <si>
    <t>634737.7</t>
  </si>
  <si>
    <t>42578553.6</t>
  </si>
  <si>
    <t>7238016.6</t>
  </si>
  <si>
    <t>29903633.5</t>
  </si>
  <si>
    <t>2225828.9</t>
  </si>
  <si>
    <t>311473.2</t>
  </si>
  <si>
    <t>4126398.7</t>
  </si>
  <si>
    <t>7960755.6</t>
  </si>
  <si>
    <t>6995118.5</t>
  </si>
  <si>
    <t>1896449.7</t>
  </si>
  <si>
    <t>2894678.4</t>
  </si>
  <si>
    <t>24071089.7</t>
  </si>
  <si>
    <t>6459247.9</t>
  </si>
  <si>
    <t>41180517.5</t>
  </si>
  <si>
    <t>877119.6</t>
  </si>
  <si>
    <t>2097710.5</t>
  </si>
  <si>
    <t>22800049.6</t>
  </si>
  <si>
    <t>2789367.5</t>
  </si>
  <si>
    <t>15017490.3</t>
  </si>
  <si>
    <t>64695910.8</t>
  </si>
  <si>
    <t>12174133.7</t>
  </si>
  <si>
    <t>14165574.6</t>
  </si>
  <si>
    <t>73639844.7</t>
  </si>
  <si>
    <t>1493548.1</t>
  </si>
  <si>
    <t>3016579.2</t>
  </si>
  <si>
    <t>4277044.1</t>
  </si>
  <si>
    <t>7668407.3</t>
  </si>
  <si>
    <t>36867736.1</t>
  </si>
  <si>
    <t>7582207.3</t>
  </si>
  <si>
    <t>7056161.2</t>
  </si>
  <si>
    <t>43723440.1</t>
  </si>
  <si>
    <t>15332077.2</t>
  </si>
  <si>
    <t>14127183.4</t>
  </si>
  <si>
    <t>7812603.3</t>
  </si>
  <si>
    <t>6384561.6</t>
  </si>
  <si>
    <t>12021937.3</t>
  </si>
  <si>
    <t>5214179.9</t>
  </si>
  <si>
    <t>Кол-во преступлений, связанных с незаконным оборотом наркотиков  на 1000 человек населения</t>
  </si>
  <si>
    <t>16 399</t>
  </si>
  <si>
    <t>7 902</t>
  </si>
  <si>
    <t>11 136</t>
  </si>
  <si>
    <t>6 289</t>
  </si>
  <si>
    <t>10 314</t>
  </si>
  <si>
    <t>9 030</t>
  </si>
  <si>
    <t>8 682</t>
  </si>
  <si>
    <t>16 906</t>
  </si>
  <si>
    <t>9 484</t>
  </si>
  <si>
    <t>12 173</t>
  </si>
  <si>
    <t>53 267</t>
  </si>
  <si>
    <t>2 357</t>
  </si>
  <si>
    <t>9 642</t>
  </si>
  <si>
    <t>7 403</t>
  </si>
  <si>
    <t>19 674</t>
  </si>
  <si>
    <t>5 515</t>
  </si>
  <si>
    <t>8 704</t>
  </si>
  <si>
    <t>8 656</t>
  </si>
  <si>
    <t>4 652</t>
  </si>
  <si>
    <t>4 591</t>
  </si>
  <si>
    <t>17 225</t>
  </si>
  <si>
    <t>11 135</t>
  </si>
  <si>
    <t>6 064</t>
  </si>
  <si>
    <t>34 465</t>
  </si>
  <si>
    <t>22 952</t>
  </si>
  <si>
    <t>7 402</t>
  </si>
  <si>
    <t>9 271</t>
  </si>
  <si>
    <t>12 416</t>
  </si>
  <si>
    <t>7 772</t>
  </si>
  <si>
    <t>3 421</t>
  </si>
  <si>
    <t>30 867</t>
  </si>
  <si>
    <t>7 361</t>
  </si>
  <si>
    <t>22 744</t>
  </si>
  <si>
    <t>5 082</t>
  </si>
  <si>
    <t>19 060</t>
  </si>
  <si>
    <t>13 256</t>
  </si>
  <si>
    <t>13 164</t>
  </si>
  <si>
    <t>6 510</t>
  </si>
  <si>
    <t>8 770</t>
  </si>
  <si>
    <t>19 129</t>
  </si>
  <si>
    <t>15 507</t>
  </si>
  <si>
    <t>7 072</t>
  </si>
  <si>
    <t>3 792</t>
  </si>
  <si>
    <t>2 728</t>
  </si>
  <si>
    <t>22 174</t>
  </si>
  <si>
    <t>7 552</t>
  </si>
  <si>
    <t>13 895</t>
  </si>
  <si>
    <t>3 509</t>
  </si>
  <si>
    <t>3 550</t>
  </si>
  <si>
    <t>6 278</t>
  </si>
  <si>
    <t>7 369</t>
  </si>
  <si>
    <t>15 262</t>
  </si>
  <si>
    <t>5 126</t>
  </si>
  <si>
    <t>6 196</t>
  </si>
  <si>
    <t>9 826</t>
  </si>
  <si>
    <t>5 715</t>
  </si>
  <si>
    <t>21 849</t>
  </si>
  <si>
    <t>3 668</t>
  </si>
  <si>
    <t>4 586</t>
  </si>
  <si>
    <t>28 702</t>
  </si>
  <si>
    <t>8 552</t>
  </si>
  <si>
    <t>19 280</t>
  </si>
  <si>
    <t>27 431</t>
  </si>
  <si>
    <t>14 884</t>
  </si>
  <si>
    <t>6 291</t>
  </si>
  <si>
    <t>26 790</t>
  </si>
  <si>
    <t>3 956</t>
  </si>
  <si>
    <t>8 406</t>
  </si>
  <si>
    <t>18 883</t>
  </si>
  <si>
    <t>8 350</t>
  </si>
  <si>
    <t>9 463</t>
  </si>
  <si>
    <t>7 819</t>
  </si>
  <si>
    <t>32 585</t>
  </si>
  <si>
    <t>9 715</t>
  </si>
  <si>
    <t>7 324</t>
  </si>
  <si>
    <t>13 089</t>
  </si>
  <si>
    <t>13 892</t>
  </si>
  <si>
    <t>19 689</t>
  </si>
  <si>
    <t>8 830</t>
  </si>
  <si>
    <t>7 576</t>
  </si>
  <si>
    <t>1 416</t>
  </si>
  <si>
    <t>7 526</t>
  </si>
  <si>
    <t>10 259</t>
  </si>
  <si>
    <t>10318493.2</t>
  </si>
  <si>
    <t>8222325.7</t>
  </si>
  <si>
    <t>16321516.1</t>
  </si>
  <si>
    <t>3561444.6</t>
  </si>
  <si>
    <t>6780611.6</t>
  </si>
  <si>
    <t>10370804.6</t>
  </si>
  <si>
    <t>22224454.7</t>
  </si>
  <si>
    <t>8137614.2</t>
  </si>
  <si>
    <t>27030871.9</t>
  </si>
  <si>
    <t>802368821.9</t>
  </si>
  <si>
    <t>1829132.9</t>
  </si>
  <si>
    <t>4801831.1</t>
  </si>
  <si>
    <t>18563233.5</t>
  </si>
  <si>
    <t>3604733.6</t>
  </si>
  <si>
    <t>10888209.1</t>
  </si>
  <si>
    <t>3929018.5</t>
  </si>
  <si>
    <t>8038954.9</t>
  </si>
  <si>
    <t>1038100.4</t>
  </si>
  <si>
    <t>17719476.5</t>
  </si>
  <si>
    <t>6784960.2</t>
  </si>
  <si>
    <t>3393137.4</t>
  </si>
  <si>
    <t>84670053.7</t>
  </si>
  <si>
    <t>22071705.4</t>
  </si>
  <si>
    <t>4731129.2</t>
  </si>
  <si>
    <t>9559748.2</t>
  </si>
  <si>
    <t>10141337.5</t>
  </si>
  <si>
    <t>8792810.2</t>
  </si>
  <si>
    <t>4682123.2</t>
  </si>
  <si>
    <t>45638535.7</t>
  </si>
  <si>
    <t>7582739.1</t>
  </si>
  <si>
    <t>613411.6</t>
  </si>
  <si>
    <t>3680802.8</t>
  </si>
  <si>
    <t>24125374.7</t>
  </si>
  <si>
    <t>16335129.8</t>
  </si>
  <si>
    <t>3404500.6</t>
  </si>
  <si>
    <t>6971797.8</t>
  </si>
  <si>
    <t>25927399.2</t>
  </si>
  <si>
    <t>36670114.5</t>
  </si>
  <si>
    <t>3629219.8</t>
  </si>
  <si>
    <t>580123.7</t>
  </si>
  <si>
    <t>751801.6</t>
  </si>
  <si>
    <t>46865559.9</t>
  </si>
  <si>
    <t>5481358.9</t>
  </si>
  <si>
    <t>33316228.3</t>
  </si>
  <si>
    <t>2485669.9</t>
  </si>
  <si>
    <t>374140.3</t>
  </si>
  <si>
    <t>4860265.7</t>
  </si>
  <si>
    <t>7877634.8</t>
  </si>
  <si>
    <t>5919569.8</t>
  </si>
  <si>
    <t>1999882.1</t>
  </si>
  <si>
    <t>3033458.5</t>
  </si>
  <si>
    <t>32161629.3</t>
  </si>
  <si>
    <t>6075710.1</t>
  </si>
  <si>
    <t>48552920.6</t>
  </si>
  <si>
    <t>927773.6</t>
  </si>
  <si>
    <t>2129839.4</t>
  </si>
  <si>
    <t>2921577.1</t>
  </si>
  <si>
    <t>18099304.9</t>
  </si>
  <si>
    <t>82245992.9</t>
  </si>
  <si>
    <t>10970805.1</t>
  </si>
  <si>
    <t>16029567.8</t>
  </si>
  <si>
    <t>118666281.5</t>
  </si>
  <si>
    <t>2529651.7</t>
  </si>
  <si>
    <t>2989165.5</t>
  </si>
  <si>
    <t>20002025.3</t>
  </si>
  <si>
    <t>10245193.3</t>
  </si>
  <si>
    <t>4726730.8</t>
  </si>
  <si>
    <t>4974078.3</t>
  </si>
  <si>
    <t>7577634.4</t>
  </si>
  <si>
    <t>49413163.9</t>
  </si>
  <si>
    <t>8079417.7</t>
  </si>
  <si>
    <t>7741881.9</t>
  </si>
  <si>
    <t>53484366.8</t>
  </si>
  <si>
    <t>17262712.2</t>
  </si>
  <si>
    <t>17289198.6</t>
  </si>
  <si>
    <t>10945742.3</t>
  </si>
  <si>
    <t>6760070.9</t>
  </si>
  <si>
    <t>870265.8</t>
  </si>
  <si>
    <t>20972520.2</t>
  </si>
  <si>
    <t>6540897.4</t>
  </si>
  <si>
    <t>7 749</t>
  </si>
  <si>
    <t>9 989</t>
  </si>
  <si>
    <t>8 833</t>
  </si>
  <si>
    <t>7 039</t>
  </si>
  <si>
    <t>6 915</t>
  </si>
  <si>
    <t>8 123</t>
  </si>
  <si>
    <t>7 624</t>
  </si>
  <si>
    <t>8 871</t>
  </si>
  <si>
    <t>7 381</t>
  </si>
  <si>
    <t>7 119</t>
  </si>
  <si>
    <t>6 629</t>
  </si>
  <si>
    <t>9 079</t>
  </si>
  <si>
    <t>6 841</t>
  </si>
  <si>
    <t>7 853</t>
  </si>
  <si>
    <t>7 260</t>
  </si>
  <si>
    <t>8 643</t>
  </si>
  <si>
    <t>8 290</t>
  </si>
  <si>
    <t>16 707</t>
  </si>
  <si>
    <t>5 865</t>
  </si>
  <si>
    <t>7 529</t>
  </si>
  <si>
    <t>6 864</t>
  </si>
  <si>
    <t>7 844</t>
  </si>
  <si>
    <t>11 861</t>
  </si>
  <si>
    <t>8 494</t>
  </si>
  <si>
    <t>6 137</t>
  </si>
  <si>
    <t>6 952</t>
  </si>
  <si>
    <t>1 538</t>
  </si>
  <si>
    <t>8 729</t>
  </si>
  <si>
    <t>16 019</t>
  </si>
  <si>
    <t>4 485</t>
  </si>
  <si>
    <t>11 055</t>
  </si>
  <si>
    <t>6 595</t>
  </si>
  <si>
    <t>7 826</t>
  </si>
  <si>
    <t>7 207</t>
  </si>
  <si>
    <t>9 734</t>
  </si>
  <si>
    <t>6 359</t>
  </si>
  <si>
    <t>7 622</t>
  </si>
  <si>
    <t>7 688</t>
  </si>
  <si>
    <t>7 707</t>
  </si>
  <si>
    <t>7 501</t>
  </si>
  <si>
    <t>10 412</t>
  </si>
  <si>
    <t>6 537</t>
  </si>
  <si>
    <t>5 823</t>
  </si>
  <si>
    <t>4 962</t>
  </si>
  <si>
    <t>8 251</t>
  </si>
  <si>
    <t>7 674</t>
  </si>
  <si>
    <t>5 576</t>
  </si>
  <si>
    <t>3 539</t>
  </si>
  <si>
    <t>6 150</t>
  </si>
  <si>
    <t>9 793</t>
  </si>
  <si>
    <t>9 038</t>
  </si>
  <si>
    <t>3 442</t>
  </si>
  <si>
    <t>6 649</t>
  </si>
  <si>
    <t>6 124</t>
  </si>
  <si>
    <t>11 924</t>
  </si>
  <si>
    <t>8 278</t>
  </si>
  <si>
    <t>7 547</t>
  </si>
  <si>
    <t>4 407</t>
  </si>
  <si>
    <t>7 281</t>
  </si>
  <si>
    <t>7 984</t>
  </si>
  <si>
    <t>8 915</t>
  </si>
  <si>
    <t>8 595</t>
  </si>
  <si>
    <t>18 806</t>
  </si>
  <si>
    <t>7 753</t>
  </si>
  <si>
    <t>13 292</t>
  </si>
  <si>
    <t>8 764</t>
  </si>
  <si>
    <t>5 411</t>
  </si>
  <si>
    <t>7 008</t>
  </si>
  <si>
    <t>6 909</t>
  </si>
  <si>
    <t>6 591</t>
  </si>
  <si>
    <t>7 305</t>
  </si>
  <si>
    <t>8 300</t>
  </si>
  <si>
    <t>7 833</t>
  </si>
  <si>
    <t>10 222</t>
  </si>
  <si>
    <t>5 982</t>
  </si>
  <si>
    <t>7 142</t>
  </si>
  <si>
    <t>14 231</t>
  </si>
  <si>
    <t>14 801</t>
  </si>
  <si>
    <t>7 036</t>
  </si>
  <si>
    <t>5 782</t>
  </si>
  <si>
    <t>6 862</t>
  </si>
  <si>
    <t>14 501</t>
  </si>
  <si>
    <t>14 224</t>
  </si>
  <si>
    <t>Численность государственных гражданских (муниципальных) служащих государственных органов и органов местного самоуправления, на 1000 человек населения</t>
  </si>
  <si>
    <t>Кол-во преступлений экономической направленности, на 1000 человек населения</t>
  </si>
  <si>
    <t>Год</t>
  </si>
  <si>
    <t>Уорд (Statistica)</t>
  </si>
  <si>
    <t>K-means (Statistica)</t>
  </si>
  <si>
    <t>Уорд (Python)</t>
  </si>
  <si>
    <t>K-means (Python)</t>
  </si>
  <si>
    <t>Итог</t>
  </si>
  <si>
    <t>Сумма квадратов расстояний до центра кластера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</si>
  <si>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</si>
  <si>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</si>
  <si>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</si>
  <si>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</si>
  <si>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</si>
  <si>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</si>
  <si>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</si>
  <si>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</si>
  <si>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</si>
  <si>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</si>
  <si>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</si>
  <si>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</si>
  <si>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</si>
  <si>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Сумма</t>
  </si>
  <si>
    <t>Суммы</t>
  </si>
  <si>
    <t>DBSCAN</t>
  </si>
  <si>
    <t>Birch6</t>
  </si>
  <si>
    <t>Birch8</t>
  </si>
  <si>
    <t>% против поправок</t>
  </si>
  <si>
    <t>Кластеризация 1</t>
  </si>
  <si>
    <t>Соотношение мужчин и женщин</t>
  </si>
  <si>
    <t>Суммарный коэффициент рождаемости, число детей на 1 женщину</t>
  </si>
  <si>
    <t>Соотношение браков и разводов (на 1000 браков приходится разводов)</t>
  </si>
  <si>
    <t>Численность занятых в возрасте 15-72 лет и старше , %</t>
  </si>
  <si>
    <t>Уровень безработицы населения в возрасте 15-72 лет, %</t>
  </si>
  <si>
    <t>Численность населения с денежными доходами ниже величины прожиточного минимума</t>
  </si>
  <si>
    <t>Младенческая смертность, число детей, умерших в возрасте до 1 года, на 1000 родившихся живыми</t>
  </si>
  <si>
    <t>Численность активных абонентов фиксированного и мобильного широкополосного доступа к сети Интернет на 100 человек населения</t>
  </si>
  <si>
    <t>Возрастной состав населения: младше трудоспособного возраста (в процентах от общей численности населения)2</t>
  </si>
  <si>
    <t>Ожидаемая продолжительность жизни граждан (число лет)3</t>
  </si>
  <si>
    <t>Оборот розничной торговли на душу населения, руб.4</t>
  </si>
  <si>
    <t>Объем телекоммуникационных услуг на душу населения(рублей)5</t>
  </si>
  <si>
    <t>Кол-во преступлений, связанных с незаконным оборотом наркотиков, на 1000 человек населения6</t>
  </si>
  <si>
    <t>2kmeans</t>
  </si>
  <si>
    <t>2ward</t>
  </si>
  <si>
    <t>2DBSCAN</t>
  </si>
  <si>
    <t>Birch5</t>
  </si>
  <si>
    <t>Кластеризация1</t>
  </si>
  <si>
    <t>Кластеризация2</t>
  </si>
  <si>
    <t>2 Сумма квадратов расстояний до центра кластера</t>
  </si>
  <si>
    <t>Кластеризация 2</t>
  </si>
  <si>
    <t>Индекс социальной напряженности * 100</t>
  </si>
  <si>
    <t>Число организаций, на которых проходили забастовки</t>
  </si>
  <si>
    <t>Численность работников, участвовавших в забастовках, тыс. человек</t>
  </si>
  <si>
    <t>Количество времени, не отработанного работниками, участвовавшими в забастовках, тыс. человеко-дней</t>
  </si>
  <si>
    <t>Количество дел на 100 тыс. чел. по статье "Нарушение установленного порядка организации либо проведения собрания, митинга, демонстрации, шествия или пикетирования" (20.2 КоАП)</t>
  </si>
  <si>
    <t>Число арестованных по статье "Нарушение установленного порядка организации либо проведения собрания, митинга, демонстрации, шествия или пикетирования" (20.2 КоАП)</t>
  </si>
  <si>
    <t>Средние</t>
  </si>
  <si>
    <t>Коэффициент смертности</t>
  </si>
  <si>
    <t>1164</t>
  </si>
  <si>
    <t>1113.00</t>
  </si>
  <si>
    <t>1138.00</t>
  </si>
  <si>
    <t>1125.00</t>
  </si>
  <si>
    <t>1171.00</t>
  </si>
  <si>
    <t>1190.00</t>
  </si>
  <si>
    <t>1211.00</t>
  </si>
  <si>
    <t>1161.00</t>
  </si>
  <si>
    <t>1169.00</t>
  </si>
  <si>
    <t>1180.00</t>
  </si>
  <si>
    <t>1166.00</t>
  </si>
  <si>
    <t>1108.00</t>
  </si>
  <si>
    <t>1087.00</t>
  </si>
  <si>
    <t>1223.00</t>
  </si>
  <si>
    <t>1163.00</t>
  </si>
  <si>
    <t>1130.00</t>
  </si>
  <si>
    <t>1005.00</t>
  </si>
  <si>
    <t>1179.00</t>
  </si>
  <si>
    <t>1173.00</t>
  </si>
  <si>
    <t>1183.00</t>
  </si>
  <si>
    <t>1156.00</t>
  </si>
  <si>
    <t>1142.00</t>
  </si>
  <si>
    <t>1176.00</t>
  </si>
  <si>
    <t>1204.00</t>
  </si>
  <si>
    <t>1137.00</t>
  </si>
  <si>
    <t>1191.00</t>
  </si>
  <si>
    <t>1065.00</t>
  </si>
  <si>
    <t>1165.00</t>
  </si>
  <si>
    <t>1088.00</t>
  </si>
  <si>
    <t>1052.00</t>
  </si>
  <si>
    <t>1206.00</t>
  </si>
  <si>
    <t>1222.00</t>
  </si>
  <si>
    <t>1148.00</t>
  </si>
  <si>
    <t>1149.00</t>
  </si>
  <si>
    <t>1216.00</t>
  </si>
  <si>
    <t>1188.00</t>
  </si>
  <si>
    <t>1177.00</t>
  </si>
  <si>
    <t>1145.00</t>
  </si>
  <si>
    <t>1110.00</t>
  </si>
  <si>
    <t>1134.00</t>
  </si>
  <si>
    <t>1100.00</t>
  </si>
  <si>
    <t>1077.00</t>
  </si>
  <si>
    <t>1210.00</t>
  </si>
  <si>
    <t>1083.00</t>
  </si>
  <si>
    <t>1193.00</t>
  </si>
  <si>
    <t>1119.00</t>
  </si>
  <si>
    <t>1175.00</t>
  </si>
  <si>
    <t>1146.00</t>
  </si>
  <si>
    <t>1152.00</t>
  </si>
  <si>
    <t>1061.00</t>
  </si>
  <si>
    <t>1162.00</t>
  </si>
  <si>
    <t>1093.00</t>
  </si>
  <si>
    <t>1195.00</t>
  </si>
  <si>
    <t>1189.00</t>
  </si>
  <si>
    <t>1213.00</t>
  </si>
  <si>
    <t>1186.00</t>
  </si>
  <si>
    <t>1081.00</t>
  </si>
  <si>
    <t>1143.00</t>
  </si>
  <si>
    <t>1170.00</t>
  </si>
  <si>
    <t>1147.00</t>
  </si>
  <si>
    <t>1199.00</t>
  </si>
  <si>
    <t>1217.00</t>
  </si>
  <si>
    <t>1115.00</t>
  </si>
  <si>
    <t>1172.00</t>
  </si>
  <si>
    <t>1096.00</t>
  </si>
  <si>
    <t>1053.00</t>
  </si>
  <si>
    <t>1184.00</t>
  </si>
  <si>
    <t>1031.00</t>
  </si>
  <si>
    <t>1141.00</t>
  </si>
  <si>
    <t>965</t>
  </si>
  <si>
    <t>1016.00</t>
  </si>
  <si>
    <t>1231.00</t>
  </si>
  <si>
    <t>Birch52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</si>
</sst>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indexed="8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91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wrapText="1"/>
    </xf>
    <xf numFmtId="2" fontId="4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8" fillId="0" borderId="1" xfId="2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wrapText="1"/>
    </xf>
    <xf numFmtId="0" fontId="8" fillId="0" borderId="3" xfId="2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8" fillId="0" borderId="8" xfId="2" applyNumberFormat="1" applyFont="1" applyBorder="1" applyAlignment="1">
      <alignment horizontal="right" vertical="center"/>
    </xf>
    <xf numFmtId="0" fontId="8" fillId="0" borderId="9" xfId="2" applyNumberFormat="1" applyFont="1" applyBorder="1" applyAlignment="1">
      <alignment horizontal="right"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right" vertical="center"/>
    </xf>
    <xf numFmtId="0" fontId="8" fillId="0" borderId="5" xfId="2" applyNumberFormat="1" applyFont="1" applyFill="1" applyBorder="1" applyAlignment="1">
      <alignment horizontal="right" vertical="center"/>
    </xf>
    <xf numFmtId="0" fontId="8" fillId="0" borderId="8" xfId="2" applyNumberFormat="1" applyFont="1" applyFill="1" applyBorder="1" applyAlignment="1">
      <alignment horizontal="right" vertical="center"/>
    </xf>
    <xf numFmtId="0" fontId="9" fillId="0" borderId="7" xfId="0" applyFont="1" applyBorder="1" applyAlignment="1">
      <alignment horizontal="left" wrapText="1"/>
    </xf>
    <xf numFmtId="0" fontId="10" fillId="0" borderId="8" xfId="0" applyFont="1" applyBorder="1"/>
    <xf numFmtId="0" fontId="12" fillId="0" borderId="8" xfId="0" applyNumberFormat="1" applyFont="1" applyFill="1" applyBorder="1" applyAlignment="1" applyProtection="1">
      <alignment horizontal="right" vertical="center"/>
    </xf>
    <xf numFmtId="0" fontId="12" fillId="0" borderId="8" xfId="0" applyFont="1" applyFill="1" applyBorder="1" applyAlignment="1" applyProtection="1">
      <alignment horizontal="right" vertical="center"/>
    </xf>
    <xf numFmtId="0" fontId="6" fillId="0" borderId="1" xfId="0" applyFont="1" applyBorder="1"/>
    <xf numFmtId="0" fontId="6" fillId="0" borderId="3" xfId="0" applyFont="1" applyBorder="1"/>
    <xf numFmtId="0" fontId="6" fillId="0" borderId="1" xfId="0" applyFont="1" applyBorder="1" applyAlignment="1">
      <alignment wrapText="1"/>
    </xf>
    <xf numFmtId="0" fontId="6" fillId="0" borderId="8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2" fontId="3" fillId="0" borderId="1" xfId="0" applyNumberFormat="1" applyFont="1" applyBorder="1"/>
    <xf numFmtId="2" fontId="3" fillId="0" borderId="8" xfId="0" applyNumberFormat="1" applyFont="1" applyBorder="1"/>
    <xf numFmtId="164" fontId="3" fillId="0" borderId="1" xfId="0" applyNumberFormat="1" applyFont="1" applyBorder="1"/>
    <xf numFmtId="164" fontId="3" fillId="0" borderId="8" xfId="0" applyNumberFormat="1" applyFont="1" applyBorder="1"/>
    <xf numFmtId="0" fontId="10" fillId="0" borderId="0" xfId="0" applyFont="1"/>
    <xf numFmtId="4" fontId="4" fillId="0" borderId="1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5" fillId="0" borderId="3" xfId="0" applyFont="1" applyBorder="1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wrapText="1"/>
    </xf>
    <xf numFmtId="0" fontId="8" fillId="0" borderId="3" xfId="2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 applyProtection="1">
      <alignment horizontal="right" vertical="center"/>
    </xf>
    <xf numFmtId="0" fontId="12" fillId="0" borderId="1" xfId="0" applyNumberFormat="1" applyFont="1" applyFill="1" applyBorder="1" applyAlignment="1" applyProtection="1">
      <alignment horizontal="right" vertical="center"/>
    </xf>
    <xf numFmtId="0" fontId="10" fillId="0" borderId="1" xfId="0" applyNumberFormat="1" applyFont="1" applyFill="1" applyBorder="1" applyAlignment="1" applyProtection="1">
      <alignment horizontal="right" vertical="center"/>
    </xf>
    <xf numFmtId="0" fontId="6" fillId="8" borderId="1" xfId="0" applyFont="1" applyFill="1" applyBorder="1" applyAlignment="1">
      <alignment wrapText="1"/>
    </xf>
    <xf numFmtId="0" fontId="6" fillId="8" borderId="10" xfId="0" applyFont="1" applyFill="1" applyBorder="1" applyAlignment="1">
      <alignment wrapText="1"/>
    </xf>
    <xf numFmtId="0" fontId="6" fillId="8" borderId="1" xfId="0" applyFont="1" applyFill="1" applyBorder="1"/>
    <xf numFmtId="0" fontId="6" fillId="7" borderId="8" xfId="0" applyFont="1" applyFill="1" applyBorder="1" applyAlignment="1">
      <alignment wrapText="1"/>
    </xf>
    <xf numFmtId="0" fontId="6" fillId="7" borderId="10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4" fillId="0" borderId="1" xfId="0" applyNumberFormat="1" applyFont="1" applyBorder="1" applyAlignment="1">
      <alignment horizontal="right" vertical="center"/>
    </xf>
    <xf numFmtId="0" fontId="6" fillId="9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right" vertical="center"/>
    </xf>
    <xf numFmtId="0" fontId="13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10" fillId="7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right" vertical="center"/>
    </xf>
    <xf numFmtId="0" fontId="1" fillId="0" borderId="1" xfId="0" applyFont="1" applyBorder="1"/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4" fillId="0" borderId="1" xfId="0" applyFont="1" applyBorder="1"/>
    <xf numFmtId="165" fontId="10" fillId="0" borderId="8" xfId="0" applyNumberFormat="1" applyFont="1" applyBorder="1"/>
    <xf numFmtId="0" fontId="15" fillId="0" borderId="12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3F50776E-7F5B-4082-A775-6466AF3D0D69}"/>
    <cellStyle name="Обычный_Cluster Membership" xfId="2" xr:uid="{2A546087-088B-470E-99CA-F18DBF35D672}"/>
  </cellStyles>
  <dxfs count="10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5" formatCode="0.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family val="1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К-средних'!$B$2:$N$2</c:f>
              <c:numCache>
                <c:formatCode>General</c:formatCode>
                <c:ptCount val="13"/>
                <c:pt idx="0">
                  <c:v>-0.51307547573333334</c:v>
                </c:pt>
                <c:pt idx="1">
                  <c:v>0.51474506243333329</c:v>
                </c:pt>
                <c:pt idx="2">
                  <c:v>-1.1450142726666668</c:v>
                </c:pt>
                <c:pt idx="3">
                  <c:v>2.6720516798333329</c:v>
                </c:pt>
                <c:pt idx="4">
                  <c:v>-1.1963424359999999</c:v>
                </c:pt>
                <c:pt idx="5">
                  <c:v>-1.3166459451666668</c:v>
                </c:pt>
                <c:pt idx="6">
                  <c:v>2.3436935128833336</c:v>
                </c:pt>
                <c:pt idx="7">
                  <c:v>1.1762156785</c:v>
                </c:pt>
                <c:pt idx="8">
                  <c:v>0.67697160683333324</c:v>
                </c:pt>
                <c:pt idx="9">
                  <c:v>1.7054442653333333</c:v>
                </c:pt>
                <c:pt idx="10">
                  <c:v>1.4161686791666666</c:v>
                </c:pt>
                <c:pt idx="11">
                  <c:v>0.32137179203333338</c:v>
                </c:pt>
                <c:pt idx="12">
                  <c:v>0.14607809466666663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A-4E4B-87BC-D6EA1AD8A32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К-средних'!$B$3:$N$3</c:f>
              <c:numCache>
                <c:formatCode>General</c:formatCode>
                <c:ptCount val="13"/>
                <c:pt idx="0">
                  <c:v>0.8422150856666667</c:v>
                </c:pt>
                <c:pt idx="1">
                  <c:v>3.0967256266666667</c:v>
                </c:pt>
                <c:pt idx="2">
                  <c:v>2.3002972433333331</c:v>
                </c:pt>
                <c:pt idx="3">
                  <c:v>-0.57516518166666664</c:v>
                </c:pt>
                <c:pt idx="4">
                  <c:v>-0.66443531066666661</c:v>
                </c:pt>
                <c:pt idx="5">
                  <c:v>2.8363922800000001</c:v>
                </c:pt>
                <c:pt idx="6">
                  <c:v>-0.51283854433333342</c:v>
                </c:pt>
                <c:pt idx="7">
                  <c:v>0.10126154366666669</c:v>
                </c:pt>
                <c:pt idx="8">
                  <c:v>-1.16676216</c:v>
                </c:pt>
                <c:pt idx="9">
                  <c:v>-0.24565120900000004</c:v>
                </c:pt>
                <c:pt idx="10">
                  <c:v>-0.23398705433333333</c:v>
                </c:pt>
                <c:pt idx="11">
                  <c:v>-0.80839249699999993</c:v>
                </c:pt>
                <c:pt idx="12">
                  <c:v>-0.69534837999999999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A-4E4B-87BC-D6EA1AD8A325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К-средних'!$B$4:$N$4</c:f>
              <c:numCache>
                <c:formatCode>General</c:formatCode>
                <c:ptCount val="13"/>
                <c:pt idx="0">
                  <c:v>-5.3252658506521743E-2</c:v>
                </c:pt>
                <c:pt idx="1">
                  <c:v>-0.33737755092630434</c:v>
                </c:pt>
                <c:pt idx="2">
                  <c:v>5.4364056109999989E-2</c:v>
                </c:pt>
                <c:pt idx="3">
                  <c:v>-0.22753153810641308</c:v>
                </c:pt>
                <c:pt idx="4">
                  <c:v>-0.17508075521086941</c:v>
                </c:pt>
                <c:pt idx="5">
                  <c:v>-5.3968241369565552E-3</c:v>
                </c:pt>
                <c:pt idx="6">
                  <c:v>-0.26941532787043476</c:v>
                </c:pt>
                <c:pt idx="7">
                  <c:v>0.14077000213478261</c:v>
                </c:pt>
                <c:pt idx="8">
                  <c:v>-0.24751440768434788</c:v>
                </c:pt>
                <c:pt idx="9">
                  <c:v>-0.45415973891826095</c:v>
                </c:pt>
                <c:pt idx="10">
                  <c:v>-0.37641691374847819</c:v>
                </c:pt>
                <c:pt idx="11">
                  <c:v>0.32848629218239134</c:v>
                </c:pt>
                <c:pt idx="12">
                  <c:v>-0.32791948465869558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A-4E4B-87BC-D6EA1AD8A325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К-средних'!$B$5:$N$5</c:f>
              <c:numCache>
                <c:formatCode>General</c:formatCode>
                <c:ptCount val="13"/>
                <c:pt idx="0">
                  <c:v>6.3312168065000021E-2</c:v>
                </c:pt>
                <c:pt idx="1">
                  <c:v>-0.24898640529550004</c:v>
                </c:pt>
                <c:pt idx="2">
                  <c:v>0.19442794386500001</c:v>
                </c:pt>
                <c:pt idx="3">
                  <c:v>-0.41663120027</c:v>
                </c:pt>
                <c:pt idx="4">
                  <c:v>0.69937455986599995</c:v>
                </c:pt>
                <c:pt idx="5">
                  <c:v>0.19254145960099994</c:v>
                </c:pt>
                <c:pt idx="6">
                  <c:v>7.0455775105000007E-2</c:v>
                </c:pt>
                <c:pt idx="7">
                  <c:v>-0.71025716410000006</c:v>
                </c:pt>
                <c:pt idx="8">
                  <c:v>0.63021311286999981</c:v>
                </c:pt>
                <c:pt idx="9">
                  <c:v>0.57296436323500011</c:v>
                </c:pt>
                <c:pt idx="10">
                  <c:v>0.34439614920999995</c:v>
                </c:pt>
                <c:pt idx="11">
                  <c:v>-0.60235386694999993</c:v>
                </c:pt>
                <c:pt idx="12">
                  <c:v>0.12130001351000001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A-4E4B-87BC-D6EA1AD8A325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К-средних'!$B$6:$N$6</c:f>
              <c:numCache>
                <c:formatCode>General</c:formatCode>
                <c:ptCount val="13"/>
                <c:pt idx="0">
                  <c:v>6.1980793600000004</c:v>
                </c:pt>
                <c:pt idx="1">
                  <c:v>-1.15643977</c:v>
                </c:pt>
                <c:pt idx="2">
                  <c:v>2.48597271</c:v>
                </c:pt>
                <c:pt idx="3">
                  <c:v>-1.19312335</c:v>
                </c:pt>
                <c:pt idx="4">
                  <c:v>3.32699576</c:v>
                </c:pt>
                <c:pt idx="5">
                  <c:v>0.45798565000000002</c:v>
                </c:pt>
                <c:pt idx="6">
                  <c:v>1.1109469599999999</c:v>
                </c:pt>
                <c:pt idx="7">
                  <c:v>-0.19685907</c:v>
                </c:pt>
                <c:pt idx="8">
                  <c:v>4.6026823400000003</c:v>
                </c:pt>
                <c:pt idx="9">
                  <c:v>3.09073624</c:v>
                </c:pt>
                <c:pt idx="10">
                  <c:v>5.4608692599999999</c:v>
                </c:pt>
                <c:pt idx="11">
                  <c:v>-0.29926969300000006</c:v>
                </c:pt>
                <c:pt idx="12">
                  <c:v>-0.80688088700000005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A-4E4B-87BC-D6EA1AD8A325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К-средних'!$B$1:$N$1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К-средних'!$B$7:$N$7</c:f>
              <c:numCache>
                <c:formatCode>General</c:formatCode>
                <c:ptCount val="13"/>
                <c:pt idx="0">
                  <c:v>-0.63755611948571433</c:v>
                </c:pt>
                <c:pt idx="1">
                  <c:v>1.3252697080000002</c:v>
                </c:pt>
                <c:pt idx="2">
                  <c:v>-1.2722977541428571</c:v>
                </c:pt>
                <c:pt idx="3">
                  <c:v>0.81219765471428573</c:v>
                </c:pt>
                <c:pt idx="4">
                  <c:v>-1.2773094982857083E-2</c:v>
                </c:pt>
                <c:pt idx="5">
                  <c:v>-0.667123155957143</c:v>
                </c:pt>
                <c:pt idx="6">
                  <c:v>-0.37865754528571433</c:v>
                </c:pt>
                <c:pt idx="7">
                  <c:v>8.0786225685714252E-2</c:v>
                </c:pt>
                <c:pt idx="8">
                  <c:v>-0.91183214414285729</c:v>
                </c:pt>
                <c:pt idx="9">
                  <c:v>-0.45062678252857147</c:v>
                </c:pt>
                <c:pt idx="10">
                  <c:v>-0.40409501832857142</c:v>
                </c:pt>
                <c:pt idx="11">
                  <c:v>-0.32386795499999999</c:v>
                </c:pt>
                <c:pt idx="12">
                  <c:v>2.0963933531428571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A-4E4B-87BC-D6EA1AD8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88735"/>
        <c:axId val="354986239"/>
      </c:lineChart>
      <c:catAx>
        <c:axId val="35498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86239"/>
        <c:crosses val="autoZero"/>
        <c:auto val="1"/>
        <c:lblAlgn val="ctr"/>
        <c:lblOffset val="100"/>
        <c:noMultiLvlLbl val="0"/>
      </c:catAx>
      <c:valAx>
        <c:axId val="354986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9887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Уорд'!$B$2:$N$2</c:f>
              <c:numCache>
                <c:formatCode>General</c:formatCode>
                <c:ptCount val="13"/>
                <c:pt idx="0">
                  <c:v>-0.7601890923500001</c:v>
                </c:pt>
                <c:pt idx="1">
                  <c:v>1.4004730256666666</c:v>
                </c:pt>
                <c:pt idx="2">
                  <c:v>-1.3016779498333335</c:v>
                </c:pt>
                <c:pt idx="3">
                  <c:v>0.85437733900000001</c:v>
                </c:pt>
                <c:pt idx="4">
                  <c:v>-5.1678301813333244E-2</c:v>
                </c:pt>
                <c:pt idx="5">
                  <c:v>-0.62780868028333348</c:v>
                </c:pt>
                <c:pt idx="6">
                  <c:v>-0.38571467150000011</c:v>
                </c:pt>
                <c:pt idx="7">
                  <c:v>4.6797199633333314E-2</c:v>
                </c:pt>
                <c:pt idx="8">
                  <c:v>-0.97620299266666677</c:v>
                </c:pt>
                <c:pt idx="9">
                  <c:v>-0.45786573645000006</c:v>
                </c:pt>
                <c:pt idx="10">
                  <c:v>-0.56839001921666676</c:v>
                </c:pt>
                <c:pt idx="11">
                  <c:v>-0.84944065916666667</c:v>
                </c:pt>
                <c:pt idx="12">
                  <c:v>2.185154988666667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F-4908-9BFF-938D0748140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Уорд'!$B$3:$N$3</c:f>
              <c:numCache>
                <c:formatCode>General</c:formatCode>
                <c:ptCount val="13"/>
                <c:pt idx="0">
                  <c:v>0.8422150856666667</c:v>
                </c:pt>
                <c:pt idx="1">
                  <c:v>3.0967256266666667</c:v>
                </c:pt>
                <c:pt idx="2">
                  <c:v>2.3002972433333331</c:v>
                </c:pt>
                <c:pt idx="3">
                  <c:v>-0.57516518166666664</c:v>
                </c:pt>
                <c:pt idx="4">
                  <c:v>-0.66443531066666661</c:v>
                </c:pt>
                <c:pt idx="5">
                  <c:v>2.8363922800000001</c:v>
                </c:pt>
                <c:pt idx="6">
                  <c:v>-0.51283854433333342</c:v>
                </c:pt>
                <c:pt idx="7">
                  <c:v>0.10126154366666669</c:v>
                </c:pt>
                <c:pt idx="8">
                  <c:v>-1.16676216</c:v>
                </c:pt>
                <c:pt idx="9">
                  <c:v>-0.24565120900000004</c:v>
                </c:pt>
                <c:pt idx="10">
                  <c:v>-0.23398705433333333</c:v>
                </c:pt>
                <c:pt idx="11">
                  <c:v>-0.80839249699999993</c:v>
                </c:pt>
                <c:pt idx="12">
                  <c:v>-0.69534837999999999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F-4908-9BFF-938D0748140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Уорд'!$B$4:$N$4</c:f>
              <c:numCache>
                <c:formatCode>General</c:formatCode>
                <c:ptCount val="13"/>
                <c:pt idx="0">
                  <c:v>0.31780812051764706</c:v>
                </c:pt>
                <c:pt idx="1">
                  <c:v>-9.9169600230000002E-2</c:v>
                </c:pt>
                <c:pt idx="2">
                  <c:v>0.39917155716235303</c:v>
                </c:pt>
                <c:pt idx="3">
                  <c:v>-0.23730018473529418</c:v>
                </c:pt>
                <c:pt idx="4">
                  <c:v>0.17159753647058823</c:v>
                </c:pt>
                <c:pt idx="5">
                  <c:v>-1.9128097152941202E-2</c:v>
                </c:pt>
                <c:pt idx="6">
                  <c:v>-0.33980019347058826</c:v>
                </c:pt>
                <c:pt idx="7">
                  <c:v>-0.24339826076470589</c:v>
                </c:pt>
                <c:pt idx="8">
                  <c:v>-0.40086666764705881</c:v>
                </c:pt>
                <c:pt idx="9">
                  <c:v>-0.53001715651764703</c:v>
                </c:pt>
                <c:pt idx="10">
                  <c:v>-0.27906953254882355</c:v>
                </c:pt>
                <c:pt idx="11">
                  <c:v>1.3974856431764706</c:v>
                </c:pt>
                <c:pt idx="12">
                  <c:v>-0.10957141232352943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F-4908-9BFF-938D0748140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Уорд'!$B$5:$N$5</c:f>
              <c:numCache>
                <c:formatCode>General</c:formatCode>
                <c:ptCount val="13"/>
                <c:pt idx="0">
                  <c:v>-0.37669125905714285</c:v>
                </c:pt>
                <c:pt idx="1">
                  <c:v>0.57323653165714283</c:v>
                </c:pt>
                <c:pt idx="2">
                  <c:v>-0.85508055128571436</c:v>
                </c:pt>
                <c:pt idx="3">
                  <c:v>2.2495491329999999</c:v>
                </c:pt>
                <c:pt idx="4">
                  <c:v>-1.1519661844285716</c:v>
                </c:pt>
                <c:pt idx="5">
                  <c:v>-0.99450551599999992</c:v>
                </c:pt>
                <c:pt idx="6">
                  <c:v>2.3645613396142857</c:v>
                </c:pt>
                <c:pt idx="7">
                  <c:v>0.8596672801428572</c:v>
                </c:pt>
                <c:pt idx="8">
                  <c:v>0.8369969587142857</c:v>
                </c:pt>
                <c:pt idx="9">
                  <c:v>1.4857542275714284</c:v>
                </c:pt>
                <c:pt idx="10">
                  <c:v>1.4857702964285713</c:v>
                </c:pt>
                <c:pt idx="11">
                  <c:v>0.34264169902857144</c:v>
                </c:pt>
                <c:pt idx="12">
                  <c:v>0.2302418757142857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F-4908-9BFF-938D0748140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Уорд'!$B$6:$N$6</c:f>
              <c:numCache>
                <c:formatCode>General</c:formatCode>
                <c:ptCount val="13"/>
                <c:pt idx="0">
                  <c:v>0.9827974378333334</c:v>
                </c:pt>
                <c:pt idx="1">
                  <c:v>-0.25817792166666664</c:v>
                </c:pt>
                <c:pt idx="2">
                  <c:v>0.40679426273333325</c:v>
                </c:pt>
                <c:pt idx="3">
                  <c:v>-0.38045971683333329</c:v>
                </c:pt>
                <c:pt idx="4">
                  <c:v>1.9638951003533334</c:v>
                </c:pt>
                <c:pt idx="5">
                  <c:v>-8.4911516066666679E-2</c:v>
                </c:pt>
                <c:pt idx="6">
                  <c:v>0.31529239721666663</c:v>
                </c:pt>
                <c:pt idx="7">
                  <c:v>-0.14812781633333327</c:v>
                </c:pt>
                <c:pt idx="8">
                  <c:v>1.2722748785</c:v>
                </c:pt>
                <c:pt idx="9">
                  <c:v>2.4679255523333334</c:v>
                </c:pt>
                <c:pt idx="10">
                  <c:v>1.972189938833333</c:v>
                </c:pt>
                <c:pt idx="11">
                  <c:v>-0.66289801783333324</c:v>
                </c:pt>
                <c:pt idx="12">
                  <c:v>0.34647293183333333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F-4908-9BFF-938D0748140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Уорд'!$B$1:$N$1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Уорд'!$B$7:$N$7</c:f>
              <c:numCache>
                <c:formatCode>General</c:formatCode>
                <c:ptCount val="13"/>
                <c:pt idx="0">
                  <c:v>-0.15064078566136366</c:v>
                </c:pt>
                <c:pt idx="1">
                  <c:v>-0.41978909158204536</c:v>
                </c:pt>
                <c:pt idx="2">
                  <c:v>-5.2998687199999998E-2</c:v>
                </c:pt>
                <c:pt idx="3">
                  <c:v>-0.29160797658625009</c:v>
                </c:pt>
                <c:pt idx="4">
                  <c:v>-9.8486129170454545E-2</c:v>
                </c:pt>
                <c:pt idx="5">
                  <c:v>6.940592297090907E-2</c:v>
                </c:pt>
                <c:pt idx="6">
                  <c:v>-0.20032447277818183</c:v>
                </c:pt>
                <c:pt idx="7">
                  <c:v>-3.5811396154545448E-2</c:v>
                </c:pt>
                <c:pt idx="8">
                  <c:v>6.0900222725454527E-2</c:v>
                </c:pt>
                <c:pt idx="9">
                  <c:v>-0.28894075451681822</c:v>
                </c:pt>
                <c:pt idx="10">
                  <c:v>-0.30402382683863638</c:v>
                </c:pt>
                <c:pt idx="11">
                  <c:v>-0.33310314294568177</c:v>
                </c:pt>
                <c:pt idx="12">
                  <c:v>-0.29210685260454539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F-4908-9BFF-938D0748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66687"/>
        <c:axId val="354967103"/>
      </c:lineChart>
      <c:catAx>
        <c:axId val="35496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67103"/>
        <c:crosses val="autoZero"/>
        <c:auto val="1"/>
        <c:lblAlgn val="ctr"/>
        <c:lblOffset val="100"/>
        <c:noMultiLvlLbl val="0"/>
      </c:catAx>
      <c:valAx>
        <c:axId val="3549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DBSCAN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DBSCAN'!$A$2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DBSCAN'!$B$1:$N$1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DBSCAN'!$B$2:$N$2</c:f>
              <c:numCache>
                <c:formatCode>General</c:formatCode>
                <c:ptCount val="13"/>
                <c:pt idx="0">
                  <c:v>-8.1880837938461515E-2</c:v>
                </c:pt>
                <c:pt idx="1">
                  <c:v>-0.32110445850646141</c:v>
                </c:pt>
                <c:pt idx="2">
                  <c:v>6.9671320670769308E-3</c:v>
                </c:pt>
                <c:pt idx="3">
                  <c:v>-0.18751045323530768</c:v>
                </c:pt>
                <c:pt idx="4">
                  <c:v>6.0398621009538446E-2</c:v>
                </c:pt>
                <c:pt idx="5">
                  <c:v>-9.2792628566153949E-3</c:v>
                </c:pt>
                <c:pt idx="6">
                  <c:v>-0.19732049811753849</c:v>
                </c:pt>
                <c:pt idx="7">
                  <c:v>-5.2649838519999992E-2</c:v>
                </c:pt>
                <c:pt idx="8">
                  <c:v>-1.4339615708923104E-2</c:v>
                </c:pt>
                <c:pt idx="9">
                  <c:v>-9.9482286146769155E-2</c:v>
                </c:pt>
                <c:pt idx="10">
                  <c:v>-0.18657123152661545</c:v>
                </c:pt>
                <c:pt idx="11">
                  <c:v>2.3499763827538472E-2</c:v>
                </c:pt>
                <c:pt idx="12">
                  <c:v>-0.23686947704769229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1-45C8-B860-E4889EAB4C75}"/>
            </c:ext>
          </c:extLst>
        </c:ser>
        <c:ser>
          <c:idx val="1"/>
          <c:order val="1"/>
          <c:tx>
            <c:strRef>
              <c:f>'Итоги DBSCAN'!$A$3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DBSCAN'!$B$1:$N$1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DBSCAN'!$B$3:$N$3</c:f>
              <c:numCache>
                <c:formatCode>General</c:formatCode>
                <c:ptCount val="13"/>
                <c:pt idx="0">
                  <c:v>-0.80311063250000003</c:v>
                </c:pt>
                <c:pt idx="1">
                  <c:v>0.62963902100000002</c:v>
                </c:pt>
                <c:pt idx="2">
                  <c:v>-0.91227522724999999</c:v>
                </c:pt>
                <c:pt idx="3">
                  <c:v>0.60537004849999998</c:v>
                </c:pt>
                <c:pt idx="4">
                  <c:v>0.14193589203000004</c:v>
                </c:pt>
                <c:pt idx="5">
                  <c:v>-0.73914012667500018</c:v>
                </c:pt>
                <c:pt idx="6">
                  <c:v>-0.34992709975000008</c:v>
                </c:pt>
                <c:pt idx="7">
                  <c:v>0.25032184875000002</c:v>
                </c:pt>
                <c:pt idx="8">
                  <c:v>-0.64597107400000009</c:v>
                </c:pt>
                <c:pt idx="9">
                  <c:v>-0.28153478117499997</c:v>
                </c:pt>
                <c:pt idx="10">
                  <c:v>-0.27637110382499996</c:v>
                </c:pt>
                <c:pt idx="11">
                  <c:v>-0.83618475824999994</c:v>
                </c:pt>
                <c:pt idx="12">
                  <c:v>2.4105108749999999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1-45C8-B860-E4889EAB4C75}"/>
            </c:ext>
          </c:extLst>
        </c:ser>
        <c:ser>
          <c:idx val="2"/>
          <c:order val="2"/>
          <c:tx>
            <c:strRef>
              <c:f>'Итоги DBSCAN'!$A$4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DBSCAN'!$B$1:$N$1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DBSCAN'!$B$4:$N$4</c:f>
              <c:numCache>
                <c:formatCode>General</c:formatCode>
                <c:ptCount val="13"/>
                <c:pt idx="0">
                  <c:v>1.042515608</c:v>
                </c:pt>
                <c:pt idx="1">
                  <c:v>3.0925476650000001</c:v>
                </c:pt>
                <c:pt idx="2">
                  <c:v>1.7297319949999999</c:v>
                </c:pt>
                <c:pt idx="3">
                  <c:v>-0.73897251249999996</c:v>
                </c:pt>
                <c:pt idx="4">
                  <c:v>-0.5367776004999999</c:v>
                </c:pt>
                <c:pt idx="5">
                  <c:v>1.5262671700000001</c:v>
                </c:pt>
                <c:pt idx="6">
                  <c:v>-0.50019511650000004</c:v>
                </c:pt>
                <c:pt idx="7">
                  <c:v>0.73190130050000002</c:v>
                </c:pt>
                <c:pt idx="8">
                  <c:v>-0.55333754499999999</c:v>
                </c:pt>
                <c:pt idx="9">
                  <c:v>-0.12645216150000002</c:v>
                </c:pt>
                <c:pt idx="10">
                  <c:v>-0.75819461700000002</c:v>
                </c:pt>
                <c:pt idx="11">
                  <c:v>-1.35008375</c:v>
                </c:pt>
                <c:pt idx="12">
                  <c:v>-0.906410469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1-45C8-B860-E4889EAB4C75}"/>
            </c:ext>
          </c:extLst>
        </c:ser>
        <c:ser>
          <c:idx val="3"/>
          <c:order val="3"/>
          <c:tx>
            <c:strRef>
              <c:f>'Итоги DBSCAN'!$A$5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DBSCAN'!$B$1:$N$1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DBSCAN'!$B$5:$N$5</c:f>
              <c:numCache>
                <c:formatCode>General</c:formatCode>
                <c:ptCount val="13"/>
                <c:pt idx="0">
                  <c:v>1.2398636499999949E-2</c:v>
                </c:pt>
                <c:pt idx="1">
                  <c:v>1.0119225485000001</c:v>
                </c:pt>
                <c:pt idx="2">
                  <c:v>0.69110982850000002</c:v>
                </c:pt>
                <c:pt idx="3">
                  <c:v>0.42840374599999997</c:v>
                </c:pt>
                <c:pt idx="4">
                  <c:v>-1.3240001475000001</c:v>
                </c:pt>
                <c:pt idx="5">
                  <c:v>0.54805153900000003</c:v>
                </c:pt>
                <c:pt idx="6">
                  <c:v>3.2677928700000001</c:v>
                </c:pt>
                <c:pt idx="7">
                  <c:v>-2.4866408499999937E-2</c:v>
                </c:pt>
                <c:pt idx="8">
                  <c:v>1.88080056</c:v>
                </c:pt>
                <c:pt idx="9">
                  <c:v>1.1217876554999999</c:v>
                </c:pt>
                <c:pt idx="10">
                  <c:v>2.1686138349999999</c:v>
                </c:pt>
                <c:pt idx="11">
                  <c:v>0.64932806499999995</c:v>
                </c:pt>
                <c:pt idx="12">
                  <c:v>0.29905824400000003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1-45C8-B860-E4889EAB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67295"/>
        <c:axId val="605857311"/>
      </c:lineChart>
      <c:catAx>
        <c:axId val="6058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857311"/>
        <c:crosses val="autoZero"/>
        <c:auto val="1"/>
        <c:lblAlgn val="ctr"/>
        <c:lblOffset val="100"/>
        <c:noMultiLvlLbl val="0"/>
      </c:catAx>
      <c:valAx>
        <c:axId val="6058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8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Берч8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Берч'!$A$2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Берч'!$B$2:$N$2</c:f>
              <c:numCache>
                <c:formatCode>General</c:formatCode>
                <c:ptCount val="13"/>
                <c:pt idx="0">
                  <c:v>2.9262033188888932E-2</c:v>
                </c:pt>
                <c:pt idx="1">
                  <c:v>0.14429909166666668</c:v>
                </c:pt>
                <c:pt idx="2">
                  <c:v>4.6403332177777742E-2</c:v>
                </c:pt>
                <c:pt idx="3">
                  <c:v>-2.5699727111111112E-2</c:v>
                </c:pt>
                <c:pt idx="4">
                  <c:v>0.54027522845777776</c:v>
                </c:pt>
                <c:pt idx="5">
                  <c:v>-0.18693059393333339</c:v>
                </c:pt>
                <c:pt idx="6">
                  <c:v>1.0110514920444444</c:v>
                </c:pt>
                <c:pt idx="7">
                  <c:v>-6.1175970666666614E-2</c:v>
                </c:pt>
                <c:pt idx="8">
                  <c:v>1.2081758801111111</c:v>
                </c:pt>
                <c:pt idx="9">
                  <c:v>1.9606558594444445</c:v>
                </c:pt>
                <c:pt idx="10">
                  <c:v>1.397097570777778</c:v>
                </c:pt>
                <c:pt idx="11">
                  <c:v>-0.22781272644444442</c:v>
                </c:pt>
                <c:pt idx="12">
                  <c:v>0.61225136322222218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A-47B8-B695-7BC7AFD30219}"/>
            </c:ext>
          </c:extLst>
        </c:ser>
        <c:ser>
          <c:idx val="1"/>
          <c:order val="1"/>
          <c:tx>
            <c:strRef>
              <c:f>'Итоги Берч'!$A$3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Берч'!$B$3:$N$3</c:f>
              <c:numCache>
                <c:formatCode>General</c:formatCode>
                <c:ptCount val="13"/>
                <c:pt idx="0">
                  <c:v>-8.2378991800000023E-2</c:v>
                </c:pt>
                <c:pt idx="1">
                  <c:v>-0.42847165627280004</c:v>
                </c:pt>
                <c:pt idx="2">
                  <c:v>0.30397647156399993</c:v>
                </c:pt>
                <c:pt idx="3">
                  <c:v>-0.44793585363599997</c:v>
                </c:pt>
                <c:pt idx="4">
                  <c:v>0.16653127732799999</c:v>
                </c:pt>
                <c:pt idx="5">
                  <c:v>0.45758535683279994</c:v>
                </c:pt>
                <c:pt idx="6">
                  <c:v>-0.21684136920960001</c:v>
                </c:pt>
                <c:pt idx="7">
                  <c:v>-0.89790115804000015</c:v>
                </c:pt>
                <c:pt idx="8">
                  <c:v>0.19976886206800007</c:v>
                </c:pt>
                <c:pt idx="9">
                  <c:v>-0.32995976357759993</c:v>
                </c:pt>
                <c:pt idx="10">
                  <c:v>-0.33258897791600001</c:v>
                </c:pt>
                <c:pt idx="11">
                  <c:v>0.22301220967999996</c:v>
                </c:pt>
                <c:pt idx="12">
                  <c:v>-0.32664161291199995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A-47B8-B695-7BC7AFD30219}"/>
            </c:ext>
          </c:extLst>
        </c:ser>
        <c:ser>
          <c:idx val="2"/>
          <c:order val="2"/>
          <c:tx>
            <c:strRef>
              <c:f>'Итоги Берч'!$A$4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Берч'!$B$4:$N$4</c:f>
              <c:numCache>
                <c:formatCode>General</c:formatCode>
                <c:ptCount val="13"/>
                <c:pt idx="0">
                  <c:v>-0.28805214705000004</c:v>
                </c:pt>
                <c:pt idx="1">
                  <c:v>1.2218651463750001</c:v>
                </c:pt>
                <c:pt idx="2">
                  <c:v>-0.92001170487499995</c:v>
                </c:pt>
                <c:pt idx="3">
                  <c:v>0.68455787537500001</c:v>
                </c:pt>
                <c:pt idx="4">
                  <c:v>8.1298479515000077E-2</c:v>
                </c:pt>
                <c:pt idx="5">
                  <c:v>-0.5884048541125001</c:v>
                </c:pt>
                <c:pt idx="6">
                  <c:v>-0.38310260925000006</c:v>
                </c:pt>
                <c:pt idx="7">
                  <c:v>0.25462166622499999</c:v>
                </c:pt>
                <c:pt idx="8">
                  <c:v>-0.85378464100000018</c:v>
                </c:pt>
                <c:pt idx="9">
                  <c:v>-0.3616381835875</c:v>
                </c:pt>
                <c:pt idx="10">
                  <c:v>-0.3661165059125</c:v>
                </c:pt>
                <c:pt idx="11">
                  <c:v>6.7352610625000003E-2</c:v>
                </c:pt>
                <c:pt idx="12">
                  <c:v>2.0804483552500002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A-47B8-B695-7BC7AFD30219}"/>
            </c:ext>
          </c:extLst>
        </c:ser>
        <c:ser>
          <c:idx val="3"/>
          <c:order val="3"/>
          <c:tx>
            <c:strRef>
              <c:f>'Итоги Берч'!$A$5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Берч'!$B$5:$N$5</c:f>
              <c:numCache>
                <c:formatCode>General</c:formatCode>
                <c:ptCount val="13"/>
                <c:pt idx="0">
                  <c:v>-0.27574797136666668</c:v>
                </c:pt>
                <c:pt idx="1">
                  <c:v>0.25571141386666663</c:v>
                </c:pt>
                <c:pt idx="2">
                  <c:v>-1.6272547323333335</c:v>
                </c:pt>
                <c:pt idx="3">
                  <c:v>3.522126553333333</c:v>
                </c:pt>
                <c:pt idx="4">
                  <c:v>-0.42046724199999996</c:v>
                </c:pt>
                <c:pt idx="5">
                  <c:v>-1.7586359566666667</c:v>
                </c:pt>
                <c:pt idx="6">
                  <c:v>0.44701274243333344</c:v>
                </c:pt>
                <c:pt idx="7">
                  <c:v>1.8383874266666667</c:v>
                </c:pt>
                <c:pt idx="8">
                  <c:v>-0.16774096900000002</c:v>
                </c:pt>
                <c:pt idx="9">
                  <c:v>1.4856610926666667</c:v>
                </c:pt>
                <c:pt idx="10">
                  <c:v>1.5794960733333332</c:v>
                </c:pt>
                <c:pt idx="11">
                  <c:v>0.17656687846666674</c:v>
                </c:pt>
                <c:pt idx="12">
                  <c:v>6.2088359999999581E-3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A-47B8-B695-7BC7AFD30219}"/>
            </c:ext>
          </c:extLst>
        </c:ser>
        <c:ser>
          <c:idx val="4"/>
          <c:order val="4"/>
          <c:tx>
            <c:strRef>
              <c:f>'Итоги Берч'!$A$6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Берч'!$B$6:$N$6</c:f>
              <c:numCache>
                <c:formatCode>General</c:formatCode>
                <c:ptCount val="13"/>
                <c:pt idx="0">
                  <c:v>0.8422150856666667</c:v>
                </c:pt>
                <c:pt idx="1">
                  <c:v>3.0967256266666667</c:v>
                </c:pt>
                <c:pt idx="2">
                  <c:v>2.3002972433333331</c:v>
                </c:pt>
                <c:pt idx="3">
                  <c:v>-0.57516518166666664</c:v>
                </c:pt>
                <c:pt idx="4">
                  <c:v>-0.66443531066666661</c:v>
                </c:pt>
                <c:pt idx="5">
                  <c:v>2.8363922800000001</c:v>
                </c:pt>
                <c:pt idx="6">
                  <c:v>-0.51283854433333342</c:v>
                </c:pt>
                <c:pt idx="7">
                  <c:v>0.10126154366666669</c:v>
                </c:pt>
                <c:pt idx="8">
                  <c:v>-1.16676216</c:v>
                </c:pt>
                <c:pt idx="9">
                  <c:v>-0.24565120900000004</c:v>
                </c:pt>
                <c:pt idx="10">
                  <c:v>-0.23398705433333333</c:v>
                </c:pt>
                <c:pt idx="11">
                  <c:v>-0.80839249699999993</c:v>
                </c:pt>
                <c:pt idx="12">
                  <c:v>-0.69534837999999999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A-47B8-B695-7BC7AFD30219}"/>
            </c:ext>
          </c:extLst>
        </c:ser>
        <c:ser>
          <c:idx val="5"/>
          <c:order val="5"/>
          <c:tx>
            <c:strRef>
              <c:f>'Итоги Берч'!$A$7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Берч'!$B$7:$N$7</c:f>
              <c:numCache>
                <c:formatCode>General</c:formatCode>
                <c:ptCount val="13"/>
                <c:pt idx="0">
                  <c:v>6.1980793600000004</c:v>
                </c:pt>
                <c:pt idx="1">
                  <c:v>-1.15643977</c:v>
                </c:pt>
                <c:pt idx="2">
                  <c:v>2.48597271</c:v>
                </c:pt>
                <c:pt idx="3">
                  <c:v>-1.19312335</c:v>
                </c:pt>
                <c:pt idx="4">
                  <c:v>3.32699576</c:v>
                </c:pt>
                <c:pt idx="5">
                  <c:v>0.45798565000000002</c:v>
                </c:pt>
                <c:pt idx="6">
                  <c:v>1.1109469599999999</c:v>
                </c:pt>
                <c:pt idx="7">
                  <c:v>-0.19685907</c:v>
                </c:pt>
                <c:pt idx="8">
                  <c:v>4.6026823400000003</c:v>
                </c:pt>
                <c:pt idx="9">
                  <c:v>3.09073624</c:v>
                </c:pt>
                <c:pt idx="10">
                  <c:v>5.4608692599999999</c:v>
                </c:pt>
                <c:pt idx="11">
                  <c:v>-0.29926969300000006</c:v>
                </c:pt>
                <c:pt idx="12">
                  <c:v>-0.80688088700000005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3A-47B8-B695-7BC7AFD30219}"/>
            </c:ext>
          </c:extLst>
        </c:ser>
        <c:ser>
          <c:idx val="6"/>
          <c:order val="6"/>
          <c:tx>
            <c:strRef>
              <c:f>'Итоги Берч'!$A$8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Берч'!$B$8:$N$8</c:f>
              <c:numCache>
                <c:formatCode>General</c:formatCode>
                <c:ptCount val="13"/>
                <c:pt idx="0">
                  <c:v>-1.93263389</c:v>
                </c:pt>
                <c:pt idx="1">
                  <c:v>1.3503374800000001</c:v>
                </c:pt>
                <c:pt idx="2">
                  <c:v>-1.61822884</c:v>
                </c:pt>
                <c:pt idx="3">
                  <c:v>3.5506615699999999</c:v>
                </c:pt>
                <c:pt idx="4">
                  <c:v>-2.8346163799999999</c:v>
                </c:pt>
                <c:pt idx="5">
                  <c:v>-1.2582699100000001</c:v>
                </c:pt>
                <c:pt idx="6">
                  <c:v>6.8439456100000005</c:v>
                </c:pt>
                <c:pt idx="7">
                  <c:v>-0.21405833600000004</c:v>
                </c:pt>
                <c:pt idx="8">
                  <c:v>0.46568435800000002</c:v>
                </c:pt>
                <c:pt idx="9">
                  <c:v>0.97211882399999994</c:v>
                </c:pt>
                <c:pt idx="10">
                  <c:v>-0.38166416500000011</c:v>
                </c:pt>
                <c:pt idx="11">
                  <c:v>-7.3348364199999988E-2</c:v>
                </c:pt>
                <c:pt idx="12">
                  <c:v>-0.82374092600000015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3A-47B8-B695-7BC7AFD30219}"/>
            </c:ext>
          </c:extLst>
        </c:ser>
        <c:ser>
          <c:idx val="7"/>
          <c:order val="7"/>
          <c:tx>
            <c:strRef>
              <c:f>'Итоги Берч'!$A$9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Берч'!$B$9:$N$9</c:f>
              <c:numCache>
                <c:formatCode>General</c:formatCode>
                <c:ptCount val="13"/>
                <c:pt idx="0">
                  <c:v>-5.649433769696971E-2</c:v>
                </c:pt>
                <c:pt idx="1">
                  <c:v>-0.32160698268787885</c:v>
                </c:pt>
                <c:pt idx="2">
                  <c:v>-0.10738847149515153</c:v>
                </c:pt>
                <c:pt idx="3">
                  <c:v>-0.15894519528469697</c:v>
                </c:pt>
                <c:pt idx="4">
                  <c:v>-0.20950965280909087</c:v>
                </c:pt>
                <c:pt idx="5">
                  <c:v>-0.22675771040909101</c:v>
                </c:pt>
                <c:pt idx="6">
                  <c:v>-0.25366737821515151</c:v>
                </c:pt>
                <c:pt idx="7">
                  <c:v>0.47130636000606063</c:v>
                </c:pt>
                <c:pt idx="8">
                  <c:v>-0.30613286847818189</c:v>
                </c:pt>
                <c:pt idx="9">
                  <c:v>-0.43292993606363628</c:v>
                </c:pt>
                <c:pt idx="10">
                  <c:v>-0.31654405449484857</c:v>
                </c:pt>
                <c:pt idx="11">
                  <c:v>-5.4415657321515154E-2</c:v>
                </c:pt>
                <c:pt idx="12">
                  <c:v>-0.31181116225151517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3A-47B8-B695-7BC7AFD3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97231"/>
        <c:axId val="645197647"/>
      </c:lineChart>
      <c:catAx>
        <c:axId val="6451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97647"/>
        <c:crosses val="autoZero"/>
        <c:auto val="1"/>
        <c:lblAlgn val="ctr"/>
        <c:lblOffset val="100"/>
        <c:noMultiLvlLbl val="0"/>
      </c:catAx>
      <c:valAx>
        <c:axId val="6451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Берч6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'Итоги Берч'!$A$13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Берч'!$B$13:$N$13</c:f>
              <c:numCache>
                <c:formatCode>General</c:formatCode>
                <c:ptCount val="13"/>
                <c:pt idx="0">
                  <c:v>-2.0089451152459015E-2</c:v>
                </c:pt>
                <c:pt idx="1">
                  <c:v>-0.33043611858229494</c:v>
                </c:pt>
                <c:pt idx="2">
                  <c:v>7.3015971064918E-2</c:v>
                </c:pt>
                <c:pt idx="3">
                  <c:v>-0.2764730182015574</c:v>
                </c:pt>
                <c:pt idx="4">
                  <c:v>-2.3216910877049163E-2</c:v>
                </c:pt>
                <c:pt idx="5">
                  <c:v>4.4732507526557351E-2</c:v>
                </c:pt>
                <c:pt idx="6">
                  <c:v>-0.23919475559409833</c:v>
                </c:pt>
                <c:pt idx="7">
                  <c:v>-9.3663473177049178E-2</c:v>
                </c:pt>
                <c:pt idx="8">
                  <c:v>-6.7788910657049201E-2</c:v>
                </c:pt>
                <c:pt idx="9">
                  <c:v>-0.35612598130393436</c:v>
                </c:pt>
                <c:pt idx="10">
                  <c:v>-0.29706935138081964</c:v>
                </c:pt>
                <c:pt idx="11">
                  <c:v>0.14919209253098367</c:v>
                </c:pt>
                <c:pt idx="12">
                  <c:v>-0.24123632006721307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1-4CEC-99FF-B32E0D4FA03B}"/>
            </c:ext>
          </c:extLst>
        </c:ser>
        <c:ser>
          <c:idx val="1"/>
          <c:order val="1"/>
          <c:tx>
            <c:strRef>
              <c:f>'Итоги Берч'!$A$14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Берч'!$B$14:$N$14</c:f>
              <c:numCache>
                <c:formatCode>General</c:formatCode>
                <c:ptCount val="13"/>
                <c:pt idx="0">
                  <c:v>-0.37669125905714285</c:v>
                </c:pt>
                <c:pt idx="1">
                  <c:v>0.57323653165714283</c:v>
                </c:pt>
                <c:pt idx="2">
                  <c:v>-0.85508055128571436</c:v>
                </c:pt>
                <c:pt idx="3">
                  <c:v>2.2495491329999999</c:v>
                </c:pt>
                <c:pt idx="4">
                  <c:v>-1.1519661844285716</c:v>
                </c:pt>
                <c:pt idx="5">
                  <c:v>-0.99450551599999992</c:v>
                </c:pt>
                <c:pt idx="6">
                  <c:v>2.3645613396142857</c:v>
                </c:pt>
                <c:pt idx="7">
                  <c:v>0.8596672801428572</c:v>
                </c:pt>
                <c:pt idx="8">
                  <c:v>0.8369969587142857</c:v>
                </c:pt>
                <c:pt idx="9">
                  <c:v>1.4857542275714284</c:v>
                </c:pt>
                <c:pt idx="10">
                  <c:v>1.4857702964285713</c:v>
                </c:pt>
                <c:pt idx="11">
                  <c:v>0.34264169902857144</c:v>
                </c:pt>
                <c:pt idx="12">
                  <c:v>0.2302418757142857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1-4CEC-99FF-B32E0D4FA03B}"/>
            </c:ext>
          </c:extLst>
        </c:ser>
        <c:ser>
          <c:idx val="2"/>
          <c:order val="2"/>
          <c:tx>
            <c:strRef>
              <c:f>'Итоги Берч'!$A$15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Берч'!$B$15:$N$15</c:f>
              <c:numCache>
                <c:formatCode>General</c:formatCode>
                <c:ptCount val="13"/>
                <c:pt idx="0">
                  <c:v>-6.0258946599999932E-2</c:v>
                </c:pt>
                <c:pt idx="1">
                  <c:v>-7.8525551999999998E-2</c:v>
                </c:pt>
                <c:pt idx="2">
                  <c:v>-9.0414267200000335E-3</c:v>
                </c:pt>
                <c:pt idx="3">
                  <c:v>-0.2179269902</c:v>
                </c:pt>
                <c:pt idx="4">
                  <c:v>1.6912749684239998</c:v>
                </c:pt>
                <c:pt idx="5">
                  <c:v>-0.19349094928000005</c:v>
                </c:pt>
                <c:pt idx="6">
                  <c:v>0.15616148465999999</c:v>
                </c:pt>
                <c:pt idx="7">
                  <c:v>-0.13838156559999995</c:v>
                </c:pt>
                <c:pt idx="8">
                  <c:v>0.60619338619999996</c:v>
                </c:pt>
                <c:pt idx="9">
                  <c:v>2.3433634148000002</c:v>
                </c:pt>
                <c:pt idx="10">
                  <c:v>1.2744540745999999</c:v>
                </c:pt>
                <c:pt idx="11">
                  <c:v>-0.73562368280000001</c:v>
                </c:pt>
                <c:pt idx="12">
                  <c:v>0.57714369560000001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1-4CEC-99FF-B32E0D4FA03B}"/>
            </c:ext>
          </c:extLst>
        </c:ser>
        <c:ser>
          <c:idx val="3"/>
          <c:order val="3"/>
          <c:tx>
            <c:strRef>
              <c:f>'Итоги Берч'!$A$16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Берч'!$B$16:$N$16</c:f>
              <c:numCache>
                <c:formatCode>General</c:formatCode>
                <c:ptCount val="13"/>
                <c:pt idx="0">
                  <c:v>0.8422150856666667</c:v>
                </c:pt>
                <c:pt idx="1">
                  <c:v>3.0967256266666667</c:v>
                </c:pt>
                <c:pt idx="2">
                  <c:v>2.3002972433333331</c:v>
                </c:pt>
                <c:pt idx="3">
                  <c:v>-0.57516518166666664</c:v>
                </c:pt>
                <c:pt idx="4">
                  <c:v>-0.66443531066666661</c:v>
                </c:pt>
                <c:pt idx="5">
                  <c:v>2.8363922800000001</c:v>
                </c:pt>
                <c:pt idx="6">
                  <c:v>-0.51283854433333342</c:v>
                </c:pt>
                <c:pt idx="7">
                  <c:v>0.10126154366666669</c:v>
                </c:pt>
                <c:pt idx="8">
                  <c:v>-1.16676216</c:v>
                </c:pt>
                <c:pt idx="9">
                  <c:v>-0.24565120900000004</c:v>
                </c:pt>
                <c:pt idx="10">
                  <c:v>-0.23398705433333333</c:v>
                </c:pt>
                <c:pt idx="11">
                  <c:v>-0.80839249699999993</c:v>
                </c:pt>
                <c:pt idx="12">
                  <c:v>-0.69534837999999999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1-4CEC-99FF-B32E0D4FA03B}"/>
            </c:ext>
          </c:extLst>
        </c:ser>
        <c:ser>
          <c:idx val="4"/>
          <c:order val="4"/>
          <c:tx>
            <c:strRef>
              <c:f>'Итоги Берч'!$A$17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Берч'!$B$17:$N$17</c:f>
              <c:numCache>
                <c:formatCode>General</c:formatCode>
                <c:ptCount val="13"/>
                <c:pt idx="0">
                  <c:v>-0.7601890923500001</c:v>
                </c:pt>
                <c:pt idx="1">
                  <c:v>1.4004730256666666</c:v>
                </c:pt>
                <c:pt idx="2">
                  <c:v>-1.3016779498333335</c:v>
                </c:pt>
                <c:pt idx="3">
                  <c:v>0.85437733900000001</c:v>
                </c:pt>
                <c:pt idx="4">
                  <c:v>-5.1678301813333244E-2</c:v>
                </c:pt>
                <c:pt idx="5">
                  <c:v>-0.62780868028333348</c:v>
                </c:pt>
                <c:pt idx="6">
                  <c:v>-0.38571467150000011</c:v>
                </c:pt>
                <c:pt idx="7">
                  <c:v>4.6797199633333314E-2</c:v>
                </c:pt>
                <c:pt idx="8">
                  <c:v>-0.97620299266666677</c:v>
                </c:pt>
                <c:pt idx="9">
                  <c:v>-0.45786573645000006</c:v>
                </c:pt>
                <c:pt idx="10">
                  <c:v>-0.56839001921666676</c:v>
                </c:pt>
                <c:pt idx="11">
                  <c:v>-0.84944065916666667</c:v>
                </c:pt>
                <c:pt idx="12">
                  <c:v>2.185154988666667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1-4CEC-99FF-B32E0D4FA03B}"/>
            </c:ext>
          </c:extLst>
        </c:ser>
        <c:ser>
          <c:idx val="5"/>
          <c:order val="5"/>
          <c:tx>
            <c:strRef>
              <c:f>'Итоги Берч'!$A$18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'Итоги Берч'!$B$1:$N$1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'Итоги Берч'!$B$18:$N$18</c:f>
              <c:numCache>
                <c:formatCode>General</c:formatCode>
                <c:ptCount val="13"/>
                <c:pt idx="0">
                  <c:v>6.1980793600000004</c:v>
                </c:pt>
                <c:pt idx="1">
                  <c:v>-1.15643977</c:v>
                </c:pt>
                <c:pt idx="2">
                  <c:v>2.48597271</c:v>
                </c:pt>
                <c:pt idx="3">
                  <c:v>-1.19312335</c:v>
                </c:pt>
                <c:pt idx="4">
                  <c:v>3.32699576</c:v>
                </c:pt>
                <c:pt idx="5">
                  <c:v>0.45798565000000002</c:v>
                </c:pt>
                <c:pt idx="6">
                  <c:v>1.1109469599999999</c:v>
                </c:pt>
                <c:pt idx="7">
                  <c:v>-0.19685907</c:v>
                </c:pt>
                <c:pt idx="8">
                  <c:v>4.6026823400000003</c:v>
                </c:pt>
                <c:pt idx="9">
                  <c:v>3.09073624</c:v>
                </c:pt>
                <c:pt idx="10">
                  <c:v>5.4608692599999999</c:v>
                </c:pt>
                <c:pt idx="11">
                  <c:v>-0.29926969300000006</c:v>
                </c:pt>
                <c:pt idx="12">
                  <c:v>-0.80688088700000005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1-4CEC-99FF-B32E0D4F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97231"/>
        <c:axId val="645197647"/>
      </c:lineChart>
      <c:catAx>
        <c:axId val="6451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97647"/>
        <c:crosses val="autoZero"/>
        <c:auto val="1"/>
        <c:lblAlgn val="ctr"/>
        <c:lblOffset val="100"/>
        <c:noMultiLvlLbl val="0"/>
      </c:catAx>
      <c:valAx>
        <c:axId val="6451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10</xdr:col>
      <xdr:colOff>304800</xdr:colOff>
      <xdr:row>21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F81F89-E193-825E-0FD9-C297840D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7</xdr:row>
      <xdr:rowOff>114300</xdr:rowOff>
    </xdr:from>
    <xdr:to>
      <xdr:col>13</xdr:col>
      <xdr:colOff>213360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E02CFA-9AE5-18C7-3C65-C1E69D2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6</xdr:row>
      <xdr:rowOff>99060</xdr:rowOff>
    </xdr:from>
    <xdr:to>
      <xdr:col>9</xdr:col>
      <xdr:colOff>167640</xdr:colOff>
      <xdr:row>22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96C852-0588-6AEA-2B0C-CDFDC5D74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251012</xdr:colOff>
      <xdr:row>0</xdr:row>
      <xdr:rowOff>17931</xdr:rowOff>
    </xdr:from>
    <xdr:to>
      <xdr:col>21</xdr:col>
      <xdr:colOff>304800</xdr:colOff>
      <xdr:row>10</xdr:row>
      <xdr:rowOff>53788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725D0A-60B0-94C8-420B-96AA571C8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259976</xdr:colOff>
      <xdr:row>10</xdr:row>
      <xdr:rowOff>136264</xdr:rowOff>
    </xdr:from>
    <xdr:to>
      <xdr:col>21</xdr:col>
      <xdr:colOff>412376</xdr:colOff>
      <xdr:row>20</xdr:row>
      <xdr:rowOff>80683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B93A07-B98A-4E58-830A-C1CB32B9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F50A7-0D3B-4D38-BBC1-6C367AB3A7CF}" name="Таблица1" displayName="Таблица1" ref="A1:AY255" totalsRowCount="1" headerRowDxfId="107" dataDxfId="105" totalsRowDxfId="103" headerRowBorderDxfId="106" tableBorderDxfId="104" totalsRowBorderDxfId="102" dataCellStyle="Обычный_Cluster Membership">
  <autoFilter ref="A1:AY254" xr:uid="{705F50A7-0D3B-4D38-BBC1-6C367AB3A7CF}">
    <filterColumn colId="1">
      <filters>
        <filter val="2019"/>
      </filters>
    </filterColumn>
  </autoFilter>
  <sortState xmlns:xlrd2="http://schemas.microsoft.com/office/spreadsheetml/2017/richdata2" ref="A170:AY254">
    <sortCondition ref="A1:A254"/>
  </sortState>
  <tableColumns count="51">
    <tableColumn id="1" xr3:uid="{F8A578E6-B7A9-405D-BE99-2F0EFE5874DE}" name="Субъект РФ" totalsRowLabel="Итог" dataDxfId="101" totalsRowDxfId="100"/>
    <tableColumn id="2" xr3:uid="{F1E3069C-2E2D-4507-81B9-0A0F7075E9A2}" name="Год" dataDxfId="99" totalsRowDxfId="98"/>
    <tableColumn id="24" xr3:uid="{80048B60-036D-4ABC-ABBC-6C5CC4CA2E3F}" name="Индекс социальной напряженности * 100" totalsRowFunction="average" dataDxfId="97" totalsRowDxfId="96"/>
    <tableColumn id="25" xr3:uid="{68D3258B-346F-4A87-8E9E-0E942A33FDC0}" name="% против поправок" totalsRowFunction="average" dataDxfId="95" totalsRowDxfId="94"/>
    <tableColumn id="59" xr3:uid="{0BC28194-5D67-4684-BDB9-E8004E2C33D2}" name="Число организаций, на которых проходили забастовки" totalsRowFunction="average" dataDxfId="93" totalsRowDxfId="92"/>
    <tableColumn id="58" xr3:uid="{ED7192F3-91AE-44D2-B99A-7F7523747745}" name="Численность работников, участвовавших в забастовках, тыс. человек" totalsRowFunction="average" dataDxfId="91" totalsRowDxfId="90"/>
    <tableColumn id="57" xr3:uid="{05025519-0C1B-4C1A-A9A6-E5F1C0073D3F}" name="Количество времени, не отработанного работниками, участвовавшими в забастовках, тыс. человеко-дней" totalsRowFunction="average" dataDxfId="89" totalsRowDxfId="88"/>
    <tableColumn id="56" xr3:uid="{CCA1BC5D-C12C-4218-8097-C8588B3D82D2}" name="Количество дел на 100 тыс. чел. по статье &quot;Нарушение установленного порядка организации либо проведения собрания, митинга, демонстрации, шествия или пикетирования&quot; (20.2 КоАП)" totalsRowFunction="average" dataDxfId="87" totalsRowDxfId="86"/>
    <tableColumn id="55" xr3:uid="{F465055A-1DC8-40FC-BA02-CD7D3B70021C}" name="Число арестованных по статье &quot;Нарушение установленного порядка организации либо проведения собрания, митинга, демонстрации, шествия или пикетирования&quot; (20.2 КоАП)" totalsRowFunction="average" dataDxfId="85" totalsRowDxfId="84"/>
    <tableColumn id="26" xr3:uid="{267645E4-186E-45E4-8829-5CEFD3BAFDDE}" name="Кластеризация 1" dataDxfId="83" totalsRowDxfId="82"/>
    <tableColumn id="3" xr3:uid="{D498E098-D59D-4AD5-AF7E-56F85774A776}" name="Уорд (Statistica)" totalsRowFunction="count" dataDxfId="81" totalsRowDxfId="80" dataCellStyle="Обычный_Cluster Membership"/>
    <tableColumn id="4" xr3:uid="{2EC2899A-A5E2-47D0-917E-2D32AC82A654}" name="K-means (Statistica)" totalsRowFunction="count" dataDxfId="79" totalsRowDxfId="78" dataCellStyle="Обычный_Cluster Membership"/>
    <tableColumn id="5" xr3:uid="{5A781695-3D79-4865-803B-C7D04CE12357}" name="Уорд (Python)" totalsRowFunction="count" dataDxfId="77" totalsRowDxfId="76"/>
    <tableColumn id="6" xr3:uid="{B8467136-E601-4839-87A4-6628F7FA554B}" name="K-means (Python)" totalsRowFunction="count" dataDxfId="75" totalsRowDxfId="74"/>
    <tableColumn id="21" xr3:uid="{94170A2B-7D16-4C09-B01A-119E2640A74E}" name="DBSCAN" totalsRowFunction="count" dataDxfId="73" totalsRowDxfId="72"/>
    <tableColumn id="22" xr3:uid="{449E592A-247D-484E-9007-CAF7A505BC02}" name="Birch8" totalsRowFunction="count" dataDxfId="71" totalsRowDxfId="70"/>
    <tableColumn id="23" xr3:uid="{3ED7BD3B-9104-4FAC-BA45-5246EB540842}" name="Birch6" totalsRowFunction="count" dataDxfId="69" totalsRowDxfId="68"/>
    <tableColumn id="42" xr3:uid="{2DC4D064-B6BF-4CF9-92B4-AD7AA7A51A92}" name="Birch5" dataDxfId="67" totalsRowDxfId="66"/>
    <tableColumn id="7" xr3:uid="{89CAFF7C-02EA-448F-9BCF-57D6E15DBAA0}" name="Индекс акций протестов" totalsRowFunction="average" dataDxfId="65" totalsRowDxfId="64" dataCellStyle="Обычный_Cluster Membership"/>
    <tableColumn id="8" xr3:uid="{C811474D-4DA5-47BD-B747-93F287596E70}" name="Возрастной состав населения: младше трудоспособного возраста (в процентах от общей численности населения)" totalsRowFunction="average" dataDxfId="63" totalsRowDxfId="62" dataCellStyle="Обычный_Cluster Membership"/>
    <tableColumn id="9" xr3:uid="{FE14F61D-89C4-494E-9B8A-01BB9653EDDE}" name="Ожидаемая продолжительность жизни граждан (число лет)" totalsRowFunction="average" dataDxfId="61" totalsRowDxfId="60" dataCellStyle="Обычный_Cluster Membership"/>
    <tableColumn id="10" xr3:uid="{7BC5377B-C2B8-4542-B619-A6F113DCD942}" name="Численность государственных гражданских (муниципальных) служащих государственных органов и органов местного самоуправления на 1000 человек населения" totalsRowFunction="average" dataDxfId="59" totalsRowDxfId="58" dataCellStyle="Обычный_Cluster Membership"/>
    <tableColumn id="11" xr3:uid="{88CE3CDD-0FB1-491C-BA08-6E512EC38057}" name="Численность студентов, обучающихся по программам бакалавриата, специалитета, магистратуры на 10 000 человек населения, всего" totalsRowFunction="average" dataDxfId="57" totalsRowDxfId="56" dataCellStyle="Обычный_Cluster Membership"/>
    <tableColumn id="12" xr3:uid="{46968E98-C292-432F-BDB1-37DC0FBF5022}" name="Численность населения на одну больничную койку" totalsRowFunction="average" dataDxfId="55" totalsRowDxfId="54" dataCellStyle="Обычный_Cluster Membership"/>
    <tableColumn id="13" xr3:uid="{BF747F00-F23E-4F9A-8B2C-C1A5D76C176D}" name="Валовый региональный продукт на душу населения, руб" totalsRowFunction="average" dataDxfId="53" totalsRowDxfId="52" dataCellStyle="Обычный_Cluster Membership"/>
    <tableColumn id="14" xr3:uid="{354A263D-8E7A-47A5-AEAD-94569CF61873}" name="Удельный вес убыточных организаций(в % от общего числа организаций)" totalsRowFunction="average" dataDxfId="51" totalsRowDxfId="50" dataCellStyle="Обычный_Cluster Membership"/>
    <tableColumn id="15" xr3:uid="{BF79A58C-E360-4ECF-945C-8C03C987666C}" name="Оборот розничной торговли на душу населения, руб." totalsRowFunction="average" dataDxfId="49" totalsRowDxfId="48" dataCellStyle="Обычный_Cluster Membership"/>
    <tableColumn id="16" xr3:uid="{1F271496-6035-460E-A3FB-BAC240B3AAD4}" name="Объем транспортных услуг на 1000 человек населения, тыс. руб" totalsRowFunction="average" dataDxfId="47" totalsRowDxfId="46" dataCellStyle="Обычный_Cluster Membership"/>
    <tableColumn id="17" xr3:uid="{7E67BEA9-B350-47A0-8FF4-5CE661C9F80F}" name="Объем телекоммуникационных услуг на душу населения(рублей)" totalsRowFunction="average" dataDxfId="45" totalsRowDxfId="44" dataCellStyle="Обычный_Cluster Membership"/>
    <tableColumn id="18" xr3:uid="{52BCEE3B-F229-4D58-8173-004948F3A328}" name="Кол-во преступлений экономической направленности на 1000 человек населения" totalsRowFunction="average" dataDxfId="43" totalsRowDxfId="42" dataCellStyle="Обычный_Cluster Membership"/>
    <tableColumn id="19" xr3:uid="{52830E95-AA20-4DE0-B97B-6850162AF042}" name="Кол-во преступлений, связанных с незаконным оборотом наркотиков, на 1000 человек населения" totalsRowFunction="average" dataDxfId="41" totalsRowDxfId="40" dataCellStyle="Обычный_Cluster Membership"/>
    <tableColumn id="20" xr3:uid="{EBC49B1D-8320-44EA-B354-FB1EE9A646BD}" name="Сумма квадратов расстояний до центра кластера" totalsRowFunction="sum" dataDxfId="39" totalsRowDxfId="38" dataCellStyle="Обычный_Cluster Membership">
      <calculatedColumnFormula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calculatedColumnFormula>
    </tableColumn>
    <tableColumn id="50" xr3:uid="{B8CA7BF1-47CE-4331-AFF3-80D260505480}" name="Кластеризация 2" dataDxfId="37" totalsRowDxfId="36" dataCellStyle="Обычный_Cluster Membership"/>
    <tableColumn id="48" xr3:uid="{E5EA5963-3C92-492B-A88E-9F95EE09218F}" name="2kmeans" totalsRowFunction="count" dataDxfId="35" totalsRowDxfId="34" dataCellStyle="Обычный_Cluster Membership"/>
    <tableColumn id="47" xr3:uid="{9B7DB83F-C6B7-4A53-88D1-2CDC95323942}" name="2ward" totalsRowFunction="count" dataDxfId="33" totalsRowDxfId="32" dataCellStyle="Обычный_Cluster Membership"/>
    <tableColumn id="46" xr3:uid="{2A1062EB-0374-491F-B083-86B7763C1EA0}" name="2DBSCAN" totalsRowFunction="count" dataDxfId="31" totalsRowDxfId="30" dataCellStyle="Обычный_Cluster Membership"/>
    <tableColumn id="45" xr3:uid="{25C5E3E1-663E-4907-9F86-BA8E1F5D6172}" name="Birch52" totalsRowFunction="count" dataDxfId="29" totalsRowDxfId="28" dataCellStyle="Обычный_Cluster Membership"/>
    <tableColumn id="27" xr3:uid="{95FDDCEB-04E5-4BD7-AD28-EAA640B439EA}" name="Возрастной состав населения: младше трудоспособного возраста (в процентах от общей численности населения)2" totalsRowFunction="average" dataDxfId="27" totalsRowDxfId="26" dataCellStyle="Обычный_Cluster Membership"/>
    <tableColumn id="28" xr3:uid="{9C56D50E-200B-4D03-8B79-32314227EF4F}" name="Ожидаемая продолжительность жизни граждан (число лет)3" totalsRowFunction="average" dataDxfId="25" totalsRowDxfId="24" dataCellStyle="Обычный_Cluster Membership"/>
    <tableColumn id="29" xr3:uid="{FFBA0025-74B2-435A-B4DD-1D595F6B8573}" name="Оборот розничной торговли на душу населения, руб.4" totalsRowFunction="average" dataDxfId="23" totalsRowDxfId="22" dataCellStyle="Обычный_Cluster Membership"/>
    <tableColumn id="30" xr3:uid="{8D33DE2E-2290-4B8F-A14C-2E30FDB4F02E}" name="Объем телекоммуникационных услуг на душу населения(рублей)5" totalsRowFunction="average" dataDxfId="21" totalsRowDxfId="20" dataCellStyle="Обычный_Cluster Membership"/>
    <tableColumn id="31" xr3:uid="{958AB427-D990-466F-B83B-AD4FAE6FC3E9}" name="Кол-во преступлений, связанных с незаконным оборотом наркотиков, на 1000 человек населения6" totalsRowFunction="average" dataDxfId="19" totalsRowDxfId="18" dataCellStyle="Обычный_Cluster Membership"/>
    <tableColumn id="32" xr3:uid="{8E882FEE-F8D8-4F03-B8D7-71637A407458}" name="Соотношение мужчин и женщин" totalsRowFunction="average" dataDxfId="17" totalsRowDxfId="16" dataCellStyle="Обычный_Cluster Membership"/>
    <tableColumn id="33" xr3:uid="{3CD92B6C-6997-4E5E-BBA8-F1CAF56E0E36}" name="Суммарный коэффициент рождаемости, число детей на 1 женщину" totalsRowFunction="average" dataDxfId="15" totalsRowDxfId="14" dataCellStyle="Обычный_Cluster Membership"/>
    <tableColumn id="34" xr3:uid="{F561A51E-DC15-4B43-8944-211A00E5A342}" name="Соотношение браков и разводов (на 1000 браков приходится разводов)" totalsRowFunction="average" dataDxfId="13" totalsRowDxfId="12" dataCellStyle="Обычный_Cluster Membership"/>
    <tableColumn id="35" xr3:uid="{1A93196F-90BE-4CB4-94EB-7E20EE78DAD0}" name="Численность занятых в возрасте 15-72 лет и старше , %" totalsRowFunction="average" dataDxfId="11" totalsRowDxfId="10" dataCellStyle="Обычный_Cluster Membership"/>
    <tableColumn id="36" xr3:uid="{446140B4-87ED-484A-BB8E-06F4E75C80BD}" name="Уровень безработицы населения в возрасте 15-72 лет, %" totalsRowFunction="average" dataDxfId="9" totalsRowDxfId="8" dataCellStyle="Обычный_Cluster Membership"/>
    <tableColumn id="37" xr3:uid="{28151320-DCF7-4482-880A-109B2EC52FEC}" name="Численность населения с денежными доходами ниже величины прожиточного минимума" totalsRowFunction="average" dataDxfId="7" totalsRowDxfId="6" dataCellStyle="Обычный_Cluster Membership"/>
    <tableColumn id="38" xr3:uid="{C6263DE2-81D7-4352-B2DA-7EA9D801AB3F}" name="Младенческая смертность, число детей, умерших в возрасте до 1 года, на 1000 родившихся живыми" totalsRowFunction="average" dataDxfId="5" totalsRowDxfId="4" dataCellStyle="Обычный_Cluster Membership"/>
    <tableColumn id="39" xr3:uid="{1EAFFC06-155D-4085-831A-CF86B66712FB}" name="Численность активных абонентов фиксированного и мобильного широкополосного доступа к сети Интернет на 100 человек населения" totalsRowFunction="average" dataDxfId="3" totalsRowDxfId="2" dataCellStyle="Обычный_Cluster Membership"/>
    <tableColumn id="49" xr3:uid="{24FB1EDF-6E36-490C-9E1C-8AA5947E6E4F}" name="2 Сумма квадратов расстояний до центра кластера" totalsRowFunction="sum" dataDxfId="1" totalsRowDxfId="0" dataCellStyle="Обычный_Cluster Membership">
      <calculatedColumnFormula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D62B-4313-44C9-A58A-14B9C6E483F8}">
  <sheetPr codeName="Лист1"/>
  <dimension ref="A1:O84"/>
  <sheetViews>
    <sheetView zoomScale="85" zoomScaleNormal="85" workbookViewId="0">
      <selection sqref="A1:A84"/>
    </sheetView>
  </sheetViews>
  <sheetFormatPr defaultRowHeight="14.4" x14ac:dyDescent="0.3"/>
  <cols>
    <col min="1" max="2" width="27.21875" customWidth="1"/>
    <col min="3" max="3" width="11.44140625" customWidth="1"/>
    <col min="4" max="4" width="24" customWidth="1"/>
    <col min="5" max="5" width="22" customWidth="1"/>
    <col min="6" max="6" width="21.21875" customWidth="1"/>
    <col min="7" max="7" width="17.77734375" customWidth="1"/>
    <col min="8" max="8" width="15.44140625" customWidth="1"/>
    <col min="9" max="9" width="18.5546875" customWidth="1"/>
    <col min="10" max="10" width="18.109375" customWidth="1"/>
    <col min="11" max="11" width="22.44140625" customWidth="1"/>
    <col min="12" max="12" width="19.88671875" customWidth="1"/>
    <col min="13" max="13" width="24" customWidth="1"/>
    <col min="14" max="14" width="24.5546875" customWidth="1"/>
    <col min="15" max="15" width="25" customWidth="1"/>
  </cols>
  <sheetData>
    <row r="1" spans="1:15" ht="172.8" customHeight="1" x14ac:dyDescent="0.3">
      <c r="A1" s="3" t="s">
        <v>186</v>
      </c>
      <c r="B1" s="3" t="s">
        <v>1</v>
      </c>
      <c r="C1" s="3" t="s">
        <v>0</v>
      </c>
      <c r="D1" s="3" t="s">
        <v>181</v>
      </c>
      <c r="E1" s="3" t="s">
        <v>2</v>
      </c>
      <c r="F1" s="3" t="s">
        <v>3</v>
      </c>
      <c r="G1" s="8" t="s">
        <v>4</v>
      </c>
      <c r="H1" s="3" t="s">
        <v>5</v>
      </c>
      <c r="I1" s="8" t="s">
        <v>182</v>
      </c>
      <c r="J1" s="3" t="s">
        <v>183</v>
      </c>
      <c r="K1" s="3" t="s">
        <v>6</v>
      </c>
      <c r="L1" s="4" t="s">
        <v>184</v>
      </c>
      <c r="M1" s="3" t="s">
        <v>185</v>
      </c>
      <c r="N1" s="3" t="s">
        <v>7</v>
      </c>
      <c r="O1" s="3" t="s">
        <v>189</v>
      </c>
    </row>
    <row r="2" spans="1:15" x14ac:dyDescent="0.3">
      <c r="A2" s="5" t="s">
        <v>8</v>
      </c>
      <c r="B2" s="12">
        <v>2391</v>
      </c>
      <c r="C2" s="9" t="s">
        <v>16</v>
      </c>
      <c r="D2" s="9">
        <v>17.899999999999999</v>
      </c>
      <c r="E2" s="9">
        <v>69.77</v>
      </c>
      <c r="F2" s="2">
        <v>29575</v>
      </c>
      <c r="G2" s="11">
        <v>220</v>
      </c>
      <c r="H2" s="10">
        <v>96.5</v>
      </c>
      <c r="I2" s="11">
        <v>173763.5</v>
      </c>
      <c r="J2" s="9">
        <v>26.7</v>
      </c>
      <c r="K2" s="11">
        <v>118096</v>
      </c>
      <c r="L2" s="9" t="s">
        <v>175</v>
      </c>
      <c r="M2" s="9">
        <v>5069</v>
      </c>
      <c r="N2" s="9">
        <v>1607</v>
      </c>
      <c r="O2" s="2">
        <v>2949</v>
      </c>
    </row>
    <row r="3" spans="1:15" x14ac:dyDescent="0.3">
      <c r="A3" s="5" t="s">
        <v>10</v>
      </c>
      <c r="B3" s="12">
        <v>811</v>
      </c>
      <c r="C3" s="9" t="s">
        <v>158</v>
      </c>
      <c r="D3" s="9">
        <v>19.399999999999999</v>
      </c>
      <c r="E3" s="9">
        <v>66.38</v>
      </c>
      <c r="F3" s="2">
        <v>12406</v>
      </c>
      <c r="G3" s="11">
        <v>296</v>
      </c>
      <c r="H3" s="10">
        <v>85.4</v>
      </c>
      <c r="I3" s="11">
        <v>258817</v>
      </c>
      <c r="J3" s="9">
        <v>33.1</v>
      </c>
      <c r="K3" s="11">
        <v>145301</v>
      </c>
      <c r="L3" s="9" t="s">
        <v>174</v>
      </c>
      <c r="M3" s="9">
        <v>7655</v>
      </c>
      <c r="N3" s="9">
        <v>356</v>
      </c>
      <c r="O3" s="2">
        <v>1798</v>
      </c>
    </row>
    <row r="4" spans="1:15" ht="28.2" x14ac:dyDescent="0.3">
      <c r="A4" s="5" t="s">
        <v>12</v>
      </c>
      <c r="B4" s="12">
        <v>1149</v>
      </c>
      <c r="C4" s="9" t="s">
        <v>16</v>
      </c>
      <c r="D4" s="9">
        <v>17.600000000000001</v>
      </c>
      <c r="E4" s="9">
        <v>70.27</v>
      </c>
      <c r="F4" s="2">
        <v>17632</v>
      </c>
      <c r="G4" s="11">
        <v>252</v>
      </c>
      <c r="H4" s="10">
        <v>94.3</v>
      </c>
      <c r="I4" s="11">
        <v>283264.5</v>
      </c>
      <c r="J4" s="9">
        <v>34.6</v>
      </c>
      <c r="K4" s="11">
        <v>154177</v>
      </c>
      <c r="L4" s="9" t="s">
        <v>173</v>
      </c>
      <c r="M4" s="9">
        <v>6287</v>
      </c>
      <c r="N4" s="9">
        <v>1042</v>
      </c>
      <c r="O4" s="2">
        <v>528</v>
      </c>
    </row>
    <row r="5" spans="1:15" x14ac:dyDescent="0.3">
      <c r="A5" s="5" t="s">
        <v>13</v>
      </c>
      <c r="B5" s="12">
        <v>1017</v>
      </c>
      <c r="C5" s="9" t="s">
        <v>16</v>
      </c>
      <c r="D5" s="9">
        <v>18.7</v>
      </c>
      <c r="E5" s="9">
        <v>71.34</v>
      </c>
      <c r="F5" s="2">
        <v>11761</v>
      </c>
      <c r="G5" s="11">
        <v>405</v>
      </c>
      <c r="H5" s="10">
        <v>101.3</v>
      </c>
      <c r="I5" s="11">
        <v>269821.7</v>
      </c>
      <c r="J5" s="9">
        <v>38</v>
      </c>
      <c r="K5" s="11">
        <v>147954</v>
      </c>
      <c r="L5" s="9" t="s">
        <v>172</v>
      </c>
      <c r="M5" s="9">
        <v>5983</v>
      </c>
      <c r="N5" s="9">
        <v>1368</v>
      </c>
      <c r="O5" s="2">
        <v>1403</v>
      </c>
    </row>
    <row r="6" spans="1:15" x14ac:dyDescent="0.3">
      <c r="A6" s="5" t="s">
        <v>14</v>
      </c>
      <c r="B6" s="12">
        <v>1544</v>
      </c>
      <c r="C6" s="9" t="s">
        <v>11</v>
      </c>
      <c r="D6" s="9">
        <v>15.7</v>
      </c>
      <c r="E6" s="9">
        <v>72.16</v>
      </c>
      <c r="F6" s="2">
        <v>18861</v>
      </c>
      <c r="G6" s="11">
        <v>420</v>
      </c>
      <c r="H6" s="10">
        <v>124.6</v>
      </c>
      <c r="I6" s="11">
        <v>368874.8</v>
      </c>
      <c r="J6" s="9">
        <v>27</v>
      </c>
      <c r="K6" s="11">
        <v>144992</v>
      </c>
      <c r="L6" s="9" t="s">
        <v>171</v>
      </c>
      <c r="M6" s="9">
        <v>6422</v>
      </c>
      <c r="N6" s="9">
        <v>1259</v>
      </c>
      <c r="O6" s="2">
        <v>817</v>
      </c>
    </row>
    <row r="7" spans="1:15" x14ac:dyDescent="0.3">
      <c r="A7" s="5" t="s">
        <v>15</v>
      </c>
      <c r="B7" s="12">
        <v>1242</v>
      </c>
      <c r="C7" s="9" t="s">
        <v>160</v>
      </c>
      <c r="D7" s="9">
        <v>16.100000000000001</v>
      </c>
      <c r="E7" s="9">
        <v>69.75</v>
      </c>
      <c r="F7" s="2">
        <v>15410</v>
      </c>
      <c r="G7" s="11">
        <v>336</v>
      </c>
      <c r="H7" s="10">
        <v>111.5</v>
      </c>
      <c r="I7" s="11">
        <v>175865</v>
      </c>
      <c r="J7" s="9">
        <v>37.4</v>
      </c>
      <c r="K7" s="11">
        <v>138669</v>
      </c>
      <c r="L7" s="9" t="s">
        <v>170</v>
      </c>
      <c r="M7" s="9">
        <v>5690</v>
      </c>
      <c r="N7" s="9">
        <v>1274</v>
      </c>
      <c r="O7" s="2">
        <v>1180</v>
      </c>
    </row>
    <row r="8" spans="1:15" x14ac:dyDescent="0.3">
      <c r="A8" s="5" t="s">
        <v>17</v>
      </c>
      <c r="B8" s="12">
        <v>1413</v>
      </c>
      <c r="C8" s="9" t="s">
        <v>160</v>
      </c>
      <c r="D8" s="9">
        <v>15.4</v>
      </c>
      <c r="E8" s="9">
        <v>69.13</v>
      </c>
      <c r="F8" s="2">
        <v>12228</v>
      </c>
      <c r="G8" s="11">
        <v>300</v>
      </c>
      <c r="H8" s="10">
        <v>117.2</v>
      </c>
      <c r="I8" s="11">
        <v>216320.8</v>
      </c>
      <c r="J8" s="9">
        <v>30.2</v>
      </c>
      <c r="K8" s="11">
        <v>116202</v>
      </c>
      <c r="L8" s="9" t="s">
        <v>169</v>
      </c>
      <c r="M8" s="9">
        <v>6966</v>
      </c>
      <c r="N8" s="9">
        <v>1496</v>
      </c>
      <c r="O8" s="2">
        <v>913</v>
      </c>
    </row>
    <row r="9" spans="1:15" x14ac:dyDescent="0.3">
      <c r="A9" s="5" t="s">
        <v>19</v>
      </c>
      <c r="B9" s="12">
        <v>2569</v>
      </c>
      <c r="C9" s="9" t="s">
        <v>9</v>
      </c>
      <c r="D9" s="9">
        <v>16.3</v>
      </c>
      <c r="E9" s="9">
        <v>71.42</v>
      </c>
      <c r="F9" s="2">
        <v>25562</v>
      </c>
      <c r="G9" s="11">
        <v>355</v>
      </c>
      <c r="H9" s="10">
        <v>103.9</v>
      </c>
      <c r="I9" s="11">
        <v>235814.1</v>
      </c>
      <c r="J9" s="9">
        <v>36.700000000000003</v>
      </c>
      <c r="K9" s="11">
        <v>117073</v>
      </c>
      <c r="L9" s="9" t="s">
        <v>168</v>
      </c>
      <c r="M9" s="9">
        <v>7213</v>
      </c>
      <c r="N9" s="9">
        <v>2687</v>
      </c>
      <c r="O9" s="2">
        <v>2180</v>
      </c>
    </row>
    <row r="10" spans="1:15" x14ac:dyDescent="0.3">
      <c r="A10" s="5" t="s">
        <v>20</v>
      </c>
      <c r="B10" s="12">
        <v>1193</v>
      </c>
      <c r="C10" s="9" t="s">
        <v>18</v>
      </c>
      <c r="D10" s="9">
        <v>17.7</v>
      </c>
      <c r="E10" s="9">
        <v>69.349999999999994</v>
      </c>
      <c r="F10" s="2">
        <v>16279</v>
      </c>
      <c r="G10" s="11">
        <v>290</v>
      </c>
      <c r="H10" s="10">
        <v>115.1</v>
      </c>
      <c r="I10" s="11">
        <v>289782.8</v>
      </c>
      <c r="J10" s="9">
        <v>32.5</v>
      </c>
      <c r="K10" s="11">
        <v>112774</v>
      </c>
      <c r="L10" s="9" t="s">
        <v>167</v>
      </c>
      <c r="M10" s="9">
        <v>4402</v>
      </c>
      <c r="N10" s="9">
        <v>1069</v>
      </c>
      <c r="O10" s="2">
        <v>926</v>
      </c>
    </row>
    <row r="11" spans="1:15" x14ac:dyDescent="0.3">
      <c r="A11" s="5" t="s">
        <v>21</v>
      </c>
      <c r="B11" s="12">
        <v>2329</v>
      </c>
      <c r="C11" s="9" t="s">
        <v>162</v>
      </c>
      <c r="D11" s="9">
        <v>14.4</v>
      </c>
      <c r="E11" s="9">
        <v>70.89</v>
      </c>
      <c r="F11" s="2">
        <v>20496</v>
      </c>
      <c r="G11" s="11">
        <v>456</v>
      </c>
      <c r="H11" s="10">
        <v>108.8</v>
      </c>
      <c r="I11" s="11">
        <v>262578.3</v>
      </c>
      <c r="J11" s="9">
        <v>27.8</v>
      </c>
      <c r="K11" s="11">
        <v>158218</v>
      </c>
      <c r="L11" s="9" t="s">
        <v>166</v>
      </c>
      <c r="M11" s="9">
        <v>6652</v>
      </c>
      <c r="N11" s="9">
        <v>1509</v>
      </c>
      <c r="O11" s="2">
        <v>1120</v>
      </c>
    </row>
    <row r="12" spans="1:15" x14ac:dyDescent="0.3">
      <c r="A12" s="5" t="s">
        <v>22</v>
      </c>
      <c r="B12" s="12">
        <v>12108</v>
      </c>
      <c r="C12" s="9">
        <v>4.7529000000000002E-2</v>
      </c>
      <c r="D12" s="9">
        <v>13.7</v>
      </c>
      <c r="E12" s="9">
        <v>76.37</v>
      </c>
      <c r="F12" s="2">
        <v>69097</v>
      </c>
      <c r="G12" s="11">
        <v>733</v>
      </c>
      <c r="H12" s="10">
        <v>117</v>
      </c>
      <c r="I12" s="11">
        <v>980986.6</v>
      </c>
      <c r="J12" s="9">
        <v>31.5</v>
      </c>
      <c r="K12" s="11">
        <v>333529</v>
      </c>
      <c r="L12" s="9" t="s">
        <v>165</v>
      </c>
      <c r="M12" s="9">
        <v>24935</v>
      </c>
      <c r="N12" s="9">
        <v>10282</v>
      </c>
      <c r="O12" s="2">
        <v>7126</v>
      </c>
    </row>
    <row r="13" spans="1:15" ht="28.2" x14ac:dyDescent="0.3">
      <c r="A13" s="5" t="s">
        <v>23</v>
      </c>
      <c r="B13" s="12">
        <v>171</v>
      </c>
      <c r="C13" s="9" t="s">
        <v>164</v>
      </c>
      <c r="D13" s="9">
        <v>19.8</v>
      </c>
      <c r="E13" s="9">
        <v>64.94</v>
      </c>
      <c r="F13" s="2">
        <v>3767</v>
      </c>
      <c r="G13" s="11">
        <v>311</v>
      </c>
      <c r="H13" s="10">
        <v>79.400000000000006</v>
      </c>
      <c r="I13" s="11">
        <v>224042.7</v>
      </c>
      <c r="J13" s="9">
        <v>37.799999999999997</v>
      </c>
      <c r="K13" s="11">
        <v>108408</v>
      </c>
      <c r="L13" s="9" t="s">
        <v>163</v>
      </c>
      <c r="M13" s="9">
        <v>5532</v>
      </c>
      <c r="N13" s="9">
        <v>87</v>
      </c>
      <c r="O13" s="2">
        <v>320</v>
      </c>
    </row>
    <row r="14" spans="1:15" x14ac:dyDescent="0.3">
      <c r="A14" s="5" t="s">
        <v>25</v>
      </c>
      <c r="B14" s="12">
        <v>1090</v>
      </c>
      <c r="C14" s="9" t="s">
        <v>162</v>
      </c>
      <c r="D14" s="9">
        <v>21.8</v>
      </c>
      <c r="E14" s="9">
        <v>67.11</v>
      </c>
      <c r="F14" s="2">
        <v>18932</v>
      </c>
      <c r="G14" s="11">
        <v>368</v>
      </c>
      <c r="H14" s="10">
        <v>89.8</v>
      </c>
      <c r="I14" s="11">
        <v>209780.8</v>
      </c>
      <c r="J14" s="9">
        <v>34.299999999999997</v>
      </c>
      <c r="K14" s="11">
        <v>116140</v>
      </c>
      <c r="L14" s="9" t="s">
        <v>161</v>
      </c>
      <c r="M14" s="9">
        <v>9087</v>
      </c>
      <c r="N14" s="9">
        <v>2149</v>
      </c>
      <c r="O14" s="2">
        <v>1736</v>
      </c>
    </row>
    <row r="15" spans="1:15" x14ac:dyDescent="0.3">
      <c r="A15" s="5" t="s">
        <v>26</v>
      </c>
      <c r="B15" s="12">
        <v>1043</v>
      </c>
      <c r="C15" s="9" t="s">
        <v>160</v>
      </c>
      <c r="D15" s="9">
        <v>15.2</v>
      </c>
      <c r="E15" s="9">
        <v>69.84</v>
      </c>
      <c r="F15" s="2">
        <v>11606</v>
      </c>
      <c r="G15" s="11">
        <v>380</v>
      </c>
      <c r="H15" s="10">
        <v>99.6</v>
      </c>
      <c r="I15" s="11">
        <v>151263.6</v>
      </c>
      <c r="J15" s="9">
        <v>33.200000000000003</v>
      </c>
      <c r="K15" s="11">
        <v>121813</v>
      </c>
      <c r="L15" s="9" t="s">
        <v>159</v>
      </c>
      <c r="M15" s="9">
        <v>4341</v>
      </c>
      <c r="N15" s="9">
        <v>1021</v>
      </c>
      <c r="O15" s="2">
        <v>529</v>
      </c>
    </row>
    <row r="16" spans="1:15" x14ac:dyDescent="0.3">
      <c r="A16" s="5" t="s">
        <v>27</v>
      </c>
      <c r="B16" s="12">
        <v>2418</v>
      </c>
      <c r="C16" s="9" t="s">
        <v>158</v>
      </c>
      <c r="D16" s="9">
        <v>20.2</v>
      </c>
      <c r="E16" s="9">
        <v>66.72</v>
      </c>
      <c r="F16" s="2">
        <v>32955</v>
      </c>
      <c r="G16" s="11">
        <v>304</v>
      </c>
      <c r="H16" s="10">
        <v>89.4</v>
      </c>
      <c r="I16" s="11">
        <v>332700.5</v>
      </c>
      <c r="J16" s="9">
        <v>27.4</v>
      </c>
      <c r="K16" s="11">
        <v>110126</v>
      </c>
      <c r="L16" s="9" t="s">
        <v>157</v>
      </c>
      <c r="M16" s="9">
        <v>7553</v>
      </c>
      <c r="N16" s="9">
        <v>1708</v>
      </c>
      <c r="O16" s="2">
        <v>2101</v>
      </c>
    </row>
    <row r="17" spans="1:15" ht="28.2" x14ac:dyDescent="0.3">
      <c r="A17" s="5" t="s">
        <v>28</v>
      </c>
      <c r="B17" s="12">
        <v>859</v>
      </c>
      <c r="C17" s="9">
        <v>1.1252E-2</v>
      </c>
      <c r="D17" s="9">
        <v>21.2</v>
      </c>
      <c r="E17" s="9">
        <v>73.709999999999994</v>
      </c>
      <c r="F17" s="2">
        <v>8785</v>
      </c>
      <c r="G17" s="11">
        <v>248</v>
      </c>
      <c r="H17" s="10">
        <v>105.9</v>
      </c>
      <c r="I17" s="11">
        <v>129236.2</v>
      </c>
      <c r="J17" s="9">
        <v>38.799999999999997</v>
      </c>
      <c r="K17" s="11">
        <v>104645</v>
      </c>
      <c r="L17" s="9" t="s">
        <v>156</v>
      </c>
      <c r="M17" s="9">
        <v>6245</v>
      </c>
      <c r="N17" s="9">
        <v>1033</v>
      </c>
      <c r="O17" s="2">
        <v>1002</v>
      </c>
    </row>
    <row r="18" spans="1:15" x14ac:dyDescent="0.3">
      <c r="A18" s="5" t="s">
        <v>29</v>
      </c>
      <c r="B18" s="12">
        <v>963</v>
      </c>
      <c r="C18" s="9">
        <v>1.2152E-2</v>
      </c>
      <c r="D18" s="9">
        <v>16.399999999999999</v>
      </c>
      <c r="E18" s="9">
        <v>70.510000000000005</v>
      </c>
      <c r="F18" s="2">
        <v>13117</v>
      </c>
      <c r="G18" s="11">
        <v>350</v>
      </c>
      <c r="H18" s="10">
        <v>111.2</v>
      </c>
      <c r="I18" s="11">
        <v>287695.40000000002</v>
      </c>
      <c r="J18" s="9">
        <v>44</v>
      </c>
      <c r="K18" s="11">
        <v>123113</v>
      </c>
      <c r="L18" s="9" t="s">
        <v>155</v>
      </c>
      <c r="M18" s="9">
        <v>7547</v>
      </c>
      <c r="N18" s="9">
        <v>795</v>
      </c>
      <c r="O18" s="2">
        <v>658</v>
      </c>
    </row>
    <row r="19" spans="1:15" x14ac:dyDescent="0.3">
      <c r="A19" s="5" t="s">
        <v>30</v>
      </c>
      <c r="B19" s="12">
        <v>1005</v>
      </c>
      <c r="C19" s="9">
        <v>1.2756999999999999E-2</v>
      </c>
      <c r="D19" s="9">
        <v>15.3</v>
      </c>
      <c r="E19" s="9">
        <v>70.02</v>
      </c>
      <c r="F19" s="2">
        <v>13070</v>
      </c>
      <c r="G19" s="11">
        <v>276</v>
      </c>
      <c r="H19" s="10">
        <v>103.3</v>
      </c>
      <c r="I19" s="11">
        <v>291365.2</v>
      </c>
      <c r="J19" s="9">
        <v>31</v>
      </c>
      <c r="K19" s="11">
        <v>144553</v>
      </c>
      <c r="L19" s="9" t="s">
        <v>154</v>
      </c>
      <c r="M19" s="9">
        <v>7729</v>
      </c>
      <c r="N19" s="9">
        <v>1281</v>
      </c>
      <c r="O19" s="2">
        <v>572</v>
      </c>
    </row>
    <row r="20" spans="1:15" x14ac:dyDescent="0.3">
      <c r="A20" s="5" t="s">
        <v>31</v>
      </c>
      <c r="B20" s="12">
        <v>320</v>
      </c>
      <c r="C20" s="9">
        <v>9.4129999999999995E-3</v>
      </c>
      <c r="D20" s="9">
        <v>17.7</v>
      </c>
      <c r="E20" s="9">
        <v>67.98</v>
      </c>
      <c r="F20" s="2">
        <v>7935</v>
      </c>
      <c r="G20" s="11">
        <v>323</v>
      </c>
      <c r="H20" s="10">
        <v>77.5</v>
      </c>
      <c r="I20" s="11">
        <v>416493</v>
      </c>
      <c r="J20" s="9">
        <v>39.6</v>
      </c>
      <c r="K20" s="11">
        <v>132314</v>
      </c>
      <c r="L20" s="9" t="s">
        <v>153</v>
      </c>
      <c r="M20" s="9">
        <v>13361</v>
      </c>
      <c r="N20" s="9">
        <v>317</v>
      </c>
      <c r="O20" s="2">
        <v>292</v>
      </c>
    </row>
    <row r="21" spans="1:15" ht="28.2" x14ac:dyDescent="0.3">
      <c r="A21" s="5" t="s">
        <v>32</v>
      </c>
      <c r="B21" s="12">
        <v>470</v>
      </c>
      <c r="C21" s="9">
        <v>1.0463E-2</v>
      </c>
      <c r="D21" s="9">
        <v>20.7</v>
      </c>
      <c r="E21" s="9">
        <v>73.94</v>
      </c>
      <c r="F21" s="2">
        <v>6483</v>
      </c>
      <c r="G21" s="11">
        <v>314</v>
      </c>
      <c r="H21" s="10">
        <v>127.3</v>
      </c>
      <c r="I21" s="11">
        <v>140400.9</v>
      </c>
      <c r="J21" s="9">
        <v>21.7</v>
      </c>
      <c r="K21" s="11">
        <v>73742</v>
      </c>
      <c r="L21" s="9" t="s">
        <v>152</v>
      </c>
      <c r="M21" s="9">
        <v>4903</v>
      </c>
      <c r="N21" s="9">
        <v>704</v>
      </c>
      <c r="O21" s="2">
        <v>447</v>
      </c>
    </row>
    <row r="22" spans="1:15" ht="28.2" x14ac:dyDescent="0.3">
      <c r="A22" s="5" t="s">
        <v>33</v>
      </c>
      <c r="B22" s="12">
        <v>2734</v>
      </c>
      <c r="C22" s="9">
        <v>1.0232E-2</v>
      </c>
      <c r="D22" s="9">
        <v>18.5</v>
      </c>
      <c r="E22" s="9">
        <v>67.72</v>
      </c>
      <c r="F22" s="2">
        <v>25728</v>
      </c>
      <c r="G22" s="11">
        <v>359</v>
      </c>
      <c r="H22" s="10">
        <v>106.3</v>
      </c>
      <c r="I22" s="11">
        <v>243932.3</v>
      </c>
      <c r="J22" s="9">
        <v>36.799999999999997</v>
      </c>
      <c r="K22" s="11">
        <v>125935</v>
      </c>
      <c r="L22" s="9" t="s">
        <v>151</v>
      </c>
      <c r="M22" s="9">
        <v>6233</v>
      </c>
      <c r="N22" s="9">
        <v>1874</v>
      </c>
      <c r="O22" s="2">
        <v>2860</v>
      </c>
    </row>
    <row r="23" spans="1:15" x14ac:dyDescent="0.3">
      <c r="A23" s="5" t="s">
        <v>34</v>
      </c>
      <c r="B23" s="12">
        <v>1311</v>
      </c>
      <c r="C23" s="9">
        <v>1.1232000000000001E-2</v>
      </c>
      <c r="D23" s="9">
        <v>16.5</v>
      </c>
      <c r="E23" s="9">
        <v>70.260000000000005</v>
      </c>
      <c r="F23" s="2">
        <v>17172</v>
      </c>
      <c r="G23" s="11">
        <v>320</v>
      </c>
      <c r="H23" s="10">
        <v>97.7</v>
      </c>
      <c r="I23" s="11">
        <v>170457.60000000001</v>
      </c>
      <c r="J23" s="9">
        <v>30.6</v>
      </c>
      <c r="K23" s="11">
        <v>113482</v>
      </c>
      <c r="L23" s="9" t="s">
        <v>150</v>
      </c>
      <c r="M23" s="9">
        <v>5698</v>
      </c>
      <c r="N23" s="9">
        <v>1444</v>
      </c>
      <c r="O23" s="2">
        <v>660</v>
      </c>
    </row>
    <row r="24" spans="1:15" x14ac:dyDescent="0.3">
      <c r="A24" s="5" t="s">
        <v>35</v>
      </c>
      <c r="B24" s="12">
        <v>656</v>
      </c>
      <c r="C24" s="9">
        <v>1.796E-2</v>
      </c>
      <c r="D24" s="9">
        <v>16.899999999999999</v>
      </c>
      <c r="E24" s="9">
        <v>69.86</v>
      </c>
      <c r="F24" s="2">
        <v>10081</v>
      </c>
      <c r="G24" s="11">
        <v>279</v>
      </c>
      <c r="H24" s="10">
        <v>105.1</v>
      </c>
      <c r="I24" s="11">
        <v>211383.4</v>
      </c>
      <c r="J24" s="9">
        <v>37</v>
      </c>
      <c r="K24" s="11">
        <v>104945</v>
      </c>
      <c r="L24" s="9" t="s">
        <v>149</v>
      </c>
      <c r="M24" s="9">
        <v>6431</v>
      </c>
      <c r="N24" s="9">
        <v>890</v>
      </c>
      <c r="O24" s="2">
        <v>560</v>
      </c>
    </row>
    <row r="25" spans="1:15" x14ac:dyDescent="0.3">
      <c r="A25" s="5" t="s">
        <v>36</v>
      </c>
      <c r="B25" s="12">
        <v>5404</v>
      </c>
      <c r="C25" s="9">
        <v>1.5810999999999999E-2</v>
      </c>
      <c r="D25" s="9">
        <v>17.2</v>
      </c>
      <c r="E25" s="9">
        <v>72.290000000000006</v>
      </c>
      <c r="F25" s="2">
        <v>45217</v>
      </c>
      <c r="G25" s="11">
        <v>283</v>
      </c>
      <c r="H25" s="10">
        <v>122.6</v>
      </c>
      <c r="I25" s="11">
        <v>309837.7</v>
      </c>
      <c r="J25" s="9">
        <v>30.2</v>
      </c>
      <c r="K25" s="11">
        <v>170772</v>
      </c>
      <c r="L25" s="9" t="s">
        <v>148</v>
      </c>
      <c r="M25" s="9">
        <v>8355</v>
      </c>
      <c r="N25" s="9">
        <v>3663</v>
      </c>
      <c r="O25" s="2">
        <v>6561</v>
      </c>
    </row>
    <row r="26" spans="1:15" x14ac:dyDescent="0.3">
      <c r="A26" s="5" t="s">
        <v>37</v>
      </c>
      <c r="B26" s="12">
        <v>2853</v>
      </c>
      <c r="C26" s="9">
        <v>9.6690000000000005E-3</v>
      </c>
      <c r="D26" s="9">
        <v>18.3</v>
      </c>
      <c r="E26" s="9">
        <v>69.06</v>
      </c>
      <c r="F26" s="2">
        <v>39443</v>
      </c>
      <c r="G26" s="11">
        <v>305</v>
      </c>
      <c r="H26" s="10">
        <v>107.9</v>
      </c>
      <c r="I26" s="11">
        <v>441084.9</v>
      </c>
      <c r="J26" s="9">
        <v>28.9</v>
      </c>
      <c r="K26" s="11">
        <v>162148</v>
      </c>
      <c r="L26" s="9">
        <v>20733118</v>
      </c>
      <c r="M26" s="9">
        <v>7535</v>
      </c>
      <c r="N26" s="9">
        <v>2444</v>
      </c>
      <c r="O26" s="2">
        <v>3203</v>
      </c>
    </row>
    <row r="27" spans="1:15" x14ac:dyDescent="0.3">
      <c r="A27" s="5" t="s">
        <v>38</v>
      </c>
      <c r="B27" s="12">
        <v>877</v>
      </c>
      <c r="C27" s="9">
        <v>6.0610000000000004E-3</v>
      </c>
      <c r="D27" s="9">
        <v>18</v>
      </c>
      <c r="E27" s="9">
        <v>68.27</v>
      </c>
      <c r="F27" s="2">
        <v>13181</v>
      </c>
      <c r="G27" s="11">
        <v>312</v>
      </c>
      <c r="H27" s="10">
        <v>101.3</v>
      </c>
      <c r="I27" s="11">
        <v>189502.7</v>
      </c>
      <c r="J27" s="9">
        <v>39.700000000000003</v>
      </c>
      <c r="K27" s="11">
        <v>107661</v>
      </c>
      <c r="L27" s="9" t="s">
        <v>147</v>
      </c>
      <c r="M27" s="9">
        <v>5300</v>
      </c>
      <c r="N27" s="9">
        <v>1211</v>
      </c>
      <c r="O27" s="2">
        <v>838</v>
      </c>
    </row>
    <row r="28" spans="1:15" x14ac:dyDescent="0.3">
      <c r="A28" s="5" t="s">
        <v>39</v>
      </c>
      <c r="B28" s="12">
        <v>1119</v>
      </c>
      <c r="C28" s="9">
        <v>5.7730000000000004E-3</v>
      </c>
      <c r="D28" s="9">
        <v>15.7</v>
      </c>
      <c r="E28" s="9">
        <v>70.14</v>
      </c>
      <c r="F28" s="2">
        <v>14073</v>
      </c>
      <c r="G28" s="11">
        <v>536</v>
      </c>
      <c r="H28" s="10">
        <v>113.8</v>
      </c>
      <c r="I28" s="11">
        <v>242646.1</v>
      </c>
      <c r="J28" s="9">
        <v>27.4</v>
      </c>
      <c r="K28" s="11">
        <v>130337</v>
      </c>
      <c r="L28" s="9" t="s">
        <v>146</v>
      </c>
      <c r="M28" s="9">
        <v>6488</v>
      </c>
      <c r="N28" s="9">
        <v>797</v>
      </c>
      <c r="O28" s="2">
        <v>854</v>
      </c>
    </row>
    <row r="29" spans="1:15" x14ac:dyDescent="0.3">
      <c r="A29" s="5" t="s">
        <v>40</v>
      </c>
      <c r="B29" s="12">
        <v>1764</v>
      </c>
      <c r="C29" s="9">
        <v>1.3176999999999999E-2</v>
      </c>
      <c r="D29" s="9">
        <v>14.1</v>
      </c>
      <c r="E29" s="9">
        <v>70.36</v>
      </c>
      <c r="F29" s="2">
        <v>16765</v>
      </c>
      <c r="G29" s="11">
        <v>71</v>
      </c>
      <c r="H29" s="10">
        <v>144.5</v>
      </c>
      <c r="I29" s="11">
        <v>386177.6</v>
      </c>
      <c r="J29" s="9">
        <v>33.6</v>
      </c>
      <c r="K29" s="11">
        <v>141100</v>
      </c>
      <c r="L29" s="9" t="s">
        <v>145</v>
      </c>
      <c r="M29" s="9">
        <v>1859</v>
      </c>
      <c r="N29" s="9">
        <v>1315</v>
      </c>
      <c r="O29" s="2">
        <v>1185</v>
      </c>
    </row>
    <row r="30" spans="1:15" x14ac:dyDescent="0.3">
      <c r="A30" s="5" t="s">
        <v>41</v>
      </c>
      <c r="B30" s="12">
        <v>1160</v>
      </c>
      <c r="C30" s="9">
        <v>1.1609E-2</v>
      </c>
      <c r="D30" s="9">
        <v>15.9</v>
      </c>
      <c r="E30" s="9">
        <v>70.66</v>
      </c>
      <c r="F30" s="2">
        <v>12706</v>
      </c>
      <c r="G30" s="11">
        <v>272</v>
      </c>
      <c r="H30" s="10">
        <v>126</v>
      </c>
      <c r="I30" s="11">
        <v>271896.2</v>
      </c>
      <c r="J30" s="9">
        <v>25.7</v>
      </c>
      <c r="K30" s="11">
        <v>151358</v>
      </c>
      <c r="L30" s="9" t="s">
        <v>144</v>
      </c>
      <c r="M30" s="9">
        <v>6544</v>
      </c>
      <c r="N30" s="9">
        <v>967</v>
      </c>
      <c r="O30" s="2">
        <v>775</v>
      </c>
    </row>
    <row r="31" spans="1:15" x14ac:dyDescent="0.3">
      <c r="A31" s="5" t="s">
        <v>42</v>
      </c>
      <c r="B31" s="12">
        <v>150</v>
      </c>
      <c r="C31" s="9">
        <v>9.0519999999999993E-3</v>
      </c>
      <c r="D31" s="9">
        <v>18</v>
      </c>
      <c r="E31" s="9">
        <v>67.12</v>
      </c>
      <c r="F31" s="2">
        <v>5550</v>
      </c>
      <c r="G31" s="11">
        <v>453</v>
      </c>
      <c r="H31" s="10">
        <v>73.5</v>
      </c>
      <c r="I31" s="11">
        <v>587477.4</v>
      </c>
      <c r="J31" s="9">
        <v>47.4</v>
      </c>
      <c r="K31" s="11">
        <v>153398</v>
      </c>
      <c r="L31" s="9" t="s">
        <v>143</v>
      </c>
      <c r="M31" s="9">
        <v>11489</v>
      </c>
      <c r="N31" s="9">
        <v>178</v>
      </c>
      <c r="O31" s="2">
        <v>230</v>
      </c>
    </row>
    <row r="32" spans="1:15" x14ac:dyDescent="0.3">
      <c r="A32" s="5" t="s">
        <v>43</v>
      </c>
      <c r="B32" s="12">
        <v>7134</v>
      </c>
      <c r="C32" s="9">
        <v>8.8020000000000008E-3</v>
      </c>
      <c r="D32" s="9">
        <v>15.4</v>
      </c>
      <c r="E32" s="9">
        <v>70.78</v>
      </c>
      <c r="F32" s="2">
        <v>59662</v>
      </c>
      <c r="G32" s="11">
        <v>204</v>
      </c>
      <c r="H32" s="10">
        <v>126.6</v>
      </c>
      <c r="I32" s="11">
        <v>359047.3</v>
      </c>
      <c r="J32" s="9">
        <v>30.5</v>
      </c>
      <c r="K32" s="11">
        <v>191797</v>
      </c>
      <c r="L32" s="9">
        <v>55505918</v>
      </c>
      <c r="M32" s="9">
        <v>4482</v>
      </c>
      <c r="N32" s="9">
        <v>7882</v>
      </c>
      <c r="O32" s="2">
        <v>5457</v>
      </c>
    </row>
    <row r="33" spans="1:15" x14ac:dyDescent="0.3">
      <c r="A33" s="5" t="s">
        <v>44</v>
      </c>
      <c r="B33" s="12">
        <v>771</v>
      </c>
      <c r="C33" s="9">
        <v>1.005E-2</v>
      </c>
      <c r="D33" s="9">
        <v>17.399999999999999</v>
      </c>
      <c r="E33" s="9">
        <v>70.459999999999994</v>
      </c>
      <c r="F33" s="2">
        <v>10593</v>
      </c>
      <c r="G33" s="11">
        <v>285</v>
      </c>
      <c r="H33" s="10">
        <v>84.5</v>
      </c>
      <c r="I33" s="11">
        <v>395213.7</v>
      </c>
      <c r="J33" s="9">
        <v>42.2</v>
      </c>
      <c r="K33" s="11">
        <v>177300</v>
      </c>
      <c r="L33" s="9" t="s">
        <v>142</v>
      </c>
      <c r="M33" s="9">
        <v>8161</v>
      </c>
      <c r="N33" s="9">
        <v>649</v>
      </c>
      <c r="O33" s="2">
        <v>1026</v>
      </c>
    </row>
    <row r="34" spans="1:15" x14ac:dyDescent="0.3">
      <c r="A34" s="5" t="s">
        <v>45</v>
      </c>
      <c r="B34" s="12">
        <v>43</v>
      </c>
      <c r="C34" s="9">
        <v>1.7100000000000001E-4</v>
      </c>
      <c r="D34" s="9">
        <v>23.7</v>
      </c>
      <c r="E34" s="9">
        <v>65.760000000000005</v>
      </c>
      <c r="F34" s="2">
        <v>1603</v>
      </c>
      <c r="G34" s="11">
        <v>9</v>
      </c>
      <c r="H34" s="10">
        <v>82.7</v>
      </c>
      <c r="I34" s="11">
        <v>4035943.2</v>
      </c>
      <c r="J34" s="9">
        <v>31.4</v>
      </c>
      <c r="K34" s="11">
        <v>158161</v>
      </c>
      <c r="L34" s="9" t="s">
        <v>141</v>
      </c>
      <c r="M34" s="9">
        <v>5958</v>
      </c>
      <c r="N34" s="9">
        <v>40</v>
      </c>
      <c r="O34" s="2">
        <v>25</v>
      </c>
    </row>
    <row r="35" spans="1:15" x14ac:dyDescent="0.3">
      <c r="A35" s="5" t="s">
        <v>46</v>
      </c>
      <c r="B35" s="12">
        <v>3281</v>
      </c>
      <c r="C35" s="9">
        <v>1.4628E-2</v>
      </c>
      <c r="D35" s="9">
        <v>15.4</v>
      </c>
      <c r="E35" s="9">
        <v>69.42</v>
      </c>
      <c r="F35" s="2">
        <v>32679</v>
      </c>
      <c r="G35" s="11">
        <v>381</v>
      </c>
      <c r="H35" s="10">
        <v>97.4</v>
      </c>
      <c r="I35" s="11">
        <v>281581.09999999998</v>
      </c>
      <c r="J35" s="9">
        <v>28.2</v>
      </c>
      <c r="K35" s="11">
        <v>164303</v>
      </c>
      <c r="L35" s="9" t="s">
        <v>140</v>
      </c>
      <c r="M35" s="9">
        <v>7645</v>
      </c>
      <c r="N35" s="9">
        <v>4971</v>
      </c>
      <c r="O35" s="2">
        <v>1753</v>
      </c>
    </row>
    <row r="36" spans="1:15" x14ac:dyDescent="0.3">
      <c r="A36" s="5" t="s">
        <v>47</v>
      </c>
      <c r="B36" s="12">
        <v>623</v>
      </c>
      <c r="C36" s="9">
        <v>1.0361E-2</v>
      </c>
      <c r="D36" s="9">
        <v>16.100000000000001</v>
      </c>
      <c r="E36" s="9">
        <v>67.67</v>
      </c>
      <c r="F36" s="2">
        <v>9067</v>
      </c>
      <c r="G36" s="11">
        <v>260</v>
      </c>
      <c r="H36" s="10">
        <v>109.8</v>
      </c>
      <c r="I36" s="11">
        <v>286501.8</v>
      </c>
      <c r="J36" s="9">
        <v>37.799999999999997</v>
      </c>
      <c r="K36" s="11">
        <v>136772</v>
      </c>
      <c r="L36" s="9" t="s">
        <v>139</v>
      </c>
      <c r="M36" s="9">
        <v>6247</v>
      </c>
      <c r="N36" s="9">
        <v>703</v>
      </c>
      <c r="O36" s="2">
        <v>471</v>
      </c>
    </row>
    <row r="37" spans="1:15" x14ac:dyDescent="0.3">
      <c r="A37" s="5" t="s">
        <v>48</v>
      </c>
      <c r="B37" s="12">
        <v>2731</v>
      </c>
      <c r="C37" s="9">
        <v>9.1629999999999993E-3</v>
      </c>
      <c r="D37" s="9">
        <v>16.7</v>
      </c>
      <c r="E37" s="9">
        <v>70.19</v>
      </c>
      <c r="F37" s="2">
        <v>28354</v>
      </c>
      <c r="G37" s="11">
        <v>408</v>
      </c>
      <c r="H37" s="10">
        <v>99.5</v>
      </c>
      <c r="I37" s="11">
        <v>300522.5</v>
      </c>
      <c r="J37" s="9">
        <v>31.5</v>
      </c>
      <c r="K37" s="11">
        <v>159368</v>
      </c>
      <c r="L37" s="9" t="s">
        <v>138</v>
      </c>
      <c r="M37" s="9">
        <v>8539</v>
      </c>
      <c r="N37" s="9">
        <v>2339</v>
      </c>
      <c r="O37" s="2">
        <v>2905</v>
      </c>
    </row>
    <row r="38" spans="1:15" x14ac:dyDescent="0.3">
      <c r="A38" s="5" t="s">
        <v>49</v>
      </c>
      <c r="B38" s="12">
        <v>1974</v>
      </c>
      <c r="C38" s="9">
        <v>1.0024E-2</v>
      </c>
      <c r="D38" s="9">
        <v>17.7</v>
      </c>
      <c r="E38" s="9">
        <v>69.739999999999995</v>
      </c>
      <c r="F38" s="2">
        <v>20086</v>
      </c>
      <c r="G38" s="11">
        <v>280</v>
      </c>
      <c r="H38" s="10">
        <v>107.4</v>
      </c>
      <c r="I38" s="11">
        <v>279510.40000000002</v>
      </c>
      <c r="J38" s="9">
        <v>27.1</v>
      </c>
      <c r="K38" s="11">
        <v>149230</v>
      </c>
      <c r="L38" s="9" t="s">
        <v>137</v>
      </c>
      <c r="M38" s="9">
        <v>5480</v>
      </c>
      <c r="N38" s="9">
        <v>2300</v>
      </c>
      <c r="O38" s="2">
        <v>1886</v>
      </c>
    </row>
    <row r="39" spans="1:15" x14ac:dyDescent="0.3">
      <c r="A39" s="5" t="s">
        <v>50</v>
      </c>
      <c r="B39" s="12">
        <v>2009</v>
      </c>
      <c r="C39" s="9">
        <v>8.4740000000000006E-3</v>
      </c>
      <c r="D39" s="9">
        <v>18.7</v>
      </c>
      <c r="E39" s="9">
        <v>68.900000000000006</v>
      </c>
      <c r="F39" s="2">
        <v>21248</v>
      </c>
      <c r="G39" s="11">
        <v>339</v>
      </c>
      <c r="H39" s="10">
        <v>108.1</v>
      </c>
      <c r="I39" s="11">
        <v>356311.4</v>
      </c>
      <c r="J39" s="9">
        <v>30.7</v>
      </c>
      <c r="K39" s="11">
        <v>119649</v>
      </c>
      <c r="L39" s="9" t="s">
        <v>136</v>
      </c>
      <c r="M39" s="9">
        <v>5792</v>
      </c>
      <c r="N39" s="9">
        <v>1174</v>
      </c>
      <c r="O39" s="2">
        <v>1807</v>
      </c>
    </row>
    <row r="40" spans="1:15" x14ac:dyDescent="0.3">
      <c r="A40" s="5" t="s">
        <v>51</v>
      </c>
      <c r="B40" s="12">
        <v>770</v>
      </c>
      <c r="C40" s="9">
        <v>6.4489999999999999E-3</v>
      </c>
      <c r="D40" s="9">
        <v>15.5</v>
      </c>
      <c r="E40" s="9">
        <v>70.22</v>
      </c>
      <c r="F40" s="2">
        <v>10970</v>
      </c>
      <c r="G40" s="11">
        <v>485</v>
      </c>
      <c r="H40" s="10">
        <v>99.1</v>
      </c>
      <c r="I40" s="11">
        <v>213218.2</v>
      </c>
      <c r="J40" s="9">
        <v>26.9</v>
      </c>
      <c r="K40" s="11">
        <v>116988</v>
      </c>
      <c r="L40" s="9" t="s">
        <v>135</v>
      </c>
      <c r="M40" s="9">
        <v>6277</v>
      </c>
      <c r="N40" s="9">
        <v>1307</v>
      </c>
      <c r="O40" s="2">
        <v>337</v>
      </c>
    </row>
    <row r="41" spans="1:15" x14ac:dyDescent="0.3">
      <c r="A41" s="5" t="s">
        <v>52</v>
      </c>
      <c r="B41" s="12">
        <v>1361</v>
      </c>
      <c r="C41" s="9">
        <v>7.8670000000000007E-3</v>
      </c>
      <c r="D41" s="9">
        <v>14.9</v>
      </c>
      <c r="E41" s="9">
        <v>71.540000000000006</v>
      </c>
      <c r="F41" s="2">
        <v>14381</v>
      </c>
      <c r="G41" s="11">
        <v>335</v>
      </c>
      <c r="H41" s="10">
        <v>115.9</v>
      </c>
      <c r="I41" s="11">
        <v>198177.1</v>
      </c>
      <c r="J41" s="9">
        <v>37.5</v>
      </c>
      <c r="K41" s="11">
        <v>118598</v>
      </c>
      <c r="L41" s="9">
        <v>4449900</v>
      </c>
      <c r="M41" s="9">
        <v>5804</v>
      </c>
      <c r="N41" s="9">
        <v>701</v>
      </c>
      <c r="O41" s="2">
        <v>776</v>
      </c>
    </row>
    <row r="42" spans="1:15" x14ac:dyDescent="0.3">
      <c r="A42" s="5" t="s">
        <v>53</v>
      </c>
      <c r="B42" s="12">
        <v>2636</v>
      </c>
      <c r="C42" s="9">
        <v>1.0130999999999999E-2</v>
      </c>
      <c r="D42" s="9">
        <v>18.7</v>
      </c>
      <c r="E42" s="9">
        <v>68.75</v>
      </c>
      <c r="F42" s="2">
        <v>28369</v>
      </c>
      <c r="G42" s="11">
        <v>309</v>
      </c>
      <c r="H42" s="10">
        <v>115.9</v>
      </c>
      <c r="I42" s="11">
        <v>334027.2</v>
      </c>
      <c r="J42" s="9">
        <v>27.6</v>
      </c>
      <c r="K42" s="11">
        <v>172008</v>
      </c>
      <c r="L42" s="9">
        <v>18199661</v>
      </c>
      <c r="M42" s="9">
        <v>6552</v>
      </c>
      <c r="N42" s="9">
        <v>1492</v>
      </c>
      <c r="O42" s="2">
        <v>2478</v>
      </c>
    </row>
    <row r="43" spans="1:15" x14ac:dyDescent="0.3">
      <c r="A43" s="5" t="s">
        <v>54</v>
      </c>
      <c r="B43" s="12">
        <v>1938</v>
      </c>
      <c r="C43" s="9">
        <v>1.3384E-2</v>
      </c>
      <c r="D43" s="9">
        <v>16.3</v>
      </c>
      <c r="E43" s="9">
        <v>68.19</v>
      </c>
      <c r="F43" s="2">
        <v>22692</v>
      </c>
      <c r="G43" s="11">
        <v>342</v>
      </c>
      <c r="H43" s="10">
        <v>94.7</v>
      </c>
      <c r="I43" s="11">
        <v>297224.3</v>
      </c>
      <c r="J43" s="9">
        <v>29.3</v>
      </c>
      <c r="K43" s="11">
        <v>128066</v>
      </c>
      <c r="L43" s="9">
        <v>46243679</v>
      </c>
      <c r="M43" s="9">
        <v>8754</v>
      </c>
      <c r="N43" s="9">
        <v>1380</v>
      </c>
      <c r="O43" s="2">
        <v>2366</v>
      </c>
    </row>
    <row r="44" spans="1:15" x14ac:dyDescent="0.3">
      <c r="A44" s="5" t="s">
        <v>55</v>
      </c>
      <c r="B44" s="12">
        <v>657</v>
      </c>
      <c r="C44" s="9">
        <v>8.8599999999999998E-3</v>
      </c>
      <c r="D44" s="9">
        <v>15.2</v>
      </c>
      <c r="E44" s="9">
        <v>67.819999999999993</v>
      </c>
      <c r="F44" s="2">
        <v>11452</v>
      </c>
      <c r="G44" s="11">
        <v>273</v>
      </c>
      <c r="H44" s="10">
        <v>110.4</v>
      </c>
      <c r="I44" s="11">
        <v>174006.5</v>
      </c>
      <c r="J44" s="9">
        <v>38.5</v>
      </c>
      <c r="K44" s="11">
        <v>127898</v>
      </c>
      <c r="L44" s="9" t="s">
        <v>134</v>
      </c>
      <c r="M44" s="9">
        <v>5204</v>
      </c>
      <c r="N44" s="9">
        <v>460</v>
      </c>
      <c r="O44" s="2">
        <v>376</v>
      </c>
    </row>
    <row r="45" spans="1:15" x14ac:dyDescent="0.3">
      <c r="A45" s="5" t="s">
        <v>56</v>
      </c>
      <c r="B45" s="12">
        <v>446</v>
      </c>
      <c r="C45" s="9">
        <v>0.01</v>
      </c>
      <c r="D45" s="9">
        <v>18.3</v>
      </c>
      <c r="E45" s="9">
        <v>71.8</v>
      </c>
      <c r="F45" s="2">
        <v>5382</v>
      </c>
      <c r="G45" s="11">
        <v>334</v>
      </c>
      <c r="H45" s="10">
        <v>133.4</v>
      </c>
      <c r="I45" s="11">
        <v>159096.29999999999</v>
      </c>
      <c r="J45" s="9">
        <v>21.8</v>
      </c>
      <c r="K45" s="11">
        <v>151236</v>
      </c>
      <c r="L45" s="9" t="s">
        <v>133</v>
      </c>
      <c r="M45" s="9">
        <v>4312</v>
      </c>
      <c r="N45" s="9">
        <v>600</v>
      </c>
      <c r="O45" s="2">
        <v>298</v>
      </c>
    </row>
    <row r="46" spans="1:15" x14ac:dyDescent="0.3">
      <c r="A46" s="5" t="s">
        <v>57</v>
      </c>
      <c r="B46" s="12">
        <v>211</v>
      </c>
      <c r="C46" s="9">
        <v>4.0000000000000001E-3</v>
      </c>
      <c r="D46" s="9">
        <v>27.2</v>
      </c>
      <c r="E46" s="9">
        <v>67.34</v>
      </c>
      <c r="F46" s="2">
        <v>5433</v>
      </c>
      <c r="G46" s="11">
        <v>182</v>
      </c>
      <c r="H46" s="10">
        <v>125.8</v>
      </c>
      <c r="I46" s="11">
        <v>157887.4</v>
      </c>
      <c r="J46" s="9">
        <v>28.8</v>
      </c>
      <c r="K46" s="11">
        <v>83988</v>
      </c>
      <c r="L46" s="9" t="s">
        <v>132</v>
      </c>
      <c r="M46" s="9">
        <v>3676</v>
      </c>
      <c r="N46" s="9">
        <v>173</v>
      </c>
      <c r="O46" s="2">
        <v>215</v>
      </c>
    </row>
    <row r="47" spans="1:15" x14ac:dyDescent="0.3">
      <c r="A47" s="5" t="s">
        <v>58</v>
      </c>
      <c r="B47" s="12">
        <v>4070</v>
      </c>
      <c r="C47" s="9">
        <v>1.0999999999999999E-2</v>
      </c>
      <c r="D47" s="9">
        <v>19.100000000000001</v>
      </c>
      <c r="E47" s="9">
        <v>69.63</v>
      </c>
      <c r="F47" s="2">
        <v>33176</v>
      </c>
      <c r="G47" s="11">
        <v>346</v>
      </c>
      <c r="H47" s="10">
        <v>122.8</v>
      </c>
      <c r="I47" s="11">
        <v>286131.7</v>
      </c>
      <c r="J47" s="9">
        <v>22</v>
      </c>
      <c r="K47" s="11">
        <v>177555</v>
      </c>
      <c r="L47" s="9" t="s">
        <v>131</v>
      </c>
      <c r="M47" s="9">
        <v>5105</v>
      </c>
      <c r="N47" s="9">
        <v>2095</v>
      </c>
      <c r="O47" s="2">
        <v>3378</v>
      </c>
    </row>
    <row r="48" spans="1:15" x14ac:dyDescent="0.3">
      <c r="A48" s="5" t="s">
        <v>59</v>
      </c>
      <c r="B48" s="12">
        <v>974</v>
      </c>
      <c r="C48" s="9">
        <v>8.9999999999999993E-3</v>
      </c>
      <c r="D48" s="9">
        <v>22.8</v>
      </c>
      <c r="E48" s="9">
        <v>67.67</v>
      </c>
      <c r="F48" s="2">
        <v>11813</v>
      </c>
      <c r="G48" s="11">
        <v>486</v>
      </c>
      <c r="H48" s="10">
        <v>100.3</v>
      </c>
      <c r="I48" s="11">
        <v>181828.2</v>
      </c>
      <c r="J48" s="9">
        <v>26.5</v>
      </c>
      <c r="K48" s="11">
        <v>134060</v>
      </c>
      <c r="L48" s="9" t="s">
        <v>130</v>
      </c>
      <c r="M48" s="9">
        <v>7380</v>
      </c>
      <c r="N48" s="9">
        <v>547</v>
      </c>
      <c r="O48" s="2">
        <v>1831</v>
      </c>
    </row>
    <row r="49" spans="1:15" x14ac:dyDescent="0.3">
      <c r="A49" s="5" t="s">
        <v>60</v>
      </c>
      <c r="B49" s="12">
        <v>2964</v>
      </c>
      <c r="C49" s="9">
        <v>1.7999999999999999E-2</v>
      </c>
      <c r="D49" s="9">
        <v>26.5</v>
      </c>
      <c r="E49" s="9">
        <v>75.63</v>
      </c>
      <c r="F49" s="2">
        <v>22658</v>
      </c>
      <c r="G49" s="11">
        <v>321</v>
      </c>
      <c r="H49" s="10">
        <v>141.9</v>
      </c>
      <c r="I49" s="11">
        <v>153260.9</v>
      </c>
      <c r="J49" s="9">
        <v>30.7</v>
      </c>
      <c r="K49" s="11">
        <v>152841</v>
      </c>
      <c r="L49" s="9" t="s">
        <v>129</v>
      </c>
      <c r="M49" s="9">
        <v>4183</v>
      </c>
      <c r="N49" s="9">
        <v>1879</v>
      </c>
      <c r="O49" s="2">
        <v>2030</v>
      </c>
    </row>
    <row r="50" spans="1:15" x14ac:dyDescent="0.3">
      <c r="A50" s="5" t="s">
        <v>61</v>
      </c>
      <c r="B50" s="12">
        <v>453</v>
      </c>
      <c r="C50" s="9">
        <v>1.4E-2</v>
      </c>
      <c r="D50" s="9">
        <v>30.7</v>
      </c>
      <c r="E50" s="9">
        <v>78.84</v>
      </c>
      <c r="F50" s="2">
        <v>5436</v>
      </c>
      <c r="G50" s="11">
        <v>234</v>
      </c>
      <c r="H50" s="10">
        <v>216.9</v>
      </c>
      <c r="I50" s="11">
        <v>102241.5</v>
      </c>
      <c r="J50" s="9">
        <v>25.9</v>
      </c>
      <c r="K50" s="11">
        <v>36955</v>
      </c>
      <c r="L50" s="9">
        <v>2140339</v>
      </c>
      <c r="M50" s="9">
        <v>9843</v>
      </c>
      <c r="N50" s="9">
        <v>478</v>
      </c>
      <c r="O50" s="2">
        <v>369</v>
      </c>
    </row>
    <row r="51" spans="1:15" x14ac:dyDescent="0.3">
      <c r="A51" s="5" t="s">
        <v>62</v>
      </c>
      <c r="B51" s="12">
        <v>282</v>
      </c>
      <c r="C51" s="9">
        <v>4.0000000000000001E-3</v>
      </c>
      <c r="D51" s="9">
        <v>21.3</v>
      </c>
      <c r="E51" s="9">
        <v>71.349999999999994</v>
      </c>
      <c r="F51" s="2">
        <v>5993</v>
      </c>
      <c r="G51" s="11">
        <v>342</v>
      </c>
      <c r="H51" s="10">
        <v>107.2</v>
      </c>
      <c r="I51" s="11">
        <v>145420.79999999999</v>
      </c>
      <c r="J51" s="9">
        <v>39</v>
      </c>
      <c r="K51" s="11">
        <v>56382</v>
      </c>
      <c r="L51" s="9" t="s">
        <v>128</v>
      </c>
      <c r="M51" s="9">
        <v>4633</v>
      </c>
      <c r="N51" s="9">
        <v>315</v>
      </c>
      <c r="O51" s="2">
        <v>518</v>
      </c>
    </row>
    <row r="52" spans="1:15" x14ac:dyDescent="0.3">
      <c r="A52" s="5" t="s">
        <v>63</v>
      </c>
      <c r="B52" s="12">
        <v>634</v>
      </c>
      <c r="C52" s="9">
        <v>8.0000000000000002E-3</v>
      </c>
      <c r="D52" s="9">
        <v>17.100000000000001</v>
      </c>
      <c r="E52" s="9">
        <v>69.19</v>
      </c>
      <c r="F52" s="2">
        <v>9306</v>
      </c>
      <c r="G52" s="11">
        <v>271</v>
      </c>
      <c r="H52" s="10">
        <v>99.6</v>
      </c>
      <c r="I52" s="11">
        <v>281021.59999999998</v>
      </c>
      <c r="J52" s="9">
        <v>45.3</v>
      </c>
      <c r="K52" s="11">
        <v>136581</v>
      </c>
      <c r="L52" s="9">
        <v>4004541</v>
      </c>
      <c r="M52" s="9">
        <v>5627</v>
      </c>
      <c r="N52" s="9">
        <v>547</v>
      </c>
      <c r="O52" s="2">
        <v>620</v>
      </c>
    </row>
    <row r="53" spans="1:15" x14ac:dyDescent="0.3">
      <c r="A53" s="5" t="s">
        <v>64</v>
      </c>
      <c r="B53" s="12">
        <v>872</v>
      </c>
      <c r="C53" s="9">
        <v>0.01</v>
      </c>
      <c r="D53" s="9">
        <v>19</v>
      </c>
      <c r="E53" s="9">
        <v>69.27</v>
      </c>
      <c r="F53" s="2">
        <v>13416</v>
      </c>
      <c r="G53" s="11">
        <v>315</v>
      </c>
      <c r="H53" s="10">
        <v>95.4</v>
      </c>
      <c r="I53" s="11">
        <v>550386.19999999995</v>
      </c>
      <c r="J53" s="9">
        <v>34.700000000000003</v>
      </c>
      <c r="K53" s="11">
        <v>167697</v>
      </c>
      <c r="L53" s="9" t="s">
        <v>127</v>
      </c>
      <c r="M53" s="9">
        <v>8166</v>
      </c>
      <c r="N53" s="9">
        <v>815</v>
      </c>
      <c r="O53" s="2">
        <v>670</v>
      </c>
    </row>
    <row r="54" spans="1:15" x14ac:dyDescent="0.3">
      <c r="A54" s="5" t="s">
        <v>66</v>
      </c>
      <c r="B54" s="12">
        <v>688</v>
      </c>
      <c r="C54" s="9">
        <v>3.0000000000000001E-3</v>
      </c>
      <c r="D54" s="9">
        <v>18</v>
      </c>
      <c r="E54" s="9">
        <v>69.3</v>
      </c>
      <c r="F54" s="2">
        <v>8037</v>
      </c>
      <c r="G54" s="11">
        <v>330</v>
      </c>
      <c r="H54" s="10">
        <v>101.5</v>
      </c>
      <c r="I54" s="11">
        <v>182664.2</v>
      </c>
      <c r="J54" s="9">
        <v>32</v>
      </c>
      <c r="K54" s="11">
        <v>92500</v>
      </c>
      <c r="L54" s="9" t="s">
        <v>126</v>
      </c>
      <c r="M54" s="9">
        <v>4969</v>
      </c>
      <c r="N54" s="9">
        <v>345</v>
      </c>
      <c r="O54" s="2">
        <v>277</v>
      </c>
    </row>
    <row r="55" spans="1:15" x14ac:dyDescent="0.3">
      <c r="A55" s="5" t="s">
        <v>67</v>
      </c>
      <c r="B55" s="12">
        <v>812</v>
      </c>
      <c r="C55" s="9">
        <v>0</v>
      </c>
      <c r="D55" s="9">
        <v>14.9</v>
      </c>
      <c r="E55" s="9">
        <v>70.56</v>
      </c>
      <c r="F55" s="2">
        <v>10173</v>
      </c>
      <c r="G55" s="11">
        <v>423</v>
      </c>
      <c r="H55" s="10">
        <v>98.6</v>
      </c>
      <c r="I55" s="11">
        <v>182380.2</v>
      </c>
      <c r="J55" s="9">
        <v>27.2</v>
      </c>
      <c r="K55" s="11">
        <v>77284</v>
      </c>
      <c r="L55" s="9" t="s">
        <v>125</v>
      </c>
      <c r="M55" s="9">
        <v>5086</v>
      </c>
      <c r="N55" s="9">
        <v>1342</v>
      </c>
      <c r="O55" s="2">
        <v>362</v>
      </c>
    </row>
    <row r="56" spans="1:15" x14ac:dyDescent="0.3">
      <c r="A56" s="5" t="s">
        <v>68</v>
      </c>
      <c r="B56" s="12">
        <v>955</v>
      </c>
      <c r="C56" s="9">
        <v>8.0000000000000002E-3</v>
      </c>
      <c r="D56" s="9">
        <v>24.1</v>
      </c>
      <c r="E56" s="9">
        <v>69.13</v>
      </c>
      <c r="F56" s="2">
        <v>14242</v>
      </c>
      <c r="G56" s="11">
        <v>619</v>
      </c>
      <c r="H56" s="10">
        <v>88.5</v>
      </c>
      <c r="I56" s="11">
        <v>597037.4</v>
      </c>
      <c r="J56" s="9">
        <v>37.299999999999997</v>
      </c>
      <c r="K56" s="11">
        <v>149556</v>
      </c>
      <c r="L56" s="9" t="s">
        <v>124</v>
      </c>
      <c r="M56" s="9">
        <v>9209</v>
      </c>
      <c r="N56" s="9">
        <v>433</v>
      </c>
      <c r="O56" s="2">
        <v>719</v>
      </c>
    </row>
    <row r="57" spans="1:15" ht="28.2" x14ac:dyDescent="0.3">
      <c r="A57" s="5" t="s">
        <v>69</v>
      </c>
      <c r="B57" s="12">
        <v>704</v>
      </c>
      <c r="C57" s="9">
        <v>2.4E-2</v>
      </c>
      <c r="D57" s="9">
        <v>20.3</v>
      </c>
      <c r="E57" s="9">
        <v>73.94</v>
      </c>
      <c r="F57" s="2">
        <v>8629</v>
      </c>
      <c r="G57" s="11">
        <v>429</v>
      </c>
      <c r="H57" s="10">
        <v>107.1</v>
      </c>
      <c r="I57" s="11">
        <v>168268.3</v>
      </c>
      <c r="J57" s="9">
        <v>41.2</v>
      </c>
      <c r="K57" s="11">
        <v>119453</v>
      </c>
      <c r="L57" s="9" t="s">
        <v>123</v>
      </c>
      <c r="M57" s="9">
        <v>6872</v>
      </c>
      <c r="N57" s="9">
        <v>1382</v>
      </c>
      <c r="O57" s="2">
        <v>1242</v>
      </c>
    </row>
    <row r="58" spans="1:15" ht="28.2" x14ac:dyDescent="0.3">
      <c r="A58" s="5" t="s">
        <v>70</v>
      </c>
      <c r="B58" s="12">
        <v>3838</v>
      </c>
      <c r="C58" s="11">
        <v>1.2999999999999999E-2</v>
      </c>
      <c r="D58" s="9">
        <v>17.8</v>
      </c>
      <c r="E58" s="9">
        <v>72.12</v>
      </c>
      <c r="F58" s="2">
        <v>29626</v>
      </c>
      <c r="G58" s="11">
        <v>474</v>
      </c>
      <c r="H58" s="10">
        <v>139.69999999999999</v>
      </c>
      <c r="I58" s="11">
        <v>405069.9</v>
      </c>
      <c r="J58" s="9">
        <v>27.6</v>
      </c>
      <c r="K58" s="11">
        <v>186147</v>
      </c>
      <c r="L58" s="9" t="s">
        <v>122</v>
      </c>
      <c r="M58" s="9">
        <v>6429</v>
      </c>
      <c r="N58" s="9">
        <v>3137</v>
      </c>
      <c r="O58" s="2">
        <v>2540</v>
      </c>
    </row>
    <row r="59" spans="1:15" x14ac:dyDescent="0.3">
      <c r="A59" s="5" t="s">
        <v>71</v>
      </c>
      <c r="B59" s="12">
        <v>312</v>
      </c>
      <c r="C59" s="11">
        <v>1.0999999999999999E-2</v>
      </c>
      <c r="D59" s="9">
        <v>32.9</v>
      </c>
      <c r="E59" s="9">
        <v>61.79</v>
      </c>
      <c r="F59" s="2">
        <v>6099</v>
      </c>
      <c r="G59" s="11">
        <v>399</v>
      </c>
      <c r="H59" s="10">
        <v>73.7</v>
      </c>
      <c r="I59" s="11">
        <v>132745.70000000001</v>
      </c>
      <c r="J59" s="9">
        <v>32.299999999999997</v>
      </c>
      <c r="K59" s="11">
        <v>54096</v>
      </c>
      <c r="L59" s="9" t="s">
        <v>121</v>
      </c>
      <c r="M59" s="9">
        <v>3233</v>
      </c>
      <c r="N59" s="9">
        <v>145</v>
      </c>
      <c r="O59" s="2">
        <v>721</v>
      </c>
    </row>
    <row r="60" spans="1:15" x14ac:dyDescent="0.3">
      <c r="A60" s="5" t="s">
        <v>72</v>
      </c>
      <c r="B60" s="12">
        <v>534</v>
      </c>
      <c r="C60" s="11">
        <v>8.9999999999999993E-3</v>
      </c>
      <c r="D60" s="9">
        <v>20.3</v>
      </c>
      <c r="E60" s="9">
        <v>68.569999999999993</v>
      </c>
      <c r="F60" s="2">
        <v>8517</v>
      </c>
      <c r="G60" s="11">
        <v>187</v>
      </c>
      <c r="H60" s="10">
        <v>121.9</v>
      </c>
      <c r="I60" s="11">
        <v>265860.7</v>
      </c>
      <c r="J60" s="9">
        <v>39.9</v>
      </c>
      <c r="K60" s="11">
        <v>113937</v>
      </c>
      <c r="L60" s="9" t="s">
        <v>120</v>
      </c>
      <c r="M60" s="9">
        <v>6074</v>
      </c>
      <c r="N60" s="9">
        <v>461</v>
      </c>
      <c r="O60" s="2">
        <v>679</v>
      </c>
    </row>
    <row r="61" spans="1:15" x14ac:dyDescent="0.3">
      <c r="A61" s="5" t="s">
        <v>73</v>
      </c>
      <c r="B61" s="12">
        <v>4246</v>
      </c>
      <c r="C61" s="11">
        <v>1.9E-2</v>
      </c>
      <c r="D61" s="9">
        <v>15.8</v>
      </c>
      <c r="E61" s="9">
        <v>71.39</v>
      </c>
      <c r="F61" s="2">
        <v>43770</v>
      </c>
      <c r="G61" s="11">
        <v>428</v>
      </c>
      <c r="H61" s="10">
        <v>112.1</v>
      </c>
      <c r="I61" s="11">
        <v>215923.20000000001</v>
      </c>
      <c r="J61" s="9">
        <v>27.9</v>
      </c>
      <c r="K61" s="11">
        <v>160683</v>
      </c>
      <c r="L61" s="9" t="s">
        <v>119</v>
      </c>
      <c r="M61" s="9">
        <v>6485</v>
      </c>
      <c r="N61" s="9">
        <v>2915</v>
      </c>
      <c r="O61" s="2">
        <v>3486</v>
      </c>
    </row>
    <row r="62" spans="1:15" x14ac:dyDescent="0.3">
      <c r="A62" s="5" t="s">
        <v>74</v>
      </c>
      <c r="B62" s="12">
        <v>1141</v>
      </c>
      <c r="C62" s="11">
        <v>0.01</v>
      </c>
      <c r="D62" s="9">
        <v>14.5</v>
      </c>
      <c r="E62" s="9">
        <v>70.739999999999995</v>
      </c>
      <c r="F62" s="2">
        <v>14791</v>
      </c>
      <c r="G62" s="11">
        <v>405</v>
      </c>
      <c r="H62" s="10">
        <v>112.5</v>
      </c>
      <c r="I62" s="11">
        <v>244399.3</v>
      </c>
      <c r="J62" s="9">
        <v>27.3</v>
      </c>
      <c r="K62" s="11">
        <v>123656</v>
      </c>
      <c r="L62" s="9" t="s">
        <v>118</v>
      </c>
      <c r="M62" s="9">
        <v>6615</v>
      </c>
      <c r="N62" s="9">
        <v>961</v>
      </c>
      <c r="O62" s="2">
        <v>788</v>
      </c>
    </row>
    <row r="63" spans="1:15" x14ac:dyDescent="0.3">
      <c r="A63" s="5" t="s">
        <v>75</v>
      </c>
      <c r="B63" s="12">
        <v>3211</v>
      </c>
      <c r="C63" s="11">
        <v>0.01</v>
      </c>
      <c r="D63" s="9">
        <v>15.6</v>
      </c>
      <c r="E63" s="9">
        <v>69.400000000000006</v>
      </c>
      <c r="F63" s="2">
        <v>28869</v>
      </c>
      <c r="G63" s="11">
        <v>406</v>
      </c>
      <c r="H63" s="10">
        <v>113.9</v>
      </c>
      <c r="I63" s="11">
        <v>326422.2</v>
      </c>
      <c r="J63" s="9">
        <v>25.4</v>
      </c>
      <c r="K63" s="11">
        <v>173881</v>
      </c>
      <c r="L63" s="9" t="s">
        <v>117</v>
      </c>
      <c r="M63" s="9">
        <v>7067</v>
      </c>
      <c r="N63" s="9">
        <v>3040</v>
      </c>
      <c r="O63" s="2">
        <v>3719</v>
      </c>
    </row>
    <row r="64" spans="1:15" x14ac:dyDescent="0.3">
      <c r="A64" s="5" t="s">
        <v>76</v>
      </c>
      <c r="B64" s="12">
        <v>5132</v>
      </c>
      <c r="C64" s="11">
        <v>1.6E-2</v>
      </c>
      <c r="D64" s="9">
        <v>13.2</v>
      </c>
      <c r="E64" s="9">
        <v>74.22</v>
      </c>
      <c r="F64" s="2">
        <v>38186</v>
      </c>
      <c r="G64" s="11">
        <v>687</v>
      </c>
      <c r="H64" s="10">
        <v>109.2</v>
      </c>
      <c r="I64" s="11">
        <v>490440.5</v>
      </c>
      <c r="J64" s="9">
        <v>26.8</v>
      </c>
      <c r="K64" s="11">
        <v>181245</v>
      </c>
      <c r="L64" s="9" t="s">
        <v>116</v>
      </c>
      <c r="M64" s="9">
        <v>17317</v>
      </c>
      <c r="N64" s="9">
        <v>3061</v>
      </c>
      <c r="O64" s="2">
        <v>7852</v>
      </c>
    </row>
    <row r="65" spans="1:15" x14ac:dyDescent="0.3">
      <c r="A65" s="5" t="s">
        <v>77</v>
      </c>
      <c r="B65" s="12">
        <v>2497</v>
      </c>
      <c r="C65" s="11">
        <v>1.4999999999999999E-2</v>
      </c>
      <c r="D65" s="9">
        <v>15.8</v>
      </c>
      <c r="E65" s="9">
        <v>70.67</v>
      </c>
      <c r="F65" s="2">
        <v>23085</v>
      </c>
      <c r="G65" s="11">
        <v>388</v>
      </c>
      <c r="H65" s="10">
        <v>102.5</v>
      </c>
      <c r="I65" s="11">
        <v>210477.6</v>
      </c>
      <c r="J65" s="9">
        <v>31.7</v>
      </c>
      <c r="K65" s="11">
        <v>106880</v>
      </c>
      <c r="L65" s="9" t="s">
        <v>115</v>
      </c>
      <c r="M65" s="9">
        <v>5763</v>
      </c>
      <c r="N65" s="9">
        <v>1867</v>
      </c>
      <c r="O65" s="2">
        <v>1826</v>
      </c>
    </row>
    <row r="66" spans="1:15" x14ac:dyDescent="0.3">
      <c r="A66" s="5" t="s">
        <v>78</v>
      </c>
      <c r="B66" s="12">
        <v>491</v>
      </c>
      <c r="C66" s="11">
        <v>1.2E-2</v>
      </c>
      <c r="D66" s="9">
        <v>17.8</v>
      </c>
      <c r="E66" s="9">
        <v>67.7</v>
      </c>
      <c r="F66" s="2">
        <v>9227</v>
      </c>
      <c r="G66" s="11">
        <v>187</v>
      </c>
      <c r="H66" s="10">
        <v>77.400000000000006</v>
      </c>
      <c r="I66" s="11">
        <v>1364874.7</v>
      </c>
      <c r="J66" s="9">
        <v>37.1</v>
      </c>
      <c r="K66" s="11">
        <v>228920</v>
      </c>
      <c r="L66" s="9" t="s">
        <v>114</v>
      </c>
      <c r="M66" s="9">
        <v>12740</v>
      </c>
      <c r="N66" s="9">
        <v>583</v>
      </c>
      <c r="O66" s="2">
        <v>835</v>
      </c>
    </row>
    <row r="67" spans="1:15" x14ac:dyDescent="0.3">
      <c r="A67" s="5" t="s">
        <v>79</v>
      </c>
      <c r="B67" s="12">
        <v>4321</v>
      </c>
      <c r="C67" s="11">
        <v>1.4E-2</v>
      </c>
      <c r="D67" s="9">
        <v>17.5</v>
      </c>
      <c r="E67" s="9">
        <v>69.81</v>
      </c>
      <c r="F67" s="2">
        <v>36785</v>
      </c>
      <c r="G67" s="11">
        <v>386</v>
      </c>
      <c r="H67" s="10">
        <v>102.1</v>
      </c>
      <c r="I67" s="11">
        <v>363261.5</v>
      </c>
      <c r="J67" s="9">
        <v>29.3</v>
      </c>
      <c r="K67" s="11">
        <v>220916</v>
      </c>
      <c r="L67" s="9" t="s">
        <v>113</v>
      </c>
      <c r="M67" s="9">
        <v>7711</v>
      </c>
      <c r="N67" s="9">
        <v>3646</v>
      </c>
      <c r="O67" s="2">
        <v>4400</v>
      </c>
    </row>
    <row r="68" spans="1:15" x14ac:dyDescent="0.3">
      <c r="A68" s="5" t="s">
        <v>81</v>
      </c>
      <c r="B68" s="12">
        <v>968</v>
      </c>
      <c r="C68" s="11">
        <v>1.2E-2</v>
      </c>
      <c r="D68" s="9">
        <v>14.6</v>
      </c>
      <c r="E68" s="9">
        <v>68.900000000000006</v>
      </c>
      <c r="F68" s="2">
        <v>14703</v>
      </c>
      <c r="G68" s="11">
        <v>415</v>
      </c>
      <c r="H68" s="10">
        <v>92.6</v>
      </c>
      <c r="I68" s="11">
        <v>232503.7</v>
      </c>
      <c r="J68" s="9">
        <v>35.4</v>
      </c>
      <c r="K68" s="11">
        <v>134889</v>
      </c>
      <c r="L68" s="9" t="s">
        <v>112</v>
      </c>
      <c r="M68" s="9">
        <v>5642</v>
      </c>
      <c r="N68" s="9">
        <v>1053</v>
      </c>
      <c r="O68" s="2">
        <v>640</v>
      </c>
    </row>
    <row r="69" spans="1:15" x14ac:dyDescent="0.3">
      <c r="A69" s="5" t="s">
        <v>82</v>
      </c>
      <c r="B69" s="12">
        <v>2794</v>
      </c>
      <c r="C69" s="11">
        <v>1.7999999999999999E-2</v>
      </c>
      <c r="D69" s="9">
        <v>17.8</v>
      </c>
      <c r="E69" s="9">
        <v>72.75</v>
      </c>
      <c r="F69" s="2">
        <v>27464</v>
      </c>
      <c r="G69" s="11">
        <v>391</v>
      </c>
      <c r="H69" s="10">
        <v>128.9</v>
      </c>
      <c r="I69" s="11">
        <v>172204.2</v>
      </c>
      <c r="J69" s="9">
        <v>26.6</v>
      </c>
      <c r="K69" s="11">
        <v>153772</v>
      </c>
      <c r="L69" s="9" t="s">
        <v>111</v>
      </c>
      <c r="M69" s="9">
        <v>6601</v>
      </c>
      <c r="N69" s="9">
        <v>4028</v>
      </c>
      <c r="O69" s="2">
        <v>2984</v>
      </c>
    </row>
    <row r="70" spans="1:15" x14ac:dyDescent="0.3">
      <c r="A70" s="5" t="s">
        <v>83</v>
      </c>
      <c r="B70" s="12">
        <v>1069</v>
      </c>
      <c r="C70" s="11">
        <v>1.4999999999999999E-2</v>
      </c>
      <c r="D70" s="9">
        <v>14.2</v>
      </c>
      <c r="E70" s="9">
        <v>70.930000000000007</v>
      </c>
      <c r="F70" s="2">
        <v>12332</v>
      </c>
      <c r="G70" s="11">
        <v>323</v>
      </c>
      <c r="H70" s="10">
        <v>114.5</v>
      </c>
      <c r="I70" s="11">
        <v>220392.5</v>
      </c>
      <c r="J70" s="9">
        <v>24</v>
      </c>
      <c r="K70" s="11">
        <v>139912</v>
      </c>
      <c r="L70" s="9" t="s">
        <v>110</v>
      </c>
      <c r="M70" s="9">
        <v>5835</v>
      </c>
      <c r="N70" s="9">
        <v>745</v>
      </c>
      <c r="O70" s="2">
        <v>1076</v>
      </c>
    </row>
    <row r="71" spans="1:15" x14ac:dyDescent="0.3">
      <c r="A71" s="5" t="s">
        <v>84</v>
      </c>
      <c r="B71" s="12">
        <v>1325</v>
      </c>
      <c r="C71" s="11">
        <v>1.0999999999999999E-2</v>
      </c>
      <c r="D71" s="9">
        <v>15.4</v>
      </c>
      <c r="E71" s="9">
        <v>68.13</v>
      </c>
      <c r="F71" s="2">
        <v>17173</v>
      </c>
      <c r="G71" s="11">
        <v>277</v>
      </c>
      <c r="H71" s="10">
        <v>99.5</v>
      </c>
      <c r="I71" s="11">
        <v>224621.6</v>
      </c>
      <c r="J71" s="9">
        <v>41.3</v>
      </c>
      <c r="K71" s="11">
        <v>133177</v>
      </c>
      <c r="L71" s="9" t="s">
        <v>109</v>
      </c>
      <c r="M71" s="9">
        <v>6182</v>
      </c>
      <c r="N71" s="9">
        <v>2102</v>
      </c>
      <c r="O71" s="2">
        <v>643</v>
      </c>
    </row>
    <row r="72" spans="1:15" x14ac:dyDescent="0.3">
      <c r="A72" s="5" t="s">
        <v>85</v>
      </c>
      <c r="B72" s="12">
        <v>1070</v>
      </c>
      <c r="C72" s="11">
        <v>1.2E-2</v>
      </c>
      <c r="D72" s="9">
        <v>17.7</v>
      </c>
      <c r="E72" s="9">
        <v>70.33</v>
      </c>
      <c r="F72" s="2">
        <v>13495</v>
      </c>
      <c r="G72" s="11">
        <v>463</v>
      </c>
      <c r="H72" s="10">
        <v>89.2</v>
      </c>
      <c r="I72" s="11">
        <v>377218</v>
      </c>
      <c r="J72" s="9">
        <v>27.9</v>
      </c>
      <c r="K72" s="11">
        <v>110583</v>
      </c>
      <c r="L72" s="9" t="s">
        <v>108</v>
      </c>
      <c r="M72" s="9">
        <v>7085</v>
      </c>
      <c r="N72" s="9">
        <v>623</v>
      </c>
      <c r="O72" s="2">
        <v>972</v>
      </c>
    </row>
    <row r="73" spans="1:15" x14ac:dyDescent="0.3">
      <c r="A73" s="5" t="s">
        <v>86</v>
      </c>
      <c r="B73" s="12">
        <v>1522</v>
      </c>
      <c r="C73" s="11">
        <v>7.0000000000000001E-3</v>
      </c>
      <c r="D73" s="9">
        <v>13.8</v>
      </c>
      <c r="E73" s="9">
        <v>69.41</v>
      </c>
      <c r="F73" s="2">
        <v>13694</v>
      </c>
      <c r="G73" s="11">
        <v>272</v>
      </c>
      <c r="H73" s="10">
        <v>114.9</v>
      </c>
      <c r="I73" s="11">
        <v>227925.7</v>
      </c>
      <c r="J73" s="9">
        <v>34.700000000000003</v>
      </c>
      <c r="K73" s="11">
        <v>136909</v>
      </c>
      <c r="L73" s="9" t="s">
        <v>107</v>
      </c>
      <c r="M73" s="9">
        <v>6976</v>
      </c>
      <c r="N73" s="9">
        <v>1455</v>
      </c>
      <c r="O73" s="2">
        <v>742</v>
      </c>
    </row>
    <row r="74" spans="1:15" ht="28.2" x14ac:dyDescent="0.3">
      <c r="A74" s="5" t="s">
        <v>87</v>
      </c>
      <c r="B74" s="12">
        <v>1409</v>
      </c>
      <c r="C74" s="11">
        <v>0.01</v>
      </c>
      <c r="D74" s="9">
        <v>19.5</v>
      </c>
      <c r="E74" s="9">
        <v>70.14</v>
      </c>
      <c r="F74" s="2">
        <v>17178</v>
      </c>
      <c r="G74" s="11">
        <v>543</v>
      </c>
      <c r="H74" s="10">
        <v>127</v>
      </c>
      <c r="I74" s="11">
        <v>604921.19999999995</v>
      </c>
      <c r="J74" s="9">
        <v>32.4</v>
      </c>
      <c r="K74" s="11">
        <v>204811</v>
      </c>
      <c r="L74" s="9" t="s">
        <v>106</v>
      </c>
      <c r="M74" s="9">
        <v>10384</v>
      </c>
      <c r="N74" s="9">
        <v>1412</v>
      </c>
      <c r="O74" s="2">
        <v>1801</v>
      </c>
    </row>
    <row r="75" spans="1:15" x14ac:dyDescent="0.3">
      <c r="A75" s="5" t="s">
        <v>88</v>
      </c>
      <c r="B75" s="12">
        <v>1517</v>
      </c>
      <c r="C75" s="11">
        <v>2.1999999999999999E-2</v>
      </c>
      <c r="D75" s="9">
        <v>19.3</v>
      </c>
      <c r="E75" s="9">
        <v>69.92</v>
      </c>
      <c r="F75" s="2">
        <v>17077</v>
      </c>
      <c r="G75" s="11">
        <v>363</v>
      </c>
      <c r="H75" s="10">
        <v>101.1</v>
      </c>
      <c r="I75" s="11">
        <v>266992.3</v>
      </c>
      <c r="J75" s="9">
        <v>29.2</v>
      </c>
      <c r="K75" s="11">
        <v>116969</v>
      </c>
      <c r="L75" s="9" t="s">
        <v>105</v>
      </c>
      <c r="M75" s="9">
        <v>5202</v>
      </c>
      <c r="N75" s="9">
        <v>1661</v>
      </c>
      <c r="O75" s="2">
        <v>1353</v>
      </c>
    </row>
    <row r="76" spans="1:15" x14ac:dyDescent="0.3">
      <c r="A76" s="5" t="s">
        <v>89</v>
      </c>
      <c r="B76" s="12">
        <v>1268</v>
      </c>
      <c r="C76" s="11">
        <v>8.9999999999999993E-3</v>
      </c>
      <c r="D76" s="9">
        <v>15.2</v>
      </c>
      <c r="E76" s="9">
        <v>70.5</v>
      </c>
      <c r="F76" s="2">
        <v>13576</v>
      </c>
      <c r="G76" s="11">
        <v>362</v>
      </c>
      <c r="H76" s="10">
        <v>108.4</v>
      </c>
      <c r="I76" s="11">
        <v>208720.5</v>
      </c>
      <c r="J76" s="9">
        <v>34.200000000000003</v>
      </c>
      <c r="K76" s="11">
        <v>116681</v>
      </c>
      <c r="L76" s="9" t="s">
        <v>104</v>
      </c>
      <c r="M76" s="9">
        <v>6166</v>
      </c>
      <c r="N76" s="9">
        <v>970</v>
      </c>
      <c r="O76" s="2">
        <v>802</v>
      </c>
    </row>
    <row r="77" spans="1:15" x14ac:dyDescent="0.3">
      <c r="A77" s="5" t="s">
        <v>90</v>
      </c>
      <c r="B77" s="12">
        <v>1340</v>
      </c>
      <c r="C77" s="11">
        <v>8.0000000000000002E-3</v>
      </c>
      <c r="D77" s="9">
        <v>16.899999999999999</v>
      </c>
      <c r="E77" s="9">
        <v>67.92</v>
      </c>
      <c r="F77" s="2">
        <v>19740</v>
      </c>
      <c r="G77" s="11">
        <v>513</v>
      </c>
      <c r="H77" s="10">
        <v>100.5</v>
      </c>
      <c r="I77" s="11">
        <v>371415.6</v>
      </c>
      <c r="J77" s="9">
        <v>33.4</v>
      </c>
      <c r="K77" s="11">
        <v>156908</v>
      </c>
      <c r="L77" s="9" t="s">
        <v>103</v>
      </c>
      <c r="M77" s="9">
        <v>11022</v>
      </c>
      <c r="N77" s="9">
        <v>937</v>
      </c>
      <c r="O77" s="2">
        <v>1463</v>
      </c>
    </row>
    <row r="78" spans="1:15" ht="28.2" x14ac:dyDescent="0.3">
      <c r="A78" s="5" t="s">
        <v>91</v>
      </c>
      <c r="B78" s="12">
        <v>1597</v>
      </c>
      <c r="C78" s="11">
        <v>1.4E-2</v>
      </c>
      <c r="D78" s="9">
        <v>22</v>
      </c>
      <c r="E78" s="9">
        <v>72.23</v>
      </c>
      <c r="F78" s="2">
        <v>18761</v>
      </c>
      <c r="G78" s="11">
        <v>238</v>
      </c>
      <c r="H78" s="10">
        <v>126.6</v>
      </c>
      <c r="I78" s="11">
        <v>1715722.4</v>
      </c>
      <c r="J78" s="9">
        <v>26.6</v>
      </c>
      <c r="K78" s="11">
        <v>214602</v>
      </c>
      <c r="L78" s="9" t="s">
        <v>102</v>
      </c>
      <c r="M78" s="9">
        <v>13380</v>
      </c>
      <c r="N78" s="9">
        <v>1797</v>
      </c>
      <c r="O78" s="2">
        <v>1983</v>
      </c>
    </row>
    <row r="79" spans="1:15" x14ac:dyDescent="0.3">
      <c r="A79" s="5" t="s">
        <v>92</v>
      </c>
      <c r="B79" s="12">
        <v>3490</v>
      </c>
      <c r="C79" s="11">
        <v>1.2999999999999999E-2</v>
      </c>
      <c r="D79" s="9">
        <v>17.899999999999999</v>
      </c>
      <c r="E79" s="9">
        <v>69.52</v>
      </c>
      <c r="F79" s="2">
        <v>33006</v>
      </c>
      <c r="G79" s="11">
        <v>400</v>
      </c>
      <c r="H79" s="10">
        <v>113.7</v>
      </c>
      <c r="I79" s="11">
        <v>252988.79999999999</v>
      </c>
      <c r="J79" s="9">
        <v>31.8</v>
      </c>
      <c r="K79" s="11">
        <v>145198</v>
      </c>
      <c r="L79" s="9" t="s">
        <v>101</v>
      </c>
      <c r="M79" s="9">
        <v>6453</v>
      </c>
      <c r="N79" s="9">
        <v>6524</v>
      </c>
      <c r="O79" s="2">
        <v>3360</v>
      </c>
    </row>
    <row r="80" spans="1:15" x14ac:dyDescent="0.3">
      <c r="A80" s="5" t="s">
        <v>93</v>
      </c>
      <c r="B80" s="12">
        <v>1346</v>
      </c>
      <c r="C80" s="11">
        <v>1.7000000000000001E-2</v>
      </c>
      <c r="D80" s="9">
        <v>34.799999999999997</v>
      </c>
      <c r="E80" s="9">
        <v>73.2</v>
      </c>
      <c r="F80" s="2">
        <v>13210</v>
      </c>
      <c r="G80" s="11">
        <v>237</v>
      </c>
      <c r="H80" s="10">
        <v>134.80000000000001</v>
      </c>
      <c r="I80" s="11">
        <v>91646.1</v>
      </c>
      <c r="J80" s="9">
        <v>43.1</v>
      </c>
      <c r="K80" s="11">
        <v>77088</v>
      </c>
      <c r="L80" s="9">
        <v>6611898</v>
      </c>
      <c r="M80" s="9">
        <v>5287</v>
      </c>
      <c r="N80" s="9">
        <v>418</v>
      </c>
      <c r="O80" s="2">
        <v>549</v>
      </c>
    </row>
    <row r="81" spans="1:15" ht="28.2" x14ac:dyDescent="0.3">
      <c r="A81" s="5" t="s">
        <v>94</v>
      </c>
      <c r="B81" s="12">
        <v>1240</v>
      </c>
      <c r="C81" s="11">
        <v>7.0000000000000001E-3</v>
      </c>
      <c r="D81" s="9">
        <v>17.8</v>
      </c>
      <c r="E81" s="9">
        <v>70.790000000000006</v>
      </c>
      <c r="F81" s="2">
        <v>11385</v>
      </c>
      <c r="G81" s="11">
        <v>387</v>
      </c>
      <c r="H81" s="10">
        <v>113.3</v>
      </c>
      <c r="I81" s="11">
        <v>179710.6</v>
      </c>
      <c r="J81" s="9">
        <v>29.9</v>
      </c>
      <c r="K81" s="11">
        <v>96535</v>
      </c>
      <c r="L81" s="9">
        <v>6334436</v>
      </c>
      <c r="M81" s="9">
        <v>5214</v>
      </c>
      <c r="N81" s="9">
        <v>1746</v>
      </c>
      <c r="O81" s="2">
        <v>482</v>
      </c>
    </row>
    <row r="82" spans="1:15" ht="28.2" x14ac:dyDescent="0.3">
      <c r="A82" s="5" t="s">
        <v>95</v>
      </c>
      <c r="B82" s="12">
        <v>51</v>
      </c>
      <c r="C82" s="11">
        <v>1.0999999999999999E-2</v>
      </c>
      <c r="D82" s="9">
        <v>22.3</v>
      </c>
      <c r="E82" s="9">
        <v>62.11</v>
      </c>
      <c r="F82" s="2">
        <v>2523</v>
      </c>
      <c r="G82" s="11">
        <v>102</v>
      </c>
      <c r="H82" s="10">
        <v>67.099999999999994</v>
      </c>
      <c r="I82" s="11">
        <v>877612.8</v>
      </c>
      <c r="J82" s="9">
        <v>43</v>
      </c>
      <c r="K82" s="11">
        <v>108218</v>
      </c>
      <c r="L82" s="9" t="s">
        <v>100</v>
      </c>
      <c r="M82" s="9">
        <v>12134</v>
      </c>
      <c r="N82" s="9">
        <v>45</v>
      </c>
      <c r="O82" s="2">
        <v>18</v>
      </c>
    </row>
    <row r="83" spans="1:15" ht="28.2" x14ac:dyDescent="0.3">
      <c r="A83" s="5" t="s">
        <v>96</v>
      </c>
      <c r="B83" s="12">
        <v>540</v>
      </c>
      <c r="C83" s="11">
        <v>8.9999999999999993E-3</v>
      </c>
      <c r="D83" s="9">
        <v>22.7</v>
      </c>
      <c r="E83" s="9">
        <v>71.23</v>
      </c>
      <c r="F83" s="2">
        <v>11475</v>
      </c>
      <c r="G83" s="11">
        <v>135</v>
      </c>
      <c r="H83" s="10">
        <v>111</v>
      </c>
      <c r="I83" s="11">
        <v>2544898</v>
      </c>
      <c r="J83" s="9">
        <v>38.4</v>
      </c>
      <c r="K83" s="11">
        <v>221694</v>
      </c>
      <c r="L83" s="9" t="s">
        <v>99</v>
      </c>
      <c r="M83" s="9">
        <v>15103</v>
      </c>
      <c r="N83" s="9">
        <v>677</v>
      </c>
      <c r="O83" s="2">
        <v>471</v>
      </c>
    </row>
    <row r="84" spans="1:15" x14ac:dyDescent="0.3">
      <c r="A84" s="5" t="s">
        <v>97</v>
      </c>
      <c r="B84" s="12">
        <v>1272</v>
      </c>
      <c r="C84" s="11">
        <v>1.2E-2</v>
      </c>
      <c r="D84" s="9">
        <v>15.6</v>
      </c>
      <c r="E84" s="9">
        <v>70.45</v>
      </c>
      <c r="F84" s="2">
        <v>14602</v>
      </c>
      <c r="G84" s="11">
        <v>355</v>
      </c>
      <c r="H84" s="10">
        <v>94.5</v>
      </c>
      <c r="I84" s="11">
        <v>285331.7</v>
      </c>
      <c r="J84" s="9">
        <v>40.1</v>
      </c>
      <c r="K84" s="11">
        <v>131399</v>
      </c>
      <c r="L84" s="9" t="s">
        <v>98</v>
      </c>
      <c r="M84" s="9">
        <v>5847</v>
      </c>
      <c r="N84" s="9">
        <v>899</v>
      </c>
      <c r="O84" s="2">
        <v>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29EB-C88D-4F0C-BC7A-081F985C4E89}">
  <sheetPr codeName="Лист11"/>
  <dimension ref="A1:O8"/>
  <sheetViews>
    <sheetView workbookViewId="0">
      <selection activeCell="O2" sqref="O2:O8"/>
    </sheetView>
  </sheetViews>
  <sheetFormatPr defaultRowHeight="14.4" x14ac:dyDescent="0.3"/>
  <sheetData>
    <row r="1" spans="1:15" x14ac:dyDescent="0.3">
      <c r="A1" s="19"/>
      <c r="B1" s="38" t="s">
        <v>522</v>
      </c>
      <c r="C1" s="38" t="s">
        <v>523</v>
      </c>
      <c r="D1" s="38" t="s">
        <v>524</v>
      </c>
      <c r="E1" s="38" t="s">
        <v>525</v>
      </c>
      <c r="F1" s="38" t="s">
        <v>526</v>
      </c>
      <c r="G1" s="38" t="s">
        <v>527</v>
      </c>
      <c r="H1" s="38" t="s">
        <v>528</v>
      </c>
      <c r="I1" s="38" t="s">
        <v>529</v>
      </c>
      <c r="J1" s="38" t="s">
        <v>530</v>
      </c>
      <c r="K1" s="38" t="s">
        <v>531</v>
      </c>
      <c r="L1" s="38" t="s">
        <v>532</v>
      </c>
      <c r="M1" s="38" t="s">
        <v>533</v>
      </c>
      <c r="N1" s="38" t="s">
        <v>534</v>
      </c>
      <c r="O1" s="38" t="s">
        <v>535</v>
      </c>
    </row>
    <row r="2" spans="1:15" x14ac:dyDescent="0.3">
      <c r="A2" s="38">
        <v>1</v>
      </c>
      <c r="B2" s="19">
        <v>-0.7601890923500001</v>
      </c>
      <c r="C2" s="19">
        <v>1.4004730256666666</v>
      </c>
      <c r="D2" s="19">
        <v>-1.3016779498333335</v>
      </c>
      <c r="E2" s="19">
        <v>0.85437733900000001</v>
      </c>
      <c r="F2" s="19">
        <v>-5.1678301813333244E-2</v>
      </c>
      <c r="G2" s="19">
        <v>-0.62780868028333348</v>
      </c>
      <c r="H2" s="19">
        <v>-0.38571467150000011</v>
      </c>
      <c r="I2" s="19">
        <v>4.6797199633333314E-2</v>
      </c>
      <c r="J2" s="19">
        <v>-0.97620299266666677</v>
      </c>
      <c r="K2" s="19">
        <v>-0.45786573645000006</v>
      </c>
      <c r="L2" s="19">
        <v>-0.56839001921666676</v>
      </c>
      <c r="M2" s="19">
        <v>-0.84944065916666667</v>
      </c>
      <c r="N2" s="19">
        <v>2.185154988666667</v>
      </c>
      <c r="O2" s="19">
        <v>47.722431709512847</v>
      </c>
    </row>
    <row r="3" spans="1:15" x14ac:dyDescent="0.3">
      <c r="A3" s="38">
        <v>2</v>
      </c>
      <c r="B3" s="19">
        <v>0.8422150856666667</v>
      </c>
      <c r="C3" s="19">
        <v>3.0967256266666667</v>
      </c>
      <c r="D3" s="19">
        <v>2.3002972433333331</v>
      </c>
      <c r="E3" s="19">
        <v>-0.57516518166666664</v>
      </c>
      <c r="F3" s="19">
        <v>-0.66443531066666661</v>
      </c>
      <c r="G3" s="19">
        <v>2.8363922800000001</v>
      </c>
      <c r="H3" s="19">
        <v>-0.51283854433333342</v>
      </c>
      <c r="I3" s="19">
        <v>0.10126154366666669</v>
      </c>
      <c r="J3" s="19">
        <v>-1.16676216</v>
      </c>
      <c r="K3" s="19">
        <v>-0.24565120900000004</v>
      </c>
      <c r="L3" s="19">
        <v>-0.23398705433333333</v>
      </c>
      <c r="M3" s="19">
        <v>-0.80839249699999993</v>
      </c>
      <c r="N3" s="19">
        <v>-0.69534837999999999</v>
      </c>
      <c r="O3" s="19">
        <v>28.921400808159298</v>
      </c>
    </row>
    <row r="4" spans="1:15" x14ac:dyDescent="0.3">
      <c r="A4" s="38">
        <v>3</v>
      </c>
      <c r="B4" s="19">
        <v>0.31780812051764706</v>
      </c>
      <c r="C4" s="19">
        <v>-9.9169600230000002E-2</v>
      </c>
      <c r="D4" s="19">
        <v>0.39917155716235303</v>
      </c>
      <c r="E4" s="19">
        <v>-0.23730018473529418</v>
      </c>
      <c r="F4" s="19">
        <v>0.17159753647058823</v>
      </c>
      <c r="G4" s="19">
        <v>-1.9128097152941202E-2</v>
      </c>
      <c r="H4" s="19">
        <v>-0.33980019347058826</v>
      </c>
      <c r="I4" s="19">
        <v>-0.24339826076470589</v>
      </c>
      <c r="J4" s="19">
        <v>-0.40086666764705881</v>
      </c>
      <c r="K4" s="19">
        <v>-0.53001715651764703</v>
      </c>
      <c r="L4" s="19">
        <v>-0.27906953254882355</v>
      </c>
      <c r="M4" s="19">
        <v>1.3974856431764706</v>
      </c>
      <c r="N4" s="19">
        <v>-0.10957141232352943</v>
      </c>
      <c r="O4" s="19">
        <v>93.495587407679324</v>
      </c>
    </row>
    <row r="5" spans="1:15" x14ac:dyDescent="0.3">
      <c r="A5" s="38">
        <v>4</v>
      </c>
      <c r="B5" s="19">
        <v>-0.37669125905714285</v>
      </c>
      <c r="C5" s="19">
        <v>0.57323653165714283</v>
      </c>
      <c r="D5" s="19">
        <v>-0.85508055128571436</v>
      </c>
      <c r="E5" s="19">
        <v>2.2495491329999999</v>
      </c>
      <c r="F5" s="19">
        <v>-1.1519661844285716</v>
      </c>
      <c r="G5" s="19">
        <v>-0.99450551599999992</v>
      </c>
      <c r="H5" s="19">
        <v>2.3645613396142857</v>
      </c>
      <c r="I5" s="19">
        <v>0.8596672801428572</v>
      </c>
      <c r="J5" s="19">
        <v>0.8369969587142857</v>
      </c>
      <c r="K5" s="19">
        <v>1.4857542275714284</v>
      </c>
      <c r="L5" s="19">
        <v>1.4857702964285713</v>
      </c>
      <c r="M5" s="19">
        <v>0.34264169902857144</v>
      </c>
      <c r="N5" s="19">
        <v>0.2302418757142857</v>
      </c>
      <c r="O5" s="19">
        <v>128.01668285029092</v>
      </c>
    </row>
    <row r="6" spans="1:15" x14ac:dyDescent="0.3">
      <c r="A6" s="38">
        <v>5</v>
      </c>
      <c r="B6" s="19">
        <v>0.9827974378333334</v>
      </c>
      <c r="C6" s="19">
        <v>-0.25817792166666664</v>
      </c>
      <c r="D6" s="19">
        <v>0.40679426273333325</v>
      </c>
      <c r="E6" s="19">
        <v>-0.38045971683333329</v>
      </c>
      <c r="F6" s="19">
        <v>1.9638951003533334</v>
      </c>
      <c r="G6" s="19">
        <v>-8.4911516066666679E-2</v>
      </c>
      <c r="H6" s="19">
        <v>0.31529239721666663</v>
      </c>
      <c r="I6" s="19">
        <v>-0.14812781633333327</v>
      </c>
      <c r="J6" s="19">
        <v>1.2722748785</v>
      </c>
      <c r="K6" s="19">
        <v>2.4679255523333334</v>
      </c>
      <c r="L6" s="19">
        <v>1.972189938833333</v>
      </c>
      <c r="M6" s="19">
        <v>-0.66289801783333324</v>
      </c>
      <c r="N6" s="19">
        <v>0.34647293183333333</v>
      </c>
      <c r="O6" s="19">
        <v>105.63472504176178</v>
      </c>
    </row>
    <row r="7" spans="1:15" x14ac:dyDescent="0.3">
      <c r="A7" s="38">
        <v>6</v>
      </c>
      <c r="B7" s="19">
        <v>-0.15064078566136366</v>
      </c>
      <c r="C7" s="19">
        <v>-0.41978909158204536</v>
      </c>
      <c r="D7" s="19">
        <v>-5.2998687199999998E-2</v>
      </c>
      <c r="E7" s="19">
        <v>-0.29160797658625009</v>
      </c>
      <c r="F7" s="19">
        <v>-9.8486129170454545E-2</v>
      </c>
      <c r="G7" s="19">
        <v>6.940592297090907E-2</v>
      </c>
      <c r="H7" s="19">
        <v>-0.20032447277818183</v>
      </c>
      <c r="I7" s="19">
        <v>-3.5811396154545448E-2</v>
      </c>
      <c r="J7" s="19">
        <v>6.0900222725454527E-2</v>
      </c>
      <c r="K7" s="19">
        <v>-0.28894075451681822</v>
      </c>
      <c r="L7" s="19">
        <v>-0.30402382683863638</v>
      </c>
      <c r="M7" s="19">
        <v>-0.33310314294568177</v>
      </c>
      <c r="N7" s="19">
        <v>-0.29210685260454539</v>
      </c>
      <c r="O7" s="19">
        <v>176.20385854586488</v>
      </c>
    </row>
    <row r="8" spans="1:15" x14ac:dyDescent="0.3">
      <c r="O8" s="19">
        <f>SUM(O2:O7)</f>
        <v>579.99468636326901</v>
      </c>
    </row>
  </sheetData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5B83-9BCF-4A6E-8D80-A88D13CE46E1}">
  <sheetPr codeName="Лист12"/>
  <dimension ref="A1:O6"/>
  <sheetViews>
    <sheetView workbookViewId="0">
      <selection activeCell="L18" sqref="L18"/>
    </sheetView>
  </sheetViews>
  <sheetFormatPr defaultRowHeight="14.4" x14ac:dyDescent="0.3"/>
  <cols>
    <col min="1" max="1" width="11.77734375" customWidth="1"/>
  </cols>
  <sheetData>
    <row r="1" spans="1:15" x14ac:dyDescent="0.3">
      <c r="A1" s="19"/>
      <c r="B1" s="38" t="s">
        <v>522</v>
      </c>
      <c r="C1" s="38" t="s">
        <v>523</v>
      </c>
      <c r="D1" s="38" t="s">
        <v>524</v>
      </c>
      <c r="E1" s="38" t="s">
        <v>525</v>
      </c>
      <c r="F1" s="38" t="s">
        <v>526</v>
      </c>
      <c r="G1" s="38" t="s">
        <v>527</v>
      </c>
      <c r="H1" s="38" t="s">
        <v>528</v>
      </c>
      <c r="I1" s="38" t="s">
        <v>529</v>
      </c>
      <c r="J1" s="38" t="s">
        <v>530</v>
      </c>
      <c r="K1" s="38" t="s">
        <v>531</v>
      </c>
      <c r="L1" s="38" t="s">
        <v>532</v>
      </c>
      <c r="M1" s="38" t="s">
        <v>533</v>
      </c>
      <c r="N1" s="38" t="s">
        <v>534</v>
      </c>
      <c r="O1" s="38" t="s">
        <v>535</v>
      </c>
    </row>
    <row r="2" spans="1:15" x14ac:dyDescent="0.3">
      <c r="A2" s="38">
        <v>0</v>
      </c>
      <c r="B2" s="19">
        <v>-8.1880837938461515E-2</v>
      </c>
      <c r="C2" s="19">
        <v>-0.32110445850646141</v>
      </c>
      <c r="D2" s="19">
        <v>6.9671320670769308E-3</v>
      </c>
      <c r="E2" s="19">
        <v>-0.18751045323530768</v>
      </c>
      <c r="F2" s="19">
        <v>6.0398621009538446E-2</v>
      </c>
      <c r="G2" s="19">
        <v>-9.2792628566153949E-3</v>
      </c>
      <c r="H2" s="19">
        <v>-0.19732049811753849</v>
      </c>
      <c r="I2" s="19">
        <v>-5.2649838519999992E-2</v>
      </c>
      <c r="J2" s="19">
        <v>-1.4339615708923104E-2</v>
      </c>
      <c r="K2" s="19">
        <v>-9.9482286146769155E-2</v>
      </c>
      <c r="L2" s="19">
        <v>-0.18657123152661545</v>
      </c>
      <c r="M2" s="19">
        <v>2.3499763827538472E-2</v>
      </c>
      <c r="N2" s="19">
        <v>-0.23686947704769229</v>
      </c>
      <c r="O2" s="19">
        <v>405.23593618126529</v>
      </c>
    </row>
    <row r="3" spans="1:15" x14ac:dyDescent="0.3">
      <c r="A3" s="38">
        <v>1</v>
      </c>
      <c r="B3" s="19">
        <v>-0.80311063250000003</v>
      </c>
      <c r="C3" s="19">
        <v>0.62963902100000002</v>
      </c>
      <c r="D3" s="19">
        <v>-0.91227522724999999</v>
      </c>
      <c r="E3" s="19">
        <v>0.60537004849999998</v>
      </c>
      <c r="F3" s="19">
        <v>0.14193589203000004</v>
      </c>
      <c r="G3" s="19">
        <v>-0.73914012667500018</v>
      </c>
      <c r="H3" s="19">
        <v>-0.34992709975000008</v>
      </c>
      <c r="I3" s="19">
        <v>0.25032184875000002</v>
      </c>
      <c r="J3" s="19">
        <v>-0.64597107400000009</v>
      </c>
      <c r="K3" s="19">
        <v>-0.28153478117499997</v>
      </c>
      <c r="L3" s="19">
        <v>-0.27637110382499996</v>
      </c>
      <c r="M3" s="19">
        <v>-0.83618475824999994</v>
      </c>
      <c r="N3" s="19">
        <v>2.4105108749999999</v>
      </c>
      <c r="O3" s="19">
        <v>18.410848185619088</v>
      </c>
    </row>
    <row r="4" spans="1:15" x14ac:dyDescent="0.3">
      <c r="A4" s="38">
        <v>2</v>
      </c>
      <c r="B4" s="19">
        <v>1.042515608</v>
      </c>
      <c r="C4" s="19">
        <v>3.0925476650000001</v>
      </c>
      <c r="D4" s="19">
        <v>1.7297319949999999</v>
      </c>
      <c r="E4" s="19">
        <v>-0.73897251249999996</v>
      </c>
      <c r="F4" s="19">
        <v>-0.5367776004999999</v>
      </c>
      <c r="G4" s="19">
        <v>1.5262671700000001</v>
      </c>
      <c r="H4" s="19">
        <v>-0.50019511650000004</v>
      </c>
      <c r="I4" s="19">
        <v>0.73190130050000002</v>
      </c>
      <c r="J4" s="19">
        <v>-0.55333754499999999</v>
      </c>
      <c r="K4" s="19">
        <v>-0.12645216150000002</v>
      </c>
      <c r="L4" s="19">
        <v>-0.75819461700000002</v>
      </c>
      <c r="M4" s="19">
        <v>-1.35008375</v>
      </c>
      <c r="N4" s="19">
        <v>-0.906410469</v>
      </c>
      <c r="O4" s="19">
        <v>7.7631549373935504</v>
      </c>
    </row>
    <row r="5" spans="1:15" x14ac:dyDescent="0.3">
      <c r="A5" s="38">
        <v>3</v>
      </c>
      <c r="B5" s="19">
        <v>1.2398636499999949E-2</v>
      </c>
      <c r="C5" s="19">
        <v>1.0119225485000001</v>
      </c>
      <c r="D5" s="19">
        <v>0.69110982850000002</v>
      </c>
      <c r="E5" s="19">
        <v>0.42840374599999997</v>
      </c>
      <c r="F5" s="19">
        <v>-1.3240001475000001</v>
      </c>
      <c r="G5" s="19">
        <v>0.54805153900000003</v>
      </c>
      <c r="H5" s="19">
        <v>3.2677928700000001</v>
      </c>
      <c r="I5" s="19">
        <v>-2.4866408499999937E-2</v>
      </c>
      <c r="J5" s="19">
        <v>1.88080056</v>
      </c>
      <c r="K5" s="19">
        <v>1.1217876554999999</v>
      </c>
      <c r="L5" s="19">
        <v>2.1686138349999999</v>
      </c>
      <c r="M5" s="19">
        <v>0.64932806499999995</v>
      </c>
      <c r="N5" s="19">
        <v>0.29905824400000003</v>
      </c>
      <c r="O5" s="19">
        <v>7.8570352525968676</v>
      </c>
    </row>
    <row r="6" spans="1:15" x14ac:dyDescent="0.3">
      <c r="O6" s="19">
        <f>SUM(O2:O5)</f>
        <v>439.2669745568748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DF6D-CC79-47A9-AEE3-A0BD3EA5007D}">
  <sheetPr codeName="Лист8"/>
  <dimension ref="A1:O19"/>
  <sheetViews>
    <sheetView zoomScale="85" zoomScaleNormal="85" workbookViewId="0">
      <selection activeCell="X22" sqref="X22"/>
    </sheetView>
  </sheetViews>
  <sheetFormatPr defaultRowHeight="14.4" x14ac:dyDescent="0.3"/>
  <sheetData>
    <row r="1" spans="1:15" x14ac:dyDescent="0.3">
      <c r="A1" s="19">
        <v>8</v>
      </c>
      <c r="B1" s="38" t="s">
        <v>522</v>
      </c>
      <c r="C1" s="38" t="s">
        <v>523</v>
      </c>
      <c r="D1" s="38" t="s">
        <v>524</v>
      </c>
      <c r="E1" s="38" t="s">
        <v>525</v>
      </c>
      <c r="F1" s="38" t="s">
        <v>526</v>
      </c>
      <c r="G1" s="38" t="s">
        <v>527</v>
      </c>
      <c r="H1" s="38" t="s">
        <v>528</v>
      </c>
      <c r="I1" s="38" t="s">
        <v>529</v>
      </c>
      <c r="J1" s="38" t="s">
        <v>530</v>
      </c>
      <c r="K1" s="38" t="s">
        <v>531</v>
      </c>
      <c r="L1" s="38" t="s">
        <v>532</v>
      </c>
      <c r="M1" s="38" t="s">
        <v>533</v>
      </c>
      <c r="N1" s="38" t="s">
        <v>534</v>
      </c>
      <c r="O1" s="38" t="s">
        <v>535</v>
      </c>
    </row>
    <row r="2" spans="1:15" x14ac:dyDescent="0.3">
      <c r="A2" s="38">
        <v>0</v>
      </c>
      <c r="B2" s="19">
        <v>2.9262033188888932E-2</v>
      </c>
      <c r="C2" s="19">
        <v>0.14429909166666668</v>
      </c>
      <c r="D2" s="19">
        <v>4.6403332177777742E-2</v>
      </c>
      <c r="E2" s="19">
        <v>-2.5699727111111112E-2</v>
      </c>
      <c r="F2" s="19">
        <v>0.54027522845777776</v>
      </c>
      <c r="G2" s="19">
        <v>-0.18693059393333339</v>
      </c>
      <c r="H2" s="19">
        <v>1.0110514920444444</v>
      </c>
      <c r="I2" s="19">
        <v>-6.1175970666666614E-2</v>
      </c>
      <c r="J2" s="19">
        <v>1.2081758801111111</v>
      </c>
      <c r="K2" s="19">
        <v>1.9606558594444445</v>
      </c>
      <c r="L2" s="19">
        <v>1.397097570777778</v>
      </c>
      <c r="M2" s="19">
        <v>-0.22781272644444442</v>
      </c>
      <c r="N2" s="19">
        <v>0.61225136322222218</v>
      </c>
      <c r="O2" s="19">
        <v>98.793713670546111</v>
      </c>
    </row>
    <row r="3" spans="1:15" x14ac:dyDescent="0.3">
      <c r="A3" s="38">
        <v>1</v>
      </c>
      <c r="B3" s="19">
        <v>-8.2378991800000023E-2</v>
      </c>
      <c r="C3" s="19">
        <v>-0.42847165627280004</v>
      </c>
      <c r="D3" s="19">
        <v>0.30397647156399993</v>
      </c>
      <c r="E3" s="19">
        <v>-0.44793585363599997</v>
      </c>
      <c r="F3" s="19">
        <v>0.16653127732799999</v>
      </c>
      <c r="G3" s="19">
        <v>0.45758535683279994</v>
      </c>
      <c r="H3" s="19">
        <v>-0.21684136920960001</v>
      </c>
      <c r="I3" s="19">
        <v>-0.89790115804000015</v>
      </c>
      <c r="J3" s="19">
        <v>0.19976886206800007</v>
      </c>
      <c r="K3" s="19">
        <v>-0.32995976357759993</v>
      </c>
      <c r="L3" s="19">
        <v>-0.33258897791600001</v>
      </c>
      <c r="M3" s="19">
        <v>0.22301220967999996</v>
      </c>
      <c r="N3" s="19">
        <v>-0.32664161291199995</v>
      </c>
      <c r="O3" s="19">
        <v>114.05690635464639</v>
      </c>
    </row>
    <row r="4" spans="1:15" x14ac:dyDescent="0.3">
      <c r="A4" s="38">
        <v>2</v>
      </c>
      <c r="B4" s="19">
        <v>-0.28805214705000004</v>
      </c>
      <c r="C4" s="19">
        <v>1.2218651463750001</v>
      </c>
      <c r="D4" s="19">
        <v>-0.92001170487499995</v>
      </c>
      <c r="E4" s="19">
        <v>0.68455787537500001</v>
      </c>
      <c r="F4" s="19">
        <v>8.1298479515000077E-2</v>
      </c>
      <c r="G4" s="19">
        <v>-0.5884048541125001</v>
      </c>
      <c r="H4" s="19">
        <v>-0.38310260925000006</v>
      </c>
      <c r="I4" s="19">
        <v>0.25462166622499999</v>
      </c>
      <c r="J4" s="19">
        <v>-0.85378464100000018</v>
      </c>
      <c r="K4" s="19">
        <v>-0.3616381835875</v>
      </c>
      <c r="L4" s="19">
        <v>-0.3661165059125</v>
      </c>
      <c r="M4" s="19">
        <v>6.7352610625000003E-2</v>
      </c>
      <c r="N4" s="19">
        <v>2.0804483552500002</v>
      </c>
      <c r="O4" s="19">
        <v>89.259728808520606</v>
      </c>
    </row>
    <row r="5" spans="1:15" x14ac:dyDescent="0.3">
      <c r="A5" s="38">
        <v>3</v>
      </c>
      <c r="B5" s="19">
        <v>-0.27574797136666668</v>
      </c>
      <c r="C5" s="19">
        <v>0.25571141386666663</v>
      </c>
      <c r="D5" s="19">
        <v>-1.6272547323333335</v>
      </c>
      <c r="E5" s="19">
        <v>3.522126553333333</v>
      </c>
      <c r="F5" s="19">
        <v>-0.42046724199999996</v>
      </c>
      <c r="G5" s="19">
        <v>-1.7586359566666667</v>
      </c>
      <c r="H5" s="19">
        <v>0.44701274243333344</v>
      </c>
      <c r="I5" s="19">
        <v>1.8383874266666667</v>
      </c>
      <c r="J5" s="19">
        <v>-0.16774096900000002</v>
      </c>
      <c r="K5" s="19">
        <v>1.4856610926666667</v>
      </c>
      <c r="L5" s="19">
        <v>1.5794960733333332</v>
      </c>
      <c r="M5" s="19">
        <v>0.17656687846666674</v>
      </c>
      <c r="N5" s="19">
        <v>6.2088359999999581E-3</v>
      </c>
      <c r="O5" s="19">
        <v>24.958361356732702</v>
      </c>
    </row>
    <row r="6" spans="1:15" x14ac:dyDescent="0.3">
      <c r="A6" s="38">
        <v>4</v>
      </c>
      <c r="B6" s="19">
        <v>0.8422150856666667</v>
      </c>
      <c r="C6" s="19">
        <v>3.0967256266666667</v>
      </c>
      <c r="D6" s="19">
        <v>2.3002972433333331</v>
      </c>
      <c r="E6" s="19">
        <v>-0.57516518166666664</v>
      </c>
      <c r="F6" s="19">
        <v>-0.66443531066666661</v>
      </c>
      <c r="G6" s="19">
        <v>2.8363922800000001</v>
      </c>
      <c r="H6" s="19">
        <v>-0.51283854433333342</v>
      </c>
      <c r="I6" s="19">
        <v>0.10126154366666669</v>
      </c>
      <c r="J6" s="19">
        <v>-1.16676216</v>
      </c>
      <c r="K6" s="19">
        <v>-0.24565120900000004</v>
      </c>
      <c r="L6" s="19">
        <v>-0.23398705433333333</v>
      </c>
      <c r="M6" s="19">
        <v>-0.80839249699999993</v>
      </c>
      <c r="N6" s="19">
        <v>-0.69534837999999999</v>
      </c>
      <c r="O6" s="19">
        <v>28.921400808159298</v>
      </c>
    </row>
    <row r="7" spans="1:15" x14ac:dyDescent="0.3">
      <c r="A7" s="38">
        <v>5</v>
      </c>
      <c r="B7" s="19">
        <v>6.1980793600000004</v>
      </c>
      <c r="C7" s="19">
        <v>-1.15643977</v>
      </c>
      <c r="D7" s="19">
        <v>2.48597271</v>
      </c>
      <c r="E7" s="19">
        <v>-1.19312335</v>
      </c>
      <c r="F7" s="19">
        <v>3.32699576</v>
      </c>
      <c r="G7" s="19">
        <v>0.45798565000000002</v>
      </c>
      <c r="H7" s="19">
        <v>1.1109469599999999</v>
      </c>
      <c r="I7" s="19">
        <v>-0.19685907</v>
      </c>
      <c r="J7" s="19">
        <v>4.6026823400000003</v>
      </c>
      <c r="K7" s="19">
        <v>3.09073624</v>
      </c>
      <c r="L7" s="19">
        <v>5.4608692599999999</v>
      </c>
      <c r="M7" s="19">
        <v>-0.29926969300000006</v>
      </c>
      <c r="N7" s="19">
        <v>-0.80688088700000005</v>
      </c>
      <c r="O7" s="19">
        <v>0</v>
      </c>
    </row>
    <row r="8" spans="1:15" x14ac:dyDescent="0.3">
      <c r="A8" s="38">
        <v>6</v>
      </c>
      <c r="B8" s="19">
        <v>-1.93263389</v>
      </c>
      <c r="C8" s="19">
        <v>1.3503374800000001</v>
      </c>
      <c r="D8" s="19">
        <v>-1.61822884</v>
      </c>
      <c r="E8" s="19">
        <v>3.5506615699999999</v>
      </c>
      <c r="F8" s="19">
        <v>-2.8346163799999999</v>
      </c>
      <c r="G8" s="19">
        <v>-1.2582699100000001</v>
      </c>
      <c r="H8" s="19">
        <v>6.8439456100000005</v>
      </c>
      <c r="I8" s="19">
        <v>-0.21405833600000004</v>
      </c>
      <c r="J8" s="19">
        <v>0.46568435800000002</v>
      </c>
      <c r="K8" s="19">
        <v>0.97211882399999994</v>
      </c>
      <c r="L8" s="19">
        <v>-0.38166416500000011</v>
      </c>
      <c r="M8" s="19">
        <v>-7.3348364199999988E-2</v>
      </c>
      <c r="N8" s="19">
        <v>-0.82374092600000015</v>
      </c>
      <c r="O8" s="19">
        <v>0</v>
      </c>
    </row>
    <row r="9" spans="1:15" x14ac:dyDescent="0.3">
      <c r="A9" s="38">
        <v>7</v>
      </c>
      <c r="B9" s="19">
        <v>-5.649433769696971E-2</v>
      </c>
      <c r="C9" s="19">
        <v>-0.32160698268787885</v>
      </c>
      <c r="D9" s="19">
        <v>-0.10738847149515153</v>
      </c>
      <c r="E9" s="19">
        <v>-0.15894519528469697</v>
      </c>
      <c r="F9" s="19">
        <v>-0.20950965280909087</v>
      </c>
      <c r="G9" s="19">
        <v>-0.22675771040909101</v>
      </c>
      <c r="H9" s="19">
        <v>-0.25366737821515151</v>
      </c>
      <c r="I9" s="19">
        <v>0.47130636000606063</v>
      </c>
      <c r="J9" s="19">
        <v>-0.30613286847818189</v>
      </c>
      <c r="K9" s="19">
        <v>-0.43292993606363628</v>
      </c>
      <c r="L9" s="19">
        <v>-0.31654405449484857</v>
      </c>
      <c r="M9" s="19">
        <v>-5.4415657321515154E-2</v>
      </c>
      <c r="N9" s="19">
        <v>-0.31181116225151517</v>
      </c>
      <c r="O9" s="19">
        <v>112.46678812740072</v>
      </c>
    </row>
    <row r="10" spans="1:15" x14ac:dyDescent="0.3">
      <c r="O10" s="19">
        <f>SUM(O2:O9)</f>
        <v>468.45689912600585</v>
      </c>
    </row>
    <row r="12" spans="1:15" x14ac:dyDescent="0.3">
      <c r="B12" s="41" t="s">
        <v>522</v>
      </c>
      <c r="C12" s="41" t="s">
        <v>523</v>
      </c>
      <c r="D12" s="41" t="s">
        <v>524</v>
      </c>
      <c r="E12" s="41" t="s">
        <v>525</v>
      </c>
      <c r="F12" s="41" t="s">
        <v>526</v>
      </c>
      <c r="G12" s="41" t="s">
        <v>527</v>
      </c>
      <c r="H12" s="41" t="s">
        <v>528</v>
      </c>
      <c r="I12" s="41" t="s">
        <v>529</v>
      </c>
      <c r="J12" s="41" t="s">
        <v>530</v>
      </c>
      <c r="K12" s="41" t="s">
        <v>531</v>
      </c>
      <c r="L12" s="41" t="s">
        <v>532</v>
      </c>
      <c r="M12" s="41" t="s">
        <v>533</v>
      </c>
      <c r="N12" s="41" t="s">
        <v>534</v>
      </c>
      <c r="O12" s="41" t="s">
        <v>535</v>
      </c>
    </row>
    <row r="13" spans="1:15" x14ac:dyDescent="0.3">
      <c r="A13" s="39">
        <v>0</v>
      </c>
      <c r="B13" s="19">
        <v>-2.0089451152459015E-2</v>
      </c>
      <c r="C13" s="19">
        <v>-0.33043611858229494</v>
      </c>
      <c r="D13" s="19">
        <v>7.3015971064918E-2</v>
      </c>
      <c r="E13" s="19">
        <v>-0.2764730182015574</v>
      </c>
      <c r="F13" s="19">
        <v>-2.3216910877049163E-2</v>
      </c>
      <c r="G13" s="19">
        <v>4.4732507526557351E-2</v>
      </c>
      <c r="H13" s="19">
        <v>-0.23919475559409833</v>
      </c>
      <c r="I13" s="19">
        <v>-9.3663473177049178E-2</v>
      </c>
      <c r="J13" s="19">
        <v>-6.7788910657049201E-2</v>
      </c>
      <c r="K13" s="19">
        <v>-0.35612598130393436</v>
      </c>
      <c r="L13" s="19">
        <v>-0.29706935138081964</v>
      </c>
      <c r="M13" s="19">
        <v>0.14919209253098367</v>
      </c>
      <c r="N13" s="19">
        <v>-0.24123632006721307</v>
      </c>
      <c r="O13" s="19">
        <v>318.42004198827283</v>
      </c>
    </row>
    <row r="14" spans="1:15" x14ac:dyDescent="0.3">
      <c r="A14" s="39">
        <v>1</v>
      </c>
      <c r="B14" s="19">
        <v>-0.37669125905714285</v>
      </c>
      <c r="C14" s="19">
        <v>0.57323653165714283</v>
      </c>
      <c r="D14" s="19">
        <v>-0.85508055128571436</v>
      </c>
      <c r="E14" s="19">
        <v>2.2495491329999999</v>
      </c>
      <c r="F14" s="19">
        <v>-1.1519661844285716</v>
      </c>
      <c r="G14" s="19">
        <v>-0.99450551599999992</v>
      </c>
      <c r="H14" s="19">
        <v>2.3645613396142857</v>
      </c>
      <c r="I14" s="19">
        <v>0.8596672801428572</v>
      </c>
      <c r="J14" s="19">
        <v>0.8369969587142857</v>
      </c>
      <c r="K14" s="19">
        <v>1.4857542275714284</v>
      </c>
      <c r="L14" s="19">
        <v>1.4857702964285713</v>
      </c>
      <c r="M14" s="19">
        <v>0.34264169902857144</v>
      </c>
      <c r="N14" s="19">
        <v>0.2302418757142857</v>
      </c>
      <c r="O14" s="19">
        <v>128.01668285029092</v>
      </c>
    </row>
    <row r="15" spans="1:15" x14ac:dyDescent="0.3">
      <c r="A15" s="39">
        <v>2</v>
      </c>
      <c r="B15" s="19">
        <v>-6.0258946599999932E-2</v>
      </c>
      <c r="C15" s="19">
        <v>-7.8525551999999998E-2</v>
      </c>
      <c r="D15" s="19">
        <v>-9.0414267200000335E-3</v>
      </c>
      <c r="E15" s="19">
        <v>-0.2179269902</v>
      </c>
      <c r="F15" s="19">
        <v>1.6912749684239998</v>
      </c>
      <c r="G15" s="19">
        <v>-0.19349094928000005</v>
      </c>
      <c r="H15" s="19">
        <v>0.15616148465999999</v>
      </c>
      <c r="I15" s="19">
        <v>-0.13838156559999995</v>
      </c>
      <c r="J15" s="19">
        <v>0.60619338619999996</v>
      </c>
      <c r="K15" s="19">
        <v>2.3433634148000002</v>
      </c>
      <c r="L15" s="19">
        <v>1.2744540745999999</v>
      </c>
      <c r="M15" s="19">
        <v>-0.73562368280000001</v>
      </c>
      <c r="N15" s="19">
        <v>0.57714369560000001</v>
      </c>
      <c r="O15" s="19">
        <v>32.566115753791863</v>
      </c>
    </row>
    <row r="16" spans="1:15" x14ac:dyDescent="0.3">
      <c r="A16" s="39">
        <v>3</v>
      </c>
      <c r="B16" s="19">
        <v>0.8422150856666667</v>
      </c>
      <c r="C16" s="19">
        <v>3.0967256266666667</v>
      </c>
      <c r="D16" s="19">
        <v>2.3002972433333331</v>
      </c>
      <c r="E16" s="19">
        <v>-0.57516518166666664</v>
      </c>
      <c r="F16" s="19">
        <v>-0.66443531066666661</v>
      </c>
      <c r="G16" s="19">
        <v>2.8363922800000001</v>
      </c>
      <c r="H16" s="19">
        <v>-0.51283854433333342</v>
      </c>
      <c r="I16" s="19">
        <v>0.10126154366666669</v>
      </c>
      <c r="J16" s="19">
        <v>-1.16676216</v>
      </c>
      <c r="K16" s="19">
        <v>-0.24565120900000004</v>
      </c>
      <c r="L16" s="19">
        <v>-0.23398705433333333</v>
      </c>
      <c r="M16" s="19">
        <v>-0.80839249699999993</v>
      </c>
      <c r="N16" s="19">
        <v>-0.69534837999999999</v>
      </c>
      <c r="O16" s="19">
        <v>28.921400808159298</v>
      </c>
    </row>
    <row r="17" spans="1:15" x14ac:dyDescent="0.3">
      <c r="A17" s="39">
        <v>4</v>
      </c>
      <c r="B17" s="19">
        <v>-0.7601890923500001</v>
      </c>
      <c r="C17" s="19">
        <v>1.4004730256666666</v>
      </c>
      <c r="D17" s="19">
        <v>-1.3016779498333335</v>
      </c>
      <c r="E17" s="19">
        <v>0.85437733900000001</v>
      </c>
      <c r="F17" s="19">
        <v>-5.1678301813333244E-2</v>
      </c>
      <c r="G17" s="19">
        <v>-0.62780868028333348</v>
      </c>
      <c r="H17" s="19">
        <v>-0.38571467150000011</v>
      </c>
      <c r="I17" s="19">
        <v>4.6797199633333314E-2</v>
      </c>
      <c r="J17" s="19">
        <v>-0.97620299266666677</v>
      </c>
      <c r="K17" s="19">
        <v>-0.45786573645000006</v>
      </c>
      <c r="L17" s="19">
        <v>-0.56839001921666676</v>
      </c>
      <c r="M17" s="19">
        <v>-0.84944065916666667</v>
      </c>
      <c r="N17" s="19">
        <v>2.185154988666667</v>
      </c>
      <c r="O17" s="19">
        <v>47.722431709512847</v>
      </c>
    </row>
    <row r="18" spans="1:15" x14ac:dyDescent="0.3">
      <c r="A18" s="39">
        <v>5</v>
      </c>
      <c r="B18" s="19">
        <v>6.1980793600000004</v>
      </c>
      <c r="C18" s="19">
        <v>-1.15643977</v>
      </c>
      <c r="D18" s="19">
        <v>2.48597271</v>
      </c>
      <c r="E18" s="19">
        <v>-1.19312335</v>
      </c>
      <c r="F18" s="19">
        <v>3.32699576</v>
      </c>
      <c r="G18" s="19">
        <v>0.45798565000000002</v>
      </c>
      <c r="H18" s="19">
        <v>1.1109469599999999</v>
      </c>
      <c r="I18" s="19">
        <v>-0.19685907</v>
      </c>
      <c r="J18" s="19">
        <v>4.6026823400000003</v>
      </c>
      <c r="K18" s="19">
        <v>3.09073624</v>
      </c>
      <c r="L18" s="19">
        <v>5.4608692599999999</v>
      </c>
      <c r="M18" s="19">
        <v>-0.29926969300000006</v>
      </c>
      <c r="N18" s="19">
        <v>-0.80688088700000005</v>
      </c>
      <c r="O18" s="19">
        <v>0</v>
      </c>
    </row>
    <row r="19" spans="1:15" x14ac:dyDescent="0.3">
      <c r="O19" s="19">
        <f>SUM(O13:O18)</f>
        <v>555.64667311002779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A089-58A0-4BCC-AFA8-EAFC0461F015}">
  <sheetPr codeName="Лист2"/>
  <dimension ref="A1:AD85"/>
  <sheetViews>
    <sheetView zoomScale="25" zoomScaleNormal="25" workbookViewId="0">
      <selection activeCell="W2" sqref="W2"/>
    </sheetView>
  </sheetViews>
  <sheetFormatPr defaultRowHeight="14.4" x14ac:dyDescent="0.3"/>
  <cols>
    <col min="1" max="1" width="26.44140625" customWidth="1"/>
    <col min="2" max="2" width="14" customWidth="1"/>
    <col min="3" max="3" width="14.6640625" customWidth="1"/>
    <col min="4" max="4" width="16.44140625" customWidth="1"/>
    <col min="5" max="5" width="17.6640625" customWidth="1"/>
    <col min="6" max="6" width="16.44140625" customWidth="1"/>
    <col min="7" max="7" width="12.21875" customWidth="1"/>
    <col min="8" max="8" width="13.6640625" customWidth="1"/>
    <col min="9" max="9" width="14.77734375" customWidth="1"/>
    <col min="10" max="10" width="17.21875" customWidth="1"/>
    <col min="11" max="11" width="14.88671875" customWidth="1"/>
    <col min="12" max="12" width="13.77734375" customWidth="1"/>
    <col min="13" max="13" width="17.109375" customWidth="1"/>
    <col min="14" max="14" width="14" customWidth="1"/>
  </cols>
  <sheetData>
    <row r="1" spans="1:3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ht="228" customHeight="1" x14ac:dyDescent="0.3">
      <c r="A2" s="3" t="s">
        <v>186</v>
      </c>
      <c r="B2" s="3" t="s">
        <v>0</v>
      </c>
      <c r="C2" s="3" t="s">
        <v>181</v>
      </c>
      <c r="D2" s="3" t="s">
        <v>2</v>
      </c>
      <c r="E2" s="3" t="s">
        <v>192</v>
      </c>
      <c r="F2" s="8" t="s">
        <v>4</v>
      </c>
      <c r="G2" s="3" t="s">
        <v>5</v>
      </c>
      <c r="H2" s="8" t="s">
        <v>182</v>
      </c>
      <c r="I2" s="3" t="s">
        <v>183</v>
      </c>
      <c r="J2" s="3" t="s">
        <v>6</v>
      </c>
      <c r="K2" s="4" t="s">
        <v>187</v>
      </c>
      <c r="L2" s="3" t="s">
        <v>185</v>
      </c>
      <c r="M2" s="3" t="s">
        <v>188</v>
      </c>
      <c r="N2" s="3" t="s">
        <v>190</v>
      </c>
      <c r="O2" s="3" t="s">
        <v>542</v>
      </c>
      <c r="P2" s="3" t="s">
        <v>570</v>
      </c>
      <c r="Q2" s="3" t="s">
        <v>543</v>
      </c>
      <c r="R2" s="3" t="s">
        <v>544</v>
      </c>
      <c r="S2" s="3" t="s">
        <v>545</v>
      </c>
      <c r="T2" s="3" t="s">
        <v>546</v>
      </c>
      <c r="U2" s="3" t="s">
        <v>547</v>
      </c>
      <c r="V2" s="3" t="s">
        <v>548</v>
      </c>
      <c r="W2" s="3" t="s">
        <v>549</v>
      </c>
      <c r="X2" s="42" t="s">
        <v>563</v>
      </c>
      <c r="Y2" s="42" t="s">
        <v>540</v>
      </c>
      <c r="Z2" s="42" t="s">
        <v>564</v>
      </c>
      <c r="AA2" s="42" t="s">
        <v>565</v>
      </c>
      <c r="AB2" s="42" t="s">
        <v>566</v>
      </c>
      <c r="AC2" s="42" t="s">
        <v>567</v>
      </c>
      <c r="AD2" s="42" t="s">
        <v>568</v>
      </c>
    </row>
    <row r="3" spans="1:30" x14ac:dyDescent="0.3">
      <c r="A3" s="5" t="s">
        <v>8</v>
      </c>
      <c r="B3" s="2" t="s">
        <v>16</v>
      </c>
      <c r="C3" s="2">
        <v>17.899999999999999</v>
      </c>
      <c r="D3" s="2">
        <v>69.77</v>
      </c>
      <c r="E3" s="13">
        <f>'2013'!F2/'2013'!B2</f>
        <v>12.369301547469679</v>
      </c>
      <c r="F3" s="7">
        <v>220</v>
      </c>
      <c r="G3" s="6">
        <v>96.5</v>
      </c>
      <c r="H3" s="7">
        <v>173763.5</v>
      </c>
      <c r="I3" s="2">
        <v>26.7</v>
      </c>
      <c r="J3" s="7">
        <v>118096</v>
      </c>
      <c r="K3" s="2">
        <f>'2013'!L2/'2013'!B2</f>
        <v>3348.8505227938099</v>
      </c>
      <c r="L3" s="2">
        <v>5069</v>
      </c>
      <c r="M3" s="2">
        <f>'2013'!N2/'2013'!B2</f>
        <v>0.67210372229192805</v>
      </c>
      <c r="N3" s="2">
        <f>'2013'!O2/'2013'!B2</f>
        <v>1.233375156838143</v>
      </c>
      <c r="O3" s="53">
        <v>1165</v>
      </c>
      <c r="P3" s="53">
        <v>14.6</v>
      </c>
      <c r="Q3" s="53">
        <v>1.8109999999999999</v>
      </c>
      <c r="R3" s="53">
        <v>576</v>
      </c>
      <c r="S3" s="53">
        <v>60.9</v>
      </c>
      <c r="T3" s="53">
        <v>6.2</v>
      </c>
      <c r="U3" s="53">
        <v>20.6</v>
      </c>
      <c r="V3" s="53">
        <v>10.1</v>
      </c>
      <c r="W3" s="53">
        <v>12.2</v>
      </c>
      <c r="X3" s="50">
        <v>6.3</v>
      </c>
      <c r="Y3" s="48">
        <v>26.86</v>
      </c>
      <c r="Z3" s="48">
        <v>0</v>
      </c>
      <c r="AA3" s="48">
        <v>0</v>
      </c>
      <c r="AB3" s="48">
        <v>0</v>
      </c>
      <c r="AC3" s="48">
        <v>2.29</v>
      </c>
      <c r="AD3" s="48">
        <v>0</v>
      </c>
    </row>
    <row r="4" spans="1:30" x14ac:dyDescent="0.3">
      <c r="A4" s="5" t="s">
        <v>10</v>
      </c>
      <c r="B4" s="2" t="s">
        <v>158</v>
      </c>
      <c r="C4" s="2">
        <v>19.399999999999999</v>
      </c>
      <c r="D4" s="2">
        <v>66.38</v>
      </c>
      <c r="E4" s="13">
        <f>'2013'!F3/'2013'!B3</f>
        <v>15.297163995067818</v>
      </c>
      <c r="F4" s="7">
        <v>296</v>
      </c>
      <c r="G4" s="6">
        <v>85.4</v>
      </c>
      <c r="H4" s="7">
        <v>258817</v>
      </c>
      <c r="I4" s="2">
        <v>33.1</v>
      </c>
      <c r="J4" s="7">
        <v>145301</v>
      </c>
      <c r="K4" s="2">
        <f>'2013'!L3/'2013'!B3</f>
        <v>8359.202959309494</v>
      </c>
      <c r="L4" s="2">
        <v>7655</v>
      </c>
      <c r="M4" s="2">
        <f>'2013'!N3/'2013'!B3</f>
        <v>0.43896424167694204</v>
      </c>
      <c r="N4" s="2">
        <f>'2013'!O3/'2013'!B3</f>
        <v>2.2170160295930947</v>
      </c>
      <c r="O4" s="53">
        <v>1113</v>
      </c>
      <c r="P4" s="53">
        <v>14.7</v>
      </c>
      <c r="Q4" s="53">
        <v>1.8320000000000001</v>
      </c>
      <c r="R4" s="53">
        <v>610</v>
      </c>
      <c r="S4" s="53">
        <v>63.7</v>
      </c>
      <c r="T4" s="53">
        <v>5.3</v>
      </c>
      <c r="U4" s="53">
        <v>16</v>
      </c>
      <c r="V4" s="53">
        <v>13.8</v>
      </c>
      <c r="W4" s="53">
        <v>7.5</v>
      </c>
      <c r="X4" s="50">
        <v>3.5999999999999996</v>
      </c>
      <c r="Y4" s="48">
        <v>28.25</v>
      </c>
      <c r="Z4" s="48">
        <v>0</v>
      </c>
      <c r="AA4" s="48">
        <v>0</v>
      </c>
      <c r="AB4" s="48">
        <v>0</v>
      </c>
      <c r="AC4" s="48">
        <v>1.83</v>
      </c>
      <c r="AD4" s="48">
        <v>0</v>
      </c>
    </row>
    <row r="5" spans="1:30" ht="28.2" x14ac:dyDescent="0.3">
      <c r="A5" s="5" t="s">
        <v>12</v>
      </c>
      <c r="B5" s="2" t="s">
        <v>16</v>
      </c>
      <c r="C5" s="2">
        <v>17.600000000000001</v>
      </c>
      <c r="D5" s="2">
        <v>70.27</v>
      </c>
      <c r="E5" s="13">
        <f>'2013'!F4/'2013'!B4</f>
        <v>15.345517841601392</v>
      </c>
      <c r="F5" s="7">
        <v>252</v>
      </c>
      <c r="G5" s="6">
        <v>94.3</v>
      </c>
      <c r="H5" s="7">
        <v>283264.5</v>
      </c>
      <c r="I5" s="2">
        <v>34.6</v>
      </c>
      <c r="J5" s="7">
        <v>154177</v>
      </c>
      <c r="K5" s="2">
        <f>'2013'!L4/'2013'!B4</f>
        <v>8810.3808529155776</v>
      </c>
      <c r="L5" s="2">
        <v>6287</v>
      </c>
      <c r="M5" s="2">
        <f>'2013'!N4/'2013'!B4</f>
        <v>0.90687554395126202</v>
      </c>
      <c r="N5" s="2">
        <f>'2013'!O4/'2013'!B4</f>
        <v>0.45953002610966059</v>
      </c>
      <c r="O5" s="53">
        <v>1142</v>
      </c>
      <c r="P5" s="53">
        <v>13.8</v>
      </c>
      <c r="Q5" s="53">
        <v>1.7370000000000001</v>
      </c>
      <c r="R5" s="53">
        <v>603</v>
      </c>
      <c r="S5" s="53">
        <v>64.3</v>
      </c>
      <c r="T5" s="53">
        <v>5.3</v>
      </c>
      <c r="U5" s="53">
        <v>13</v>
      </c>
      <c r="V5" s="53">
        <v>7.4</v>
      </c>
      <c r="W5" s="53">
        <v>16.100000000000001</v>
      </c>
      <c r="X5" s="50">
        <v>6</v>
      </c>
      <c r="Y5" s="48">
        <v>33.380000000000003</v>
      </c>
      <c r="Z5" s="48">
        <v>0</v>
      </c>
      <c r="AA5" s="48">
        <v>0</v>
      </c>
      <c r="AB5" s="48">
        <v>0</v>
      </c>
      <c r="AC5" s="48">
        <v>1.2</v>
      </c>
      <c r="AD5" s="48">
        <v>0</v>
      </c>
    </row>
    <row r="6" spans="1:30" x14ac:dyDescent="0.3">
      <c r="A6" s="5" t="s">
        <v>13</v>
      </c>
      <c r="B6" s="2" t="s">
        <v>16</v>
      </c>
      <c r="C6" s="2">
        <v>18.7</v>
      </c>
      <c r="D6" s="2">
        <v>71.34</v>
      </c>
      <c r="E6" s="13">
        <f>'2013'!F5/'2013'!B5</f>
        <v>11.564405113077679</v>
      </c>
      <c r="F6" s="7">
        <v>405</v>
      </c>
      <c r="G6" s="6">
        <v>101.3</v>
      </c>
      <c r="H6" s="7">
        <v>269821.7</v>
      </c>
      <c r="I6" s="2">
        <v>38</v>
      </c>
      <c r="J6" s="7">
        <v>147954</v>
      </c>
      <c r="K6" s="2">
        <f>'2013'!L5/'2013'!B5</f>
        <v>2955.9453294001964</v>
      </c>
      <c r="L6" s="2">
        <v>5983</v>
      </c>
      <c r="M6" s="2">
        <f>'2013'!N5/'2013'!B5</f>
        <v>1.345132743362832</v>
      </c>
      <c r="N6" s="2">
        <f>'2013'!O5/'2013'!B5</f>
        <v>1.3795476892822025</v>
      </c>
      <c r="O6" s="53">
        <v>1126</v>
      </c>
      <c r="P6" s="53">
        <v>12.7</v>
      </c>
      <c r="Q6" s="53">
        <v>1.925</v>
      </c>
      <c r="R6" s="53">
        <v>571</v>
      </c>
      <c r="S6" s="53">
        <v>61.7</v>
      </c>
      <c r="T6" s="53">
        <v>7.9</v>
      </c>
      <c r="U6" s="53">
        <v>12.5</v>
      </c>
      <c r="V6" s="53">
        <v>9.3000000000000007</v>
      </c>
      <c r="W6" s="53">
        <v>11.3</v>
      </c>
      <c r="X6" s="50">
        <v>4.8</v>
      </c>
      <c r="Y6" s="48">
        <v>12.7</v>
      </c>
      <c r="Z6" s="48">
        <v>0</v>
      </c>
      <c r="AA6" s="48">
        <v>0</v>
      </c>
      <c r="AB6" s="48">
        <v>0</v>
      </c>
      <c r="AC6" s="48">
        <v>5.42</v>
      </c>
      <c r="AD6" s="48">
        <v>0</v>
      </c>
    </row>
    <row r="7" spans="1:30" x14ac:dyDescent="0.3">
      <c r="A7" s="5" t="s">
        <v>14</v>
      </c>
      <c r="B7" s="2" t="s">
        <v>11</v>
      </c>
      <c r="C7" s="2">
        <v>15.7</v>
      </c>
      <c r="D7" s="2">
        <v>72.16</v>
      </c>
      <c r="E7" s="13">
        <f>'2013'!F6/'2013'!B6</f>
        <v>12.215673575129534</v>
      </c>
      <c r="F7" s="7">
        <v>420</v>
      </c>
      <c r="G7" s="6">
        <v>124.6</v>
      </c>
      <c r="H7" s="7">
        <v>368874.8</v>
      </c>
      <c r="I7" s="2">
        <v>27</v>
      </c>
      <c r="J7" s="7">
        <v>144992</v>
      </c>
      <c r="K7" s="2">
        <f>'2013'!L6/'2013'!B6</f>
        <v>6680.8546632124353</v>
      </c>
      <c r="L7" s="2">
        <v>6422</v>
      </c>
      <c r="M7" s="2">
        <f>'2013'!N6/'2013'!B6</f>
        <v>0.81541450777202074</v>
      </c>
      <c r="N7" s="2">
        <f>'2013'!O6/'2013'!B6</f>
        <v>0.52914507772020725</v>
      </c>
      <c r="O7" s="53">
        <v>1172</v>
      </c>
      <c r="P7" s="53">
        <v>14</v>
      </c>
      <c r="Q7" s="53">
        <v>1.5149999999999999</v>
      </c>
      <c r="R7" s="53">
        <v>558</v>
      </c>
      <c r="S7" s="53">
        <v>63.7</v>
      </c>
      <c r="T7" s="53">
        <v>3.7</v>
      </c>
      <c r="U7" s="53">
        <v>6.5</v>
      </c>
      <c r="V7" s="53">
        <v>7.1</v>
      </c>
      <c r="W7" s="53">
        <v>9.8000000000000007</v>
      </c>
      <c r="X7" s="50">
        <v>5</v>
      </c>
      <c r="Y7" s="48">
        <v>17.420000000000002</v>
      </c>
      <c r="Z7" s="48">
        <v>0</v>
      </c>
      <c r="AA7" s="48">
        <v>0</v>
      </c>
      <c r="AB7" s="48">
        <v>0</v>
      </c>
      <c r="AC7" s="48">
        <v>1.17</v>
      </c>
      <c r="AD7" s="48">
        <v>0</v>
      </c>
    </row>
    <row r="8" spans="1:30" x14ac:dyDescent="0.3">
      <c r="A8" s="5" t="s">
        <v>15</v>
      </c>
      <c r="B8" s="2" t="s">
        <v>160</v>
      </c>
      <c r="C8" s="2">
        <v>16.100000000000001</v>
      </c>
      <c r="D8" s="2">
        <v>69.75</v>
      </c>
      <c r="E8" s="13">
        <f>'2013'!F7/'2013'!B7</f>
        <v>12.407407407407407</v>
      </c>
      <c r="F8" s="7">
        <v>336</v>
      </c>
      <c r="G8" s="6">
        <v>111.5</v>
      </c>
      <c r="H8" s="7">
        <v>175865</v>
      </c>
      <c r="I8" s="2">
        <v>37.4</v>
      </c>
      <c r="J8" s="7">
        <v>138669</v>
      </c>
      <c r="K8" s="2">
        <f>'2013'!L7/'2013'!B7</f>
        <v>4579.9037037037042</v>
      </c>
      <c r="L8" s="2">
        <v>5690</v>
      </c>
      <c r="M8" s="2">
        <f>'2013'!N7/'2013'!B7</f>
        <v>1.0257648953301126</v>
      </c>
      <c r="N8" s="2">
        <f>'2013'!O7/'2013'!B7</f>
        <v>0.9500805152979066</v>
      </c>
      <c r="O8" s="53">
        <v>1194</v>
      </c>
      <c r="P8" s="53">
        <v>16.2</v>
      </c>
      <c r="Q8" s="53">
        <v>1.5580000000000001</v>
      </c>
      <c r="R8" s="53">
        <v>665</v>
      </c>
      <c r="S8" s="53">
        <v>63.3</v>
      </c>
      <c r="T8" s="53">
        <v>5.0999999999999996</v>
      </c>
      <c r="U8" s="53">
        <v>10.5</v>
      </c>
      <c r="V8" s="53">
        <v>8.9</v>
      </c>
      <c r="W8" s="53">
        <v>12.5</v>
      </c>
      <c r="X8" s="50">
        <v>4.2</v>
      </c>
      <c r="Y8" s="48">
        <v>11.54</v>
      </c>
      <c r="Z8" s="48">
        <v>0</v>
      </c>
      <c r="AA8" s="48">
        <v>0</v>
      </c>
      <c r="AB8" s="48">
        <v>0</v>
      </c>
      <c r="AC8" s="48">
        <v>1.19</v>
      </c>
      <c r="AD8" s="48">
        <v>0</v>
      </c>
    </row>
    <row r="9" spans="1:30" x14ac:dyDescent="0.3">
      <c r="A9" s="5" t="s">
        <v>17</v>
      </c>
      <c r="B9" s="2" t="s">
        <v>160</v>
      </c>
      <c r="C9" s="2">
        <v>15.4</v>
      </c>
      <c r="D9" s="2">
        <v>69.13</v>
      </c>
      <c r="E9" s="13">
        <f>'2013'!F8/'2013'!B8</f>
        <v>8.6539278131634827</v>
      </c>
      <c r="F9" s="7">
        <v>300</v>
      </c>
      <c r="G9" s="6">
        <v>117.2</v>
      </c>
      <c r="H9" s="7">
        <v>216320.8</v>
      </c>
      <c r="I9" s="2">
        <v>30.2</v>
      </c>
      <c r="J9" s="7">
        <v>116202</v>
      </c>
      <c r="K9" s="2">
        <f>'2013'!L8/'2013'!B8</f>
        <v>5831.6004246284501</v>
      </c>
      <c r="L9" s="2">
        <v>6966</v>
      </c>
      <c r="M9" s="2">
        <f>'2013'!N8/'2013'!B8</f>
        <v>1.0587402689313516</v>
      </c>
      <c r="N9" s="2">
        <f>'2013'!O8/'2013'!B8</f>
        <v>0.64614295824486911</v>
      </c>
      <c r="O9" s="53">
        <v>1217</v>
      </c>
      <c r="P9" s="53">
        <v>16.7</v>
      </c>
      <c r="Q9" s="53">
        <v>1.619</v>
      </c>
      <c r="R9" s="53">
        <v>564</v>
      </c>
      <c r="S9" s="53">
        <v>67.2</v>
      </c>
      <c r="T9" s="53">
        <v>4.4000000000000004</v>
      </c>
      <c r="U9" s="53">
        <v>15</v>
      </c>
      <c r="V9" s="53">
        <v>7.8</v>
      </c>
      <c r="W9" s="53">
        <v>12.4</v>
      </c>
      <c r="X9" s="50">
        <v>3.9</v>
      </c>
      <c r="Y9" s="48">
        <v>27.82</v>
      </c>
      <c r="Z9" s="48">
        <v>0</v>
      </c>
      <c r="AA9" s="48">
        <v>0</v>
      </c>
      <c r="AB9" s="48">
        <v>0</v>
      </c>
      <c r="AC9" s="48">
        <v>3.07</v>
      </c>
      <c r="AD9" s="48">
        <v>31</v>
      </c>
    </row>
    <row r="10" spans="1:30" x14ac:dyDescent="0.3">
      <c r="A10" s="5" t="s">
        <v>19</v>
      </c>
      <c r="B10" s="2" t="s">
        <v>9</v>
      </c>
      <c r="C10" s="2">
        <v>16.3</v>
      </c>
      <c r="D10" s="2">
        <v>71.42</v>
      </c>
      <c r="E10" s="13">
        <f>'2013'!F9/'2013'!B9</f>
        <v>9.9501751654340218</v>
      </c>
      <c r="F10" s="7">
        <v>355</v>
      </c>
      <c r="G10" s="6">
        <v>103.9</v>
      </c>
      <c r="H10" s="7">
        <v>235814.1</v>
      </c>
      <c r="I10" s="2">
        <v>36.700000000000003</v>
      </c>
      <c r="J10" s="7">
        <v>117073</v>
      </c>
      <c r="K10" s="2">
        <f>'2013'!L9/'2013'!B9</f>
        <v>7622.499883223044</v>
      </c>
      <c r="L10" s="2">
        <v>7213</v>
      </c>
      <c r="M10" s="2">
        <f>'2013'!N9/'2013'!B9</f>
        <v>1.045932269365512</v>
      </c>
      <c r="N10" s="2">
        <f>'2013'!O9/'2013'!B9</f>
        <v>0.84857921370182954</v>
      </c>
      <c r="O10" s="53">
        <v>1162</v>
      </c>
      <c r="P10" s="53">
        <v>13.6</v>
      </c>
      <c r="Q10" s="53">
        <v>1.536</v>
      </c>
      <c r="R10" s="53">
        <v>564</v>
      </c>
      <c r="S10" s="53">
        <v>62.8</v>
      </c>
      <c r="T10" s="53">
        <v>6</v>
      </c>
      <c r="U10" s="53">
        <v>13.6</v>
      </c>
      <c r="V10" s="53">
        <v>11.1</v>
      </c>
      <c r="W10" s="53">
        <v>13.9</v>
      </c>
      <c r="X10" s="50">
        <v>6.2</v>
      </c>
      <c r="Y10" s="48">
        <v>15.86</v>
      </c>
      <c r="Z10" s="48">
        <v>0</v>
      </c>
      <c r="AA10" s="48">
        <v>0</v>
      </c>
      <c r="AB10" s="48">
        <v>0</v>
      </c>
      <c r="AC10" s="48">
        <v>1.1200000000000001</v>
      </c>
      <c r="AD10" s="48">
        <v>6</v>
      </c>
    </row>
    <row r="11" spans="1:30" x14ac:dyDescent="0.3">
      <c r="A11" s="5" t="s">
        <v>20</v>
      </c>
      <c r="B11" s="2" t="s">
        <v>18</v>
      </c>
      <c r="C11" s="2">
        <v>17.7</v>
      </c>
      <c r="D11" s="2">
        <v>69.349999999999994</v>
      </c>
      <c r="E11" s="13">
        <f>'2013'!F10/'2013'!B10</f>
        <v>13.645431684828164</v>
      </c>
      <c r="F11" s="7">
        <v>290</v>
      </c>
      <c r="G11" s="6">
        <v>115.1</v>
      </c>
      <c r="H11" s="7">
        <v>289782.8</v>
      </c>
      <c r="I11" s="2">
        <v>32.5</v>
      </c>
      <c r="J11" s="7">
        <v>112774</v>
      </c>
      <c r="K11" s="2">
        <f>'2013'!L10/'2013'!B10</f>
        <v>6993.2951383067893</v>
      </c>
      <c r="L11" s="2">
        <v>4402</v>
      </c>
      <c r="M11" s="2">
        <f>'2013'!N10/'2013'!B10</f>
        <v>0.89606035205364631</v>
      </c>
      <c r="N11" s="2">
        <f>'2013'!O10/'2013'!B10</f>
        <v>0.77619446772841572</v>
      </c>
      <c r="O11" s="53">
        <v>1171</v>
      </c>
      <c r="P11" s="53">
        <v>15.1</v>
      </c>
      <c r="Q11" s="53">
        <v>1.84</v>
      </c>
      <c r="R11" s="53">
        <v>528</v>
      </c>
      <c r="S11" s="53">
        <v>65.900000000000006</v>
      </c>
      <c r="T11" s="53">
        <v>5.8</v>
      </c>
      <c r="U11" s="53">
        <v>13.2</v>
      </c>
      <c r="V11" s="53">
        <v>8.4</v>
      </c>
      <c r="W11" s="53">
        <v>16.2</v>
      </c>
      <c r="X11" s="50">
        <v>4.5999999999999996</v>
      </c>
      <c r="Y11" s="48">
        <v>28.01</v>
      </c>
      <c r="Z11" s="48">
        <v>2</v>
      </c>
      <c r="AA11" s="48">
        <v>0.1</v>
      </c>
      <c r="AB11" s="48">
        <v>0.7</v>
      </c>
      <c r="AC11" s="48">
        <v>2.59</v>
      </c>
      <c r="AD11" s="48">
        <v>2</v>
      </c>
    </row>
    <row r="12" spans="1:30" x14ac:dyDescent="0.3">
      <c r="A12" s="5" t="s">
        <v>21</v>
      </c>
      <c r="B12" s="2" t="s">
        <v>162</v>
      </c>
      <c r="C12" s="2">
        <v>14.4</v>
      </c>
      <c r="D12" s="2">
        <v>70.89</v>
      </c>
      <c r="E12" s="13">
        <f>'2013'!F11/'2013'!B11</f>
        <v>8.8003434950622577</v>
      </c>
      <c r="F12" s="7">
        <v>456</v>
      </c>
      <c r="G12" s="6">
        <v>108.8</v>
      </c>
      <c r="H12" s="7">
        <v>262578.3</v>
      </c>
      <c r="I12" s="2">
        <v>27.8</v>
      </c>
      <c r="J12" s="7">
        <v>158218</v>
      </c>
      <c r="K12" s="2">
        <f>'2013'!L11/'2013'!B11</f>
        <v>7424.8333190210396</v>
      </c>
      <c r="L12" s="2">
        <v>6652</v>
      </c>
      <c r="M12" s="2">
        <f>'2013'!N11/'2013'!B11</f>
        <v>0.64791756118505794</v>
      </c>
      <c r="N12" s="2">
        <f>'2013'!O11/'2013'!B11</f>
        <v>0.48089308716187207</v>
      </c>
      <c r="O12" s="53">
        <v>1187</v>
      </c>
      <c r="P12" s="53">
        <v>15.6</v>
      </c>
      <c r="Q12" s="53">
        <v>1.4490000000000001</v>
      </c>
      <c r="R12" s="53">
        <v>611</v>
      </c>
      <c r="S12" s="53">
        <v>61</v>
      </c>
      <c r="T12" s="53">
        <v>5.5</v>
      </c>
      <c r="U12" s="53">
        <v>10.3</v>
      </c>
      <c r="V12" s="53">
        <v>6.6</v>
      </c>
      <c r="W12" s="53">
        <v>16.2</v>
      </c>
      <c r="X12" s="50">
        <v>3.5999999999999996</v>
      </c>
      <c r="Y12" s="48">
        <v>19.18</v>
      </c>
      <c r="Z12" s="48">
        <v>0</v>
      </c>
      <c r="AA12" s="48">
        <v>0</v>
      </c>
      <c r="AB12" s="48">
        <v>0</v>
      </c>
      <c r="AC12" s="48">
        <v>0.99</v>
      </c>
      <c r="AD12" s="48">
        <v>0</v>
      </c>
    </row>
    <row r="13" spans="1:30" x14ac:dyDescent="0.3">
      <c r="A13" s="5" t="s">
        <v>22</v>
      </c>
      <c r="B13" s="2">
        <v>4.7529000000000002E-2</v>
      </c>
      <c r="C13" s="2">
        <v>13.7</v>
      </c>
      <c r="D13" s="2">
        <v>76.37</v>
      </c>
      <c r="E13" s="13">
        <f>'2013'!F12/'2013'!B12</f>
        <v>5.706722827882392</v>
      </c>
      <c r="F13" s="7">
        <v>733</v>
      </c>
      <c r="G13" s="6">
        <v>117</v>
      </c>
      <c r="H13" s="7">
        <v>980986.6</v>
      </c>
      <c r="I13" s="2">
        <v>31.5</v>
      </c>
      <c r="J13" s="7">
        <v>333529</v>
      </c>
      <c r="K13" s="2">
        <f>'2013'!L12/'2013'!B12</f>
        <v>27087.526007598281</v>
      </c>
      <c r="L13" s="2">
        <v>24935</v>
      </c>
      <c r="M13" s="2">
        <f>'2013'!N12/'2013'!B12</f>
        <v>0.84919061777337301</v>
      </c>
      <c r="N13" s="2">
        <f>'2013'!O12/'2013'!B12</f>
        <v>0.58853650479022135</v>
      </c>
      <c r="O13" s="53">
        <v>1169</v>
      </c>
      <c r="P13" s="53">
        <v>9.9</v>
      </c>
      <c r="Q13" s="53">
        <v>1.323</v>
      </c>
      <c r="R13" s="53">
        <v>457</v>
      </c>
      <c r="S13" s="53">
        <v>71.599999999999994</v>
      </c>
      <c r="T13" s="53">
        <v>0.8</v>
      </c>
      <c r="U13" s="53">
        <v>9.6</v>
      </c>
      <c r="V13" s="53">
        <v>8.1</v>
      </c>
      <c r="W13" s="53">
        <v>24.6</v>
      </c>
      <c r="X13" s="50">
        <v>9.9858000000000011</v>
      </c>
      <c r="Y13" s="48">
        <v>33.979999999999997</v>
      </c>
      <c r="Z13" s="48">
        <v>0</v>
      </c>
      <c r="AA13" s="48">
        <v>0</v>
      </c>
      <c r="AB13" s="48">
        <v>0</v>
      </c>
      <c r="AC13" s="48">
        <v>18.93</v>
      </c>
      <c r="AD13" s="48">
        <v>2</v>
      </c>
    </row>
    <row r="14" spans="1:30" ht="28.2" x14ac:dyDescent="0.3">
      <c r="A14" s="5" t="s">
        <v>23</v>
      </c>
      <c r="B14" s="2" t="s">
        <v>164</v>
      </c>
      <c r="C14" s="2">
        <v>19.8</v>
      </c>
      <c r="D14" s="2">
        <v>64.94</v>
      </c>
      <c r="E14" s="13">
        <f>'2013'!F13/'2013'!B13</f>
        <v>22.029239766081872</v>
      </c>
      <c r="F14" s="7">
        <v>311</v>
      </c>
      <c r="G14" s="6">
        <v>79.400000000000006</v>
      </c>
      <c r="H14" s="7">
        <v>224042.7</v>
      </c>
      <c r="I14" s="2">
        <v>37.799999999999997</v>
      </c>
      <c r="J14" s="7">
        <v>108408</v>
      </c>
      <c r="K14" s="2">
        <f>'2013'!L13/'2013'!B13</f>
        <v>7200.0865497076029</v>
      </c>
      <c r="L14" s="2">
        <v>5532</v>
      </c>
      <c r="M14" s="2">
        <f>'2013'!N13/'2013'!B13</f>
        <v>0.50877192982456143</v>
      </c>
      <c r="N14" s="2">
        <f>'2013'!O13/'2013'!B13</f>
        <v>1.871345029239766</v>
      </c>
      <c r="O14" s="53">
        <v>1102</v>
      </c>
      <c r="P14" s="53">
        <v>15.2</v>
      </c>
      <c r="Q14" s="53">
        <v>1.8380000000000001</v>
      </c>
      <c r="R14" s="53">
        <v>586</v>
      </c>
      <c r="S14" s="53">
        <v>59.9</v>
      </c>
      <c r="T14" s="53">
        <v>8.5</v>
      </c>
      <c r="U14" s="53">
        <v>18.8</v>
      </c>
      <c r="V14" s="53">
        <v>15.5</v>
      </c>
      <c r="W14" s="53">
        <v>13.3</v>
      </c>
      <c r="X14" s="50">
        <v>3</v>
      </c>
      <c r="Y14" s="48">
        <v>21.39</v>
      </c>
      <c r="Z14" s="48">
        <v>0</v>
      </c>
      <c r="AA14" s="48">
        <v>0</v>
      </c>
      <c r="AB14" s="48">
        <v>0</v>
      </c>
      <c r="AC14" s="48">
        <v>1.72</v>
      </c>
      <c r="AD14" s="48">
        <v>1</v>
      </c>
    </row>
    <row r="15" spans="1:30" x14ac:dyDescent="0.3">
      <c r="A15" s="5" t="s">
        <v>25</v>
      </c>
      <c r="B15" s="2" t="s">
        <v>162</v>
      </c>
      <c r="C15" s="2">
        <v>21.8</v>
      </c>
      <c r="D15" s="2">
        <v>67.11</v>
      </c>
      <c r="E15" s="13">
        <f>'2013'!F14/'2013'!B14</f>
        <v>17.368807339449543</v>
      </c>
      <c r="F15" s="7">
        <v>368</v>
      </c>
      <c r="G15" s="6">
        <v>89.8</v>
      </c>
      <c r="H15" s="7">
        <v>209780.8</v>
      </c>
      <c r="I15" s="2">
        <v>34.299999999999997</v>
      </c>
      <c r="J15" s="7">
        <v>116140</v>
      </c>
      <c r="K15" s="2">
        <f>'2013'!L14/'2013'!B14</f>
        <v>5205.598256880734</v>
      </c>
      <c r="L15" s="2">
        <v>9087</v>
      </c>
      <c r="M15" s="2">
        <f>'2013'!N14/'2013'!B14</f>
        <v>1.9715596330275229</v>
      </c>
      <c r="N15" s="2">
        <f>'2013'!O14/'2013'!B14</f>
        <v>1.5926605504587157</v>
      </c>
      <c r="O15" s="53">
        <v>1090</v>
      </c>
      <c r="P15" s="53">
        <v>13.1</v>
      </c>
      <c r="Q15" s="53">
        <v>1.998</v>
      </c>
      <c r="R15" s="53">
        <v>595</v>
      </c>
      <c r="S15" s="53">
        <v>57.6</v>
      </c>
      <c r="T15" s="53">
        <v>10.6</v>
      </c>
      <c r="U15" s="53">
        <v>17.600000000000001</v>
      </c>
      <c r="V15" s="53">
        <v>7.4</v>
      </c>
      <c r="W15" s="53">
        <v>5</v>
      </c>
      <c r="X15" s="50">
        <v>5.8000000000000007</v>
      </c>
      <c r="Y15" s="48">
        <v>24.22</v>
      </c>
      <c r="Z15" s="48">
        <v>0</v>
      </c>
      <c r="AA15" s="48">
        <v>0</v>
      </c>
      <c r="AB15" s="48">
        <v>0</v>
      </c>
      <c r="AC15" s="48">
        <v>0.36</v>
      </c>
      <c r="AD15" s="48">
        <v>0</v>
      </c>
    </row>
    <row r="16" spans="1:30" x14ac:dyDescent="0.3">
      <c r="A16" s="5" t="s">
        <v>26</v>
      </c>
      <c r="B16" s="2" t="s">
        <v>160</v>
      </c>
      <c r="C16" s="2">
        <v>15.2</v>
      </c>
      <c r="D16" s="2">
        <v>69.84</v>
      </c>
      <c r="E16" s="13">
        <f>'2013'!F15/'2013'!B15</f>
        <v>11.127516778523489</v>
      </c>
      <c r="F16" s="7">
        <v>380</v>
      </c>
      <c r="G16" s="6">
        <v>99.6</v>
      </c>
      <c r="H16" s="7">
        <v>151263.6</v>
      </c>
      <c r="I16" s="2">
        <v>33.200000000000003</v>
      </c>
      <c r="J16" s="7">
        <v>121813</v>
      </c>
      <c r="K16" s="2">
        <f>'2013'!L15/'2013'!B15</f>
        <v>3458.104793863854</v>
      </c>
      <c r="L16" s="2">
        <v>4341</v>
      </c>
      <c r="M16" s="2">
        <f>'2013'!N15/'2013'!B15</f>
        <v>0.97890699904122724</v>
      </c>
      <c r="N16" s="2">
        <f>'2013'!O15/'2013'!B15</f>
        <v>0.50719079578139981</v>
      </c>
      <c r="O16" s="53">
        <v>1232</v>
      </c>
      <c r="P16" s="53">
        <v>16.899999999999999</v>
      </c>
      <c r="Q16" s="53">
        <v>1.5129999999999999</v>
      </c>
      <c r="R16" s="53">
        <v>557</v>
      </c>
      <c r="S16" s="53">
        <v>64.2</v>
      </c>
      <c r="T16" s="53">
        <v>6.3</v>
      </c>
      <c r="U16" s="53">
        <v>13.8</v>
      </c>
      <c r="V16" s="53">
        <v>6.1</v>
      </c>
      <c r="W16" s="53">
        <v>10.5</v>
      </c>
      <c r="X16" s="50">
        <v>3.6999999999999997</v>
      </c>
      <c r="Y16" s="48">
        <v>23.02</v>
      </c>
      <c r="Z16" s="48">
        <v>0</v>
      </c>
      <c r="AA16" s="48">
        <v>0</v>
      </c>
      <c r="AB16" s="48">
        <v>0</v>
      </c>
      <c r="AC16" s="48">
        <v>5.88</v>
      </c>
      <c r="AD16" s="48">
        <v>0</v>
      </c>
    </row>
    <row r="17" spans="1:30" x14ac:dyDescent="0.3">
      <c r="A17" s="5" t="s">
        <v>27</v>
      </c>
      <c r="B17" s="2" t="s">
        <v>158</v>
      </c>
      <c r="C17" s="2">
        <v>20.2</v>
      </c>
      <c r="D17" s="2">
        <v>66.72</v>
      </c>
      <c r="E17" s="13">
        <f>'2013'!F16/'2013'!B16</f>
        <v>13.629032258064516</v>
      </c>
      <c r="F17" s="7">
        <v>304</v>
      </c>
      <c r="G17" s="6">
        <v>89.4</v>
      </c>
      <c r="H17" s="7">
        <v>332700.5</v>
      </c>
      <c r="I17" s="2">
        <v>27.4</v>
      </c>
      <c r="J17" s="7">
        <v>110126</v>
      </c>
      <c r="K17" s="2">
        <f>'2013'!L16/'2013'!B16</f>
        <v>5452.9227047146396</v>
      </c>
      <c r="L17" s="2">
        <v>7553</v>
      </c>
      <c r="M17" s="2">
        <f>'2013'!N16/'2013'!B16</f>
        <v>0.70636889991728702</v>
      </c>
      <c r="N17" s="2">
        <f>'2013'!O16/'2013'!B16</f>
        <v>0.8688999172870141</v>
      </c>
      <c r="O17" s="53">
        <v>1162</v>
      </c>
      <c r="P17" s="53">
        <v>13.9</v>
      </c>
      <c r="Q17" s="53">
        <v>1.9670000000000001</v>
      </c>
      <c r="R17" s="53">
        <v>684</v>
      </c>
      <c r="S17" s="53">
        <v>62.4</v>
      </c>
      <c r="T17" s="53">
        <v>7.8</v>
      </c>
      <c r="U17" s="53">
        <v>16.8</v>
      </c>
      <c r="V17" s="53">
        <v>9.6</v>
      </c>
      <c r="W17" s="53">
        <v>11.5</v>
      </c>
      <c r="X17" s="50">
        <v>3.9</v>
      </c>
      <c r="Y17" s="48">
        <v>34.840000000000003</v>
      </c>
      <c r="Z17" s="48">
        <v>1</v>
      </c>
      <c r="AA17" s="48">
        <v>0.02</v>
      </c>
      <c r="AB17" s="48">
        <v>0.04</v>
      </c>
      <c r="AC17" s="48">
        <v>0.41</v>
      </c>
      <c r="AD17" s="48">
        <v>0</v>
      </c>
    </row>
    <row r="18" spans="1:30" ht="28.2" x14ac:dyDescent="0.3">
      <c r="A18" s="5" t="s">
        <v>28</v>
      </c>
      <c r="B18" s="2">
        <v>1.1252E-2</v>
      </c>
      <c r="C18" s="2">
        <v>21.2</v>
      </c>
      <c r="D18" s="2">
        <v>73.709999999999994</v>
      </c>
      <c r="E18" s="13">
        <f>'2013'!F17/'2013'!B17</f>
        <v>10.227008149010477</v>
      </c>
      <c r="F18" s="7">
        <v>248</v>
      </c>
      <c r="G18" s="6">
        <v>105.9</v>
      </c>
      <c r="H18" s="7">
        <v>129236.2</v>
      </c>
      <c r="I18" s="2">
        <v>38.799999999999997</v>
      </c>
      <c r="J18" s="7">
        <v>104645</v>
      </c>
      <c r="K18" s="2">
        <f>'2013'!L17/'2013'!B17</f>
        <v>2865.4762514551808</v>
      </c>
      <c r="L18" s="2">
        <v>6245</v>
      </c>
      <c r="M18" s="2">
        <f>'2013'!N17/'2013'!B17</f>
        <v>1.2025611175785798</v>
      </c>
      <c r="N18" s="2">
        <f>'2013'!O17/'2013'!B17</f>
        <v>1.1664726426076835</v>
      </c>
      <c r="O18" s="53">
        <v>1141</v>
      </c>
      <c r="P18" s="53">
        <v>9</v>
      </c>
      <c r="Q18" s="53">
        <v>1.8280000000000001</v>
      </c>
      <c r="R18" s="53">
        <v>386</v>
      </c>
      <c r="S18" s="53">
        <v>54.4</v>
      </c>
      <c r="T18" s="53">
        <v>8.9</v>
      </c>
      <c r="U18" s="53">
        <v>14.2</v>
      </c>
      <c r="V18" s="53">
        <v>8.6999999999999993</v>
      </c>
      <c r="W18" s="53">
        <v>6.8</v>
      </c>
      <c r="X18" s="50">
        <v>3.5000000000000004</v>
      </c>
      <c r="Y18" s="48">
        <v>7.71</v>
      </c>
      <c r="Z18" s="48">
        <v>1</v>
      </c>
      <c r="AA18" s="48">
        <v>0.1</v>
      </c>
      <c r="AB18" s="48">
        <v>1.1000000000000001</v>
      </c>
      <c r="AC18" s="48">
        <v>0.82</v>
      </c>
      <c r="AD18" s="48">
        <v>0</v>
      </c>
    </row>
    <row r="19" spans="1:30" x14ac:dyDescent="0.3">
      <c r="A19" s="5" t="s">
        <v>29</v>
      </c>
      <c r="B19" s="2">
        <v>1.2152E-2</v>
      </c>
      <c r="C19" s="2">
        <v>16.399999999999999</v>
      </c>
      <c r="D19" s="2">
        <v>70.510000000000005</v>
      </c>
      <c r="E19" s="13">
        <f>'2013'!F18/'2013'!B18</f>
        <v>13.620976116303218</v>
      </c>
      <c r="F19" s="7">
        <v>350</v>
      </c>
      <c r="G19" s="6">
        <v>111.2</v>
      </c>
      <c r="H19" s="7">
        <v>287695.40000000002</v>
      </c>
      <c r="I19" s="2">
        <v>44</v>
      </c>
      <c r="J19" s="7">
        <v>123113</v>
      </c>
      <c r="K19" s="2">
        <f>'2013'!L18/'2013'!B18</f>
        <v>6329.1044652128758</v>
      </c>
      <c r="L19" s="2">
        <v>7547</v>
      </c>
      <c r="M19" s="2">
        <f>'2013'!N18/'2013'!B18</f>
        <v>0.82554517133956384</v>
      </c>
      <c r="N19" s="2">
        <f>'2013'!O18/'2013'!B18</f>
        <v>0.68328141225337491</v>
      </c>
      <c r="O19" s="53">
        <v>1130</v>
      </c>
      <c r="P19" s="53">
        <v>13.2</v>
      </c>
      <c r="Q19" s="53">
        <v>1.625</v>
      </c>
      <c r="R19" s="53">
        <v>571</v>
      </c>
      <c r="S19" s="53">
        <v>65.5</v>
      </c>
      <c r="T19" s="53">
        <v>7.4</v>
      </c>
      <c r="U19" s="53">
        <v>10.8</v>
      </c>
      <c r="V19" s="53">
        <v>5.6</v>
      </c>
      <c r="W19" s="53">
        <v>20.2</v>
      </c>
      <c r="X19" s="50">
        <v>4.7</v>
      </c>
      <c r="Y19" s="48">
        <v>27.02</v>
      </c>
      <c r="Z19" s="48">
        <v>0</v>
      </c>
      <c r="AA19" s="48">
        <v>0</v>
      </c>
      <c r="AB19" s="48">
        <v>0</v>
      </c>
      <c r="AC19" s="48">
        <v>8.4499999999999993</v>
      </c>
      <c r="AD19" s="48">
        <v>0</v>
      </c>
    </row>
    <row r="20" spans="1:30" x14ac:dyDescent="0.3">
      <c r="A20" s="5" t="s">
        <v>30</v>
      </c>
      <c r="B20" s="2">
        <v>1.2756999999999999E-2</v>
      </c>
      <c r="C20" s="2">
        <v>15.3</v>
      </c>
      <c r="D20" s="2">
        <v>70.02</v>
      </c>
      <c r="E20" s="13">
        <f>'2013'!F19/'2013'!B19</f>
        <v>13.00497512437811</v>
      </c>
      <c r="F20" s="7">
        <v>276</v>
      </c>
      <c r="G20" s="6">
        <v>103.3</v>
      </c>
      <c r="H20" s="7">
        <v>291365.2</v>
      </c>
      <c r="I20" s="2">
        <v>31</v>
      </c>
      <c r="J20" s="7">
        <v>144553</v>
      </c>
      <c r="K20" s="2">
        <f>'2013'!L19/'2013'!B19</f>
        <v>3456.9713432835824</v>
      </c>
      <c r="L20" s="2">
        <v>7729</v>
      </c>
      <c r="M20" s="2">
        <f>'2013'!N19/'2013'!B19</f>
        <v>1.2746268656716417</v>
      </c>
      <c r="N20" s="2">
        <f>'2013'!O19/'2013'!B19</f>
        <v>0.56915422885572142</v>
      </c>
      <c r="O20" s="53">
        <v>1173</v>
      </c>
      <c r="P20" s="53">
        <v>15.8</v>
      </c>
      <c r="Q20" s="53">
        <v>1.623</v>
      </c>
      <c r="R20" s="53">
        <v>616</v>
      </c>
      <c r="S20" s="53">
        <v>67.400000000000006</v>
      </c>
      <c r="T20" s="53">
        <v>4.3</v>
      </c>
      <c r="U20" s="53">
        <v>8.5</v>
      </c>
      <c r="V20" s="53">
        <v>10.199999999999999</v>
      </c>
      <c r="W20" s="53">
        <v>15.9</v>
      </c>
      <c r="X20" s="50">
        <v>4.5</v>
      </c>
      <c r="Y20" s="48">
        <v>28.99</v>
      </c>
      <c r="Z20" s="48">
        <v>1</v>
      </c>
      <c r="AA20" s="48">
        <v>0.1</v>
      </c>
      <c r="AB20" s="48">
        <v>0.2</v>
      </c>
      <c r="AC20" s="48">
        <v>1.88</v>
      </c>
      <c r="AD20" s="48">
        <v>0</v>
      </c>
    </row>
    <row r="21" spans="1:30" x14ac:dyDescent="0.3">
      <c r="A21" s="5" t="s">
        <v>31</v>
      </c>
      <c r="B21" s="2">
        <v>9.4129999999999995E-3</v>
      </c>
      <c r="C21" s="2">
        <v>17.7</v>
      </c>
      <c r="D21" s="2">
        <v>67.98</v>
      </c>
      <c r="E21" s="13">
        <f>'2013'!F20/'2013'!B20</f>
        <v>24.796875</v>
      </c>
      <c r="F21" s="7">
        <v>323</v>
      </c>
      <c r="G21" s="6">
        <v>77.5</v>
      </c>
      <c r="H21" s="7">
        <v>416493</v>
      </c>
      <c r="I21" s="2">
        <v>39.6</v>
      </c>
      <c r="J21" s="7">
        <v>132314</v>
      </c>
      <c r="K21" s="2">
        <f>'2013'!L20/'2013'!B20</f>
        <v>17058.645624999997</v>
      </c>
      <c r="L21" s="2">
        <v>13361</v>
      </c>
      <c r="M21" s="2">
        <f>'2013'!N20/'2013'!B20</f>
        <v>0.99062499999999998</v>
      </c>
      <c r="N21" s="2">
        <f>'2013'!O20/'2013'!B20</f>
        <v>0.91249999999999998</v>
      </c>
      <c r="O21" s="53">
        <v>1001</v>
      </c>
      <c r="P21" s="53">
        <v>11.6</v>
      </c>
      <c r="Q21" s="53">
        <v>1.7250000000000001</v>
      </c>
      <c r="R21" s="53">
        <v>691</v>
      </c>
      <c r="S21" s="53">
        <v>68.7</v>
      </c>
      <c r="T21" s="53">
        <v>5.8</v>
      </c>
      <c r="U21" s="53">
        <v>17.8</v>
      </c>
      <c r="V21" s="53">
        <v>11.3</v>
      </c>
      <c r="W21" s="53">
        <v>11.3</v>
      </c>
      <c r="X21" s="50">
        <v>3.4000000000000004</v>
      </c>
      <c r="Y21" s="48">
        <v>37.159999999999997</v>
      </c>
      <c r="Z21" s="48">
        <v>0</v>
      </c>
      <c r="AA21" s="48">
        <v>0</v>
      </c>
      <c r="AB21" s="48">
        <v>0</v>
      </c>
      <c r="AC21" s="48">
        <v>2.5</v>
      </c>
      <c r="AD21" s="48">
        <v>0</v>
      </c>
    </row>
    <row r="22" spans="1:30" ht="28.2" x14ac:dyDescent="0.3">
      <c r="A22" s="5" t="s">
        <v>32</v>
      </c>
      <c r="B22" s="2">
        <v>1.0463E-2</v>
      </c>
      <c r="C22" s="2">
        <v>20.7</v>
      </c>
      <c r="D22" s="2">
        <v>73.94</v>
      </c>
      <c r="E22" s="13">
        <f>'2013'!F21/'2013'!B21</f>
        <v>13.793617021276596</v>
      </c>
      <c r="F22" s="7">
        <v>314</v>
      </c>
      <c r="G22" s="6">
        <v>127.3</v>
      </c>
      <c r="H22" s="7">
        <v>140400.9</v>
      </c>
      <c r="I22" s="2">
        <v>21.7</v>
      </c>
      <c r="J22" s="7">
        <v>73742</v>
      </c>
      <c r="K22" s="2">
        <f>'2013'!L21/'2013'!B21</f>
        <v>1588.9012765957445</v>
      </c>
      <c r="L22" s="2">
        <v>4903</v>
      </c>
      <c r="M22" s="2">
        <f>'2013'!N21/'2013'!B21</f>
        <v>1.4978723404255319</v>
      </c>
      <c r="N22" s="2">
        <f>'2013'!O21/'2013'!B21</f>
        <v>0.95106382978723403</v>
      </c>
      <c r="O22" s="53">
        <v>1165</v>
      </c>
      <c r="P22" s="53">
        <v>9.8000000000000007</v>
      </c>
      <c r="Q22" s="53">
        <v>1.6279999999999999</v>
      </c>
      <c r="R22" s="53">
        <v>491</v>
      </c>
      <c r="S22" s="53">
        <v>61.4</v>
      </c>
      <c r="T22" s="53">
        <v>8.9</v>
      </c>
      <c r="U22" s="53">
        <v>16</v>
      </c>
      <c r="V22" s="53">
        <v>10.6</v>
      </c>
      <c r="W22" s="53">
        <v>5.6</v>
      </c>
      <c r="X22" s="50">
        <v>3.1</v>
      </c>
      <c r="Y22" s="48">
        <v>15.01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</row>
    <row r="23" spans="1:30" ht="28.2" x14ac:dyDescent="0.3">
      <c r="A23" s="5" t="s">
        <v>33</v>
      </c>
      <c r="B23" s="2">
        <v>1.0232E-2</v>
      </c>
      <c r="C23" s="2">
        <v>18.5</v>
      </c>
      <c r="D23" s="2">
        <v>67.72</v>
      </c>
      <c r="E23" s="13">
        <f>'2013'!F22/'2013'!B22</f>
        <v>9.4103877103145575</v>
      </c>
      <c r="F23" s="7">
        <v>359</v>
      </c>
      <c r="G23" s="6">
        <v>106.3</v>
      </c>
      <c r="H23" s="7">
        <v>243932.3</v>
      </c>
      <c r="I23" s="2">
        <v>36.799999999999997</v>
      </c>
      <c r="J23" s="7">
        <v>125935</v>
      </c>
      <c r="K23" s="2">
        <f>'2013'!L22/'2013'!B22</f>
        <v>4315.3126554498904</v>
      </c>
      <c r="L23" s="2">
        <v>6233</v>
      </c>
      <c r="M23" s="2">
        <f>'2013'!N22/'2013'!B22</f>
        <v>0.68544257498171179</v>
      </c>
      <c r="N23" s="2">
        <f>'2013'!O22/'2013'!B22</f>
        <v>1.0460863204096562</v>
      </c>
      <c r="O23" s="53">
        <v>1181</v>
      </c>
      <c r="P23" s="53">
        <v>15.2</v>
      </c>
      <c r="Q23" s="53">
        <v>1.762</v>
      </c>
      <c r="R23" s="53">
        <v>583</v>
      </c>
      <c r="S23" s="53">
        <v>62</v>
      </c>
      <c r="T23" s="53">
        <v>7.1</v>
      </c>
      <c r="U23" s="53">
        <v>10.6</v>
      </c>
      <c r="V23" s="53">
        <v>8.8000000000000007</v>
      </c>
      <c r="W23" s="53">
        <v>12.7</v>
      </c>
      <c r="X23" s="50">
        <v>4.5999999999999996</v>
      </c>
      <c r="Y23" s="48">
        <v>12.03</v>
      </c>
      <c r="Z23" s="48">
        <v>0</v>
      </c>
      <c r="AA23" s="48">
        <v>0</v>
      </c>
      <c r="AB23" s="48">
        <v>0</v>
      </c>
      <c r="AC23" s="48">
        <v>1.67</v>
      </c>
      <c r="AD23" s="48">
        <v>4</v>
      </c>
    </row>
    <row r="24" spans="1:30" x14ac:dyDescent="0.3">
      <c r="A24" s="5" t="s">
        <v>34</v>
      </c>
      <c r="B24" s="2">
        <v>1.1232000000000001E-2</v>
      </c>
      <c r="C24" s="2">
        <v>16.5</v>
      </c>
      <c r="D24" s="2">
        <v>70.260000000000005</v>
      </c>
      <c r="E24" s="13">
        <f>'2013'!F23/'2013'!B23</f>
        <v>13.098398169336384</v>
      </c>
      <c r="F24" s="7">
        <v>320</v>
      </c>
      <c r="G24" s="6">
        <v>97.7</v>
      </c>
      <c r="H24" s="7">
        <v>170457.60000000001</v>
      </c>
      <c r="I24" s="2">
        <v>30.6</v>
      </c>
      <c r="J24" s="7">
        <v>113482</v>
      </c>
      <c r="K24" s="2">
        <f>'2013'!L23/'2013'!B23</f>
        <v>4692.9891685736075</v>
      </c>
      <c r="L24" s="2">
        <v>5698</v>
      </c>
      <c r="M24" s="2">
        <f>'2013'!N23/'2013'!B23</f>
        <v>1.1014492753623188</v>
      </c>
      <c r="N24" s="2">
        <f>'2013'!O23/'2013'!B23</f>
        <v>0.50343249427917625</v>
      </c>
      <c r="O24" s="53">
        <v>1175</v>
      </c>
      <c r="P24" s="53">
        <v>15.6</v>
      </c>
      <c r="Q24" s="53">
        <v>1.8080000000000001</v>
      </c>
      <c r="R24" s="53">
        <v>546</v>
      </c>
      <c r="S24" s="53">
        <v>62.8</v>
      </c>
      <c r="T24" s="53">
        <v>7.1</v>
      </c>
      <c r="U24" s="53">
        <v>12.4</v>
      </c>
      <c r="V24" s="53">
        <v>7.1</v>
      </c>
      <c r="W24" s="53">
        <v>16.7</v>
      </c>
      <c r="X24" s="50">
        <v>4.2</v>
      </c>
      <c r="Y24" s="48">
        <v>28.25</v>
      </c>
      <c r="Z24" s="48">
        <v>0</v>
      </c>
      <c r="AA24" s="48">
        <v>0</v>
      </c>
      <c r="AB24" s="48">
        <v>0</v>
      </c>
      <c r="AC24" s="48">
        <v>3.24</v>
      </c>
      <c r="AD24" s="48">
        <v>1</v>
      </c>
    </row>
    <row r="25" spans="1:30" x14ac:dyDescent="0.3">
      <c r="A25" s="5" t="s">
        <v>35</v>
      </c>
      <c r="B25" s="2">
        <v>1.796E-2</v>
      </c>
      <c r="C25" s="2">
        <v>16.899999999999999</v>
      </c>
      <c r="D25" s="2">
        <v>69.86</v>
      </c>
      <c r="E25" s="13">
        <f>'2013'!F24/'2013'!B24</f>
        <v>15.367378048780488</v>
      </c>
      <c r="F25" s="7">
        <v>279</v>
      </c>
      <c r="G25" s="6">
        <v>105.1</v>
      </c>
      <c r="H25" s="7">
        <v>211383.4</v>
      </c>
      <c r="I25" s="2">
        <v>37</v>
      </c>
      <c r="J25" s="7">
        <v>104945</v>
      </c>
      <c r="K25" s="2">
        <f>'2013'!L24/'2013'!B24</f>
        <v>4587.0475609756104</v>
      </c>
      <c r="L25" s="2">
        <v>6431</v>
      </c>
      <c r="M25" s="2">
        <f>'2013'!N24/'2013'!B24</f>
        <v>1.3567073170731707</v>
      </c>
      <c r="N25" s="2">
        <f>'2013'!O24/'2013'!B24</f>
        <v>0.85365853658536583</v>
      </c>
      <c r="O25" s="53">
        <v>1190</v>
      </c>
      <c r="P25" s="53">
        <v>16.100000000000001</v>
      </c>
      <c r="Q25" s="53">
        <v>1.8280000000000001</v>
      </c>
      <c r="R25" s="53">
        <v>528</v>
      </c>
      <c r="S25" s="53">
        <v>66.7</v>
      </c>
      <c r="T25" s="53">
        <v>4.8</v>
      </c>
      <c r="U25" s="53">
        <v>15.1</v>
      </c>
      <c r="V25" s="53">
        <v>7.8</v>
      </c>
      <c r="W25" s="53">
        <v>16.399999999999999</v>
      </c>
      <c r="X25" s="50">
        <v>6.2</v>
      </c>
      <c r="Y25" s="48">
        <v>31.19</v>
      </c>
      <c r="Z25" s="48">
        <v>0</v>
      </c>
      <c r="AA25" s="48">
        <v>0</v>
      </c>
      <c r="AB25" s="48">
        <v>0</v>
      </c>
      <c r="AC25" s="48">
        <v>3.93</v>
      </c>
      <c r="AD25" s="48">
        <v>0</v>
      </c>
    </row>
    <row r="26" spans="1:30" x14ac:dyDescent="0.3">
      <c r="A26" s="5" t="s">
        <v>36</v>
      </c>
      <c r="B26" s="2">
        <v>1.5810999999999999E-2</v>
      </c>
      <c r="C26" s="2">
        <v>17.2</v>
      </c>
      <c r="D26" s="2">
        <v>72.290000000000006</v>
      </c>
      <c r="E26" s="13">
        <f>'2013'!F25/'2013'!B25</f>
        <v>8.3673205033308662</v>
      </c>
      <c r="F26" s="7">
        <v>283</v>
      </c>
      <c r="G26" s="6">
        <v>122.6</v>
      </c>
      <c r="H26" s="7">
        <v>309837.7</v>
      </c>
      <c r="I26" s="2">
        <v>30.2</v>
      </c>
      <c r="J26" s="7">
        <v>170772</v>
      </c>
      <c r="K26" s="2">
        <f>'2013'!L25/'2013'!B25</f>
        <v>9713.5226128793493</v>
      </c>
      <c r="L26" s="2">
        <v>8355</v>
      </c>
      <c r="M26" s="2">
        <f>'2013'!N25/'2013'!B25</f>
        <v>0.67783123612139151</v>
      </c>
      <c r="N26" s="2">
        <f>'2013'!O25/'2013'!B25</f>
        <v>1.214100666173205</v>
      </c>
      <c r="O26" s="53">
        <v>1155</v>
      </c>
      <c r="P26" s="53">
        <v>13.2</v>
      </c>
      <c r="Q26" s="53">
        <v>1.6990000000000001</v>
      </c>
      <c r="R26" s="53">
        <v>539</v>
      </c>
      <c r="S26" s="53">
        <v>61.6</v>
      </c>
      <c r="T26" s="53">
        <v>5.6</v>
      </c>
      <c r="U26" s="53">
        <v>11.2</v>
      </c>
      <c r="V26" s="53">
        <v>6.6</v>
      </c>
      <c r="W26" s="53">
        <v>11.4</v>
      </c>
      <c r="X26" s="50">
        <v>4.2</v>
      </c>
      <c r="Y26" s="48">
        <v>10.57</v>
      </c>
      <c r="Z26" s="48">
        <v>0</v>
      </c>
      <c r="AA26" s="48">
        <v>0</v>
      </c>
      <c r="AB26" s="48">
        <v>0</v>
      </c>
      <c r="AC26" s="48">
        <v>1.08</v>
      </c>
      <c r="AD26" s="48">
        <v>12</v>
      </c>
    </row>
    <row r="27" spans="1:30" x14ac:dyDescent="0.3">
      <c r="A27" s="5" t="s">
        <v>37</v>
      </c>
      <c r="B27" s="2">
        <v>9.6690000000000005E-3</v>
      </c>
      <c r="C27" s="2">
        <v>18.3</v>
      </c>
      <c r="D27" s="2">
        <v>69.06</v>
      </c>
      <c r="E27" s="13">
        <f>'2013'!F26/'2013'!B26</f>
        <v>13.825096389765159</v>
      </c>
      <c r="F27" s="7">
        <v>305</v>
      </c>
      <c r="G27" s="6">
        <v>107.9</v>
      </c>
      <c r="H27" s="7">
        <v>441084.9</v>
      </c>
      <c r="I27" s="2">
        <v>28.9</v>
      </c>
      <c r="J27" s="7">
        <v>162148</v>
      </c>
      <c r="K27" s="2">
        <f>'2013'!L26/'2013'!B26</f>
        <v>7267.128636522958</v>
      </c>
      <c r="L27" s="2">
        <v>7535</v>
      </c>
      <c r="M27" s="2">
        <f>'2013'!N26/'2013'!B26</f>
        <v>0.85664213109008058</v>
      </c>
      <c r="N27" s="2">
        <f>'2013'!O26/'2013'!B26</f>
        <v>1.1226778829302488</v>
      </c>
      <c r="O27" s="53">
        <v>1144</v>
      </c>
      <c r="P27" s="53">
        <v>13</v>
      </c>
      <c r="Q27" s="53">
        <v>1.7549999999999999</v>
      </c>
      <c r="R27" s="53">
        <v>467</v>
      </c>
      <c r="S27" s="53">
        <v>64.8</v>
      </c>
      <c r="T27" s="53">
        <v>5.5</v>
      </c>
      <c r="U27" s="53">
        <v>15.6</v>
      </c>
      <c r="V27" s="53">
        <v>9.6999999999999993</v>
      </c>
      <c r="W27" s="53">
        <v>13.6</v>
      </c>
      <c r="X27" s="50">
        <v>3.8</v>
      </c>
      <c r="Y27" s="48">
        <v>28.96</v>
      </c>
      <c r="Z27" s="48">
        <v>0</v>
      </c>
      <c r="AA27" s="48">
        <v>0</v>
      </c>
      <c r="AB27" s="48">
        <v>0</v>
      </c>
      <c r="AC27" s="48">
        <v>1.23</v>
      </c>
      <c r="AD27" s="48">
        <v>0</v>
      </c>
    </row>
    <row r="28" spans="1:30" x14ac:dyDescent="0.3">
      <c r="A28" s="5" t="s">
        <v>38</v>
      </c>
      <c r="B28" s="2">
        <v>6.0610000000000004E-3</v>
      </c>
      <c r="C28" s="2">
        <v>18</v>
      </c>
      <c r="D28" s="2">
        <v>68.27</v>
      </c>
      <c r="E28" s="13">
        <f>'2013'!F27/'2013'!B27</f>
        <v>15.029646522234891</v>
      </c>
      <c r="F28" s="7">
        <v>312</v>
      </c>
      <c r="G28" s="6">
        <v>101.3</v>
      </c>
      <c r="H28" s="7">
        <v>189502.7</v>
      </c>
      <c r="I28" s="2">
        <v>39.700000000000003</v>
      </c>
      <c r="J28" s="7">
        <v>107661</v>
      </c>
      <c r="K28" s="2">
        <f>'2013'!L27/'2013'!B27</f>
        <v>5292.9881413911053</v>
      </c>
      <c r="L28" s="2">
        <v>5300</v>
      </c>
      <c r="M28" s="2">
        <f>'2013'!N27/'2013'!B27</f>
        <v>1.3808437856328393</v>
      </c>
      <c r="N28" s="2">
        <f>'2013'!O27/'2013'!B27</f>
        <v>0.95553021664766247</v>
      </c>
      <c r="O28" s="53">
        <v>1179</v>
      </c>
      <c r="P28" s="53">
        <v>16</v>
      </c>
      <c r="Q28" s="53">
        <v>2.028</v>
      </c>
      <c r="R28" s="53">
        <v>578</v>
      </c>
      <c r="S28" s="53">
        <v>58.7</v>
      </c>
      <c r="T28" s="53">
        <v>8.6999999999999993</v>
      </c>
      <c r="U28" s="53">
        <v>15.6</v>
      </c>
      <c r="V28" s="53">
        <v>8.6999999999999993</v>
      </c>
      <c r="W28" s="53">
        <v>13.4</v>
      </c>
      <c r="X28" s="50">
        <v>3.9</v>
      </c>
      <c r="Y28" s="48">
        <v>29.53</v>
      </c>
      <c r="Z28" s="48">
        <v>0</v>
      </c>
      <c r="AA28" s="48">
        <v>0</v>
      </c>
      <c r="AB28" s="48">
        <v>0</v>
      </c>
      <c r="AC28" s="48">
        <v>1.23</v>
      </c>
      <c r="AD28" s="48">
        <v>1</v>
      </c>
    </row>
    <row r="29" spans="1:30" x14ac:dyDescent="0.3">
      <c r="A29" s="5" t="s">
        <v>39</v>
      </c>
      <c r="B29" s="2">
        <v>5.7730000000000004E-3</v>
      </c>
      <c r="C29" s="2">
        <v>15.7</v>
      </c>
      <c r="D29" s="2">
        <v>70.14</v>
      </c>
      <c r="E29" s="13">
        <f>'2013'!F28/'2013'!B28</f>
        <v>12.576407506702413</v>
      </c>
      <c r="F29" s="7">
        <v>536</v>
      </c>
      <c r="G29" s="6">
        <v>113.8</v>
      </c>
      <c r="H29" s="7">
        <v>242646.1</v>
      </c>
      <c r="I29" s="2">
        <v>27.4</v>
      </c>
      <c r="J29" s="7">
        <v>130337</v>
      </c>
      <c r="K29" s="2">
        <f>'2013'!L28/'2013'!B28</f>
        <v>6518.7798033958888</v>
      </c>
      <c r="L29" s="2">
        <v>6488</v>
      </c>
      <c r="M29" s="2">
        <f>'2013'!N28/'2013'!B28</f>
        <v>0.71224307417336907</v>
      </c>
      <c r="N29" s="2">
        <f>'2013'!O28/'2013'!B28</f>
        <v>0.76318141197497769</v>
      </c>
      <c r="O29" s="53">
        <v>1206</v>
      </c>
      <c r="P29" s="53">
        <v>16.600000000000001</v>
      </c>
      <c r="Q29" s="53">
        <v>1.6950000000000001</v>
      </c>
      <c r="R29" s="53">
        <v>605</v>
      </c>
      <c r="S29" s="53">
        <v>62.5</v>
      </c>
      <c r="T29" s="53">
        <v>5.0999999999999996</v>
      </c>
      <c r="U29" s="53">
        <v>8.1999999999999993</v>
      </c>
      <c r="V29" s="53">
        <v>7.4</v>
      </c>
      <c r="W29" s="53">
        <v>10.5</v>
      </c>
      <c r="X29" s="50">
        <v>3.5999999999999996</v>
      </c>
      <c r="Y29" s="48">
        <v>25.35</v>
      </c>
      <c r="Z29" s="48">
        <v>0</v>
      </c>
      <c r="AA29" s="48">
        <v>0</v>
      </c>
      <c r="AB29" s="48">
        <v>0</v>
      </c>
      <c r="AC29" s="48">
        <v>0.36</v>
      </c>
      <c r="AD29" s="48">
        <v>1</v>
      </c>
    </row>
    <row r="30" spans="1:30" x14ac:dyDescent="0.3">
      <c r="A30" s="5" t="s">
        <v>40</v>
      </c>
      <c r="B30" s="2">
        <v>1.3176999999999999E-2</v>
      </c>
      <c r="C30" s="2">
        <v>14.1</v>
      </c>
      <c r="D30" s="2">
        <v>70.36</v>
      </c>
      <c r="E30" s="13">
        <f>'2013'!F29/'2013'!B29</f>
        <v>9.5039682539682548</v>
      </c>
      <c r="F30" s="7">
        <v>71</v>
      </c>
      <c r="G30" s="6">
        <v>144.5</v>
      </c>
      <c r="H30" s="7">
        <v>386177.6</v>
      </c>
      <c r="I30" s="2">
        <v>33.6</v>
      </c>
      <c r="J30" s="7">
        <v>141100</v>
      </c>
      <c r="K30" s="2">
        <f>'2013'!L29/'2013'!B29</f>
        <v>3376.5282312925169</v>
      </c>
      <c r="L30" s="2">
        <v>1859</v>
      </c>
      <c r="M30" s="2">
        <f>'2013'!N29/'2013'!B29</f>
        <v>0.74546485260770978</v>
      </c>
      <c r="N30" s="2">
        <f>'2013'!O29/'2013'!B29</f>
        <v>0.67176870748299322</v>
      </c>
      <c r="O30" s="53">
        <v>1134</v>
      </c>
      <c r="P30" s="53">
        <v>14.7</v>
      </c>
      <c r="Q30" s="53">
        <v>1.22</v>
      </c>
      <c r="R30" s="53">
        <v>736</v>
      </c>
      <c r="S30" s="53">
        <v>69.3</v>
      </c>
      <c r="T30" s="53">
        <v>3.2</v>
      </c>
      <c r="U30" s="53">
        <v>11.9</v>
      </c>
      <c r="V30" s="53">
        <v>6.1</v>
      </c>
      <c r="W30" s="53">
        <v>8.6999999999999993</v>
      </c>
      <c r="X30" s="50">
        <v>5</v>
      </c>
      <c r="Y30" s="48">
        <v>20.11</v>
      </c>
      <c r="Z30" s="48">
        <v>0</v>
      </c>
      <c r="AA30" s="48">
        <v>0</v>
      </c>
      <c r="AB30" s="48">
        <v>0</v>
      </c>
      <c r="AC30" s="48">
        <v>3.06</v>
      </c>
      <c r="AD30" s="48">
        <v>0</v>
      </c>
    </row>
    <row r="31" spans="1:30" x14ac:dyDescent="0.3">
      <c r="A31" s="5" t="s">
        <v>41</v>
      </c>
      <c r="B31" s="2">
        <v>1.1609E-2</v>
      </c>
      <c r="C31" s="2">
        <v>15.9</v>
      </c>
      <c r="D31" s="2">
        <v>70.66</v>
      </c>
      <c r="E31" s="13">
        <f>'2013'!F30/'2013'!B30</f>
        <v>10.953448275862069</v>
      </c>
      <c r="F31" s="7">
        <v>272</v>
      </c>
      <c r="G31" s="6">
        <v>126</v>
      </c>
      <c r="H31" s="7">
        <v>271896.2</v>
      </c>
      <c r="I31" s="2">
        <v>25.7</v>
      </c>
      <c r="J31" s="7">
        <v>151358</v>
      </c>
      <c r="K31" s="2">
        <f>'2013'!L30/'2013'!B30</f>
        <v>4822.7765517241378</v>
      </c>
      <c r="L31" s="2">
        <v>6544</v>
      </c>
      <c r="M31" s="2">
        <f>'2013'!N30/'2013'!B30</f>
        <v>0.83362068965517244</v>
      </c>
      <c r="N31" s="2">
        <f>'2013'!O30/'2013'!B30</f>
        <v>0.6681034482758621</v>
      </c>
      <c r="O31" s="53">
        <v>1193</v>
      </c>
      <c r="P31" s="53">
        <v>15.4</v>
      </c>
      <c r="Q31" s="53">
        <v>1.6259999999999999</v>
      </c>
      <c r="R31" s="53">
        <v>542</v>
      </c>
      <c r="S31" s="53">
        <v>68.2</v>
      </c>
      <c r="T31" s="53">
        <v>3.6</v>
      </c>
      <c r="U31" s="53">
        <v>8.4</v>
      </c>
      <c r="V31" s="53">
        <v>8.4</v>
      </c>
      <c r="W31" s="53">
        <v>12.1</v>
      </c>
      <c r="X31" s="50">
        <v>5.4</v>
      </c>
      <c r="Y31" s="48">
        <v>20.85</v>
      </c>
      <c r="Z31" s="48">
        <v>0</v>
      </c>
      <c r="AA31" s="48">
        <v>0</v>
      </c>
      <c r="AB31" s="48">
        <v>0</v>
      </c>
      <c r="AC31" s="48">
        <v>0.94</v>
      </c>
      <c r="AD31" s="48">
        <v>0</v>
      </c>
    </row>
    <row r="32" spans="1:30" x14ac:dyDescent="0.3">
      <c r="A32" s="5" t="s">
        <v>42</v>
      </c>
      <c r="B32" s="2">
        <v>9.0519999999999993E-3</v>
      </c>
      <c r="C32" s="2">
        <v>18</v>
      </c>
      <c r="D32" s="2">
        <v>67.12</v>
      </c>
      <c r="E32" s="13">
        <f>'2013'!F31/'2013'!B31</f>
        <v>37</v>
      </c>
      <c r="F32" s="7">
        <v>453</v>
      </c>
      <c r="G32" s="6">
        <v>73.5</v>
      </c>
      <c r="H32" s="7">
        <v>587477.4</v>
      </c>
      <c r="I32" s="2">
        <v>47.4</v>
      </c>
      <c r="J32" s="7">
        <v>153398</v>
      </c>
      <c r="K32" s="2">
        <f>'2013'!L31/'2013'!B31</f>
        <v>24952.601333333336</v>
      </c>
      <c r="L32" s="2">
        <v>11489</v>
      </c>
      <c r="M32" s="2">
        <f>'2013'!N31/'2013'!B31</f>
        <v>1.1866666666666668</v>
      </c>
      <c r="N32" s="2">
        <f>'2013'!O31/'2013'!B31</f>
        <v>1.5333333333333334</v>
      </c>
      <c r="O32" s="53">
        <v>1060</v>
      </c>
      <c r="P32" s="53">
        <v>12.7</v>
      </c>
      <c r="Q32" s="53">
        <v>1.649</v>
      </c>
      <c r="R32" s="53">
        <v>677</v>
      </c>
      <c r="S32" s="53">
        <v>76.400000000000006</v>
      </c>
      <c r="T32" s="53">
        <v>3.4</v>
      </c>
      <c r="U32" s="53">
        <v>11.3</v>
      </c>
      <c r="V32" s="53">
        <v>8.4</v>
      </c>
      <c r="W32" s="53">
        <v>16.7</v>
      </c>
      <c r="X32" s="50">
        <v>4.9180999999999999</v>
      </c>
      <c r="Y32" s="48">
        <v>36.619999999999997</v>
      </c>
      <c r="Z32" s="48">
        <v>0</v>
      </c>
      <c r="AA32" s="48">
        <v>0</v>
      </c>
      <c r="AB32" s="48">
        <v>0</v>
      </c>
      <c r="AC32" s="48">
        <v>1.3</v>
      </c>
      <c r="AD32" s="48">
        <v>1</v>
      </c>
    </row>
    <row r="33" spans="1:30" x14ac:dyDescent="0.3">
      <c r="A33" s="5" t="s">
        <v>43</v>
      </c>
      <c r="B33" s="2">
        <v>8.8020000000000008E-3</v>
      </c>
      <c r="C33" s="2">
        <v>15.4</v>
      </c>
      <c r="D33" s="2">
        <v>70.78</v>
      </c>
      <c r="E33" s="13">
        <f>'2013'!F32/'2013'!B32</f>
        <v>8.36305018222596</v>
      </c>
      <c r="F33" s="7">
        <v>204</v>
      </c>
      <c r="G33" s="6">
        <v>126.6</v>
      </c>
      <c r="H33" s="7">
        <v>359047.3</v>
      </c>
      <c r="I33" s="2">
        <v>30.5</v>
      </c>
      <c r="J33" s="7">
        <v>191797</v>
      </c>
      <c r="K33" s="2">
        <f>'2013'!L32/'2013'!B32</f>
        <v>7780.4763106251748</v>
      </c>
      <c r="L33" s="2">
        <v>4482</v>
      </c>
      <c r="M33" s="2">
        <f>'2013'!N32/'2013'!B32</f>
        <v>1.1048500140173816</v>
      </c>
      <c r="N33" s="2">
        <f>'2013'!O32/'2013'!B32</f>
        <v>0.76492851135407902</v>
      </c>
      <c r="O33" s="53">
        <v>1166</v>
      </c>
      <c r="P33" s="53">
        <v>14.3</v>
      </c>
      <c r="Q33" s="53">
        <v>1.4930000000000001</v>
      </c>
      <c r="R33" s="53">
        <v>549</v>
      </c>
      <c r="S33" s="53">
        <v>70.7</v>
      </c>
      <c r="T33" s="53">
        <v>2.9</v>
      </c>
      <c r="U33" s="53">
        <v>6.9</v>
      </c>
      <c r="V33" s="53">
        <v>7.4</v>
      </c>
      <c r="W33" s="53">
        <v>7.9</v>
      </c>
      <c r="X33" s="50">
        <v>2.7877999999999998</v>
      </c>
      <c r="Y33" s="48">
        <v>20.12</v>
      </c>
      <c r="Z33" s="48">
        <v>0</v>
      </c>
      <c r="AA33" s="48">
        <v>0</v>
      </c>
      <c r="AB33" s="48">
        <v>0</v>
      </c>
      <c r="AC33" s="48">
        <v>1.24</v>
      </c>
      <c r="AD33" s="48">
        <v>4</v>
      </c>
    </row>
    <row r="34" spans="1:30" x14ac:dyDescent="0.3">
      <c r="A34" s="5" t="s">
        <v>44</v>
      </c>
      <c r="B34" s="2">
        <v>1.005E-2</v>
      </c>
      <c r="C34" s="2">
        <v>17.399999999999999</v>
      </c>
      <c r="D34" s="2">
        <v>70.459999999999994</v>
      </c>
      <c r="E34" s="13">
        <f>'2013'!F33/'2013'!B33</f>
        <v>13.739299610894941</v>
      </c>
      <c r="F34" s="7">
        <v>285</v>
      </c>
      <c r="G34" s="6">
        <v>84.5</v>
      </c>
      <c r="H34" s="7">
        <v>395213.7</v>
      </c>
      <c r="I34" s="2">
        <v>42.2</v>
      </c>
      <c r="J34" s="7">
        <v>177300</v>
      </c>
      <c r="K34" s="2">
        <f>'2013'!L33/'2013'!B33</f>
        <v>9360.834889753567</v>
      </c>
      <c r="L34" s="2">
        <v>8161</v>
      </c>
      <c r="M34" s="2">
        <f>'2013'!N33/'2013'!B33</f>
        <v>0.84176394293125811</v>
      </c>
      <c r="N34" s="2">
        <f>'2013'!O33/'2013'!B33</f>
        <v>1.3307392996108949</v>
      </c>
      <c r="O34" s="53">
        <v>1091</v>
      </c>
      <c r="P34" s="53">
        <v>11.3</v>
      </c>
      <c r="Q34" s="53">
        <v>1.569</v>
      </c>
      <c r="R34" s="53">
        <v>661</v>
      </c>
      <c r="S34" s="53">
        <v>69.2</v>
      </c>
      <c r="T34" s="53">
        <v>7.7</v>
      </c>
      <c r="U34" s="53">
        <v>11.1</v>
      </c>
      <c r="V34" s="53">
        <v>6.6</v>
      </c>
      <c r="W34" s="53">
        <v>17.2</v>
      </c>
      <c r="X34" s="50">
        <v>4.7029000000000005</v>
      </c>
      <c r="Y34" s="48">
        <v>36.33</v>
      </c>
      <c r="Z34" s="48">
        <v>0</v>
      </c>
      <c r="AA34" s="48">
        <v>0</v>
      </c>
      <c r="AB34" s="48">
        <v>0</v>
      </c>
      <c r="AC34" s="48">
        <v>4.4400000000000004</v>
      </c>
      <c r="AD34" s="48">
        <v>1</v>
      </c>
    </row>
    <row r="35" spans="1:30" ht="28.2" x14ac:dyDescent="0.3">
      <c r="A35" s="5" t="s">
        <v>45</v>
      </c>
      <c r="B35" s="2">
        <v>1.7100000000000001E-4</v>
      </c>
      <c r="C35" s="2">
        <v>23.7</v>
      </c>
      <c r="D35" s="2">
        <v>65.760000000000005</v>
      </c>
      <c r="E35" s="13">
        <f>'2013'!F34/'2013'!B34</f>
        <v>37.279069767441861</v>
      </c>
      <c r="F35" s="7">
        <v>9</v>
      </c>
      <c r="G35" s="6">
        <v>82.7</v>
      </c>
      <c r="H35" s="7">
        <v>4035943.2</v>
      </c>
      <c r="I35" s="2">
        <v>31.4</v>
      </c>
      <c r="J35" s="7">
        <v>158161</v>
      </c>
      <c r="K35" s="2">
        <f>'2013'!L34/'2013'!B34</f>
        <v>13834.132558139534</v>
      </c>
      <c r="L35" s="2">
        <v>5958</v>
      </c>
      <c r="M35" s="2">
        <f>'2013'!N34/'2013'!B34</f>
        <v>0.93023255813953487</v>
      </c>
      <c r="N35" s="2">
        <f>'2013'!O34/'2013'!B34</f>
        <v>0.58139534883720934</v>
      </c>
      <c r="O35" s="53">
        <v>1053</v>
      </c>
      <c r="P35" s="53">
        <v>10.199999999999999</v>
      </c>
      <c r="Q35" s="53">
        <v>2.3450000000000002</v>
      </c>
      <c r="R35" s="53">
        <v>599</v>
      </c>
      <c r="S35" s="53">
        <v>66.7</v>
      </c>
      <c r="T35" s="53">
        <v>6.9</v>
      </c>
      <c r="U35" s="53">
        <v>6.5</v>
      </c>
      <c r="V35" s="53">
        <v>2.9</v>
      </c>
      <c r="W35" s="53">
        <v>0</v>
      </c>
      <c r="X35" s="50">
        <v>0.23430000000000001</v>
      </c>
      <c r="Y35" s="48">
        <v>54.57</v>
      </c>
      <c r="Z35" s="48">
        <v>0</v>
      </c>
      <c r="AA35" s="48">
        <v>0</v>
      </c>
      <c r="AB35" s="48">
        <v>0</v>
      </c>
      <c r="AC35" s="48">
        <v>0</v>
      </c>
      <c r="AD35" s="48">
        <v>0</v>
      </c>
    </row>
    <row r="36" spans="1:30" x14ac:dyDescent="0.3">
      <c r="A36" s="5" t="s">
        <v>46</v>
      </c>
      <c r="B36" s="2">
        <v>1.4628E-2</v>
      </c>
      <c r="C36" s="2">
        <v>15.4</v>
      </c>
      <c r="D36" s="2">
        <v>69.42</v>
      </c>
      <c r="E36" s="13">
        <f>'2013'!F35/'2013'!B35</f>
        <v>9.9600731484303573</v>
      </c>
      <c r="F36" s="7">
        <v>381</v>
      </c>
      <c r="G36" s="6">
        <v>97.4</v>
      </c>
      <c r="H36" s="7">
        <v>281581.09999999998</v>
      </c>
      <c r="I36" s="2">
        <v>28.2</v>
      </c>
      <c r="J36" s="7">
        <v>164303</v>
      </c>
      <c r="K36" s="2">
        <f>'2013'!L35/'2013'!B35</f>
        <v>4594.6683328253584</v>
      </c>
      <c r="L36" s="2">
        <v>7645</v>
      </c>
      <c r="M36" s="2">
        <f>'2013'!N35/'2013'!B35</f>
        <v>1.5150868637610484</v>
      </c>
      <c r="N36" s="2">
        <f>'2013'!O35/'2013'!B35</f>
        <v>0.53428832672965554</v>
      </c>
      <c r="O36" s="53">
        <v>1209</v>
      </c>
      <c r="P36" s="53">
        <v>16.100000000000001</v>
      </c>
      <c r="Q36" s="53">
        <v>1.5469999999999999</v>
      </c>
      <c r="R36" s="53">
        <v>551</v>
      </c>
      <c r="S36" s="53">
        <v>67.5</v>
      </c>
      <c r="T36" s="53">
        <v>5.4</v>
      </c>
      <c r="U36" s="53">
        <v>10.3</v>
      </c>
      <c r="V36" s="53">
        <v>8.8000000000000007</v>
      </c>
      <c r="W36" s="53">
        <v>18.2</v>
      </c>
      <c r="X36" s="50">
        <v>5.7214333000000002</v>
      </c>
      <c r="Y36" s="48">
        <v>20.16</v>
      </c>
      <c r="Z36" s="48">
        <v>0</v>
      </c>
      <c r="AA36" s="48">
        <v>0</v>
      </c>
      <c r="AB36" s="48">
        <v>0</v>
      </c>
      <c r="AC36" s="48">
        <v>6.67</v>
      </c>
      <c r="AD36" s="48">
        <v>3</v>
      </c>
    </row>
    <row r="37" spans="1:30" x14ac:dyDescent="0.3">
      <c r="A37" s="5" t="s">
        <v>47</v>
      </c>
      <c r="B37" s="2">
        <v>1.0361E-2</v>
      </c>
      <c r="C37" s="2">
        <v>16.100000000000001</v>
      </c>
      <c r="D37" s="2">
        <v>67.67</v>
      </c>
      <c r="E37" s="13">
        <f>'2013'!F36/'2013'!B36</f>
        <v>14.553772070626003</v>
      </c>
      <c r="F37" s="7">
        <v>260</v>
      </c>
      <c r="G37" s="6">
        <v>109.8</v>
      </c>
      <c r="H37" s="7">
        <v>286501.8</v>
      </c>
      <c r="I37" s="2">
        <v>37.799999999999997</v>
      </c>
      <c r="J37" s="7">
        <v>136772</v>
      </c>
      <c r="K37" s="2">
        <f>'2013'!L36/'2013'!B36</f>
        <v>6277.5158908507219</v>
      </c>
      <c r="L37" s="2">
        <v>6247</v>
      </c>
      <c r="M37" s="2">
        <f>'2013'!N36/'2013'!B36</f>
        <v>1.1284109149277688</v>
      </c>
      <c r="N37" s="2">
        <f>'2013'!O36/'2013'!B36</f>
        <v>0.7560192616372392</v>
      </c>
      <c r="O37" s="53">
        <v>1227</v>
      </c>
      <c r="P37" s="53">
        <v>17.899999999999999</v>
      </c>
      <c r="Q37" s="53">
        <v>1.698</v>
      </c>
      <c r="R37" s="53">
        <v>531</v>
      </c>
      <c r="S37" s="53">
        <v>66.5</v>
      </c>
      <c r="T37" s="53">
        <v>4.0999999999999996</v>
      </c>
      <c r="U37" s="53">
        <v>11.7</v>
      </c>
      <c r="V37" s="53">
        <v>8.1999999999999993</v>
      </c>
      <c r="W37" s="53">
        <v>14.8</v>
      </c>
      <c r="X37" s="50">
        <v>5.2204167000000004</v>
      </c>
      <c r="Y37" s="48">
        <v>27.51</v>
      </c>
      <c r="Z37" s="48">
        <v>0</v>
      </c>
      <c r="AA37" s="48">
        <v>0</v>
      </c>
      <c r="AB37" s="48">
        <v>0</v>
      </c>
      <c r="AC37" s="48">
        <v>1.1100000000000001</v>
      </c>
      <c r="AD37" s="48">
        <v>1</v>
      </c>
    </row>
    <row r="38" spans="1:30" x14ac:dyDescent="0.3">
      <c r="A38" s="5" t="s">
        <v>48</v>
      </c>
      <c r="B38" s="2">
        <v>9.1629999999999993E-3</v>
      </c>
      <c r="C38" s="2">
        <v>16.7</v>
      </c>
      <c r="D38" s="2">
        <v>70.19</v>
      </c>
      <c r="E38" s="13">
        <f>'2013'!F37/'2013'!B37</f>
        <v>10.382277554009521</v>
      </c>
      <c r="F38" s="7">
        <v>408</v>
      </c>
      <c r="G38" s="6">
        <v>99.5</v>
      </c>
      <c r="H38" s="7">
        <v>300522.5</v>
      </c>
      <c r="I38" s="2">
        <v>31.5</v>
      </c>
      <c r="J38" s="7">
        <v>159368</v>
      </c>
      <c r="K38" s="2">
        <f>'2013'!L37/'2013'!B37</f>
        <v>6202.0803002563171</v>
      </c>
      <c r="L38" s="2">
        <v>8539</v>
      </c>
      <c r="M38" s="2">
        <f>'2013'!N37/'2013'!B37</f>
        <v>0.85646283412669355</v>
      </c>
      <c r="N38" s="2">
        <f>'2013'!O37/'2013'!B37</f>
        <v>1.0637129256682534</v>
      </c>
      <c r="O38" s="53">
        <v>1148</v>
      </c>
      <c r="P38" s="53">
        <v>13.6</v>
      </c>
      <c r="Q38" s="53">
        <v>1.7110000000000001</v>
      </c>
      <c r="R38" s="53">
        <v>538</v>
      </c>
      <c r="S38" s="53">
        <v>65.099999999999994</v>
      </c>
      <c r="T38" s="53">
        <v>5.6</v>
      </c>
      <c r="U38" s="53">
        <v>14.1</v>
      </c>
      <c r="V38" s="53">
        <v>8.4</v>
      </c>
      <c r="W38" s="53">
        <v>25.9</v>
      </c>
      <c r="X38" s="50">
        <v>3.1044916999999996</v>
      </c>
      <c r="Y38" s="48">
        <v>31.3</v>
      </c>
      <c r="Z38" s="48">
        <v>0</v>
      </c>
      <c r="AA38" s="48">
        <v>0</v>
      </c>
      <c r="AB38" s="48">
        <v>0</v>
      </c>
      <c r="AC38" s="48">
        <v>1.64</v>
      </c>
      <c r="AD38" s="48">
        <v>2</v>
      </c>
    </row>
    <row r="39" spans="1:30" x14ac:dyDescent="0.3">
      <c r="A39" s="5" t="s">
        <v>49</v>
      </c>
      <c r="B39" s="2">
        <v>1.0024E-2</v>
      </c>
      <c r="C39" s="2">
        <v>17.7</v>
      </c>
      <c r="D39" s="2">
        <v>69.739999999999995</v>
      </c>
      <c r="E39" s="13">
        <f>'2013'!F38/'2013'!B38</f>
        <v>10.175278622087133</v>
      </c>
      <c r="F39" s="7">
        <v>280</v>
      </c>
      <c r="G39" s="6">
        <v>107.4</v>
      </c>
      <c r="H39" s="7">
        <v>279510.40000000002</v>
      </c>
      <c r="I39" s="2">
        <v>27.1</v>
      </c>
      <c r="J39" s="7">
        <v>149230</v>
      </c>
      <c r="K39" s="2">
        <f>'2013'!L38/'2013'!B38</f>
        <v>6100.9358156028375</v>
      </c>
      <c r="L39" s="2">
        <v>5480</v>
      </c>
      <c r="M39" s="2">
        <f>'2013'!N38/'2013'!B38</f>
        <v>1.1651469098277609</v>
      </c>
      <c r="N39" s="2">
        <f>'2013'!O38/'2013'!B38</f>
        <v>0.95542046605876396</v>
      </c>
      <c r="O39" s="53">
        <v>1164</v>
      </c>
      <c r="P39" s="53">
        <v>13.8</v>
      </c>
      <c r="Q39" s="53">
        <v>1.855</v>
      </c>
      <c r="R39" s="53">
        <v>516</v>
      </c>
      <c r="S39" s="53">
        <v>64.099999999999994</v>
      </c>
      <c r="T39" s="53">
        <v>6.9</v>
      </c>
      <c r="U39" s="53">
        <v>11</v>
      </c>
      <c r="V39" s="53">
        <v>8</v>
      </c>
      <c r="W39" s="53">
        <v>14</v>
      </c>
      <c r="X39" s="50">
        <v>3.3811666999999996</v>
      </c>
      <c r="Y39" s="48">
        <v>36.659999999999997</v>
      </c>
      <c r="Z39" s="48">
        <v>1</v>
      </c>
      <c r="AA39" s="48">
        <v>0.2</v>
      </c>
      <c r="AB39" s="48">
        <v>0.3</v>
      </c>
      <c r="AC39" s="48">
        <v>1.47</v>
      </c>
      <c r="AD39" s="48">
        <v>3</v>
      </c>
    </row>
    <row r="40" spans="1:30" x14ac:dyDescent="0.3">
      <c r="A40" s="5" t="s">
        <v>50</v>
      </c>
      <c r="B40" s="2">
        <v>8.4740000000000006E-3</v>
      </c>
      <c r="C40" s="2">
        <v>18.7</v>
      </c>
      <c r="D40" s="2">
        <v>68.900000000000006</v>
      </c>
      <c r="E40" s="13">
        <f>'2013'!F39/'2013'!B39</f>
        <v>10.576406172224987</v>
      </c>
      <c r="F40" s="7">
        <v>339</v>
      </c>
      <c r="G40" s="6">
        <v>108.1</v>
      </c>
      <c r="H40" s="7">
        <v>356311.4</v>
      </c>
      <c r="I40" s="2">
        <v>30.7</v>
      </c>
      <c r="J40" s="7">
        <v>119649</v>
      </c>
      <c r="K40" s="2">
        <f>'2013'!L39/'2013'!B39</f>
        <v>7170.8933797909413</v>
      </c>
      <c r="L40" s="2">
        <v>5792</v>
      </c>
      <c r="M40" s="2">
        <f>'2013'!N39/'2013'!B39</f>
        <v>0.58437033349925338</v>
      </c>
      <c r="N40" s="2">
        <f>'2013'!O39/'2013'!B39</f>
        <v>0.8994524639123942</v>
      </c>
      <c r="O40" s="53">
        <v>1151</v>
      </c>
      <c r="P40" s="53">
        <v>14.1</v>
      </c>
      <c r="Q40" s="53">
        <v>1.9530000000000001</v>
      </c>
      <c r="R40" s="53">
        <v>571</v>
      </c>
      <c r="S40" s="53">
        <v>64</v>
      </c>
      <c r="T40" s="53">
        <v>5.4</v>
      </c>
      <c r="U40" s="53">
        <v>12.7</v>
      </c>
      <c r="V40" s="53">
        <v>9.6999999999999993</v>
      </c>
      <c r="W40" s="53">
        <v>14.8</v>
      </c>
      <c r="X40" s="50">
        <v>4.9241332999999994</v>
      </c>
      <c r="Y40" s="48">
        <v>25.29</v>
      </c>
      <c r="Z40" s="48">
        <v>0</v>
      </c>
      <c r="AA40" s="48">
        <v>0</v>
      </c>
      <c r="AB40" s="48">
        <v>0</v>
      </c>
      <c r="AC40" s="48">
        <v>0.94</v>
      </c>
      <c r="AD40" s="48">
        <v>0</v>
      </c>
    </row>
    <row r="41" spans="1:30" x14ac:dyDescent="0.3">
      <c r="A41" s="5" t="s">
        <v>51</v>
      </c>
      <c r="B41" s="2">
        <v>6.4489999999999999E-3</v>
      </c>
      <c r="C41" s="2">
        <v>15.5</v>
      </c>
      <c r="D41" s="2">
        <v>70.22</v>
      </c>
      <c r="E41" s="13">
        <f>'2013'!F40/'2013'!B40</f>
        <v>14.246753246753247</v>
      </c>
      <c r="F41" s="7">
        <v>485</v>
      </c>
      <c r="G41" s="6">
        <v>99.1</v>
      </c>
      <c r="H41" s="7">
        <v>213218.2</v>
      </c>
      <c r="I41" s="2">
        <v>26.9</v>
      </c>
      <c r="J41" s="7">
        <v>116988</v>
      </c>
      <c r="K41" s="2">
        <f>'2013'!L40/'2013'!B40</f>
        <v>4038.471818181818</v>
      </c>
      <c r="L41" s="2">
        <v>6277</v>
      </c>
      <c r="M41" s="2">
        <f>'2013'!N40/'2013'!B40</f>
        <v>1.6974025974025975</v>
      </c>
      <c r="N41" s="2">
        <f>'2013'!O40/'2013'!B40</f>
        <v>0.43766233766233764</v>
      </c>
      <c r="O41" s="53">
        <v>1218</v>
      </c>
      <c r="P41" s="53">
        <v>16.399999999999999</v>
      </c>
      <c r="Q41" s="53">
        <v>1.536</v>
      </c>
      <c r="R41" s="53">
        <v>631</v>
      </c>
      <c r="S41" s="53">
        <v>61.6</v>
      </c>
      <c r="T41" s="53">
        <v>5.3</v>
      </c>
      <c r="U41" s="53">
        <v>11.3</v>
      </c>
      <c r="V41" s="53">
        <v>10.5</v>
      </c>
      <c r="W41" s="53">
        <v>11.8</v>
      </c>
      <c r="X41" s="50">
        <v>3.7102667</v>
      </c>
      <c r="Y41" s="48">
        <v>19.05</v>
      </c>
      <c r="Z41" s="48">
        <v>0</v>
      </c>
      <c r="AA41" s="48">
        <v>0</v>
      </c>
      <c r="AB41" s="48">
        <v>0</v>
      </c>
      <c r="AC41" s="48">
        <v>1.79</v>
      </c>
      <c r="AD41" s="48">
        <v>0</v>
      </c>
    </row>
    <row r="42" spans="1:30" x14ac:dyDescent="0.3">
      <c r="A42" s="5" t="s">
        <v>52</v>
      </c>
      <c r="B42" s="2">
        <v>7.8670000000000007E-3</v>
      </c>
      <c r="C42" s="2">
        <v>14.9</v>
      </c>
      <c r="D42" s="2">
        <v>71.540000000000006</v>
      </c>
      <c r="E42" s="13">
        <f>'2013'!F41/'2013'!B41</f>
        <v>10.566495224099926</v>
      </c>
      <c r="F42" s="7">
        <v>335</v>
      </c>
      <c r="G42" s="6">
        <v>115.9</v>
      </c>
      <c r="H42" s="7">
        <v>198177.1</v>
      </c>
      <c r="I42" s="2">
        <v>37.5</v>
      </c>
      <c r="J42" s="7">
        <v>118598</v>
      </c>
      <c r="K42" s="2">
        <f>'2013'!L41/'2013'!B41</f>
        <v>3269.5811903012491</v>
      </c>
      <c r="L42" s="2">
        <v>5804</v>
      </c>
      <c r="M42" s="2">
        <f>'2013'!N41/'2013'!B41</f>
        <v>0.51506245407788387</v>
      </c>
      <c r="N42" s="2">
        <f>'2013'!O41/'2013'!B41</f>
        <v>0.57016899338721527</v>
      </c>
      <c r="O42" s="53">
        <v>1190</v>
      </c>
      <c r="P42" s="53">
        <v>14.9</v>
      </c>
      <c r="Q42" s="53">
        <v>1.484</v>
      </c>
      <c r="R42" s="53">
        <v>581</v>
      </c>
      <c r="S42" s="53">
        <v>62.3</v>
      </c>
      <c r="T42" s="53">
        <v>4.9000000000000004</v>
      </c>
      <c r="U42" s="53">
        <v>13.1</v>
      </c>
      <c r="V42" s="53">
        <v>7.2</v>
      </c>
      <c r="W42" s="53">
        <v>11.5</v>
      </c>
      <c r="X42" s="50">
        <v>3.6408416999999997</v>
      </c>
      <c r="Y42" s="48">
        <v>14.3</v>
      </c>
      <c r="Z42" s="48">
        <v>0</v>
      </c>
      <c r="AA42" s="48">
        <v>0</v>
      </c>
      <c r="AB42" s="48">
        <v>0</v>
      </c>
      <c r="AC42" s="48">
        <v>2.0299999999999998</v>
      </c>
      <c r="AD42" s="48">
        <v>25</v>
      </c>
    </row>
    <row r="43" spans="1:30" x14ac:dyDescent="0.3">
      <c r="A43" s="5" t="s">
        <v>53</v>
      </c>
      <c r="B43" s="2">
        <v>1.0130999999999999E-2</v>
      </c>
      <c r="C43" s="2">
        <v>18.7</v>
      </c>
      <c r="D43" s="2">
        <v>68.75</v>
      </c>
      <c r="E43" s="13">
        <f>'2013'!F42/'2013'!B42</f>
        <v>10.762139605462822</v>
      </c>
      <c r="F43" s="7">
        <v>309</v>
      </c>
      <c r="G43" s="6">
        <v>115.9</v>
      </c>
      <c r="H43" s="7">
        <v>334027.2</v>
      </c>
      <c r="I43" s="2">
        <v>27.6</v>
      </c>
      <c r="J43" s="7">
        <v>172008</v>
      </c>
      <c r="K43" s="2">
        <f>'2013'!L42/'2013'!B42</f>
        <v>6904.272003034901</v>
      </c>
      <c r="L43" s="2">
        <v>6552</v>
      </c>
      <c r="M43" s="2">
        <f>'2013'!N42/'2013'!B42</f>
        <v>0.56600910470409715</v>
      </c>
      <c r="N43" s="2">
        <f>'2013'!O42/'2013'!B42</f>
        <v>0.94006069802731407</v>
      </c>
      <c r="O43" s="53">
        <v>1179</v>
      </c>
      <c r="P43" s="53">
        <v>14.2</v>
      </c>
      <c r="Q43" s="53">
        <v>1.907</v>
      </c>
      <c r="R43" s="53">
        <v>496</v>
      </c>
      <c r="S43" s="53">
        <v>63.5</v>
      </c>
      <c r="T43" s="53">
        <v>6.3</v>
      </c>
      <c r="U43" s="53">
        <v>12.2</v>
      </c>
      <c r="V43" s="53">
        <v>8.5</v>
      </c>
      <c r="W43" s="53">
        <v>10.4</v>
      </c>
      <c r="X43" s="50">
        <v>3.3316917000000004</v>
      </c>
      <c r="Y43" s="48">
        <v>28.27</v>
      </c>
      <c r="Z43" s="48">
        <v>0</v>
      </c>
      <c r="AA43" s="48">
        <v>0</v>
      </c>
      <c r="AB43" s="48">
        <v>0</v>
      </c>
      <c r="AC43" s="48">
        <v>1.1399999999999999</v>
      </c>
      <c r="AD43" s="48">
        <v>0</v>
      </c>
    </row>
    <row r="44" spans="1:30" x14ac:dyDescent="0.3">
      <c r="A44" s="5" t="s">
        <v>54</v>
      </c>
      <c r="B44" s="2">
        <v>1.3384E-2</v>
      </c>
      <c r="C44" s="2">
        <v>16.3</v>
      </c>
      <c r="D44" s="2">
        <v>68.19</v>
      </c>
      <c r="E44" s="13">
        <f>'2013'!F43/'2013'!B43</f>
        <v>11.708978328173375</v>
      </c>
      <c r="F44" s="7">
        <v>342</v>
      </c>
      <c r="G44" s="6">
        <v>94.7</v>
      </c>
      <c r="H44" s="7">
        <v>297224.3</v>
      </c>
      <c r="I44" s="2">
        <v>29.3</v>
      </c>
      <c r="J44" s="7">
        <v>128066</v>
      </c>
      <c r="K44" s="2">
        <f>'2013'!L43/'2013'!B43</f>
        <v>23861.547471620226</v>
      </c>
      <c r="L44" s="2">
        <v>8754</v>
      </c>
      <c r="M44" s="2">
        <f>'2013'!N43/'2013'!B43</f>
        <v>0.71207430340557276</v>
      </c>
      <c r="N44" s="2">
        <f>'2013'!O43/'2013'!B43</f>
        <v>1.2208462332301342</v>
      </c>
      <c r="O44" s="53">
        <v>1084</v>
      </c>
      <c r="P44" s="53">
        <v>13.7</v>
      </c>
      <c r="Q44" s="53">
        <v>1.647</v>
      </c>
      <c r="R44" s="53">
        <v>535</v>
      </c>
      <c r="S44" s="53">
        <v>63.6</v>
      </c>
      <c r="T44" s="53">
        <v>6.9</v>
      </c>
      <c r="U44" s="53">
        <v>14.2</v>
      </c>
      <c r="V44" s="53">
        <v>10.4</v>
      </c>
      <c r="W44" s="53">
        <v>15.9</v>
      </c>
      <c r="X44" s="50">
        <v>5.3000332999999999</v>
      </c>
      <c r="Y44" s="48">
        <v>20.239999999999998</v>
      </c>
      <c r="Z44" s="48">
        <v>0</v>
      </c>
      <c r="AA44" s="48">
        <v>0</v>
      </c>
      <c r="AB44" s="48">
        <v>0</v>
      </c>
      <c r="AC44" s="48">
        <v>2.0499999999999998</v>
      </c>
      <c r="AD44" s="48">
        <v>7</v>
      </c>
    </row>
    <row r="45" spans="1:30" x14ac:dyDescent="0.3">
      <c r="A45" s="5" t="s">
        <v>55</v>
      </c>
      <c r="B45" s="2">
        <v>8.8599999999999998E-3</v>
      </c>
      <c r="C45" s="2">
        <v>15.2</v>
      </c>
      <c r="D45" s="2">
        <v>67.819999999999993</v>
      </c>
      <c r="E45" s="13">
        <f>'2013'!F44/'2013'!B44</f>
        <v>17.430745814307457</v>
      </c>
      <c r="F45" s="7">
        <v>273</v>
      </c>
      <c r="G45" s="6">
        <v>110.4</v>
      </c>
      <c r="H45" s="7">
        <v>174006.5</v>
      </c>
      <c r="I45" s="2">
        <v>38.5</v>
      </c>
      <c r="J45" s="7">
        <v>127898</v>
      </c>
      <c r="K45" s="2">
        <f>'2013'!L44/'2013'!B44</f>
        <v>4647.60898021309</v>
      </c>
      <c r="L45" s="2">
        <v>5204</v>
      </c>
      <c r="M45" s="2">
        <f>'2013'!N44/'2013'!B44</f>
        <v>0.70015220700152203</v>
      </c>
      <c r="N45" s="2">
        <f>'2013'!O44/'2013'!B44</f>
        <v>0.57229832572298323</v>
      </c>
      <c r="O45" s="53">
        <v>1177</v>
      </c>
      <c r="P45" s="53">
        <v>19.600000000000001</v>
      </c>
      <c r="Q45" s="53">
        <v>1.6559999999999999</v>
      </c>
      <c r="R45" s="53">
        <v>559</v>
      </c>
      <c r="S45" s="53">
        <v>64</v>
      </c>
      <c r="T45" s="53">
        <v>6.6</v>
      </c>
      <c r="U45" s="53">
        <v>15.4</v>
      </c>
      <c r="V45" s="53">
        <v>10</v>
      </c>
      <c r="W45" s="53">
        <v>7.6</v>
      </c>
      <c r="X45" s="50">
        <v>4.254975</v>
      </c>
      <c r="Y45" s="48">
        <v>20.54</v>
      </c>
      <c r="Z45" s="48">
        <v>0</v>
      </c>
      <c r="AA45" s="48">
        <v>0</v>
      </c>
      <c r="AB45" s="48">
        <v>0</v>
      </c>
      <c r="AC45" s="48">
        <v>1.95</v>
      </c>
      <c r="AD45" s="48">
        <v>0</v>
      </c>
    </row>
    <row r="46" spans="1:30" ht="28.2" x14ac:dyDescent="0.3">
      <c r="A46" s="5" t="s">
        <v>56</v>
      </c>
      <c r="B46" s="2">
        <v>0.01</v>
      </c>
      <c r="C46" s="2">
        <v>18.3</v>
      </c>
      <c r="D46" s="2">
        <v>71.8</v>
      </c>
      <c r="E46" s="13">
        <f>'2013'!F45/'2013'!B45</f>
        <v>12.067264573991032</v>
      </c>
      <c r="F46" s="7">
        <v>334</v>
      </c>
      <c r="G46" s="6">
        <v>133.4</v>
      </c>
      <c r="H46" s="7">
        <v>159096.29999999999</v>
      </c>
      <c r="I46" s="2">
        <v>21.8</v>
      </c>
      <c r="J46" s="7">
        <v>151236</v>
      </c>
      <c r="K46" s="2">
        <f>'2013'!L45/'2013'!B45</f>
        <v>1478.759192825112</v>
      </c>
      <c r="L46" s="2">
        <v>4312</v>
      </c>
      <c r="M46" s="2">
        <f>'2013'!N45/'2013'!B45</f>
        <v>1.3452914798206279</v>
      </c>
      <c r="N46" s="2">
        <f>'2013'!O45/'2013'!B45</f>
        <v>0.66816143497757852</v>
      </c>
      <c r="O46" s="53">
        <v>1149</v>
      </c>
      <c r="P46" s="53">
        <v>13.4</v>
      </c>
      <c r="Q46" s="53">
        <v>1.706</v>
      </c>
      <c r="R46" s="53">
        <v>522</v>
      </c>
      <c r="S46" s="53">
        <v>56.5</v>
      </c>
      <c r="T46" s="53">
        <v>8.1</v>
      </c>
      <c r="U46" s="53">
        <v>11.3</v>
      </c>
      <c r="V46" s="53">
        <v>7.9</v>
      </c>
      <c r="W46" s="53">
        <v>4.9000000000000004</v>
      </c>
      <c r="X46" s="50">
        <v>4.8</v>
      </c>
      <c r="Y46" s="48">
        <v>14.66</v>
      </c>
      <c r="Z46" s="48">
        <v>0</v>
      </c>
      <c r="AA46" s="48">
        <v>0</v>
      </c>
      <c r="AB46" s="48">
        <v>0</v>
      </c>
      <c r="AC46" s="48">
        <v>2.0299999999999998</v>
      </c>
      <c r="AD46" s="48">
        <v>1</v>
      </c>
    </row>
    <row r="47" spans="1:30" x14ac:dyDescent="0.3">
      <c r="A47" s="5" t="s">
        <v>57</v>
      </c>
      <c r="B47" s="2">
        <v>4.0000000000000001E-3</v>
      </c>
      <c r="C47" s="2">
        <v>27.2</v>
      </c>
      <c r="D47" s="2">
        <v>67.34</v>
      </c>
      <c r="E47" s="13">
        <f>'2013'!F46/'2013'!B46</f>
        <v>25.748815165876778</v>
      </c>
      <c r="F47" s="7">
        <v>182</v>
      </c>
      <c r="G47" s="6">
        <v>125.8</v>
      </c>
      <c r="H47" s="7">
        <v>157887.4</v>
      </c>
      <c r="I47" s="2">
        <v>28.8</v>
      </c>
      <c r="J47" s="7">
        <v>83988</v>
      </c>
      <c r="K47" s="2">
        <f>'2013'!L46/'2013'!B46</f>
        <v>2551.6611374407585</v>
      </c>
      <c r="L47" s="2">
        <v>3676</v>
      </c>
      <c r="M47" s="2">
        <f>'2013'!N46/'2013'!B46</f>
        <v>0.81990521327014221</v>
      </c>
      <c r="N47" s="2">
        <f>'2013'!O46/'2013'!B46</f>
        <v>1.018957345971564</v>
      </c>
      <c r="O47" s="53">
        <v>1113</v>
      </c>
      <c r="P47" s="53">
        <v>11.5</v>
      </c>
      <c r="Q47" s="53">
        <v>2.9060000000000001</v>
      </c>
      <c r="R47" s="53">
        <v>473</v>
      </c>
      <c r="S47" s="53">
        <v>59.5</v>
      </c>
      <c r="T47" s="53">
        <v>11.6</v>
      </c>
      <c r="U47" s="53">
        <v>18.5</v>
      </c>
      <c r="V47" s="53">
        <v>13</v>
      </c>
      <c r="W47" s="53">
        <v>4.0999999999999996</v>
      </c>
      <c r="X47" s="50">
        <v>2.1</v>
      </c>
      <c r="Y47" s="48">
        <v>32.83</v>
      </c>
      <c r="Z47" s="48">
        <v>0</v>
      </c>
      <c r="AA47" s="48">
        <v>0</v>
      </c>
      <c r="AB47" s="48">
        <v>0</v>
      </c>
      <c r="AC47" s="48">
        <v>0.48</v>
      </c>
      <c r="AD47" s="48">
        <v>0</v>
      </c>
    </row>
    <row r="48" spans="1:30" x14ac:dyDescent="0.3">
      <c r="A48" s="5" t="s">
        <v>58</v>
      </c>
      <c r="B48" s="2">
        <v>1.0999999999999999E-2</v>
      </c>
      <c r="C48" s="2">
        <v>19.100000000000001</v>
      </c>
      <c r="D48" s="2">
        <v>69.63</v>
      </c>
      <c r="E48" s="13">
        <f>'2013'!F47/'2013'!B47</f>
        <v>8.1513513513513516</v>
      </c>
      <c r="F48" s="7">
        <v>346</v>
      </c>
      <c r="G48" s="6">
        <v>122.8</v>
      </c>
      <c r="H48" s="7">
        <v>286131.7</v>
      </c>
      <c r="I48" s="2">
        <v>22</v>
      </c>
      <c r="J48" s="7">
        <v>177555</v>
      </c>
      <c r="K48" s="2">
        <f>'2013'!L47/'2013'!B47</f>
        <v>9971.1712285012272</v>
      </c>
      <c r="L48" s="2">
        <v>5105</v>
      </c>
      <c r="M48" s="2">
        <f>'2013'!N47/'2013'!B47</f>
        <v>0.51474201474201475</v>
      </c>
      <c r="N48" s="2">
        <f>'2013'!O47/'2013'!B47</f>
        <v>0.82997542997542995</v>
      </c>
      <c r="O48" s="53">
        <v>1139</v>
      </c>
      <c r="P48" s="53">
        <v>13.2</v>
      </c>
      <c r="Q48" s="53">
        <v>1.859</v>
      </c>
      <c r="R48" s="53">
        <v>522</v>
      </c>
      <c r="S48" s="53">
        <v>62.7</v>
      </c>
      <c r="T48" s="53">
        <v>6.1</v>
      </c>
      <c r="U48" s="53">
        <v>10.3</v>
      </c>
      <c r="V48" s="53">
        <v>7.9</v>
      </c>
      <c r="W48" s="53">
        <v>16.100000000000001</v>
      </c>
      <c r="X48" s="50">
        <v>4</v>
      </c>
      <c r="Y48" s="48">
        <v>10.6</v>
      </c>
      <c r="Z48" s="48">
        <v>0</v>
      </c>
      <c r="AA48" s="48">
        <v>0</v>
      </c>
      <c r="AB48" s="48">
        <v>0</v>
      </c>
      <c r="AC48" s="48">
        <v>1.55</v>
      </c>
      <c r="AD48" s="48">
        <v>6</v>
      </c>
    </row>
    <row r="49" spans="1:30" x14ac:dyDescent="0.3">
      <c r="A49" s="5" t="s">
        <v>59</v>
      </c>
      <c r="B49" s="2">
        <v>8.9999999999999993E-3</v>
      </c>
      <c r="C49" s="2">
        <v>22.8</v>
      </c>
      <c r="D49" s="2">
        <v>67.67</v>
      </c>
      <c r="E49" s="13">
        <f>'2013'!F48/'2013'!B48</f>
        <v>12.128336755646817</v>
      </c>
      <c r="F49" s="7">
        <v>486</v>
      </c>
      <c r="G49" s="6">
        <v>100.3</v>
      </c>
      <c r="H49" s="7">
        <v>181828.2</v>
      </c>
      <c r="I49" s="2">
        <v>26.5</v>
      </c>
      <c r="J49" s="7">
        <v>134060</v>
      </c>
      <c r="K49" s="2">
        <f>'2013'!L48/'2013'!B48</f>
        <v>7271.033367556468</v>
      </c>
      <c r="L49" s="2">
        <v>7380</v>
      </c>
      <c r="M49" s="2">
        <f>'2013'!N48/'2013'!B48</f>
        <v>0.5616016427104723</v>
      </c>
      <c r="N49" s="2">
        <f>'2013'!O48/'2013'!B48</f>
        <v>1.8798767967145791</v>
      </c>
      <c r="O49" s="53">
        <v>1103</v>
      </c>
      <c r="P49" s="53">
        <v>12.4</v>
      </c>
      <c r="Q49" s="53">
        <v>2.1349999999999998</v>
      </c>
      <c r="R49" s="53">
        <v>537</v>
      </c>
      <c r="S49" s="53">
        <v>58.9</v>
      </c>
      <c r="T49" s="53">
        <v>7.9</v>
      </c>
      <c r="U49" s="53">
        <v>17.7</v>
      </c>
      <c r="V49" s="53">
        <v>8.3000000000000007</v>
      </c>
      <c r="W49" s="53">
        <v>5.5</v>
      </c>
      <c r="X49" s="50">
        <v>4.5999999999999996</v>
      </c>
      <c r="Y49" s="48">
        <v>26.49</v>
      </c>
      <c r="Z49" s="48">
        <v>0</v>
      </c>
      <c r="AA49" s="48">
        <v>0</v>
      </c>
      <c r="AB49" s="48">
        <v>0</v>
      </c>
      <c r="AC49" s="48">
        <v>0.41</v>
      </c>
      <c r="AD49" s="48">
        <v>0</v>
      </c>
    </row>
    <row r="50" spans="1:30" x14ac:dyDescent="0.3">
      <c r="A50" s="5" t="s">
        <v>60</v>
      </c>
      <c r="B50" s="2">
        <v>1.7999999999999999E-2</v>
      </c>
      <c r="C50" s="2">
        <v>26.5</v>
      </c>
      <c r="D50" s="2">
        <v>75.63</v>
      </c>
      <c r="E50" s="13">
        <f>'2013'!F49/'2013'!B49</f>
        <v>7.644399460188934</v>
      </c>
      <c r="F50" s="7">
        <v>321</v>
      </c>
      <c r="G50" s="6">
        <v>141.9</v>
      </c>
      <c r="H50" s="7">
        <v>153260.9</v>
      </c>
      <c r="I50" s="2">
        <v>30.7</v>
      </c>
      <c r="J50" s="7">
        <v>152841</v>
      </c>
      <c r="K50" s="2">
        <f>'2013'!L49/'2013'!B49</f>
        <v>9011.3901147098513</v>
      </c>
      <c r="L50" s="2">
        <v>4183</v>
      </c>
      <c r="M50" s="2">
        <f>'2013'!N49/'2013'!B49</f>
        <v>0.63394062078272606</v>
      </c>
      <c r="N50" s="2">
        <f>'2013'!O49/'2013'!B49</f>
        <v>0.68488529014844801</v>
      </c>
      <c r="O50" s="53">
        <v>1080</v>
      </c>
      <c r="P50" s="53">
        <v>5.7</v>
      </c>
      <c r="Q50" s="53">
        <v>2.0289999999999999</v>
      </c>
      <c r="R50" s="53">
        <v>206</v>
      </c>
      <c r="S50" s="53">
        <v>56.2</v>
      </c>
      <c r="T50" s="53">
        <v>11.7</v>
      </c>
      <c r="U50" s="53">
        <v>7</v>
      </c>
      <c r="V50" s="53">
        <v>15.2</v>
      </c>
      <c r="W50" s="53">
        <v>0.9</v>
      </c>
      <c r="X50" s="50">
        <v>4.7</v>
      </c>
      <c r="Y50" s="48">
        <v>9.3699999999999992</v>
      </c>
      <c r="Z50" s="48">
        <v>0</v>
      </c>
      <c r="AA50" s="48">
        <v>0</v>
      </c>
      <c r="AB50" s="48">
        <v>0</v>
      </c>
      <c r="AC50" s="48">
        <v>2.56</v>
      </c>
      <c r="AD50" s="48">
        <v>0</v>
      </c>
    </row>
    <row r="51" spans="1:30" x14ac:dyDescent="0.3">
      <c r="A51" s="5" t="s">
        <v>61</v>
      </c>
      <c r="B51" s="2">
        <v>1.4E-2</v>
      </c>
      <c r="C51" s="2">
        <v>30.7</v>
      </c>
      <c r="D51" s="2">
        <v>78.84</v>
      </c>
      <c r="E51" s="13">
        <f>'2013'!F50/'2013'!B50</f>
        <v>12</v>
      </c>
      <c r="F51" s="7">
        <v>234</v>
      </c>
      <c r="G51" s="6">
        <v>216.9</v>
      </c>
      <c r="H51" s="7">
        <v>102241.5</v>
      </c>
      <c r="I51" s="2">
        <v>25.9</v>
      </c>
      <c r="J51" s="7">
        <v>36955</v>
      </c>
      <c r="K51" s="2">
        <f>'2013'!L50/'2013'!B50</f>
        <v>4724.8101545253867</v>
      </c>
      <c r="L51" s="2">
        <v>9843</v>
      </c>
      <c r="M51" s="2">
        <f>'2013'!N50/'2013'!B50</f>
        <v>1.055187637969095</v>
      </c>
      <c r="N51" s="2">
        <f>'2013'!O50/'2013'!B50</f>
        <v>0.81456953642384111</v>
      </c>
      <c r="O51" s="53">
        <v>1227</v>
      </c>
      <c r="P51" s="53">
        <v>3.7</v>
      </c>
      <c r="Q51" s="53">
        <v>2.27</v>
      </c>
      <c r="R51" s="53">
        <v>171</v>
      </c>
      <c r="S51" s="53">
        <v>36.200000000000003</v>
      </c>
      <c r="T51" s="53">
        <v>47.7</v>
      </c>
      <c r="U51" s="53">
        <v>17.100000000000001</v>
      </c>
      <c r="V51" s="53">
        <v>12.2</v>
      </c>
      <c r="W51" s="53">
        <v>0.6</v>
      </c>
      <c r="X51" s="50">
        <v>4.1000000000000005</v>
      </c>
      <c r="Y51" s="48">
        <v>12.93</v>
      </c>
      <c r="Z51" s="48">
        <v>0</v>
      </c>
      <c r="AA51" s="48">
        <v>0</v>
      </c>
      <c r="AB51" s="48">
        <v>0</v>
      </c>
      <c r="AC51" s="48">
        <v>0</v>
      </c>
      <c r="AD51" s="48">
        <v>0</v>
      </c>
    </row>
    <row r="52" spans="1:30" x14ac:dyDescent="0.3">
      <c r="A52" s="5" t="s">
        <v>62</v>
      </c>
      <c r="B52" s="2">
        <v>4.0000000000000001E-3</v>
      </c>
      <c r="C52" s="2">
        <v>21.3</v>
      </c>
      <c r="D52" s="2">
        <v>71.349999999999994</v>
      </c>
      <c r="E52" s="13">
        <f>'2013'!F51/'2013'!B51</f>
        <v>21.25177304964539</v>
      </c>
      <c r="F52" s="7">
        <v>342</v>
      </c>
      <c r="G52" s="6">
        <v>107.2</v>
      </c>
      <c r="H52" s="7">
        <v>145420.79999999999</v>
      </c>
      <c r="I52" s="2">
        <v>39</v>
      </c>
      <c r="J52" s="7">
        <v>56382</v>
      </c>
      <c r="K52" s="2">
        <f>'2013'!L51/'2013'!B51</f>
        <v>1136.382269503546</v>
      </c>
      <c r="L52" s="2">
        <v>4633</v>
      </c>
      <c r="M52" s="2">
        <f>'2013'!N51/'2013'!B51</f>
        <v>1.1170212765957446</v>
      </c>
      <c r="N52" s="2">
        <f>'2013'!O51/'2013'!B51</f>
        <v>1.8368794326241136</v>
      </c>
      <c r="O52" s="53">
        <v>1082</v>
      </c>
      <c r="P52" s="53">
        <v>10.1</v>
      </c>
      <c r="Q52" s="53">
        <v>1.889</v>
      </c>
      <c r="R52" s="53">
        <v>551</v>
      </c>
      <c r="S52" s="53">
        <v>58.5</v>
      </c>
      <c r="T52" s="53">
        <v>13.1</v>
      </c>
      <c r="U52" s="53">
        <v>30.7</v>
      </c>
      <c r="V52" s="53">
        <v>7.7</v>
      </c>
      <c r="W52" s="53">
        <v>6.1</v>
      </c>
      <c r="X52" s="50">
        <v>3.5000000000000004</v>
      </c>
      <c r="Y52" s="48">
        <v>14.95</v>
      </c>
      <c r="Z52" s="48">
        <v>0</v>
      </c>
      <c r="AA52" s="48">
        <v>0</v>
      </c>
      <c r="AB52" s="48">
        <v>0</v>
      </c>
      <c r="AC52" s="48">
        <v>4.88</v>
      </c>
      <c r="AD52" s="48">
        <v>0</v>
      </c>
    </row>
    <row r="53" spans="1:30" x14ac:dyDescent="0.3">
      <c r="A53" s="5" t="s">
        <v>63</v>
      </c>
      <c r="B53" s="2">
        <v>8.0000000000000002E-3</v>
      </c>
      <c r="C53" s="2">
        <v>17.100000000000001</v>
      </c>
      <c r="D53" s="2">
        <v>69.19</v>
      </c>
      <c r="E53" s="13">
        <f>'2013'!F52/'2013'!B52</f>
        <v>14.678233438485805</v>
      </c>
      <c r="F53" s="7">
        <v>271</v>
      </c>
      <c r="G53" s="6">
        <v>99.6</v>
      </c>
      <c r="H53" s="7">
        <v>281021.59999999998</v>
      </c>
      <c r="I53" s="2">
        <v>45.3</v>
      </c>
      <c r="J53" s="7">
        <v>136581</v>
      </c>
      <c r="K53" s="2">
        <f>'2013'!L52/'2013'!B52</f>
        <v>6316.3107255520508</v>
      </c>
      <c r="L53" s="2">
        <v>5627</v>
      </c>
      <c r="M53" s="2">
        <f>'2013'!N52/'2013'!B52</f>
        <v>0.86277602523659302</v>
      </c>
      <c r="N53" s="2">
        <f>'2013'!O52/'2013'!B52</f>
        <v>0.97791798107255523</v>
      </c>
      <c r="O53" s="53">
        <v>1195</v>
      </c>
      <c r="P53" s="53">
        <v>15.4</v>
      </c>
      <c r="Q53" s="53">
        <v>1.708</v>
      </c>
      <c r="R53" s="53">
        <v>535</v>
      </c>
      <c r="S53" s="53">
        <v>62.3</v>
      </c>
      <c r="T53" s="53">
        <v>7</v>
      </c>
      <c r="U53" s="53">
        <v>13.6</v>
      </c>
      <c r="V53" s="53">
        <v>7.6</v>
      </c>
      <c r="W53" s="53">
        <v>23.9</v>
      </c>
      <c r="X53" s="50">
        <v>4</v>
      </c>
      <c r="Y53" s="48">
        <v>28.58</v>
      </c>
      <c r="Z53" s="48">
        <v>0</v>
      </c>
      <c r="AA53" s="48">
        <v>0</v>
      </c>
      <c r="AB53" s="48">
        <v>0</v>
      </c>
      <c r="AC53" s="48">
        <v>1.41</v>
      </c>
      <c r="AD53" s="48">
        <v>0</v>
      </c>
    </row>
    <row r="54" spans="1:30" x14ac:dyDescent="0.3">
      <c r="A54" s="5" t="s">
        <v>64</v>
      </c>
      <c r="B54" s="2">
        <v>0.01</v>
      </c>
      <c r="C54" s="2">
        <v>19</v>
      </c>
      <c r="D54" s="2">
        <v>69.27</v>
      </c>
      <c r="E54" s="13">
        <f>'2013'!F53/'2013'!B53</f>
        <v>15.385321100917432</v>
      </c>
      <c r="F54" s="7">
        <v>315</v>
      </c>
      <c r="G54" s="6">
        <v>95.4</v>
      </c>
      <c r="H54" s="7">
        <v>550386.19999999995</v>
      </c>
      <c r="I54" s="2">
        <v>34.700000000000003</v>
      </c>
      <c r="J54" s="7">
        <v>167697</v>
      </c>
      <c r="K54" s="2">
        <f>'2013'!L53/'2013'!B53</f>
        <v>9236.328096330275</v>
      </c>
      <c r="L54" s="2">
        <v>8166</v>
      </c>
      <c r="M54" s="2">
        <f>'2013'!N53/'2013'!B53</f>
        <v>0.93463302752293576</v>
      </c>
      <c r="N54" s="2">
        <f>'2013'!O53/'2013'!B53</f>
        <v>0.76834862385321101</v>
      </c>
      <c r="O54" s="53">
        <v>1117</v>
      </c>
      <c r="P54" s="53">
        <v>12.2</v>
      </c>
      <c r="Q54" s="53">
        <v>1.8759999999999999</v>
      </c>
      <c r="R54" s="53">
        <v>602</v>
      </c>
      <c r="S54" s="53">
        <v>66.3</v>
      </c>
      <c r="T54" s="53">
        <v>6.4</v>
      </c>
      <c r="U54" s="53">
        <v>13.4</v>
      </c>
      <c r="V54" s="53">
        <v>5.9</v>
      </c>
      <c r="W54" s="53">
        <v>16.5</v>
      </c>
      <c r="X54" s="50">
        <v>4.8</v>
      </c>
      <c r="Y54" s="48">
        <v>33.94</v>
      </c>
      <c r="Z54" s="48">
        <v>0</v>
      </c>
      <c r="AA54" s="48">
        <v>0</v>
      </c>
      <c r="AB54" s="48">
        <v>0</v>
      </c>
      <c r="AC54" s="48">
        <v>3.15</v>
      </c>
      <c r="AD54" s="48">
        <v>0</v>
      </c>
    </row>
    <row r="55" spans="1:30" x14ac:dyDescent="0.3">
      <c r="A55" s="5" t="s">
        <v>66</v>
      </c>
      <c r="B55" s="2">
        <v>3.0000000000000001E-3</v>
      </c>
      <c r="C55" s="2">
        <v>18</v>
      </c>
      <c r="D55" s="2">
        <v>69.3</v>
      </c>
      <c r="E55" s="13">
        <f>'2013'!F54/'2013'!B54</f>
        <v>11.681686046511627</v>
      </c>
      <c r="F55" s="7">
        <v>330</v>
      </c>
      <c r="G55" s="6">
        <v>101.5</v>
      </c>
      <c r="H55" s="7">
        <v>182664.2</v>
      </c>
      <c r="I55" s="2">
        <v>32</v>
      </c>
      <c r="J55" s="7">
        <v>92500</v>
      </c>
      <c r="K55" s="2">
        <f>'2013'!L54/'2013'!B54</f>
        <v>2923.7045058139533</v>
      </c>
      <c r="L55" s="2">
        <v>4969</v>
      </c>
      <c r="M55" s="2">
        <f>'2013'!N54/'2013'!B54</f>
        <v>0.50145348837209303</v>
      </c>
      <c r="N55" s="2">
        <f>'2013'!O54/'2013'!B54</f>
        <v>0.40261627906976744</v>
      </c>
      <c r="O55" s="53">
        <v>1148</v>
      </c>
      <c r="P55" s="53">
        <v>13.7</v>
      </c>
      <c r="Q55" s="53">
        <v>1.831</v>
      </c>
      <c r="R55" s="53">
        <v>500</v>
      </c>
      <c r="S55" s="53">
        <v>64.099999999999994</v>
      </c>
      <c r="T55" s="53">
        <v>6.5</v>
      </c>
      <c r="U55" s="53">
        <v>20</v>
      </c>
      <c r="V55" s="53">
        <v>8.3000000000000007</v>
      </c>
      <c r="W55" s="53">
        <v>13.9</v>
      </c>
      <c r="X55" s="50">
        <v>2.5</v>
      </c>
      <c r="Y55" s="48">
        <v>23.43</v>
      </c>
      <c r="Z55" s="48">
        <v>0</v>
      </c>
      <c r="AA55" s="48">
        <v>0</v>
      </c>
      <c r="AB55" s="48">
        <v>0</v>
      </c>
      <c r="AC55" s="48">
        <v>2.02</v>
      </c>
      <c r="AD55" s="48">
        <v>0</v>
      </c>
    </row>
    <row r="56" spans="1:30" x14ac:dyDescent="0.3">
      <c r="A56" s="5" t="s">
        <v>67</v>
      </c>
      <c r="B56" s="2">
        <v>0</v>
      </c>
      <c r="C56" s="2">
        <v>14.9</v>
      </c>
      <c r="D56" s="2">
        <v>70.56</v>
      </c>
      <c r="E56" s="13">
        <f>'2013'!F55/'2013'!B55</f>
        <v>12.52832512315271</v>
      </c>
      <c r="F56" s="7">
        <v>423</v>
      </c>
      <c r="G56" s="6">
        <v>98.6</v>
      </c>
      <c r="H56" s="7">
        <v>182380.2</v>
      </c>
      <c r="I56" s="2">
        <v>27.2</v>
      </c>
      <c r="J56" s="7">
        <v>77284</v>
      </c>
      <c r="K56" s="2">
        <f>'2013'!L55/'2013'!B55</f>
        <v>3634.6210591133004</v>
      </c>
      <c r="L56" s="2">
        <v>5086</v>
      </c>
      <c r="M56" s="2">
        <f>'2013'!N55/'2013'!B55</f>
        <v>1.6527093596059113</v>
      </c>
      <c r="N56" s="2">
        <f>'2013'!O55/'2013'!B55</f>
        <v>0.44581280788177341</v>
      </c>
      <c r="O56" s="53">
        <v>1173</v>
      </c>
      <c r="P56" s="53">
        <v>14.5</v>
      </c>
      <c r="Q56" s="53">
        <v>1.3169999999999999</v>
      </c>
      <c r="R56" s="53">
        <v>523</v>
      </c>
      <c r="S56" s="53">
        <v>67.2</v>
      </c>
      <c r="T56" s="53">
        <v>4.9000000000000004</v>
      </c>
      <c r="U56" s="53">
        <v>18</v>
      </c>
      <c r="V56" s="53">
        <v>8</v>
      </c>
      <c r="W56" s="53">
        <v>12.1</v>
      </c>
      <c r="X56" s="50">
        <v>4</v>
      </c>
      <c r="Y56" s="48">
        <v>13.82</v>
      </c>
      <c r="Z56" s="48">
        <v>0</v>
      </c>
      <c r="AA56" s="48">
        <v>0</v>
      </c>
      <c r="AB56" s="48">
        <v>0</v>
      </c>
      <c r="AC56" s="48">
        <v>3.76</v>
      </c>
      <c r="AD56" s="48">
        <v>3</v>
      </c>
    </row>
    <row r="57" spans="1:30" x14ac:dyDescent="0.3">
      <c r="A57" s="5" t="s">
        <v>68</v>
      </c>
      <c r="B57" s="2">
        <v>8.0000000000000002E-3</v>
      </c>
      <c r="C57" s="2">
        <v>24.1</v>
      </c>
      <c r="D57" s="2">
        <v>69.13</v>
      </c>
      <c r="E57" s="13">
        <f>'2013'!F56/'2013'!B56</f>
        <v>14.913089005235602</v>
      </c>
      <c r="F57" s="7">
        <v>619</v>
      </c>
      <c r="G57" s="6">
        <v>88.5</v>
      </c>
      <c r="H57" s="7">
        <v>597037.4</v>
      </c>
      <c r="I57" s="2">
        <v>37.299999999999997</v>
      </c>
      <c r="J57" s="7">
        <v>149556</v>
      </c>
      <c r="K57" s="2">
        <f>'2013'!L56/'2013'!B56</f>
        <v>23957.016649214656</v>
      </c>
      <c r="L57" s="2">
        <v>9209</v>
      </c>
      <c r="M57" s="2">
        <f>'2013'!N56/'2013'!B56</f>
        <v>0.45340314136125653</v>
      </c>
      <c r="N57" s="2">
        <f>'2013'!O56/'2013'!B56</f>
        <v>0.75287958115183251</v>
      </c>
      <c r="O57" s="53">
        <v>1059</v>
      </c>
      <c r="P57" s="53">
        <v>9.3000000000000007</v>
      </c>
      <c r="Q57" s="53">
        <v>2.1659999999999999</v>
      </c>
      <c r="R57" s="53">
        <v>548</v>
      </c>
      <c r="S57" s="53">
        <v>64.2</v>
      </c>
      <c r="T57" s="53">
        <v>8</v>
      </c>
      <c r="U57" s="53">
        <v>16.7</v>
      </c>
      <c r="V57" s="53">
        <v>9.6</v>
      </c>
      <c r="W57" s="53">
        <v>9.6</v>
      </c>
      <c r="X57" s="50">
        <v>3.8</v>
      </c>
      <c r="Y57" s="48">
        <v>40.65</v>
      </c>
      <c r="Z57" s="48">
        <v>0</v>
      </c>
      <c r="AA57" s="48">
        <v>0</v>
      </c>
      <c r="AB57" s="48">
        <v>0</v>
      </c>
      <c r="AC57" s="48">
        <v>1.05</v>
      </c>
      <c r="AD57" s="48">
        <v>2</v>
      </c>
    </row>
    <row r="58" spans="1:30" ht="28.2" x14ac:dyDescent="0.3">
      <c r="A58" s="5" t="s">
        <v>69</v>
      </c>
      <c r="B58" s="2">
        <v>2.4E-2</v>
      </c>
      <c r="C58" s="2">
        <v>20.3</v>
      </c>
      <c r="D58" s="2">
        <v>73.94</v>
      </c>
      <c r="E58" s="13">
        <f>'2013'!F57/'2013'!B57</f>
        <v>12.257102272727273</v>
      </c>
      <c r="F58" s="7">
        <v>429</v>
      </c>
      <c r="G58" s="6">
        <v>107.1</v>
      </c>
      <c r="H58" s="7">
        <v>168268.3</v>
      </c>
      <c r="I58" s="2">
        <v>41.2</v>
      </c>
      <c r="J58" s="7">
        <v>119453</v>
      </c>
      <c r="K58" s="2">
        <f>'2013'!L57/'2013'!B57</f>
        <v>9387.3646306818191</v>
      </c>
      <c r="L58" s="2">
        <v>6872</v>
      </c>
      <c r="M58" s="2">
        <f>'2013'!N57/'2013'!B57</f>
        <v>1.9630681818181819</v>
      </c>
      <c r="N58" s="2">
        <f>'2013'!O57/'2013'!B57</f>
        <v>1.7642045454545454</v>
      </c>
      <c r="O58" s="53">
        <v>1160</v>
      </c>
      <c r="P58" s="53">
        <v>10.6</v>
      </c>
      <c r="Q58" s="53">
        <v>1.956</v>
      </c>
      <c r="R58" s="53">
        <v>399</v>
      </c>
      <c r="S58" s="53">
        <v>61.9</v>
      </c>
      <c r="T58" s="53">
        <v>7.9</v>
      </c>
      <c r="U58" s="53">
        <v>10.4</v>
      </c>
      <c r="V58" s="53">
        <v>11.6</v>
      </c>
      <c r="W58" s="53">
        <v>6.9</v>
      </c>
      <c r="X58" s="50">
        <v>6.9</v>
      </c>
      <c r="Y58" s="48">
        <v>16.89</v>
      </c>
      <c r="Z58" s="48">
        <v>0</v>
      </c>
      <c r="AA58" s="48">
        <v>0</v>
      </c>
      <c r="AB58" s="48">
        <v>0</v>
      </c>
      <c r="AC58" s="48">
        <v>6.49</v>
      </c>
      <c r="AD58" s="48">
        <v>0</v>
      </c>
    </row>
    <row r="59" spans="1:30" ht="28.2" x14ac:dyDescent="0.3">
      <c r="A59" s="5" t="s">
        <v>70</v>
      </c>
      <c r="B59" s="7">
        <v>1.2999999999999999E-2</v>
      </c>
      <c r="C59" s="2">
        <v>17.8</v>
      </c>
      <c r="D59" s="2">
        <v>72.12</v>
      </c>
      <c r="E59" s="13">
        <f>'2013'!F58/'2013'!B58</f>
        <v>7.7191245440333507</v>
      </c>
      <c r="F59" s="7">
        <v>474</v>
      </c>
      <c r="G59" s="6">
        <v>139.69999999999999</v>
      </c>
      <c r="H59" s="7">
        <v>405069.9</v>
      </c>
      <c r="I59" s="2">
        <v>27.6</v>
      </c>
      <c r="J59" s="7">
        <v>186147</v>
      </c>
      <c r="K59" s="2">
        <f>'2013'!L58/'2013'!B58</f>
        <v>9667.5056018759769</v>
      </c>
      <c r="L59" s="2">
        <v>6429</v>
      </c>
      <c r="M59" s="2">
        <f>'2013'!N58/'2013'!B58</f>
        <v>0.81735278791037003</v>
      </c>
      <c r="N59" s="2">
        <f>'2013'!O58/'2013'!B58</f>
        <v>0.66180302240750388</v>
      </c>
      <c r="O59" s="53">
        <v>1163</v>
      </c>
      <c r="P59" s="53">
        <v>12.2</v>
      </c>
      <c r="Q59" s="53">
        <v>1.796</v>
      </c>
      <c r="R59" s="53">
        <v>385</v>
      </c>
      <c r="S59" s="53">
        <v>67.5</v>
      </c>
      <c r="T59" s="53">
        <v>4.0999999999999996</v>
      </c>
      <c r="U59" s="53">
        <v>6.5</v>
      </c>
      <c r="V59" s="53">
        <v>6.4</v>
      </c>
      <c r="W59" s="53">
        <v>21.8</v>
      </c>
      <c r="X59" s="50">
        <v>4.9000000000000004</v>
      </c>
      <c r="Y59" s="48">
        <v>16.61</v>
      </c>
      <c r="Z59" s="48">
        <v>0</v>
      </c>
      <c r="AA59" s="48">
        <v>0</v>
      </c>
      <c r="AB59" s="48">
        <v>0</v>
      </c>
      <c r="AC59" s="48">
        <v>5.76</v>
      </c>
      <c r="AD59" s="48">
        <v>4</v>
      </c>
    </row>
    <row r="60" spans="1:30" x14ac:dyDescent="0.3">
      <c r="A60" s="5" t="s">
        <v>71</v>
      </c>
      <c r="B60" s="7">
        <v>1.0999999999999999E-2</v>
      </c>
      <c r="C60" s="2">
        <v>32.9</v>
      </c>
      <c r="D60" s="2">
        <v>61.79</v>
      </c>
      <c r="E60" s="13">
        <f>'2013'!F59/'2013'!B59</f>
        <v>19.548076923076923</v>
      </c>
      <c r="F60" s="7">
        <v>399</v>
      </c>
      <c r="G60" s="6">
        <v>73.7</v>
      </c>
      <c r="H60" s="7">
        <v>132745.70000000001</v>
      </c>
      <c r="I60" s="2">
        <v>32.299999999999997</v>
      </c>
      <c r="J60" s="7">
        <v>54096</v>
      </c>
      <c r="K60" s="2">
        <f>'2013'!L59/'2013'!B59</f>
        <v>2813.2708333333335</v>
      </c>
      <c r="L60" s="2">
        <v>3233</v>
      </c>
      <c r="M60" s="2">
        <f>'2013'!N59/'2013'!B59</f>
        <v>0.46474358974358976</v>
      </c>
      <c r="N60" s="2">
        <f>'2013'!O59/'2013'!B59</f>
        <v>2.3108974358974357</v>
      </c>
      <c r="O60" s="53">
        <v>1100</v>
      </c>
      <c r="P60" s="53">
        <v>11.2</v>
      </c>
      <c r="Q60" s="53">
        <v>3.35</v>
      </c>
      <c r="R60" s="53">
        <v>295</v>
      </c>
      <c r="S60" s="53">
        <v>46.1</v>
      </c>
      <c r="T60" s="53">
        <v>18.399999999999999</v>
      </c>
      <c r="U60" s="53">
        <v>27.9</v>
      </c>
      <c r="V60" s="53">
        <v>18.100000000000001</v>
      </c>
      <c r="W60" s="53">
        <v>1.4</v>
      </c>
      <c r="X60" s="50">
        <v>3.9</v>
      </c>
      <c r="Y60" s="48">
        <v>2.99</v>
      </c>
      <c r="Z60" s="48">
        <v>0</v>
      </c>
      <c r="AA60" s="48">
        <v>0</v>
      </c>
      <c r="AB60" s="48">
        <v>0</v>
      </c>
      <c r="AC60" s="48">
        <v>2.91</v>
      </c>
      <c r="AD60" s="48">
        <v>5</v>
      </c>
    </row>
    <row r="61" spans="1:30" x14ac:dyDescent="0.3">
      <c r="A61" s="5" t="s">
        <v>72</v>
      </c>
      <c r="B61" s="7">
        <v>8.9999999999999993E-3</v>
      </c>
      <c r="C61" s="2">
        <v>20.3</v>
      </c>
      <c r="D61" s="2">
        <v>68.569999999999993</v>
      </c>
      <c r="E61" s="13">
        <f>'2013'!F60/'2013'!B60</f>
        <v>15.94943820224719</v>
      </c>
      <c r="F61" s="7">
        <v>187</v>
      </c>
      <c r="G61" s="6">
        <v>121.9</v>
      </c>
      <c r="H61" s="7">
        <v>265860.7</v>
      </c>
      <c r="I61" s="2">
        <v>39.9</v>
      </c>
      <c r="J61" s="7">
        <v>113937</v>
      </c>
      <c r="K61" s="2">
        <f>'2013'!L60/'2013'!B60</f>
        <v>3609.8494382022473</v>
      </c>
      <c r="L61" s="2">
        <v>6074</v>
      </c>
      <c r="M61" s="2">
        <f>'2013'!N60/'2013'!B60</f>
        <v>0.86329588014981273</v>
      </c>
      <c r="N61" s="2">
        <f>'2013'!O60/'2013'!B60</f>
        <v>1.2715355805243447</v>
      </c>
      <c r="O61" s="53">
        <v>1156</v>
      </c>
      <c r="P61" s="53">
        <v>13.4</v>
      </c>
      <c r="Q61" s="53">
        <v>2.0009999999999999</v>
      </c>
      <c r="R61" s="53">
        <v>572</v>
      </c>
      <c r="S61" s="53">
        <v>59.6</v>
      </c>
      <c r="T61" s="53">
        <v>7.9</v>
      </c>
      <c r="U61" s="53">
        <v>16.3</v>
      </c>
      <c r="V61" s="53">
        <v>12.9</v>
      </c>
      <c r="W61" s="53">
        <v>8.1999999999999993</v>
      </c>
      <c r="X61" s="50">
        <v>4.3</v>
      </c>
      <c r="Y61" s="48">
        <v>29.38</v>
      </c>
      <c r="Z61" s="48">
        <v>0</v>
      </c>
      <c r="AA61" s="48">
        <v>0</v>
      </c>
      <c r="AB61" s="48">
        <v>0</v>
      </c>
      <c r="AC61" s="48">
        <v>1.5</v>
      </c>
      <c r="AD61" s="48">
        <v>1</v>
      </c>
    </row>
    <row r="62" spans="1:30" x14ac:dyDescent="0.3">
      <c r="A62" s="5" t="s">
        <v>73</v>
      </c>
      <c r="B62" s="7">
        <v>1.9E-2</v>
      </c>
      <c r="C62" s="2">
        <v>15.8</v>
      </c>
      <c r="D62" s="2">
        <v>71.39</v>
      </c>
      <c r="E62" s="13">
        <f>'2013'!F61/'2013'!B61</f>
        <v>10.308525671219972</v>
      </c>
      <c r="F62" s="7">
        <v>428</v>
      </c>
      <c r="G62" s="6">
        <v>112.1</v>
      </c>
      <c r="H62" s="7">
        <v>215923.20000000001</v>
      </c>
      <c r="I62" s="2">
        <v>27.9</v>
      </c>
      <c r="J62" s="7">
        <v>160683</v>
      </c>
      <c r="K62" s="2">
        <f>'2013'!L61/'2013'!B61</f>
        <v>4598.9681347150254</v>
      </c>
      <c r="L62" s="2">
        <v>6485</v>
      </c>
      <c r="M62" s="2">
        <f>'2013'!N61/'2013'!B61</f>
        <v>0.68652849740932642</v>
      </c>
      <c r="N62" s="2">
        <f>'2013'!O61/'2013'!B61</f>
        <v>0.82100800753650494</v>
      </c>
      <c r="O62" s="53">
        <v>1157</v>
      </c>
      <c r="P62" s="53">
        <v>14</v>
      </c>
      <c r="Q62" s="53">
        <v>1.51</v>
      </c>
      <c r="R62" s="53">
        <v>503</v>
      </c>
      <c r="S62" s="53">
        <v>61.5</v>
      </c>
      <c r="T62" s="53">
        <v>6</v>
      </c>
      <c r="U62" s="53">
        <v>12.9</v>
      </c>
      <c r="V62" s="53">
        <v>9.1</v>
      </c>
      <c r="W62" s="53">
        <v>9.9</v>
      </c>
      <c r="X62" s="50">
        <v>6.6000000000000005</v>
      </c>
      <c r="Y62" s="48">
        <v>15.94</v>
      </c>
      <c r="Z62" s="48">
        <v>0</v>
      </c>
      <c r="AA62" s="48">
        <v>0</v>
      </c>
      <c r="AB62" s="48">
        <v>0</v>
      </c>
      <c r="AC62" s="48">
        <v>1.93</v>
      </c>
      <c r="AD62" s="48">
        <v>3</v>
      </c>
    </row>
    <row r="63" spans="1:30" x14ac:dyDescent="0.3">
      <c r="A63" s="5" t="s">
        <v>74</v>
      </c>
      <c r="B63" s="7">
        <v>0.01</v>
      </c>
      <c r="C63" s="2">
        <v>14.5</v>
      </c>
      <c r="D63" s="2">
        <v>70.739999999999995</v>
      </c>
      <c r="E63" s="13">
        <f>'2013'!F62/'2013'!B62</f>
        <v>12.963190184049079</v>
      </c>
      <c r="F63" s="7">
        <v>405</v>
      </c>
      <c r="G63" s="6">
        <v>112.5</v>
      </c>
      <c r="H63" s="7">
        <v>244399.3</v>
      </c>
      <c r="I63" s="2">
        <v>27.3</v>
      </c>
      <c r="J63" s="7">
        <v>123656</v>
      </c>
      <c r="K63" s="2">
        <f>'2013'!L62/'2013'!B62</f>
        <v>2907.8093777388258</v>
      </c>
      <c r="L63" s="2">
        <v>6615</v>
      </c>
      <c r="M63" s="2">
        <f>'2013'!N62/'2013'!B62</f>
        <v>0.84224364592462753</v>
      </c>
      <c r="N63" s="2">
        <f>'2013'!O62/'2013'!B62</f>
        <v>0.69062226117440839</v>
      </c>
      <c r="O63" s="53">
        <v>1197</v>
      </c>
      <c r="P63" s="53">
        <v>16.399999999999999</v>
      </c>
      <c r="Q63" s="53">
        <v>1.5429999999999999</v>
      </c>
      <c r="R63" s="53">
        <v>582</v>
      </c>
      <c r="S63" s="53">
        <v>60.6</v>
      </c>
      <c r="T63" s="53">
        <v>4.5999999999999996</v>
      </c>
      <c r="U63" s="53">
        <v>12.5</v>
      </c>
      <c r="V63" s="53">
        <v>9.8000000000000007</v>
      </c>
      <c r="W63" s="53">
        <v>10.6</v>
      </c>
      <c r="X63" s="50">
        <v>4.5</v>
      </c>
      <c r="Y63" s="48">
        <v>20.07</v>
      </c>
      <c r="Z63" s="48">
        <v>0</v>
      </c>
      <c r="AA63" s="48">
        <v>0</v>
      </c>
      <c r="AB63" s="48">
        <v>0</v>
      </c>
      <c r="AC63" s="48">
        <v>3.05</v>
      </c>
      <c r="AD63" s="48">
        <v>0</v>
      </c>
    </row>
    <row r="64" spans="1:30" x14ac:dyDescent="0.3">
      <c r="A64" s="5" t="s">
        <v>75</v>
      </c>
      <c r="B64" s="7">
        <v>0.01</v>
      </c>
      <c r="C64" s="2">
        <v>15.6</v>
      </c>
      <c r="D64" s="2">
        <v>69.400000000000006</v>
      </c>
      <c r="E64" s="13">
        <f>'2013'!F63/'2013'!B63</f>
        <v>8.9906571161631899</v>
      </c>
      <c r="F64" s="7">
        <v>406</v>
      </c>
      <c r="G64" s="6">
        <v>113.9</v>
      </c>
      <c r="H64" s="7">
        <v>326422.2</v>
      </c>
      <c r="I64" s="2">
        <v>25.4</v>
      </c>
      <c r="J64" s="7">
        <v>173881</v>
      </c>
      <c r="K64" s="2">
        <f>'2013'!L63/'2013'!B63</f>
        <v>4761.3320149486144</v>
      </c>
      <c r="L64" s="2">
        <v>7067</v>
      </c>
      <c r="M64" s="2">
        <f>'2013'!N63/'2013'!B63</f>
        <v>0.94674556213017746</v>
      </c>
      <c r="N64" s="2">
        <f>'2013'!O63/'2013'!B63</f>
        <v>1.1582061663033323</v>
      </c>
      <c r="O64" s="53">
        <v>1187</v>
      </c>
      <c r="P64" s="53">
        <v>13.9</v>
      </c>
      <c r="Q64" s="53">
        <v>1.5389999999999999</v>
      </c>
      <c r="R64" s="53">
        <v>544</v>
      </c>
      <c r="S64" s="53">
        <v>66.900000000000006</v>
      </c>
      <c r="T64" s="53">
        <v>3.4</v>
      </c>
      <c r="U64" s="53">
        <v>12.3</v>
      </c>
      <c r="V64" s="53">
        <v>7</v>
      </c>
      <c r="W64" s="53">
        <v>18.399999999999999</v>
      </c>
      <c r="X64" s="50">
        <v>3.9</v>
      </c>
      <c r="Y64" s="48">
        <v>18.68</v>
      </c>
      <c r="Z64" s="48">
        <v>0</v>
      </c>
      <c r="AA64" s="48">
        <v>0</v>
      </c>
      <c r="AB64" s="48">
        <v>0</v>
      </c>
      <c r="AC64" s="48">
        <v>1.43</v>
      </c>
      <c r="AD64" s="48">
        <v>0</v>
      </c>
    </row>
    <row r="65" spans="1:30" x14ac:dyDescent="0.3">
      <c r="A65" s="5" t="s">
        <v>76</v>
      </c>
      <c r="B65" s="7">
        <v>1.6E-2</v>
      </c>
      <c r="C65" s="2">
        <v>13.2</v>
      </c>
      <c r="D65" s="2">
        <v>74.22</v>
      </c>
      <c r="E65" s="13">
        <f>'2013'!F64/'2013'!B64</f>
        <v>7.4407638347622758</v>
      </c>
      <c r="F65" s="7">
        <v>687</v>
      </c>
      <c r="G65" s="6">
        <v>109.2</v>
      </c>
      <c r="H65" s="7">
        <v>490440.5</v>
      </c>
      <c r="I65" s="2">
        <v>26.8</v>
      </c>
      <c r="J65" s="7">
        <v>181245</v>
      </c>
      <c r="K65" s="2">
        <f>'2013'!L64/'2013'!B64</f>
        <v>13022.795518316447</v>
      </c>
      <c r="L65" s="2">
        <v>17317</v>
      </c>
      <c r="M65" s="2">
        <f>'2013'!N64/'2013'!B64</f>
        <v>0.59645362431800464</v>
      </c>
      <c r="N65" s="2">
        <f>'2013'!O64/'2013'!B64</f>
        <v>1.5300077942322681</v>
      </c>
      <c r="O65" s="53">
        <v>1216</v>
      </c>
      <c r="P65" s="53">
        <v>12.4</v>
      </c>
      <c r="Q65" s="53">
        <v>1.4830000000000001</v>
      </c>
      <c r="R65" s="53">
        <v>450</v>
      </c>
      <c r="S65" s="53">
        <v>72.8</v>
      </c>
      <c r="T65" s="53">
        <v>1.1000000000000001</v>
      </c>
      <c r="U65" s="53">
        <v>9</v>
      </c>
      <c r="V65" s="53">
        <v>4.5</v>
      </c>
      <c r="W65" s="53">
        <v>21.9</v>
      </c>
      <c r="X65" s="50">
        <v>4.2</v>
      </c>
      <c r="Y65" s="48">
        <v>21.63</v>
      </c>
      <c r="Z65" s="48">
        <v>0</v>
      </c>
      <c r="AA65" s="48">
        <v>0</v>
      </c>
      <c r="AB65" s="48">
        <v>0</v>
      </c>
      <c r="AC65" s="48">
        <v>32.57</v>
      </c>
      <c r="AD65" s="48">
        <v>2</v>
      </c>
    </row>
    <row r="66" spans="1:30" x14ac:dyDescent="0.3">
      <c r="A66" s="5" t="s">
        <v>77</v>
      </c>
      <c r="B66" s="7">
        <v>1.4999999999999999E-2</v>
      </c>
      <c r="C66" s="2">
        <v>15.8</v>
      </c>
      <c r="D66" s="2">
        <v>70.67</v>
      </c>
      <c r="E66" s="13">
        <f>'2013'!F65/'2013'!B65</f>
        <v>9.2450941129355222</v>
      </c>
      <c r="F66" s="7">
        <v>388</v>
      </c>
      <c r="G66" s="6">
        <v>102.5</v>
      </c>
      <c r="H66" s="7">
        <v>210477.6</v>
      </c>
      <c r="I66" s="2">
        <v>31.7</v>
      </c>
      <c r="J66" s="7">
        <v>106880</v>
      </c>
      <c r="K66" s="2">
        <f>'2013'!L65/'2013'!B65</f>
        <v>4644.0764116940327</v>
      </c>
      <c r="L66" s="2">
        <v>5763</v>
      </c>
      <c r="M66" s="2">
        <f>'2013'!N65/'2013'!B65</f>
        <v>0.74769723668402077</v>
      </c>
      <c r="N66" s="2">
        <f>'2013'!O65/'2013'!B65</f>
        <v>0.7312775330396476</v>
      </c>
      <c r="O66" s="53">
        <v>1189</v>
      </c>
      <c r="P66" s="53">
        <v>14.3</v>
      </c>
      <c r="Q66" s="53">
        <v>1.5069999999999999</v>
      </c>
      <c r="R66" s="53">
        <v>595</v>
      </c>
      <c r="S66" s="53">
        <v>62.2</v>
      </c>
      <c r="T66" s="53">
        <v>5.4</v>
      </c>
      <c r="U66" s="53">
        <v>15.9</v>
      </c>
      <c r="V66" s="53">
        <v>7</v>
      </c>
      <c r="W66" s="53">
        <v>15.4</v>
      </c>
      <c r="X66" s="50">
        <v>5</v>
      </c>
      <c r="Y66" s="48">
        <v>16.96</v>
      </c>
      <c r="Z66" s="48">
        <v>0</v>
      </c>
      <c r="AA66" s="48">
        <v>0</v>
      </c>
      <c r="AB66" s="48">
        <v>0</v>
      </c>
      <c r="AC66" s="48">
        <v>2.15</v>
      </c>
      <c r="AD66" s="48">
        <v>1</v>
      </c>
    </row>
    <row r="67" spans="1:30" x14ac:dyDescent="0.3">
      <c r="A67" s="5" t="s">
        <v>78</v>
      </c>
      <c r="B67" s="7">
        <v>1.2E-2</v>
      </c>
      <c r="C67" s="2">
        <v>17.8</v>
      </c>
      <c r="D67" s="2">
        <v>67.7</v>
      </c>
      <c r="E67" s="13">
        <f>'2013'!F66/'2013'!B66</f>
        <v>18.792260692464357</v>
      </c>
      <c r="F67" s="7">
        <v>187</v>
      </c>
      <c r="G67" s="6">
        <v>77.400000000000006</v>
      </c>
      <c r="H67" s="7">
        <v>1364874.7</v>
      </c>
      <c r="I67" s="2">
        <v>37.1</v>
      </c>
      <c r="J67" s="7">
        <v>228920</v>
      </c>
      <c r="K67" s="2">
        <f>'2013'!L66/'2013'!B66</f>
        <v>24815.875356415479</v>
      </c>
      <c r="L67" s="2">
        <v>12740</v>
      </c>
      <c r="M67" s="2">
        <f>'2013'!N66/'2013'!B66</f>
        <v>1.1873727087576376</v>
      </c>
      <c r="N67" s="2">
        <f>'2013'!O66/'2013'!B66</f>
        <v>1.7006109979633401</v>
      </c>
      <c r="O67" s="53">
        <v>1078</v>
      </c>
      <c r="P67" s="53">
        <v>13.9</v>
      </c>
      <c r="Q67" s="53">
        <v>1.7130000000000001</v>
      </c>
      <c r="R67" s="53">
        <v>669</v>
      </c>
      <c r="S67" s="53">
        <v>66.900000000000006</v>
      </c>
      <c r="T67" s="53">
        <v>7.7</v>
      </c>
      <c r="U67" s="53">
        <v>11.8</v>
      </c>
      <c r="V67" s="53">
        <v>6.5</v>
      </c>
      <c r="W67" s="53">
        <v>13</v>
      </c>
      <c r="X67" s="50">
        <v>5</v>
      </c>
      <c r="Y67" s="48">
        <v>24.04</v>
      </c>
      <c r="Z67" s="48">
        <v>0</v>
      </c>
      <c r="AA67" s="48">
        <v>0</v>
      </c>
      <c r="AB67" s="48">
        <v>0</v>
      </c>
      <c r="AC67" s="48">
        <v>2.02</v>
      </c>
      <c r="AD67" s="48">
        <v>1</v>
      </c>
    </row>
    <row r="68" spans="1:30" x14ac:dyDescent="0.3">
      <c r="A68" s="5" t="s">
        <v>79</v>
      </c>
      <c r="B68" s="7">
        <v>1.4E-2</v>
      </c>
      <c r="C68" s="2">
        <v>17.5</v>
      </c>
      <c r="D68" s="2">
        <v>69.81</v>
      </c>
      <c r="E68" s="13">
        <f>'2013'!F67/'2013'!B67</f>
        <v>8.513075676926638</v>
      </c>
      <c r="F68" s="7">
        <v>386</v>
      </c>
      <c r="G68" s="6">
        <v>102.1</v>
      </c>
      <c r="H68" s="7">
        <v>363261.5</v>
      </c>
      <c r="I68" s="2">
        <v>29.3</v>
      </c>
      <c r="J68" s="7">
        <v>220916</v>
      </c>
      <c r="K68" s="2">
        <f>'2013'!L67/'2013'!B67</f>
        <v>13745.235246470724</v>
      </c>
      <c r="L68" s="2">
        <v>7711</v>
      </c>
      <c r="M68" s="2">
        <f>'2013'!N67/'2013'!B67</f>
        <v>0.84378616061096967</v>
      </c>
      <c r="N68" s="2">
        <f>'2013'!O67/'2013'!B67</f>
        <v>1.0182828049062718</v>
      </c>
      <c r="O68" s="53">
        <v>1181</v>
      </c>
      <c r="P68" s="53">
        <v>14</v>
      </c>
      <c r="Q68" s="53">
        <v>1.827</v>
      </c>
      <c r="R68" s="53">
        <v>538</v>
      </c>
      <c r="S68" s="53">
        <v>65.2</v>
      </c>
      <c r="T68" s="53">
        <v>5.8</v>
      </c>
      <c r="U68" s="53">
        <v>8.5</v>
      </c>
      <c r="V68" s="53">
        <v>7.4</v>
      </c>
      <c r="W68" s="53">
        <v>16.7</v>
      </c>
      <c r="X68" s="50">
        <v>4.7</v>
      </c>
      <c r="Y68" s="48">
        <v>32.96</v>
      </c>
      <c r="Z68" s="48">
        <v>0</v>
      </c>
      <c r="AA68" s="48">
        <v>0</v>
      </c>
      <c r="AB68" s="48">
        <v>0</v>
      </c>
      <c r="AC68" s="48">
        <v>3.32</v>
      </c>
      <c r="AD68" s="48">
        <v>1</v>
      </c>
    </row>
    <row r="69" spans="1:30" x14ac:dyDescent="0.3">
      <c r="A69" s="5" t="s">
        <v>81</v>
      </c>
      <c r="B69" s="7">
        <v>1.2E-2</v>
      </c>
      <c r="C69" s="2">
        <v>14.6</v>
      </c>
      <c r="D69" s="2">
        <v>68.900000000000006</v>
      </c>
      <c r="E69" s="13">
        <f>'2013'!F68/'2013'!B68</f>
        <v>15.189049586776859</v>
      </c>
      <c r="F69" s="7">
        <v>415</v>
      </c>
      <c r="G69" s="6">
        <v>92.6</v>
      </c>
      <c r="H69" s="7">
        <v>232503.7</v>
      </c>
      <c r="I69" s="2">
        <v>35.4</v>
      </c>
      <c r="J69" s="7">
        <v>134889</v>
      </c>
      <c r="K69" s="2">
        <f>'2013'!L68/'2013'!B68</f>
        <v>2963.2648760330576</v>
      </c>
      <c r="L69" s="2">
        <v>5642</v>
      </c>
      <c r="M69" s="2">
        <f>'2013'!N68/'2013'!B68</f>
        <v>1.0878099173553719</v>
      </c>
      <c r="N69" s="2">
        <f>'2013'!O68/'2013'!B68</f>
        <v>0.66115702479338845</v>
      </c>
      <c r="O69" s="53">
        <v>1180</v>
      </c>
      <c r="P69" s="53">
        <v>16.8</v>
      </c>
      <c r="Q69" s="53">
        <v>1.43</v>
      </c>
      <c r="R69" s="53">
        <v>617</v>
      </c>
      <c r="S69" s="53">
        <v>67.3</v>
      </c>
      <c r="T69" s="53">
        <v>5.7</v>
      </c>
      <c r="U69" s="53">
        <v>14.8</v>
      </c>
      <c r="V69" s="53">
        <v>9.6</v>
      </c>
      <c r="W69" s="53">
        <v>13.5</v>
      </c>
      <c r="X69" s="50">
        <v>4.3999999999999995</v>
      </c>
      <c r="Y69" s="48">
        <v>26.98</v>
      </c>
      <c r="Z69" s="48">
        <v>0</v>
      </c>
      <c r="AA69" s="48">
        <v>0</v>
      </c>
      <c r="AB69" s="48">
        <v>0</v>
      </c>
      <c r="AC69" s="48">
        <v>2.5499999999999998</v>
      </c>
      <c r="AD69" s="48">
        <v>2</v>
      </c>
    </row>
    <row r="70" spans="1:30" x14ac:dyDescent="0.3">
      <c r="A70" s="5" t="s">
        <v>82</v>
      </c>
      <c r="B70" s="7">
        <v>1.7999999999999999E-2</v>
      </c>
      <c r="C70" s="2">
        <v>17.8</v>
      </c>
      <c r="D70" s="2">
        <v>72.75</v>
      </c>
      <c r="E70" s="13">
        <f>'2013'!F69/'2013'!B69</f>
        <v>9.8296349319971359</v>
      </c>
      <c r="F70" s="7">
        <v>391</v>
      </c>
      <c r="G70" s="6">
        <v>128.9</v>
      </c>
      <c r="H70" s="7">
        <v>172204.2</v>
      </c>
      <c r="I70" s="2">
        <v>26.6</v>
      </c>
      <c r="J70" s="7">
        <v>153772</v>
      </c>
      <c r="K70" s="2">
        <f>'2013'!L69/'2013'!B69</f>
        <v>5023.8074803149602</v>
      </c>
      <c r="L70" s="2">
        <v>6601</v>
      </c>
      <c r="M70" s="2">
        <f>'2013'!N69/'2013'!B69</f>
        <v>1.4416607015032212</v>
      </c>
      <c r="N70" s="2">
        <f>'2013'!O69/'2013'!B69</f>
        <v>1.0680028632784537</v>
      </c>
      <c r="O70" s="53">
        <v>1150</v>
      </c>
      <c r="P70" s="53">
        <v>12</v>
      </c>
      <c r="Q70" s="53">
        <v>1.5249999999999999</v>
      </c>
      <c r="R70" s="53">
        <v>561</v>
      </c>
      <c r="S70" s="53">
        <v>61.6</v>
      </c>
      <c r="T70" s="53">
        <v>5.4</v>
      </c>
      <c r="U70" s="53">
        <v>13.7</v>
      </c>
      <c r="V70" s="53">
        <v>11.1</v>
      </c>
      <c r="W70" s="53">
        <v>9</v>
      </c>
      <c r="X70" s="50">
        <v>5.8999999999999995</v>
      </c>
      <c r="Y70" s="48">
        <v>13.88</v>
      </c>
      <c r="Z70" s="48">
        <v>0</v>
      </c>
      <c r="AA70" s="48">
        <v>0</v>
      </c>
      <c r="AB70" s="48">
        <v>0</v>
      </c>
      <c r="AC70" s="48">
        <v>0.68</v>
      </c>
      <c r="AD70" s="48">
        <v>4</v>
      </c>
    </row>
    <row r="71" spans="1:30" x14ac:dyDescent="0.3">
      <c r="A71" s="5" t="s">
        <v>83</v>
      </c>
      <c r="B71" s="7">
        <v>1.4999999999999999E-2</v>
      </c>
      <c r="C71" s="2">
        <v>14.2</v>
      </c>
      <c r="D71" s="2">
        <v>70.930000000000007</v>
      </c>
      <c r="E71" s="13">
        <f>'2013'!F70/'2013'!B70</f>
        <v>11.536014967259121</v>
      </c>
      <c r="F71" s="7">
        <v>323</v>
      </c>
      <c r="G71" s="6">
        <v>114.5</v>
      </c>
      <c r="H71" s="7">
        <v>220392.5</v>
      </c>
      <c r="I71" s="2">
        <v>24</v>
      </c>
      <c r="J71" s="7">
        <v>139912</v>
      </c>
      <c r="K71" s="2">
        <f>'2013'!L70/'2013'!B70</f>
        <v>7993.9390084190836</v>
      </c>
      <c r="L71" s="2">
        <v>5835</v>
      </c>
      <c r="M71" s="2">
        <f>'2013'!N70/'2013'!B70</f>
        <v>0.69691300280636104</v>
      </c>
      <c r="N71" s="2">
        <f>'2013'!O70/'2013'!B70</f>
        <v>1.0065481758652948</v>
      </c>
      <c r="O71" s="53">
        <v>1169</v>
      </c>
      <c r="P71" s="53">
        <v>16.2</v>
      </c>
      <c r="Q71" s="53">
        <v>1.4159999999999999</v>
      </c>
      <c r="R71" s="53">
        <v>594</v>
      </c>
      <c r="S71" s="53">
        <v>61</v>
      </c>
      <c r="T71" s="53">
        <v>4.9000000000000004</v>
      </c>
      <c r="U71" s="53">
        <v>9.4</v>
      </c>
      <c r="V71" s="53">
        <v>4.0999999999999996</v>
      </c>
      <c r="W71" s="53">
        <v>12.4</v>
      </c>
      <c r="X71" s="50">
        <v>6.5</v>
      </c>
      <c r="Y71" s="48">
        <v>11.99</v>
      </c>
      <c r="Z71" s="48">
        <v>0</v>
      </c>
      <c r="AA71" s="48">
        <v>0</v>
      </c>
      <c r="AB71" s="48">
        <v>0</v>
      </c>
      <c r="AC71" s="48">
        <v>0</v>
      </c>
      <c r="AD71" s="48">
        <v>0</v>
      </c>
    </row>
    <row r="72" spans="1:30" x14ac:dyDescent="0.3">
      <c r="A72" s="5" t="s">
        <v>84</v>
      </c>
      <c r="B72" s="7">
        <v>1.0999999999999999E-2</v>
      </c>
      <c r="C72" s="2">
        <v>15.4</v>
      </c>
      <c r="D72" s="2">
        <v>68.13</v>
      </c>
      <c r="E72" s="13">
        <f>'2013'!F71/'2013'!B71</f>
        <v>12.960754716981132</v>
      </c>
      <c r="F72" s="7">
        <v>277</v>
      </c>
      <c r="G72" s="6">
        <v>99.5</v>
      </c>
      <c r="H72" s="7">
        <v>224621.6</v>
      </c>
      <c r="I72" s="2">
        <v>41.3</v>
      </c>
      <c r="J72" s="7">
        <v>133177</v>
      </c>
      <c r="K72" s="2">
        <f>'2013'!L71/'2013'!B71</f>
        <v>3437.2639245283021</v>
      </c>
      <c r="L72" s="2">
        <v>6182</v>
      </c>
      <c r="M72" s="2">
        <f>'2013'!N71/'2013'!B71</f>
        <v>1.5864150943396227</v>
      </c>
      <c r="N72" s="2">
        <f>'2013'!O71/'2013'!B71</f>
        <v>0.48528301886792452</v>
      </c>
      <c r="O72" s="53">
        <v>1208</v>
      </c>
      <c r="P72" s="53">
        <v>18.3</v>
      </c>
      <c r="Q72" s="53">
        <v>1.6519999999999999</v>
      </c>
      <c r="R72" s="53">
        <v>577</v>
      </c>
      <c r="S72" s="53">
        <v>66.900000000000006</v>
      </c>
      <c r="T72" s="53">
        <v>5</v>
      </c>
      <c r="U72" s="53">
        <v>11.4</v>
      </c>
      <c r="V72" s="53">
        <v>9.5</v>
      </c>
      <c r="W72" s="53">
        <v>10.5</v>
      </c>
      <c r="X72" s="50">
        <v>4.1000000000000005</v>
      </c>
      <c r="Y72" s="48">
        <v>27.21</v>
      </c>
      <c r="Z72" s="48">
        <v>0</v>
      </c>
      <c r="AA72" s="48">
        <v>0</v>
      </c>
      <c r="AB72" s="48">
        <v>0</v>
      </c>
      <c r="AC72" s="48">
        <v>0.67</v>
      </c>
      <c r="AD72" s="48">
        <v>2</v>
      </c>
    </row>
    <row r="73" spans="1:30" x14ac:dyDescent="0.3">
      <c r="A73" s="5" t="s">
        <v>85</v>
      </c>
      <c r="B73" s="7">
        <v>1.2E-2</v>
      </c>
      <c r="C73" s="2">
        <v>17.7</v>
      </c>
      <c r="D73" s="2">
        <v>70.33</v>
      </c>
      <c r="E73" s="13">
        <f>'2013'!F72/'2013'!B72</f>
        <v>12.61214953271028</v>
      </c>
      <c r="F73" s="7">
        <v>463</v>
      </c>
      <c r="G73" s="6">
        <v>89.2</v>
      </c>
      <c r="H73" s="7">
        <v>377218</v>
      </c>
      <c r="I73" s="2">
        <v>27.9</v>
      </c>
      <c r="J73" s="7">
        <v>110583</v>
      </c>
      <c r="K73" s="2">
        <f>'2013'!L72/'2013'!B72</f>
        <v>4430.9641121495324</v>
      </c>
      <c r="L73" s="2">
        <v>7085</v>
      </c>
      <c r="M73" s="2">
        <f>'2013'!N72/'2013'!B72</f>
        <v>0.58224299065420559</v>
      </c>
      <c r="N73" s="2">
        <f>'2013'!O72/'2013'!B72</f>
        <v>0.90841121495327104</v>
      </c>
      <c r="O73" s="53">
        <v>1129</v>
      </c>
      <c r="P73" s="53">
        <v>11.9</v>
      </c>
      <c r="Q73" s="53">
        <v>1.5489999999999999</v>
      </c>
      <c r="R73" s="53">
        <v>554</v>
      </c>
      <c r="S73" s="53">
        <v>54.9</v>
      </c>
      <c r="T73" s="53">
        <v>8.4</v>
      </c>
      <c r="U73" s="53">
        <v>16.2</v>
      </c>
      <c r="V73" s="53">
        <v>8.6999999999999993</v>
      </c>
      <c r="W73" s="53">
        <v>11.7</v>
      </c>
      <c r="X73" s="50">
        <v>4.2</v>
      </c>
      <c r="Y73" s="48">
        <v>34.090000000000003</v>
      </c>
      <c r="Z73" s="48">
        <v>0</v>
      </c>
      <c r="AA73" s="48">
        <v>0</v>
      </c>
      <c r="AB73" s="48">
        <v>0</v>
      </c>
      <c r="AC73" s="48">
        <v>1.32</v>
      </c>
      <c r="AD73" s="48">
        <v>2</v>
      </c>
    </row>
    <row r="74" spans="1:30" x14ac:dyDescent="0.3">
      <c r="A74" s="5" t="s">
        <v>86</v>
      </c>
      <c r="B74" s="7">
        <v>7.0000000000000001E-3</v>
      </c>
      <c r="C74" s="2">
        <v>13.8</v>
      </c>
      <c r="D74" s="2">
        <v>69.41</v>
      </c>
      <c r="E74" s="13">
        <f>'2013'!F73/'2013'!B73</f>
        <v>8.9973718791064385</v>
      </c>
      <c r="F74" s="7">
        <v>272</v>
      </c>
      <c r="G74" s="6">
        <v>114.9</v>
      </c>
      <c r="H74" s="7">
        <v>227925.7</v>
      </c>
      <c r="I74" s="2">
        <v>34.700000000000003</v>
      </c>
      <c r="J74" s="7">
        <v>136909</v>
      </c>
      <c r="K74" s="2">
        <f>'2013'!L73/'2013'!B73</f>
        <v>3587.3795006570299</v>
      </c>
      <c r="L74" s="2">
        <v>6976</v>
      </c>
      <c r="M74" s="2">
        <f>'2013'!N73/'2013'!B73</f>
        <v>0.95597897503285156</v>
      </c>
      <c r="N74" s="2">
        <f>'2013'!O73/'2013'!B73</f>
        <v>0.48751642575558474</v>
      </c>
      <c r="O74" s="53">
        <v>1222</v>
      </c>
      <c r="P74" s="53">
        <v>17.7</v>
      </c>
      <c r="Q74" s="53">
        <v>1.4319999999999999</v>
      </c>
      <c r="R74" s="53">
        <v>606</v>
      </c>
      <c r="S74" s="53">
        <v>64.5</v>
      </c>
      <c r="T74" s="53">
        <v>4.5999999999999996</v>
      </c>
      <c r="U74" s="53">
        <v>9.5</v>
      </c>
      <c r="V74" s="53">
        <v>6.6</v>
      </c>
      <c r="W74" s="53">
        <v>15.9</v>
      </c>
      <c r="X74" s="50">
        <v>3.3000000000000003</v>
      </c>
      <c r="Y74" s="48">
        <v>16.239999999999998</v>
      </c>
      <c r="Z74" s="48">
        <v>0</v>
      </c>
      <c r="AA74" s="48">
        <v>0</v>
      </c>
      <c r="AB74" s="48">
        <v>0</v>
      </c>
      <c r="AC74" s="48">
        <v>1.3</v>
      </c>
      <c r="AD74" s="48">
        <v>0</v>
      </c>
    </row>
    <row r="75" spans="1:30" ht="28.2" x14ac:dyDescent="0.3">
      <c r="A75" s="5" t="s">
        <v>87</v>
      </c>
      <c r="B75" s="7">
        <v>0.01</v>
      </c>
      <c r="C75" s="2">
        <v>19.5</v>
      </c>
      <c r="D75" s="2">
        <v>70.14</v>
      </c>
      <c r="E75" s="13">
        <f>'2013'!F74/'2013'!B74</f>
        <v>12.191625266146202</v>
      </c>
      <c r="F75" s="7">
        <v>543</v>
      </c>
      <c r="G75" s="6">
        <v>127</v>
      </c>
      <c r="H75" s="7">
        <v>604921.19999999995</v>
      </c>
      <c r="I75" s="2">
        <v>32.4</v>
      </c>
      <c r="J75" s="7">
        <v>204811</v>
      </c>
      <c r="K75" s="2">
        <f>'2013'!L74/'2013'!B74</f>
        <v>22823.684244144784</v>
      </c>
      <c r="L75" s="2">
        <v>10384</v>
      </c>
      <c r="M75" s="2">
        <f>'2013'!N74/'2013'!B74</f>
        <v>1.0021291696238468</v>
      </c>
      <c r="N75" s="2">
        <f>'2013'!O74/'2013'!B74</f>
        <v>1.2782114975159689</v>
      </c>
      <c r="O75" s="53">
        <v>1131</v>
      </c>
      <c r="P75" s="53">
        <v>12</v>
      </c>
      <c r="Q75" s="53">
        <v>1.958</v>
      </c>
      <c r="R75" s="53">
        <v>526</v>
      </c>
      <c r="S75" s="53">
        <v>63.2</v>
      </c>
      <c r="T75" s="53">
        <v>5.7</v>
      </c>
      <c r="U75" s="53">
        <v>10.4</v>
      </c>
      <c r="V75" s="53">
        <v>7.1</v>
      </c>
      <c r="W75" s="53">
        <v>20.5</v>
      </c>
      <c r="X75" s="50">
        <v>5</v>
      </c>
      <c r="Y75" s="48">
        <v>14.04</v>
      </c>
      <c r="Z75" s="48">
        <v>0</v>
      </c>
      <c r="AA75" s="48">
        <v>0</v>
      </c>
      <c r="AB75" s="48">
        <v>0</v>
      </c>
      <c r="AC75" s="48">
        <v>0.59</v>
      </c>
      <c r="AD75" s="48">
        <v>0</v>
      </c>
    </row>
    <row r="76" spans="1:30" x14ac:dyDescent="0.3">
      <c r="A76" s="5" t="s">
        <v>88</v>
      </c>
      <c r="B76" s="7">
        <v>2.1999999999999999E-2</v>
      </c>
      <c r="C76" s="2">
        <v>19.3</v>
      </c>
      <c r="D76" s="2">
        <v>69.92</v>
      </c>
      <c r="E76" s="13">
        <f>'2013'!F75/'2013'!B75</f>
        <v>11.257086354647329</v>
      </c>
      <c r="F76" s="7">
        <v>363</v>
      </c>
      <c r="G76" s="6">
        <v>101.1</v>
      </c>
      <c r="H76" s="7">
        <v>266992.3</v>
      </c>
      <c r="I76" s="2">
        <v>29.2</v>
      </c>
      <c r="J76" s="7">
        <v>116969</v>
      </c>
      <c r="K76" s="2">
        <f>'2013'!L75/'2013'!B75</f>
        <v>5133.6437705998678</v>
      </c>
      <c r="L76" s="2">
        <v>5202</v>
      </c>
      <c r="M76" s="2">
        <f>'2013'!N75/'2013'!B75</f>
        <v>1.094924192485168</v>
      </c>
      <c r="N76" s="2">
        <f>'2013'!O75/'2013'!B75</f>
        <v>0.89189189189189189</v>
      </c>
      <c r="O76" s="53">
        <v>1173</v>
      </c>
      <c r="P76" s="53">
        <v>12.9</v>
      </c>
      <c r="Q76" s="53">
        <v>1.978</v>
      </c>
      <c r="R76" s="53">
        <v>444</v>
      </c>
      <c r="S76" s="53">
        <v>67.400000000000006</v>
      </c>
      <c r="T76" s="53">
        <v>6</v>
      </c>
      <c r="U76" s="53">
        <v>11.1</v>
      </c>
      <c r="V76" s="53">
        <v>8.5</v>
      </c>
      <c r="W76" s="53">
        <v>17.899999999999999</v>
      </c>
      <c r="X76" s="50">
        <v>6.1</v>
      </c>
      <c r="Y76" s="48">
        <v>30.1</v>
      </c>
      <c r="Z76" s="48">
        <v>0</v>
      </c>
      <c r="AA76" s="48">
        <v>0</v>
      </c>
      <c r="AB76" s="48">
        <v>0</v>
      </c>
      <c r="AC76" s="48">
        <v>0.92</v>
      </c>
      <c r="AD76" s="48">
        <v>0</v>
      </c>
    </row>
    <row r="77" spans="1:30" x14ac:dyDescent="0.3">
      <c r="A77" s="5" t="s">
        <v>89</v>
      </c>
      <c r="B77" s="7">
        <v>8.9999999999999993E-3</v>
      </c>
      <c r="C77" s="2">
        <v>15.2</v>
      </c>
      <c r="D77" s="2">
        <v>70.5</v>
      </c>
      <c r="E77" s="13">
        <f>'2013'!F76/'2013'!B76</f>
        <v>10.706624605678233</v>
      </c>
      <c r="F77" s="7">
        <v>362</v>
      </c>
      <c r="G77" s="6">
        <v>108.4</v>
      </c>
      <c r="H77" s="7">
        <v>208720.5</v>
      </c>
      <c r="I77" s="2">
        <v>34.200000000000003</v>
      </c>
      <c r="J77" s="7">
        <v>116681</v>
      </c>
      <c r="K77" s="2">
        <f>'2013'!L76/'2013'!B76</f>
        <v>5073.6736593059941</v>
      </c>
      <c r="L77" s="2">
        <v>6166</v>
      </c>
      <c r="M77" s="2">
        <f>'2013'!N76/'2013'!B76</f>
        <v>0.76498422712933756</v>
      </c>
      <c r="N77" s="2">
        <f>'2013'!O76/'2013'!B76</f>
        <v>0.63249211356466872</v>
      </c>
      <c r="O77" s="53">
        <v>1182</v>
      </c>
      <c r="P77" s="53">
        <v>14.2</v>
      </c>
      <c r="Q77" s="53">
        <v>1.569</v>
      </c>
      <c r="R77" s="53">
        <v>532</v>
      </c>
      <c r="S77" s="53">
        <v>63.9</v>
      </c>
      <c r="T77" s="53">
        <v>5.6</v>
      </c>
      <c r="U77" s="53">
        <v>13.3</v>
      </c>
      <c r="V77" s="53">
        <v>6.9</v>
      </c>
      <c r="W77" s="53">
        <v>16.600000000000001</v>
      </c>
      <c r="X77" s="50">
        <v>4.7</v>
      </c>
      <c r="Y77" s="48">
        <v>27.85</v>
      </c>
      <c r="Z77" s="48">
        <v>0</v>
      </c>
      <c r="AA77" s="48">
        <v>0</v>
      </c>
      <c r="AB77" s="48">
        <v>0</v>
      </c>
      <c r="AC77" s="48">
        <v>0.78</v>
      </c>
      <c r="AD77" s="48">
        <v>0</v>
      </c>
    </row>
    <row r="78" spans="1:30" x14ac:dyDescent="0.3">
      <c r="A78" s="5" t="s">
        <v>90</v>
      </c>
      <c r="B78" s="7">
        <v>8.0000000000000002E-3</v>
      </c>
      <c r="C78" s="2">
        <v>16.899999999999999</v>
      </c>
      <c r="D78" s="2">
        <v>67.92</v>
      </c>
      <c r="E78" s="13">
        <f>'2013'!F77/'2013'!B77</f>
        <v>14.73134328358209</v>
      </c>
      <c r="F78" s="7">
        <v>513</v>
      </c>
      <c r="G78" s="6">
        <v>100.5</v>
      </c>
      <c r="H78" s="7">
        <v>371415.6</v>
      </c>
      <c r="I78" s="2">
        <v>33.4</v>
      </c>
      <c r="J78" s="7">
        <v>156908</v>
      </c>
      <c r="K78" s="2">
        <f>'2013'!L77/'2013'!B77</f>
        <v>28395.958358208958</v>
      </c>
      <c r="L78" s="2">
        <v>11022</v>
      </c>
      <c r="M78" s="2">
        <f>'2013'!N77/'2013'!B77</f>
        <v>0.69925373134328361</v>
      </c>
      <c r="N78" s="2">
        <f>'2013'!O77/'2013'!B77</f>
        <v>1.0917910447761194</v>
      </c>
      <c r="O78" s="53">
        <v>1097</v>
      </c>
      <c r="P78" s="53">
        <v>13.6</v>
      </c>
      <c r="Q78" s="53">
        <v>1.6950000000000001</v>
      </c>
      <c r="R78" s="53">
        <v>599</v>
      </c>
      <c r="S78" s="53">
        <v>65.400000000000006</v>
      </c>
      <c r="T78" s="53">
        <v>6.4</v>
      </c>
      <c r="U78" s="53">
        <v>14.3</v>
      </c>
      <c r="V78" s="53">
        <v>11.5</v>
      </c>
      <c r="W78" s="53">
        <v>14.8</v>
      </c>
      <c r="X78" s="50">
        <v>3.8</v>
      </c>
      <c r="Y78" s="48">
        <v>36.64</v>
      </c>
      <c r="Z78" s="48">
        <v>0</v>
      </c>
      <c r="AA78" s="48">
        <v>0</v>
      </c>
      <c r="AB78" s="48">
        <v>0</v>
      </c>
      <c r="AC78" s="48">
        <v>4.47</v>
      </c>
      <c r="AD78" s="48">
        <v>1</v>
      </c>
    </row>
    <row r="79" spans="1:30" ht="28.2" x14ac:dyDescent="0.3">
      <c r="A79" s="5" t="s">
        <v>91</v>
      </c>
      <c r="B79" s="7">
        <v>1.4E-2</v>
      </c>
      <c r="C79" s="2">
        <v>22</v>
      </c>
      <c r="D79" s="2">
        <v>72.23</v>
      </c>
      <c r="E79" s="13">
        <f>'2013'!F78/'2013'!B78</f>
        <v>11.747651847213525</v>
      </c>
      <c r="F79" s="7">
        <v>238</v>
      </c>
      <c r="G79" s="6">
        <v>126.6</v>
      </c>
      <c r="H79" s="7">
        <v>1715722.4</v>
      </c>
      <c r="I79" s="2">
        <v>26.6</v>
      </c>
      <c r="J79" s="7">
        <v>214602</v>
      </c>
      <c r="K79" s="2">
        <f>'2013'!L78/'2013'!B78</f>
        <v>8801.4075140889163</v>
      </c>
      <c r="L79" s="2">
        <v>13380</v>
      </c>
      <c r="M79" s="2">
        <f>'2013'!N78/'2013'!B78</f>
        <v>1.1252348152786475</v>
      </c>
      <c r="N79" s="2">
        <f>'2013'!O78/'2013'!B78</f>
        <v>1.2417031934877896</v>
      </c>
      <c r="O79" s="53">
        <v>1048</v>
      </c>
      <c r="P79" s="53">
        <v>6.3</v>
      </c>
      <c r="Q79" s="53">
        <v>2.0230000000000001</v>
      </c>
      <c r="R79" s="53">
        <v>623</v>
      </c>
      <c r="S79" s="53">
        <v>70.5</v>
      </c>
      <c r="T79" s="53">
        <v>5.5</v>
      </c>
      <c r="U79" s="53">
        <v>9.8000000000000007</v>
      </c>
      <c r="V79" s="53">
        <v>4.5</v>
      </c>
      <c r="W79" s="53">
        <v>16.600000000000001</v>
      </c>
      <c r="X79" s="50">
        <v>5.8999999999999995</v>
      </c>
      <c r="Y79" s="48">
        <v>30.5</v>
      </c>
      <c r="Z79" s="48">
        <v>0</v>
      </c>
      <c r="AA79" s="48">
        <v>0</v>
      </c>
      <c r="AB79" s="48">
        <v>0</v>
      </c>
      <c r="AC79" s="48">
        <v>1.02</v>
      </c>
      <c r="AD79" s="48">
        <v>0</v>
      </c>
    </row>
    <row r="80" spans="1:30" x14ac:dyDescent="0.3">
      <c r="A80" s="5" t="s">
        <v>92</v>
      </c>
      <c r="B80" s="7">
        <v>1.2999999999999999E-2</v>
      </c>
      <c r="C80" s="2">
        <v>17.899999999999999</v>
      </c>
      <c r="D80" s="2">
        <v>69.52</v>
      </c>
      <c r="E80" s="13">
        <f>'2013'!F79/'2013'!B79</f>
        <v>9.457306590257879</v>
      </c>
      <c r="F80" s="7">
        <v>400</v>
      </c>
      <c r="G80" s="6">
        <v>113.7</v>
      </c>
      <c r="H80" s="7">
        <v>252988.79999999999</v>
      </c>
      <c r="I80" s="2">
        <v>31.8</v>
      </c>
      <c r="J80" s="7">
        <v>145198</v>
      </c>
      <c r="K80" s="2">
        <f>'2013'!L79/'2013'!B79</f>
        <v>4058.0678223495702</v>
      </c>
      <c r="L80" s="2">
        <v>6453</v>
      </c>
      <c r="M80" s="2">
        <f>'2013'!N79/'2013'!B79</f>
        <v>1.8693409742120344</v>
      </c>
      <c r="N80" s="2">
        <f>'2013'!O79/'2013'!B79</f>
        <v>0.96275071633237819</v>
      </c>
      <c r="O80" s="53">
        <v>1185</v>
      </c>
      <c r="P80" s="53">
        <v>14.2</v>
      </c>
      <c r="Q80" s="53">
        <v>1.8089999999999999</v>
      </c>
      <c r="R80" s="53">
        <v>618</v>
      </c>
      <c r="S80" s="53">
        <v>66</v>
      </c>
      <c r="T80" s="53">
        <v>6.4</v>
      </c>
      <c r="U80" s="53">
        <v>10.1</v>
      </c>
      <c r="V80" s="53">
        <v>8.6</v>
      </c>
      <c r="W80" s="53">
        <v>16.899999999999999</v>
      </c>
      <c r="X80" s="50">
        <v>4.5</v>
      </c>
      <c r="Y80" s="48">
        <v>29.55</v>
      </c>
      <c r="Z80" s="48">
        <v>0</v>
      </c>
      <c r="AA80" s="48">
        <v>0</v>
      </c>
      <c r="AB80" s="48">
        <v>0</v>
      </c>
      <c r="AC80" s="48">
        <v>2.0099999999999998</v>
      </c>
      <c r="AD80" s="48">
        <v>7</v>
      </c>
    </row>
    <row r="81" spans="1:30" x14ac:dyDescent="0.3">
      <c r="A81" s="5" t="s">
        <v>93</v>
      </c>
      <c r="B81" s="7">
        <v>1.7000000000000001E-2</v>
      </c>
      <c r="C81" s="2">
        <v>34.799999999999997</v>
      </c>
      <c r="D81" s="2">
        <v>73.2</v>
      </c>
      <c r="E81" s="13">
        <f>'2013'!F80/'2013'!B80</f>
        <v>9.8142644873699858</v>
      </c>
      <c r="F81" s="7">
        <v>237</v>
      </c>
      <c r="G81" s="6">
        <v>134.80000000000001</v>
      </c>
      <c r="H81" s="7">
        <v>91646.1</v>
      </c>
      <c r="I81" s="2">
        <v>43.1</v>
      </c>
      <c r="J81" s="7">
        <v>77088</v>
      </c>
      <c r="K81" s="2">
        <f>'2013'!L80/'2013'!B80</f>
        <v>4912.2570579494795</v>
      </c>
      <c r="L81" s="2">
        <v>5287</v>
      </c>
      <c r="M81" s="2">
        <f>'2013'!N80/'2013'!B80</f>
        <v>0.31054977711738485</v>
      </c>
      <c r="N81" s="2">
        <f>'2013'!O80/'2013'!B80</f>
        <v>0.40787518573551262</v>
      </c>
      <c r="O81" s="53">
        <v>1035</v>
      </c>
      <c r="P81" s="53">
        <v>5.5</v>
      </c>
      <c r="Q81" s="53">
        <v>3.08</v>
      </c>
      <c r="R81" s="53">
        <v>134</v>
      </c>
      <c r="S81" s="53">
        <v>49.6</v>
      </c>
      <c r="T81" s="53">
        <v>29.8</v>
      </c>
      <c r="U81" s="53">
        <v>21.7</v>
      </c>
      <c r="V81" s="53">
        <v>21.9</v>
      </c>
      <c r="W81" s="53">
        <v>0.1</v>
      </c>
      <c r="X81" s="50">
        <v>4.3</v>
      </c>
      <c r="Y81" s="48">
        <v>1.94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</row>
    <row r="82" spans="1:30" ht="28.2" x14ac:dyDescent="0.3">
      <c r="A82" s="5" t="s">
        <v>94</v>
      </c>
      <c r="B82" s="7">
        <v>7.0000000000000001E-3</v>
      </c>
      <c r="C82" s="2">
        <v>17.8</v>
      </c>
      <c r="D82" s="2">
        <v>70.790000000000006</v>
      </c>
      <c r="E82" s="13">
        <f>'2013'!F81/'2013'!B81</f>
        <v>9.181451612903226</v>
      </c>
      <c r="F82" s="7">
        <v>387</v>
      </c>
      <c r="G82" s="6">
        <v>113.3</v>
      </c>
      <c r="H82" s="7">
        <v>179710.6</v>
      </c>
      <c r="I82" s="2">
        <v>29.9</v>
      </c>
      <c r="J82" s="7">
        <v>96535</v>
      </c>
      <c r="K82" s="2">
        <f>'2013'!L81/'2013'!B81</f>
        <v>5108.4161290322581</v>
      </c>
      <c r="L82" s="2">
        <v>5214</v>
      </c>
      <c r="M82" s="2">
        <f>'2013'!N81/'2013'!B81</f>
        <v>1.4080645161290322</v>
      </c>
      <c r="N82" s="2">
        <f>'2013'!O81/'2013'!B81</f>
        <v>0.38870967741935486</v>
      </c>
      <c r="O82" s="53">
        <v>1148</v>
      </c>
      <c r="P82" s="53">
        <v>13.3</v>
      </c>
      <c r="Q82" s="53">
        <v>1.827</v>
      </c>
      <c r="R82" s="53">
        <v>479</v>
      </c>
      <c r="S82" s="53">
        <v>64.7</v>
      </c>
      <c r="T82" s="53">
        <v>5.9</v>
      </c>
      <c r="U82" s="53">
        <v>16</v>
      </c>
      <c r="V82" s="53">
        <v>5.3</v>
      </c>
      <c r="W82" s="53">
        <v>8.6999999999999993</v>
      </c>
      <c r="X82" s="50">
        <v>3.4000000000000004</v>
      </c>
      <c r="Y82" s="48">
        <v>26.25</v>
      </c>
      <c r="Z82" s="48">
        <v>0</v>
      </c>
      <c r="AA82" s="48">
        <v>0</v>
      </c>
      <c r="AB82" s="48">
        <v>0</v>
      </c>
      <c r="AC82" s="48">
        <v>4.7300000000000004</v>
      </c>
      <c r="AD82" s="48">
        <v>0</v>
      </c>
    </row>
    <row r="83" spans="1:30" ht="28.2" x14ac:dyDescent="0.3">
      <c r="A83" s="5" t="s">
        <v>95</v>
      </c>
      <c r="B83" s="7">
        <v>1.0999999999999999E-2</v>
      </c>
      <c r="C83" s="2">
        <v>22.3</v>
      </c>
      <c r="D83" s="2">
        <v>62.11</v>
      </c>
      <c r="E83" s="13">
        <f>'2013'!F82/'2013'!B82</f>
        <v>49.470588235294116</v>
      </c>
      <c r="F83" s="7">
        <v>102</v>
      </c>
      <c r="G83" s="6">
        <v>67.099999999999994</v>
      </c>
      <c r="H83" s="7">
        <v>877612.8</v>
      </c>
      <c r="I83" s="2">
        <v>43</v>
      </c>
      <c r="J83" s="7">
        <v>108218</v>
      </c>
      <c r="K83" s="2">
        <f>'2013'!L82/'2013'!B82</f>
        <v>9128.8196078431374</v>
      </c>
      <c r="L83" s="2">
        <v>12134</v>
      </c>
      <c r="M83" s="2">
        <f>'2013'!N82/'2013'!B82</f>
        <v>0.88235294117647056</v>
      </c>
      <c r="N83" s="2">
        <f>'2013'!O82/'2013'!B82</f>
        <v>0.35294117647058826</v>
      </c>
      <c r="O83" s="53">
        <v>966</v>
      </c>
      <c r="P83" s="53">
        <v>11.4</v>
      </c>
      <c r="Q83" s="53">
        <v>1.9670000000000001</v>
      </c>
      <c r="R83" s="53">
        <v>696</v>
      </c>
      <c r="S83" s="53">
        <v>78.900000000000006</v>
      </c>
      <c r="T83" s="53">
        <v>4.3</v>
      </c>
      <c r="U83" s="53">
        <v>7.7</v>
      </c>
      <c r="V83" s="53">
        <v>21.2</v>
      </c>
      <c r="W83" s="53">
        <v>9.5</v>
      </c>
      <c r="X83" s="50">
        <v>4.2</v>
      </c>
      <c r="Y83" s="48">
        <v>18.600000000000001</v>
      </c>
      <c r="Z83" s="48">
        <v>0</v>
      </c>
      <c r="AA83" s="48">
        <v>0</v>
      </c>
      <c r="AB83" s="48">
        <v>0</v>
      </c>
      <c r="AC83" s="48">
        <v>0</v>
      </c>
      <c r="AD83" s="48">
        <v>0</v>
      </c>
    </row>
    <row r="84" spans="1:30" ht="28.2" x14ac:dyDescent="0.3">
      <c r="A84" s="5" t="s">
        <v>96</v>
      </c>
      <c r="B84" s="7">
        <v>8.9999999999999993E-3</v>
      </c>
      <c r="C84" s="2">
        <v>22.7</v>
      </c>
      <c r="D84" s="2">
        <v>71.23</v>
      </c>
      <c r="E84" s="13">
        <f>'2013'!F83/'2013'!B83</f>
        <v>21.25</v>
      </c>
      <c r="F84" s="7">
        <v>135</v>
      </c>
      <c r="G84" s="6">
        <v>111</v>
      </c>
      <c r="H84" s="7">
        <v>2544898</v>
      </c>
      <c r="I84" s="2">
        <v>38.4</v>
      </c>
      <c r="J84" s="7">
        <v>221694</v>
      </c>
      <c r="K84" s="2">
        <f>'2013'!L83/'2013'!B83</f>
        <v>20739.418333333335</v>
      </c>
      <c r="L84" s="2">
        <v>15103</v>
      </c>
      <c r="M84" s="2">
        <f>'2013'!N83/'2013'!B83</f>
        <v>1.2537037037037038</v>
      </c>
      <c r="N84" s="2">
        <f>'2013'!O83/'2013'!B83</f>
        <v>0.87222222222222223</v>
      </c>
      <c r="O84" s="53">
        <v>980</v>
      </c>
      <c r="P84" s="53">
        <v>5.4</v>
      </c>
      <c r="Q84" s="53">
        <v>2.0529999999999999</v>
      </c>
      <c r="R84" s="53">
        <v>645</v>
      </c>
      <c r="S84" s="53">
        <v>76.3</v>
      </c>
      <c r="T84" s="53">
        <v>3.4</v>
      </c>
      <c r="U84" s="53">
        <v>6.4</v>
      </c>
      <c r="V84" s="53">
        <v>10.5</v>
      </c>
      <c r="W84" s="53">
        <v>15.3</v>
      </c>
      <c r="X84" s="50">
        <v>4.8</v>
      </c>
      <c r="Y84" s="48">
        <v>10.29</v>
      </c>
      <c r="Z84" s="48">
        <v>0</v>
      </c>
      <c r="AA84" s="48">
        <v>0</v>
      </c>
      <c r="AB84" s="48">
        <v>0</v>
      </c>
      <c r="AC84" s="48">
        <v>0.93</v>
      </c>
      <c r="AD84" s="48">
        <v>0</v>
      </c>
    </row>
    <row r="85" spans="1:30" x14ac:dyDescent="0.3">
      <c r="A85" s="5" t="s">
        <v>97</v>
      </c>
      <c r="B85" s="7">
        <v>1.2E-2</v>
      </c>
      <c r="C85" s="2">
        <v>15.6</v>
      </c>
      <c r="D85" s="2">
        <v>70.45</v>
      </c>
      <c r="E85" s="13">
        <f>'2013'!F84/'2013'!B84</f>
        <v>11.479559748427674</v>
      </c>
      <c r="F85" s="7">
        <v>355</v>
      </c>
      <c r="G85" s="6">
        <v>94.5</v>
      </c>
      <c r="H85" s="7">
        <v>285331.7</v>
      </c>
      <c r="I85" s="2">
        <v>40.1</v>
      </c>
      <c r="J85" s="7">
        <v>131399</v>
      </c>
      <c r="K85" s="2">
        <f>'2013'!L84/'2013'!B84</f>
        <v>3795.4008647798746</v>
      </c>
      <c r="L85" s="2">
        <v>5847</v>
      </c>
      <c r="M85" s="2">
        <f>'2013'!N84/'2013'!B84</f>
        <v>0.70676100628930816</v>
      </c>
      <c r="N85" s="2">
        <f>'2013'!O84/'2013'!B84</f>
        <v>0.54716981132075471</v>
      </c>
      <c r="O85" s="53">
        <v>1236</v>
      </c>
      <c r="P85" s="53">
        <v>15.9</v>
      </c>
      <c r="Q85" s="53">
        <v>1.6040000000000001</v>
      </c>
      <c r="R85" s="53">
        <v>532</v>
      </c>
      <c r="S85" s="53">
        <v>66.5</v>
      </c>
      <c r="T85" s="53">
        <v>3.4</v>
      </c>
      <c r="U85" s="53">
        <v>10.9</v>
      </c>
      <c r="V85" s="53">
        <v>8.1</v>
      </c>
      <c r="W85" s="53">
        <v>18.5</v>
      </c>
      <c r="X85" s="51">
        <v>4.1000000000000005</v>
      </c>
      <c r="Y85" s="48">
        <v>28.62</v>
      </c>
      <c r="Z85" s="49">
        <v>0</v>
      </c>
      <c r="AA85" s="49">
        <v>0</v>
      </c>
      <c r="AB85" s="49">
        <v>0</v>
      </c>
      <c r="AC85" s="49">
        <v>4.25</v>
      </c>
      <c r="AD85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A6A0-3679-4A72-B90F-FC881A2922A2}">
  <sheetPr codeName="Лист3"/>
  <dimension ref="A1:O86"/>
  <sheetViews>
    <sheetView topLeftCell="A49" zoomScale="70" zoomScaleNormal="70" workbookViewId="0">
      <selection activeCell="C60" sqref="C60:C70"/>
    </sheetView>
  </sheetViews>
  <sheetFormatPr defaultRowHeight="14.4" x14ac:dyDescent="0.3"/>
  <cols>
    <col min="1" max="2" width="22.6640625" customWidth="1"/>
    <col min="3" max="3" width="12.109375" customWidth="1"/>
    <col min="4" max="4" width="14.109375" customWidth="1"/>
    <col min="5" max="5" width="12.88671875" customWidth="1"/>
    <col min="6" max="6" width="18.44140625" customWidth="1"/>
    <col min="7" max="7" width="16.5546875" customWidth="1"/>
    <col min="8" max="8" width="14.44140625" customWidth="1"/>
    <col min="9" max="9" width="13.21875" customWidth="1"/>
    <col min="10" max="11" width="14.88671875" customWidth="1"/>
    <col min="12" max="12" width="11.77734375" customWidth="1"/>
    <col min="13" max="13" width="14.77734375" customWidth="1"/>
    <col min="14" max="14" width="16.33203125" customWidth="1"/>
    <col min="15" max="15" width="19" customWidth="1"/>
  </cols>
  <sheetData>
    <row r="1" spans="1:15" ht="138" x14ac:dyDescent="0.3">
      <c r="A1" s="3" t="s">
        <v>180</v>
      </c>
      <c r="B1" s="3" t="s">
        <v>1</v>
      </c>
      <c r="C1" s="3" t="s">
        <v>0</v>
      </c>
      <c r="D1" s="3" t="s">
        <v>181</v>
      </c>
      <c r="E1" s="3" t="s">
        <v>2</v>
      </c>
      <c r="F1" s="3" t="s">
        <v>3</v>
      </c>
      <c r="G1" s="8" t="s">
        <v>4</v>
      </c>
      <c r="H1" s="3" t="s">
        <v>5</v>
      </c>
      <c r="I1" s="8" t="s">
        <v>182</v>
      </c>
      <c r="J1" s="3" t="s">
        <v>183</v>
      </c>
      <c r="K1" s="3" t="s">
        <v>6</v>
      </c>
      <c r="L1" s="4" t="s">
        <v>184</v>
      </c>
      <c r="M1" s="3" t="s">
        <v>185</v>
      </c>
      <c r="N1" s="3" t="s">
        <v>7</v>
      </c>
      <c r="O1" s="3" t="s">
        <v>189</v>
      </c>
    </row>
    <row r="2" spans="1:15" x14ac:dyDescent="0.3">
      <c r="A2" s="1" t="s">
        <v>8</v>
      </c>
      <c r="B2" s="1">
        <v>2377</v>
      </c>
      <c r="C2" s="9" t="s">
        <v>191</v>
      </c>
      <c r="D2" s="9">
        <v>18.600000000000001</v>
      </c>
      <c r="E2" s="9">
        <v>70.44</v>
      </c>
      <c r="F2" s="9">
        <v>39776</v>
      </c>
      <c r="G2" s="11">
        <v>160</v>
      </c>
      <c r="H2" s="14">
        <v>102.5</v>
      </c>
      <c r="I2" s="9">
        <v>204933.1</v>
      </c>
      <c r="J2" s="9">
        <v>30.5</v>
      </c>
      <c r="K2" s="11">
        <v>134925</v>
      </c>
      <c r="L2" s="9" t="s">
        <v>193</v>
      </c>
      <c r="M2" s="9">
        <v>5769</v>
      </c>
      <c r="N2" s="9">
        <v>1297</v>
      </c>
      <c r="O2" s="9">
        <v>2488</v>
      </c>
    </row>
    <row r="3" spans="1:15" x14ac:dyDescent="0.3">
      <c r="A3" s="1" t="s">
        <v>10</v>
      </c>
      <c r="B3" s="1">
        <v>806</v>
      </c>
      <c r="C3" s="9" t="s">
        <v>177</v>
      </c>
      <c r="D3" s="9">
        <v>20</v>
      </c>
      <c r="E3" s="9">
        <v>67.27</v>
      </c>
      <c r="F3" s="9">
        <v>16672</v>
      </c>
      <c r="G3" s="11">
        <v>240</v>
      </c>
      <c r="H3" s="14">
        <v>97.6</v>
      </c>
      <c r="I3" s="9">
        <v>343385.7</v>
      </c>
      <c r="J3" s="9">
        <v>36.4</v>
      </c>
      <c r="K3" s="11">
        <v>182491</v>
      </c>
      <c r="L3" s="9" t="s">
        <v>194</v>
      </c>
      <c r="M3" s="9">
        <v>7343</v>
      </c>
      <c r="N3" s="9">
        <v>386</v>
      </c>
      <c r="O3" s="9">
        <v>1453</v>
      </c>
    </row>
    <row r="4" spans="1:15" ht="28.2" x14ac:dyDescent="0.3">
      <c r="A4" s="1" t="s">
        <v>12</v>
      </c>
      <c r="B4" s="1">
        <v>1130</v>
      </c>
      <c r="C4" s="9" t="s">
        <v>24</v>
      </c>
      <c r="D4" s="9">
        <v>18.3</v>
      </c>
      <c r="E4" s="9">
        <v>70.7</v>
      </c>
      <c r="F4" s="9">
        <v>22857</v>
      </c>
      <c r="G4" s="11">
        <v>201</v>
      </c>
      <c r="H4" s="14">
        <v>102.7</v>
      </c>
      <c r="I4" s="9">
        <v>352837.9</v>
      </c>
      <c r="J4" s="9">
        <v>33.299999999999997</v>
      </c>
      <c r="K4" s="11">
        <v>194345</v>
      </c>
      <c r="L4" s="9" t="s">
        <v>195</v>
      </c>
      <c r="M4" s="9">
        <v>8112</v>
      </c>
      <c r="N4" s="9">
        <v>1189</v>
      </c>
      <c r="O4" s="9">
        <v>682</v>
      </c>
    </row>
    <row r="5" spans="1:15" x14ac:dyDescent="0.3">
      <c r="A5" s="1" t="s">
        <v>13</v>
      </c>
      <c r="B5" s="1">
        <v>1019</v>
      </c>
      <c r="C5" s="9" t="s">
        <v>178</v>
      </c>
      <c r="D5" s="9">
        <v>19.8</v>
      </c>
      <c r="E5" s="9">
        <v>71.36</v>
      </c>
      <c r="F5" s="9">
        <v>16145</v>
      </c>
      <c r="G5" s="11">
        <v>371</v>
      </c>
      <c r="H5" s="14">
        <v>106.4</v>
      </c>
      <c r="I5" s="9">
        <v>315996.90000000002</v>
      </c>
      <c r="J5" s="9">
        <v>45.4</v>
      </c>
      <c r="K5" s="11">
        <v>170883</v>
      </c>
      <c r="L5" s="9" t="s">
        <v>196</v>
      </c>
      <c r="M5" s="9">
        <v>5804</v>
      </c>
      <c r="N5" s="9">
        <v>1054</v>
      </c>
      <c r="O5" s="9">
        <v>1371</v>
      </c>
    </row>
    <row r="6" spans="1:15" x14ac:dyDescent="0.3">
      <c r="A6" s="1" t="s">
        <v>14</v>
      </c>
      <c r="B6" s="1">
        <v>1550</v>
      </c>
      <c r="C6" s="9" t="s">
        <v>191</v>
      </c>
      <c r="D6" s="9">
        <v>16.399999999999999</v>
      </c>
      <c r="E6" s="9">
        <v>72.61</v>
      </c>
      <c r="F6" s="9">
        <v>23096</v>
      </c>
      <c r="G6" s="11">
        <v>342</v>
      </c>
      <c r="H6" s="14">
        <v>129.69999999999999</v>
      </c>
      <c r="I6" s="9">
        <v>447619.7</v>
      </c>
      <c r="J6" s="9">
        <v>27.1</v>
      </c>
      <c r="K6" s="11">
        <v>178097</v>
      </c>
      <c r="L6" s="9" t="s">
        <v>197</v>
      </c>
      <c r="M6" s="9">
        <v>6920</v>
      </c>
      <c r="N6" s="9">
        <v>802</v>
      </c>
      <c r="O6" s="9">
        <v>794</v>
      </c>
    </row>
    <row r="7" spans="1:15" x14ac:dyDescent="0.3">
      <c r="A7" s="1" t="s">
        <v>15</v>
      </c>
      <c r="B7" s="1">
        <v>1226</v>
      </c>
      <c r="C7" s="9" t="s">
        <v>176</v>
      </c>
      <c r="D7" s="9">
        <v>16.7</v>
      </c>
      <c r="E7" s="9">
        <v>70.36</v>
      </c>
      <c r="F7" s="9">
        <v>20564</v>
      </c>
      <c r="G7" s="11">
        <v>282</v>
      </c>
      <c r="H7" s="14">
        <v>130.30000000000001</v>
      </c>
      <c r="I7" s="9">
        <v>221080</v>
      </c>
      <c r="J7" s="9">
        <v>39.700000000000003</v>
      </c>
      <c r="K7" s="11">
        <v>177048</v>
      </c>
      <c r="L7" s="9" t="s">
        <v>198</v>
      </c>
      <c r="M7" s="9">
        <v>6160</v>
      </c>
      <c r="N7" s="9">
        <v>537</v>
      </c>
      <c r="O7" s="9">
        <v>872</v>
      </c>
    </row>
    <row r="8" spans="1:15" x14ac:dyDescent="0.3">
      <c r="A8" s="1" t="s">
        <v>17</v>
      </c>
      <c r="B8" s="1">
        <v>1397</v>
      </c>
      <c r="C8" s="9" t="s">
        <v>176</v>
      </c>
      <c r="D8" s="9">
        <v>16.100000000000001</v>
      </c>
      <c r="E8" s="9">
        <v>69.819999999999993</v>
      </c>
      <c r="F8" s="9">
        <v>17834</v>
      </c>
      <c r="G8" s="11">
        <v>239</v>
      </c>
      <c r="H8" s="14">
        <v>116.3</v>
      </c>
      <c r="I8" s="9">
        <v>262945.5</v>
      </c>
      <c r="J8" s="9">
        <v>34.5</v>
      </c>
      <c r="K8" s="11">
        <v>139408</v>
      </c>
      <c r="L8" s="9" t="s">
        <v>199</v>
      </c>
      <c r="M8" s="9">
        <v>6467</v>
      </c>
      <c r="N8" s="9">
        <v>926</v>
      </c>
      <c r="O8" s="9">
        <v>815</v>
      </c>
    </row>
    <row r="9" spans="1:15" x14ac:dyDescent="0.3">
      <c r="A9" s="1" t="s">
        <v>19</v>
      </c>
      <c r="B9" s="1">
        <v>2546</v>
      </c>
      <c r="C9" s="9" t="s">
        <v>177</v>
      </c>
      <c r="D9" s="9">
        <v>16.899999999999999</v>
      </c>
      <c r="E9" s="9">
        <v>71.98</v>
      </c>
      <c r="F9" s="9">
        <v>34237</v>
      </c>
      <c r="G9" s="11">
        <v>281</v>
      </c>
      <c r="H9" s="14">
        <v>111.8</v>
      </c>
      <c r="I9" s="9">
        <v>290186</v>
      </c>
      <c r="J9" s="9">
        <v>37.4</v>
      </c>
      <c r="K9" s="11">
        <v>135950</v>
      </c>
      <c r="L9" s="9">
        <v>20742833</v>
      </c>
      <c r="M9" s="9">
        <v>7480</v>
      </c>
      <c r="N9" s="9">
        <v>2597</v>
      </c>
      <c r="O9" s="9">
        <v>1927</v>
      </c>
    </row>
    <row r="10" spans="1:15" x14ac:dyDescent="0.3">
      <c r="A10" s="1" t="s">
        <v>20</v>
      </c>
      <c r="B10" s="1">
        <v>1188</v>
      </c>
      <c r="C10" s="9" t="s">
        <v>176</v>
      </c>
      <c r="D10" s="9">
        <v>18.7</v>
      </c>
      <c r="E10" s="9">
        <v>70.400000000000006</v>
      </c>
      <c r="F10" s="9">
        <v>22023</v>
      </c>
      <c r="G10" s="11">
        <v>205</v>
      </c>
      <c r="H10" s="14">
        <v>118.6</v>
      </c>
      <c r="I10" s="9">
        <v>402652.1</v>
      </c>
      <c r="J10" s="9">
        <v>34.1</v>
      </c>
      <c r="K10" s="11">
        <v>132285</v>
      </c>
      <c r="L10" s="9" t="s">
        <v>200</v>
      </c>
      <c r="M10" s="9">
        <v>6314</v>
      </c>
      <c r="N10" s="9">
        <v>924</v>
      </c>
      <c r="O10" s="9">
        <v>968</v>
      </c>
    </row>
    <row r="11" spans="1:15" x14ac:dyDescent="0.3">
      <c r="A11" s="1" t="s">
        <v>21</v>
      </c>
      <c r="B11" s="1">
        <v>2333</v>
      </c>
      <c r="C11" s="9" t="s">
        <v>176</v>
      </c>
      <c r="D11" s="9">
        <v>15.1</v>
      </c>
      <c r="E11" s="9">
        <v>71.67</v>
      </c>
      <c r="F11" s="9">
        <v>27915</v>
      </c>
      <c r="G11" s="11">
        <v>393</v>
      </c>
      <c r="H11" s="14">
        <v>116.7</v>
      </c>
      <c r="I11" s="9">
        <v>345566.8</v>
      </c>
      <c r="J11" s="9">
        <v>24.9</v>
      </c>
      <c r="K11" s="11">
        <v>198814</v>
      </c>
      <c r="L11" s="9">
        <v>21371040</v>
      </c>
      <c r="M11" s="9">
        <v>6910</v>
      </c>
      <c r="N11" s="9">
        <v>1640</v>
      </c>
      <c r="O11" s="9">
        <v>1216</v>
      </c>
    </row>
    <row r="12" spans="1:15" x14ac:dyDescent="0.3">
      <c r="A12" s="1" t="s">
        <v>22</v>
      </c>
      <c r="B12" s="1">
        <v>12330</v>
      </c>
      <c r="C12" s="9">
        <v>1.3212E-2</v>
      </c>
      <c r="D12" s="9">
        <v>14.4</v>
      </c>
      <c r="E12" s="9">
        <v>76.77</v>
      </c>
      <c r="F12" s="9">
        <v>122217</v>
      </c>
      <c r="G12" s="11">
        <v>616</v>
      </c>
      <c r="H12" s="14">
        <v>148</v>
      </c>
      <c r="I12" s="9">
        <v>1102496.3999999999</v>
      </c>
      <c r="J12" s="9">
        <v>34.299999999999997</v>
      </c>
      <c r="K12" s="11">
        <v>351448</v>
      </c>
      <c r="L12" s="9" t="s">
        <v>201</v>
      </c>
      <c r="M12" s="9">
        <v>25611</v>
      </c>
      <c r="N12" s="9">
        <v>9199</v>
      </c>
      <c r="O12" s="9">
        <v>8491</v>
      </c>
    </row>
    <row r="13" spans="1:15" ht="28.2" x14ac:dyDescent="0.3">
      <c r="A13" s="1" t="s">
        <v>23</v>
      </c>
      <c r="B13" s="1">
        <v>166</v>
      </c>
      <c r="C13" s="9" t="s">
        <v>176</v>
      </c>
      <c r="D13" s="9">
        <v>20.6</v>
      </c>
      <c r="E13" s="9">
        <v>65.040000000000006</v>
      </c>
      <c r="F13" s="9">
        <v>4924</v>
      </c>
      <c r="G13" s="11">
        <v>190</v>
      </c>
      <c r="H13" s="14">
        <v>80.3</v>
      </c>
      <c r="I13" s="9">
        <v>266405.8</v>
      </c>
      <c r="J13" s="9">
        <v>47.6</v>
      </c>
      <c r="K13" s="11">
        <v>133748</v>
      </c>
      <c r="L13" s="9" t="s">
        <v>202</v>
      </c>
      <c r="M13" s="9">
        <v>5878</v>
      </c>
      <c r="N13" s="9">
        <v>99</v>
      </c>
      <c r="O13" s="9">
        <v>330</v>
      </c>
    </row>
    <row r="14" spans="1:15" x14ac:dyDescent="0.3">
      <c r="A14" s="1" t="s">
        <v>25</v>
      </c>
      <c r="B14" s="1">
        <v>1083</v>
      </c>
      <c r="C14" s="9" t="s">
        <v>177</v>
      </c>
      <c r="D14" s="9">
        <v>22.5</v>
      </c>
      <c r="E14" s="9">
        <v>67.34</v>
      </c>
      <c r="F14" s="9">
        <v>24348</v>
      </c>
      <c r="G14" s="11">
        <v>280</v>
      </c>
      <c r="H14" s="14">
        <v>98.6</v>
      </c>
      <c r="I14" s="9">
        <v>228215</v>
      </c>
      <c r="J14" s="9">
        <v>47.1</v>
      </c>
      <c r="K14" s="11">
        <v>135400</v>
      </c>
      <c r="L14" s="9" t="s">
        <v>203</v>
      </c>
      <c r="M14" s="9">
        <v>9893</v>
      </c>
      <c r="N14" s="9">
        <v>1197</v>
      </c>
      <c r="O14" s="9">
        <v>1330</v>
      </c>
    </row>
    <row r="15" spans="1:15" x14ac:dyDescent="0.3">
      <c r="A15" s="1" t="s">
        <v>26</v>
      </c>
      <c r="B15" s="1">
        <v>1030</v>
      </c>
      <c r="C15" s="9" t="s">
        <v>176</v>
      </c>
      <c r="D15" s="9">
        <v>16</v>
      </c>
      <c r="E15" s="9">
        <v>70.62</v>
      </c>
      <c r="F15" s="9">
        <v>15883</v>
      </c>
      <c r="G15" s="11">
        <v>304</v>
      </c>
      <c r="H15" s="14">
        <v>112.4</v>
      </c>
      <c r="I15" s="9">
        <v>174687.5</v>
      </c>
      <c r="J15" s="9">
        <v>40.299999999999997</v>
      </c>
      <c r="K15" s="11">
        <v>143349</v>
      </c>
      <c r="L15" s="9">
        <v>4090997</v>
      </c>
      <c r="M15" s="9">
        <v>5750</v>
      </c>
      <c r="N15" s="9">
        <v>870</v>
      </c>
      <c r="O15" s="9">
        <v>540</v>
      </c>
    </row>
    <row r="16" spans="1:15" x14ac:dyDescent="0.3">
      <c r="A16" s="1" t="s">
        <v>27</v>
      </c>
      <c r="B16" s="1">
        <v>2413</v>
      </c>
      <c r="C16" s="9" t="s">
        <v>176</v>
      </c>
      <c r="D16" s="9">
        <v>21.1</v>
      </c>
      <c r="E16" s="9">
        <v>67.37</v>
      </c>
      <c r="F16" s="9">
        <v>41868</v>
      </c>
      <c r="G16" s="11">
        <v>249</v>
      </c>
      <c r="H16" s="14">
        <v>94.3</v>
      </c>
      <c r="I16" s="9">
        <v>414986.5</v>
      </c>
      <c r="J16" s="9">
        <v>29.4</v>
      </c>
      <c r="K16" s="11">
        <v>120490</v>
      </c>
      <c r="L16" s="9" t="s">
        <v>204</v>
      </c>
      <c r="M16" s="9">
        <v>6580</v>
      </c>
      <c r="N16" s="9">
        <v>1754</v>
      </c>
      <c r="O16" s="9">
        <v>1866</v>
      </c>
    </row>
    <row r="17" spans="1:15" ht="28.2" x14ac:dyDescent="0.3">
      <c r="A17" s="1" t="s">
        <v>28</v>
      </c>
      <c r="B17" s="1">
        <v>862</v>
      </c>
      <c r="C17" s="9">
        <v>1.165E-3</v>
      </c>
      <c r="D17" s="9">
        <v>21.5</v>
      </c>
      <c r="E17" s="9">
        <v>74.61</v>
      </c>
      <c r="F17" s="9">
        <v>13257</v>
      </c>
      <c r="G17" s="11">
        <v>198</v>
      </c>
      <c r="H17" s="14">
        <v>118.3</v>
      </c>
      <c r="I17" s="9">
        <v>139908.70000000001</v>
      </c>
      <c r="J17" s="9">
        <v>41.7</v>
      </c>
      <c r="K17" s="11">
        <v>131108</v>
      </c>
      <c r="L17" s="9" t="s">
        <v>205</v>
      </c>
      <c r="M17" s="9">
        <v>5872</v>
      </c>
      <c r="N17" s="9">
        <v>1311</v>
      </c>
      <c r="O17" s="9">
        <v>895</v>
      </c>
    </row>
    <row r="18" spans="1:15" ht="28.2" x14ac:dyDescent="0.3">
      <c r="A18" s="1" t="s">
        <v>29</v>
      </c>
      <c r="B18" s="1">
        <v>976</v>
      </c>
      <c r="C18" s="9">
        <v>6.9200000000000002E-4</v>
      </c>
      <c r="D18" s="9">
        <v>17.100000000000001</v>
      </c>
      <c r="E18" s="9">
        <v>70.58</v>
      </c>
      <c r="F18" s="9">
        <v>16331</v>
      </c>
      <c r="G18" s="11">
        <v>280</v>
      </c>
      <c r="H18" s="14">
        <v>113.2</v>
      </c>
      <c r="I18" s="9">
        <v>359639.7</v>
      </c>
      <c r="J18" s="9">
        <v>39.700000000000003</v>
      </c>
      <c r="K18" s="11">
        <v>145944</v>
      </c>
      <c r="L18" s="9" t="s">
        <v>206</v>
      </c>
      <c r="M18" s="9">
        <v>7664</v>
      </c>
      <c r="N18" s="9">
        <v>806</v>
      </c>
      <c r="O18" s="9">
        <v>618</v>
      </c>
    </row>
    <row r="19" spans="1:15" x14ac:dyDescent="0.3">
      <c r="A19" s="1" t="s">
        <v>30</v>
      </c>
      <c r="B19" s="1">
        <v>1010</v>
      </c>
      <c r="C19" s="9">
        <v>8.6399999999999997E-4</v>
      </c>
      <c r="D19" s="9">
        <v>16.100000000000001</v>
      </c>
      <c r="E19" s="9">
        <v>70.73</v>
      </c>
      <c r="F19" s="9">
        <v>17337</v>
      </c>
      <c r="G19" s="11">
        <v>218</v>
      </c>
      <c r="H19" s="14">
        <v>119.3</v>
      </c>
      <c r="I19" s="9">
        <v>336353.9</v>
      </c>
      <c r="J19" s="9">
        <v>34.799999999999997</v>
      </c>
      <c r="K19" s="11">
        <v>167204</v>
      </c>
      <c r="L19" s="9" t="s">
        <v>207</v>
      </c>
      <c r="M19" s="9">
        <v>7534</v>
      </c>
      <c r="N19" s="9">
        <v>728</v>
      </c>
      <c r="O19" s="9">
        <v>607</v>
      </c>
    </row>
    <row r="20" spans="1:15" x14ac:dyDescent="0.3">
      <c r="A20" s="1" t="s">
        <v>31</v>
      </c>
      <c r="B20" s="1">
        <v>316</v>
      </c>
      <c r="C20" s="9">
        <v>7.5199999999999996E-4</v>
      </c>
      <c r="D20" s="9">
        <v>18.3</v>
      </c>
      <c r="E20" s="9">
        <v>68.56</v>
      </c>
      <c r="F20" s="9">
        <v>10183</v>
      </c>
      <c r="G20" s="11">
        <v>202</v>
      </c>
      <c r="H20" s="14">
        <v>82.5</v>
      </c>
      <c r="I20" s="9">
        <v>553863.9</v>
      </c>
      <c r="J20" s="9">
        <v>36.4</v>
      </c>
      <c r="K20" s="11">
        <v>159247</v>
      </c>
      <c r="L20" s="9" t="s">
        <v>208</v>
      </c>
      <c r="M20" s="9">
        <v>13560</v>
      </c>
      <c r="N20" s="9">
        <v>287</v>
      </c>
      <c r="O20" s="9">
        <v>394</v>
      </c>
    </row>
    <row r="21" spans="1:15" ht="28.2" x14ac:dyDescent="0.3">
      <c r="A21" s="1" t="s">
        <v>32</v>
      </c>
      <c r="B21" s="1">
        <v>468</v>
      </c>
      <c r="C21" s="9">
        <v>1.701E-3</v>
      </c>
      <c r="D21" s="9">
        <v>20.8</v>
      </c>
      <c r="E21" s="9">
        <v>74.44</v>
      </c>
      <c r="F21" s="9">
        <v>9191</v>
      </c>
      <c r="G21" s="11">
        <v>281</v>
      </c>
      <c r="H21" s="14">
        <v>134.9</v>
      </c>
      <c r="I21" s="9">
        <v>144061.79999999999</v>
      </c>
      <c r="J21" s="9">
        <v>25.7</v>
      </c>
      <c r="K21" s="11">
        <v>74891</v>
      </c>
      <c r="L21" s="9">
        <v>815037</v>
      </c>
      <c r="M21" s="9">
        <v>4667</v>
      </c>
      <c r="N21" s="9">
        <v>561</v>
      </c>
      <c r="O21" s="9">
        <v>493</v>
      </c>
    </row>
    <row r="22" spans="1:15" ht="28.2" x14ac:dyDescent="0.3">
      <c r="A22" s="1" t="s">
        <v>33</v>
      </c>
      <c r="B22" s="1">
        <v>2718</v>
      </c>
      <c r="C22" s="9">
        <v>8.7100000000000003E-4</v>
      </c>
      <c r="D22" s="9">
        <v>19.3</v>
      </c>
      <c r="E22" s="9">
        <v>68.31</v>
      </c>
      <c r="F22" s="9">
        <v>38206</v>
      </c>
      <c r="G22" s="11">
        <v>313</v>
      </c>
      <c r="H22" s="14">
        <v>111.3</v>
      </c>
      <c r="I22" s="9">
        <v>309904.3</v>
      </c>
      <c r="J22" s="9">
        <v>36.6</v>
      </c>
      <c r="K22" s="11">
        <v>126178</v>
      </c>
      <c r="L22" s="9" t="s">
        <v>209</v>
      </c>
      <c r="M22" s="9">
        <v>5918</v>
      </c>
      <c r="N22" s="9">
        <v>1532</v>
      </c>
      <c r="O22" s="9">
        <v>2624</v>
      </c>
    </row>
    <row r="23" spans="1:15" x14ac:dyDescent="0.3">
      <c r="A23" s="1" t="s">
        <v>34</v>
      </c>
      <c r="B23" s="1">
        <v>1297</v>
      </c>
      <c r="C23" s="9">
        <v>2.9729999999999999E-3</v>
      </c>
      <c r="D23" s="9">
        <v>17.399999999999999</v>
      </c>
      <c r="E23" s="9">
        <v>71.11</v>
      </c>
      <c r="F23" s="9">
        <v>23783</v>
      </c>
      <c r="G23" s="11">
        <v>279</v>
      </c>
      <c r="H23" s="14">
        <v>111</v>
      </c>
      <c r="I23" s="9">
        <v>216918</v>
      </c>
      <c r="J23" s="9">
        <v>29.9</v>
      </c>
      <c r="K23" s="11">
        <v>134426</v>
      </c>
      <c r="L23" s="9" t="s">
        <v>210</v>
      </c>
      <c r="M23" s="9">
        <v>5800</v>
      </c>
      <c r="N23" s="9">
        <v>1073</v>
      </c>
      <c r="O23" s="9">
        <v>803</v>
      </c>
    </row>
    <row r="24" spans="1:15" x14ac:dyDescent="0.3">
      <c r="A24" s="1" t="s">
        <v>35</v>
      </c>
      <c r="B24" s="1">
        <v>651</v>
      </c>
      <c r="C24" s="9">
        <v>9.5090000000000001E-3</v>
      </c>
      <c r="D24" s="9">
        <v>17.8</v>
      </c>
      <c r="E24" s="9">
        <v>70.38</v>
      </c>
      <c r="F24" s="9">
        <v>14018</v>
      </c>
      <c r="G24" s="11">
        <v>209</v>
      </c>
      <c r="H24" s="14">
        <v>104.9</v>
      </c>
      <c r="I24" s="9">
        <v>245940.9</v>
      </c>
      <c r="J24" s="9">
        <v>35.6</v>
      </c>
      <c r="K24" s="11">
        <v>131002</v>
      </c>
      <c r="L24" s="9" t="s">
        <v>211</v>
      </c>
      <c r="M24" s="9">
        <v>6980</v>
      </c>
      <c r="N24" s="9">
        <v>571</v>
      </c>
      <c r="O24" s="9">
        <v>498</v>
      </c>
    </row>
    <row r="25" spans="1:15" x14ac:dyDescent="0.3">
      <c r="A25" s="1" t="s">
        <v>36</v>
      </c>
      <c r="B25" s="1">
        <v>5514</v>
      </c>
      <c r="C25" s="9">
        <v>1.506E-3</v>
      </c>
      <c r="D25" s="9">
        <v>18.100000000000001</v>
      </c>
      <c r="E25" s="9">
        <v>72.53</v>
      </c>
      <c r="F25" s="9">
        <v>68560</v>
      </c>
      <c r="G25" s="11">
        <v>237</v>
      </c>
      <c r="H25" s="14">
        <v>135.4</v>
      </c>
      <c r="I25" s="9">
        <v>352601.2</v>
      </c>
      <c r="J25" s="9">
        <v>28.9</v>
      </c>
      <c r="K25" s="11">
        <v>211644</v>
      </c>
      <c r="L25" s="9">
        <v>65415041</v>
      </c>
      <c r="M25" s="9">
        <v>10091</v>
      </c>
      <c r="N25" s="9">
        <v>3946</v>
      </c>
      <c r="O25" s="9">
        <v>5825</v>
      </c>
    </row>
    <row r="26" spans="1:15" x14ac:dyDescent="0.3">
      <c r="A26" s="1" t="s">
        <v>37</v>
      </c>
      <c r="B26" s="1">
        <v>2866</v>
      </c>
      <c r="C26" s="9">
        <v>9.3199999999999999E-4</v>
      </c>
      <c r="D26" s="9">
        <v>19.2</v>
      </c>
      <c r="E26" s="9">
        <v>69.69</v>
      </c>
      <c r="F26" s="9">
        <v>51868</v>
      </c>
      <c r="G26" s="11">
        <v>255</v>
      </c>
      <c r="H26" s="14">
        <v>116.7</v>
      </c>
      <c r="I26" s="9">
        <v>582345.80000000005</v>
      </c>
      <c r="J26" s="9">
        <v>31.7</v>
      </c>
      <c r="K26" s="11">
        <v>165372</v>
      </c>
      <c r="L26" s="9" t="s">
        <v>212</v>
      </c>
      <c r="M26" s="9">
        <v>7469</v>
      </c>
      <c r="N26" s="9">
        <v>1918</v>
      </c>
      <c r="O26" s="9">
        <v>3051</v>
      </c>
    </row>
    <row r="27" spans="1:15" x14ac:dyDescent="0.3">
      <c r="A27" s="1" t="s">
        <v>38</v>
      </c>
      <c r="B27" s="1">
        <v>862</v>
      </c>
      <c r="C27" s="9">
        <v>4.0000000000000002E-4</v>
      </c>
      <c r="D27" s="9">
        <v>19</v>
      </c>
      <c r="E27" s="9">
        <v>69.03</v>
      </c>
      <c r="F27" s="9">
        <v>16969</v>
      </c>
      <c r="G27" s="11">
        <v>246</v>
      </c>
      <c r="H27" s="14">
        <v>106</v>
      </c>
      <c r="I27" s="9">
        <v>207236</v>
      </c>
      <c r="J27" s="9">
        <v>38.200000000000003</v>
      </c>
      <c r="K27" s="11">
        <v>122152</v>
      </c>
      <c r="L27" s="9" t="s">
        <v>213</v>
      </c>
      <c r="M27" s="9">
        <v>5288</v>
      </c>
      <c r="N27" s="9">
        <v>562</v>
      </c>
      <c r="O27" s="9">
        <v>801</v>
      </c>
    </row>
    <row r="28" spans="1:15" x14ac:dyDescent="0.3">
      <c r="A28" s="1" t="s">
        <v>39</v>
      </c>
      <c r="B28" s="1">
        <v>1120</v>
      </c>
      <c r="C28" s="9">
        <v>5.5099999999999995E-4</v>
      </c>
      <c r="D28" s="9">
        <v>16.399999999999999</v>
      </c>
      <c r="E28" s="9">
        <v>70.8</v>
      </c>
      <c r="F28" s="9">
        <v>18854</v>
      </c>
      <c r="G28" s="11">
        <v>488</v>
      </c>
      <c r="H28" s="14">
        <v>117.1</v>
      </c>
      <c r="I28" s="9">
        <v>301242.5</v>
      </c>
      <c r="J28" s="9">
        <v>29.7</v>
      </c>
      <c r="K28" s="11">
        <v>160712</v>
      </c>
      <c r="L28" s="9" t="s">
        <v>214</v>
      </c>
      <c r="M28" s="9">
        <v>6775</v>
      </c>
      <c r="N28" s="9">
        <v>651</v>
      </c>
      <c r="O28" s="9">
        <v>732</v>
      </c>
    </row>
    <row r="29" spans="1:15" x14ac:dyDescent="0.3">
      <c r="A29" s="1" t="s">
        <v>40</v>
      </c>
      <c r="B29" s="1">
        <v>1779</v>
      </c>
      <c r="C29" s="9">
        <v>1.2130000000000001E-3</v>
      </c>
      <c r="D29" s="9">
        <v>14.8</v>
      </c>
      <c r="E29" s="9">
        <v>71.23</v>
      </c>
      <c r="F29" s="9">
        <v>16528</v>
      </c>
      <c r="G29" s="11">
        <v>55</v>
      </c>
      <c r="H29" s="14">
        <v>151.6</v>
      </c>
      <c r="I29" s="9">
        <v>478065.2</v>
      </c>
      <c r="J29" s="9">
        <v>33.799999999999997</v>
      </c>
      <c r="K29" s="11">
        <v>175173</v>
      </c>
      <c r="L29" s="9" t="s">
        <v>215</v>
      </c>
      <c r="M29" s="9">
        <v>1844</v>
      </c>
      <c r="N29" s="9">
        <v>844</v>
      </c>
      <c r="O29" s="9">
        <v>1120</v>
      </c>
    </row>
    <row r="30" spans="1:15" x14ac:dyDescent="0.3">
      <c r="A30" s="1" t="s">
        <v>41</v>
      </c>
      <c r="B30" s="1">
        <v>1156</v>
      </c>
      <c r="C30" s="9">
        <v>4.5529999999999998E-3</v>
      </c>
      <c r="D30" s="9">
        <v>16.5</v>
      </c>
      <c r="E30" s="9">
        <v>71.069999999999993</v>
      </c>
      <c r="F30" s="9">
        <v>17586</v>
      </c>
      <c r="G30" s="11">
        <v>216</v>
      </c>
      <c r="H30" s="14">
        <v>120.4</v>
      </c>
      <c r="I30" s="9">
        <v>388074.7</v>
      </c>
      <c r="J30" s="9">
        <v>25.5</v>
      </c>
      <c r="K30" s="11">
        <v>186603</v>
      </c>
      <c r="L30" s="9" t="s">
        <v>216</v>
      </c>
      <c r="M30" s="9">
        <v>6867</v>
      </c>
      <c r="N30" s="9">
        <v>707</v>
      </c>
      <c r="O30" s="9">
        <v>909</v>
      </c>
    </row>
    <row r="31" spans="1:15" x14ac:dyDescent="0.3">
      <c r="A31" s="1" t="s">
        <v>42</v>
      </c>
      <c r="B31" s="1">
        <v>147</v>
      </c>
      <c r="C31" s="9">
        <v>7.9629999999999996E-3</v>
      </c>
      <c r="D31" s="9">
        <v>18.600000000000001</v>
      </c>
      <c r="E31" s="9">
        <v>68.11</v>
      </c>
      <c r="F31" s="9">
        <v>7420</v>
      </c>
      <c r="G31" s="11">
        <v>304</v>
      </c>
      <c r="H31" s="14">
        <v>85.3</v>
      </c>
      <c r="I31" s="9">
        <v>854561.5</v>
      </c>
      <c r="J31" s="9">
        <v>40.9</v>
      </c>
      <c r="K31" s="11">
        <v>187765</v>
      </c>
      <c r="L31" s="9" t="s">
        <v>217</v>
      </c>
      <c r="M31" s="9">
        <v>11285</v>
      </c>
      <c r="N31" s="9">
        <v>185</v>
      </c>
      <c r="O31" s="9">
        <v>228</v>
      </c>
    </row>
    <row r="32" spans="1:15" x14ac:dyDescent="0.3">
      <c r="A32" s="1" t="s">
        <v>43</v>
      </c>
      <c r="B32" s="1">
        <v>7319</v>
      </c>
      <c r="C32" s="9">
        <v>7.7800000000000005E-4</v>
      </c>
      <c r="D32" s="9">
        <v>16.5</v>
      </c>
      <c r="E32" s="9">
        <v>72.260000000000005</v>
      </c>
      <c r="F32" s="9">
        <v>78736</v>
      </c>
      <c r="G32" s="11">
        <v>153</v>
      </c>
      <c r="H32" s="14">
        <v>132.19999999999999</v>
      </c>
      <c r="I32" s="9">
        <v>437249.1</v>
      </c>
      <c r="J32" s="9">
        <v>30.2</v>
      </c>
      <c r="K32" s="11">
        <v>237152</v>
      </c>
      <c r="L32" s="9" t="s">
        <v>218</v>
      </c>
      <c r="M32" s="9">
        <v>4518</v>
      </c>
      <c r="N32" s="9">
        <v>3827</v>
      </c>
      <c r="O32" s="9">
        <v>6041</v>
      </c>
    </row>
    <row r="33" spans="1:15" x14ac:dyDescent="0.3">
      <c r="A33" s="1" t="s">
        <v>44</v>
      </c>
      <c r="B33" s="1">
        <v>762</v>
      </c>
      <c r="C33" s="9">
        <v>6.8400000000000004E-4</v>
      </c>
      <c r="D33" s="9">
        <v>18.2</v>
      </c>
      <c r="E33" s="9">
        <v>70.239999999999995</v>
      </c>
      <c r="F33" s="9">
        <v>14420</v>
      </c>
      <c r="G33" s="11">
        <v>202</v>
      </c>
      <c r="H33" s="14">
        <v>96.4</v>
      </c>
      <c r="I33" s="9">
        <v>525475.69999999995</v>
      </c>
      <c r="J33" s="9">
        <v>44.7</v>
      </c>
      <c r="K33" s="11">
        <v>201079</v>
      </c>
      <c r="L33" s="9" t="s">
        <v>219</v>
      </c>
      <c r="M33" s="9">
        <v>10269</v>
      </c>
      <c r="N33" s="9">
        <v>501</v>
      </c>
      <c r="O33" s="9">
        <v>913</v>
      </c>
    </row>
    <row r="34" spans="1:15" ht="28.2" x14ac:dyDescent="0.3">
      <c r="A34" s="1" t="s">
        <v>45</v>
      </c>
      <c r="B34" s="1">
        <v>44</v>
      </c>
      <c r="C34" s="9">
        <v>0</v>
      </c>
      <c r="D34" s="9">
        <v>24.4</v>
      </c>
      <c r="E34" s="9">
        <v>71</v>
      </c>
      <c r="F34" s="9">
        <v>1927</v>
      </c>
      <c r="G34" s="11">
        <v>8</v>
      </c>
      <c r="H34" s="14">
        <v>93.3</v>
      </c>
      <c r="I34" s="9">
        <v>5210143.9000000004</v>
      </c>
      <c r="J34" s="9">
        <v>35.1</v>
      </c>
      <c r="K34" s="11">
        <v>192201</v>
      </c>
      <c r="L34" s="9" t="s">
        <v>220</v>
      </c>
      <c r="M34" s="9">
        <v>7114</v>
      </c>
      <c r="N34" s="9">
        <v>81</v>
      </c>
      <c r="O34" s="9">
        <v>31</v>
      </c>
    </row>
    <row r="35" spans="1:15" x14ac:dyDescent="0.3">
      <c r="A35" s="1" t="s">
        <v>46</v>
      </c>
      <c r="B35" s="1">
        <v>3260</v>
      </c>
      <c r="C35" s="9">
        <v>3.2889999999999998E-3</v>
      </c>
      <c r="D35" s="9">
        <v>16.2</v>
      </c>
      <c r="E35" s="9">
        <v>70.17</v>
      </c>
      <c r="F35" s="9">
        <v>45546</v>
      </c>
      <c r="G35" s="11">
        <v>301</v>
      </c>
      <c r="H35" s="14">
        <v>112.2</v>
      </c>
      <c r="I35" s="9">
        <v>338304.4</v>
      </c>
      <c r="J35" s="9">
        <v>31.6</v>
      </c>
      <c r="K35" s="11">
        <v>191452</v>
      </c>
      <c r="L35" s="9" t="s">
        <v>221</v>
      </c>
      <c r="M35" s="9">
        <v>7464</v>
      </c>
      <c r="N35" s="9">
        <v>1679</v>
      </c>
      <c r="O35" s="9">
        <v>1939</v>
      </c>
    </row>
    <row r="36" spans="1:15" x14ac:dyDescent="0.3">
      <c r="A36" s="1" t="s">
        <v>47</v>
      </c>
      <c r="B36" s="1">
        <v>616</v>
      </c>
      <c r="C36" s="9">
        <v>1.944E-3</v>
      </c>
      <c r="D36" s="9">
        <v>17</v>
      </c>
      <c r="E36" s="9">
        <v>68.7</v>
      </c>
      <c r="F36" s="9">
        <v>12332</v>
      </c>
      <c r="G36" s="11">
        <v>203</v>
      </c>
      <c r="H36" s="14">
        <v>120.4</v>
      </c>
      <c r="I36" s="9">
        <v>379255.5</v>
      </c>
      <c r="J36" s="9">
        <v>36.4</v>
      </c>
      <c r="K36" s="11">
        <v>173380</v>
      </c>
      <c r="L36" s="9" t="s">
        <v>222</v>
      </c>
      <c r="M36" s="9">
        <v>6863</v>
      </c>
      <c r="N36" s="9">
        <v>491</v>
      </c>
      <c r="O36" s="9">
        <v>509</v>
      </c>
    </row>
    <row r="37" spans="1:15" x14ac:dyDescent="0.3">
      <c r="A37" s="1" t="s">
        <v>48</v>
      </c>
      <c r="B37" s="1">
        <v>2762</v>
      </c>
      <c r="C37" s="9">
        <v>3.2729999999999999E-3</v>
      </c>
      <c r="D37" s="9">
        <v>17.8</v>
      </c>
      <c r="E37" s="9">
        <v>70.86</v>
      </c>
      <c r="F37" s="9">
        <v>38997</v>
      </c>
      <c r="G37" s="11">
        <v>328</v>
      </c>
      <c r="H37" s="14">
        <v>101.6</v>
      </c>
      <c r="I37" s="9">
        <v>370895.7</v>
      </c>
      <c r="J37" s="9">
        <v>34.6</v>
      </c>
      <c r="K37" s="11">
        <v>161317</v>
      </c>
      <c r="L37" s="9">
        <v>18051512</v>
      </c>
      <c r="M37" s="9">
        <v>8742</v>
      </c>
      <c r="N37" s="9">
        <v>2210</v>
      </c>
      <c r="O37" s="9">
        <v>2709</v>
      </c>
    </row>
    <row r="38" spans="1:15" x14ac:dyDescent="0.3">
      <c r="A38" s="1" t="s">
        <v>49</v>
      </c>
      <c r="B38" s="1">
        <v>1978</v>
      </c>
      <c r="C38" s="9">
        <v>1.1900000000000001E-3</v>
      </c>
      <c r="D38" s="9">
        <v>18.8</v>
      </c>
      <c r="E38" s="9">
        <v>70.41</v>
      </c>
      <c r="F38" s="9">
        <v>28946</v>
      </c>
      <c r="G38" s="11">
        <v>227</v>
      </c>
      <c r="H38" s="14">
        <v>122.4</v>
      </c>
      <c r="I38" s="9">
        <v>312450.2</v>
      </c>
      <c r="J38" s="9">
        <v>26.5</v>
      </c>
      <c r="K38" s="11">
        <v>155026</v>
      </c>
      <c r="L38" s="9" t="s">
        <v>223</v>
      </c>
      <c r="M38" s="9">
        <v>5137</v>
      </c>
      <c r="N38" s="9">
        <v>1911</v>
      </c>
      <c r="O38" s="9">
        <v>1935</v>
      </c>
    </row>
    <row r="39" spans="1:15" x14ac:dyDescent="0.3">
      <c r="A39" s="1" t="s">
        <v>50</v>
      </c>
      <c r="B39" s="1">
        <v>1995</v>
      </c>
      <c r="C39" s="9">
        <v>1.186E-3</v>
      </c>
      <c r="D39" s="9">
        <v>19.600000000000001</v>
      </c>
      <c r="E39" s="9">
        <v>69.63</v>
      </c>
      <c r="F39" s="9">
        <v>29272</v>
      </c>
      <c r="G39" s="11">
        <v>267</v>
      </c>
      <c r="H39" s="14">
        <v>115.6</v>
      </c>
      <c r="I39" s="9">
        <v>387881.4</v>
      </c>
      <c r="J39" s="9">
        <v>33.1</v>
      </c>
      <c r="K39" s="11">
        <v>139328</v>
      </c>
      <c r="L39" s="9" t="s">
        <v>224</v>
      </c>
      <c r="M39" s="9">
        <v>6032</v>
      </c>
      <c r="N39" s="9">
        <v>802</v>
      </c>
      <c r="O39" s="9">
        <v>1570</v>
      </c>
    </row>
    <row r="40" spans="1:15" x14ac:dyDescent="0.3">
      <c r="A40" s="1" t="s">
        <v>51</v>
      </c>
      <c r="B40" s="1">
        <v>760</v>
      </c>
      <c r="C40" s="9">
        <v>1.1720000000000001E-3</v>
      </c>
      <c r="D40" s="9">
        <v>16</v>
      </c>
      <c r="E40" s="9">
        <v>70.38</v>
      </c>
      <c r="F40" s="9">
        <v>14383</v>
      </c>
      <c r="G40" s="11">
        <v>420</v>
      </c>
      <c r="H40" s="14">
        <v>104.5</v>
      </c>
      <c r="I40" s="9">
        <v>273107.5</v>
      </c>
      <c r="J40" s="9">
        <v>25.7</v>
      </c>
      <c r="K40" s="11">
        <v>150709</v>
      </c>
      <c r="L40" s="9" t="s">
        <v>225</v>
      </c>
      <c r="M40" s="9">
        <v>6734</v>
      </c>
      <c r="N40" s="9">
        <v>750</v>
      </c>
      <c r="O40" s="9">
        <v>318</v>
      </c>
    </row>
    <row r="41" spans="1:15" x14ac:dyDescent="0.3">
      <c r="A41" s="1" t="s">
        <v>52</v>
      </c>
      <c r="B41" s="1">
        <v>1349</v>
      </c>
      <c r="C41" s="9">
        <v>7.3999999999999999E-4</v>
      </c>
      <c r="D41" s="9">
        <v>15.6</v>
      </c>
      <c r="E41" s="9">
        <v>72.12</v>
      </c>
      <c r="F41" s="9">
        <v>18860</v>
      </c>
      <c r="G41" s="11">
        <v>298</v>
      </c>
      <c r="H41" s="14">
        <v>123.1</v>
      </c>
      <c r="I41" s="9">
        <v>253911</v>
      </c>
      <c r="J41" s="9">
        <v>39.799999999999997</v>
      </c>
      <c r="K41" s="11">
        <v>141527</v>
      </c>
      <c r="L41" s="9">
        <v>5457333</v>
      </c>
      <c r="M41" s="9">
        <v>6440</v>
      </c>
      <c r="N41" s="9">
        <v>654</v>
      </c>
      <c r="O41" s="9">
        <v>700</v>
      </c>
    </row>
    <row r="42" spans="1:15" x14ac:dyDescent="0.3">
      <c r="A42" s="1" t="s">
        <v>53</v>
      </c>
      <c r="B42" s="1">
        <v>2634</v>
      </c>
      <c r="C42" s="9">
        <v>9.3000000000000005E-4</v>
      </c>
      <c r="D42" s="9">
        <v>19.7</v>
      </c>
      <c r="E42" s="9">
        <v>69.09</v>
      </c>
      <c r="F42" s="9">
        <v>42450</v>
      </c>
      <c r="G42" s="11">
        <v>252</v>
      </c>
      <c r="H42" s="14">
        <v>115.8</v>
      </c>
      <c r="I42" s="9">
        <v>403601.4</v>
      </c>
      <c r="J42" s="9">
        <v>30.1</v>
      </c>
      <c r="K42" s="11">
        <v>181373</v>
      </c>
      <c r="L42" s="9" t="s">
        <v>226</v>
      </c>
      <c r="M42" s="9">
        <v>6594</v>
      </c>
      <c r="N42" s="9">
        <v>1886</v>
      </c>
      <c r="O42" s="9">
        <v>2212</v>
      </c>
    </row>
    <row r="43" spans="1:15" x14ac:dyDescent="0.3">
      <c r="A43" s="1" t="s">
        <v>54</v>
      </c>
      <c r="B43" s="1">
        <v>1929</v>
      </c>
      <c r="C43" s="9">
        <v>3.5339999999999998E-3</v>
      </c>
      <c r="D43" s="9">
        <v>17.2</v>
      </c>
      <c r="E43" s="9">
        <v>69.209999999999994</v>
      </c>
      <c r="F43" s="9">
        <v>33392</v>
      </c>
      <c r="G43" s="11">
        <v>281</v>
      </c>
      <c r="H43" s="14">
        <v>98</v>
      </c>
      <c r="I43" s="9">
        <v>371595.6</v>
      </c>
      <c r="J43" s="9">
        <v>33.1</v>
      </c>
      <c r="K43" s="11">
        <v>176963</v>
      </c>
      <c r="L43" s="9">
        <v>32228902</v>
      </c>
      <c r="M43" s="9">
        <v>8261</v>
      </c>
      <c r="N43" s="9">
        <v>1186</v>
      </c>
      <c r="O43" s="9">
        <v>3035</v>
      </c>
    </row>
    <row r="44" spans="1:15" x14ac:dyDescent="0.3">
      <c r="A44" s="1" t="s">
        <v>55</v>
      </c>
      <c r="B44" s="1">
        <v>646</v>
      </c>
      <c r="C44" s="9">
        <v>1.096E-3</v>
      </c>
      <c r="D44" s="9">
        <v>16</v>
      </c>
      <c r="E44" s="9">
        <v>68.48</v>
      </c>
      <c r="F44" s="9">
        <v>13900</v>
      </c>
      <c r="G44" s="11">
        <v>222</v>
      </c>
      <c r="H44" s="14">
        <v>117</v>
      </c>
      <c r="I44" s="9">
        <v>208464.5</v>
      </c>
      <c r="J44" s="9">
        <v>37.1</v>
      </c>
      <c r="K44" s="11">
        <v>156702</v>
      </c>
      <c r="L44" s="9" t="s">
        <v>227</v>
      </c>
      <c r="M44" s="9">
        <v>5821</v>
      </c>
      <c r="N44" s="9">
        <v>387</v>
      </c>
      <c r="O44" s="9">
        <v>296</v>
      </c>
    </row>
    <row r="45" spans="1:15" ht="28.2" x14ac:dyDescent="0.3">
      <c r="A45" s="1" t="s">
        <v>56</v>
      </c>
      <c r="B45" s="1">
        <v>451</v>
      </c>
      <c r="C45" s="9">
        <v>2E-3</v>
      </c>
      <c r="D45" s="9">
        <v>18.8</v>
      </c>
      <c r="E45" s="9">
        <v>72.22</v>
      </c>
      <c r="F45" s="9">
        <v>7755</v>
      </c>
      <c r="G45" s="11">
        <v>280</v>
      </c>
      <c r="H45" s="14">
        <v>133.1</v>
      </c>
      <c r="I45" s="9">
        <v>187211.1</v>
      </c>
      <c r="J45" s="9">
        <v>21</v>
      </c>
      <c r="K45" s="11">
        <v>162621</v>
      </c>
      <c r="L45" s="9" t="s">
        <v>228</v>
      </c>
      <c r="M45" s="9">
        <v>4984</v>
      </c>
      <c r="N45" s="9">
        <v>507</v>
      </c>
      <c r="O45" s="9">
        <v>180</v>
      </c>
    </row>
    <row r="46" spans="1:15" x14ac:dyDescent="0.3">
      <c r="A46" s="1" t="s">
        <v>57</v>
      </c>
      <c r="B46" s="1">
        <v>215</v>
      </c>
      <c r="C46" s="9">
        <v>0</v>
      </c>
      <c r="D46" s="9">
        <v>28.1</v>
      </c>
      <c r="E46" s="9">
        <v>68.44</v>
      </c>
      <c r="F46" s="9">
        <v>6394</v>
      </c>
      <c r="G46" s="11">
        <v>155</v>
      </c>
      <c r="H46" s="14">
        <v>127.5</v>
      </c>
      <c r="I46" s="9">
        <v>196639.2</v>
      </c>
      <c r="J46" s="9">
        <v>32.9</v>
      </c>
      <c r="K46" s="11">
        <v>100956</v>
      </c>
      <c r="L46" s="9" t="s">
        <v>229</v>
      </c>
      <c r="M46" s="9">
        <v>4000</v>
      </c>
      <c r="N46" s="9">
        <v>181</v>
      </c>
      <c r="O46" s="9">
        <v>214</v>
      </c>
    </row>
    <row r="47" spans="1:15" ht="28.2" x14ac:dyDescent="0.3">
      <c r="A47" s="1" t="s">
        <v>58</v>
      </c>
      <c r="B47" s="1">
        <v>4071</v>
      </c>
      <c r="C47" s="9">
        <v>3.0000000000000001E-3</v>
      </c>
      <c r="D47" s="9">
        <v>19.899999999999999</v>
      </c>
      <c r="E47" s="9">
        <v>70.08</v>
      </c>
      <c r="F47" s="9">
        <v>45330</v>
      </c>
      <c r="G47" s="11">
        <v>281</v>
      </c>
      <c r="H47" s="14">
        <v>124.8</v>
      </c>
      <c r="I47" s="9">
        <v>323367.40000000002</v>
      </c>
      <c r="J47" s="9">
        <v>28.2</v>
      </c>
      <c r="K47" s="11">
        <v>192720</v>
      </c>
      <c r="L47" s="9" t="s">
        <v>230</v>
      </c>
      <c r="M47" s="9">
        <v>5281</v>
      </c>
      <c r="N47" s="9">
        <v>2179</v>
      </c>
      <c r="O47" s="9">
        <v>2539</v>
      </c>
    </row>
    <row r="48" spans="1:15" x14ac:dyDescent="0.3">
      <c r="A48" s="1" t="s">
        <v>59</v>
      </c>
      <c r="B48" s="1">
        <v>982</v>
      </c>
      <c r="C48" s="9">
        <v>1E-3</v>
      </c>
      <c r="D48" s="9">
        <v>23.8</v>
      </c>
      <c r="E48" s="9">
        <v>69.150000000000006</v>
      </c>
      <c r="F48" s="9">
        <v>16211</v>
      </c>
      <c r="G48" s="11">
        <v>448</v>
      </c>
      <c r="H48" s="14">
        <v>112.7</v>
      </c>
      <c r="I48" s="9">
        <v>206880.3</v>
      </c>
      <c r="J48" s="9">
        <v>30.8</v>
      </c>
      <c r="K48" s="11">
        <v>165812</v>
      </c>
      <c r="L48" s="9" t="s">
        <v>231</v>
      </c>
      <c r="M48" s="9">
        <v>7398</v>
      </c>
      <c r="N48" s="9">
        <v>750</v>
      </c>
      <c r="O48" s="9">
        <v>1912</v>
      </c>
    </row>
    <row r="49" spans="1:15" x14ac:dyDescent="0.3">
      <c r="A49" s="1" t="s">
        <v>60</v>
      </c>
      <c r="B49" s="1">
        <v>3015</v>
      </c>
      <c r="C49" s="9">
        <v>2E-3</v>
      </c>
      <c r="D49" s="9">
        <v>26.3</v>
      </c>
      <c r="E49" s="9">
        <v>76.39</v>
      </c>
      <c r="F49" s="9">
        <v>36333</v>
      </c>
      <c r="G49" s="11">
        <v>235</v>
      </c>
      <c r="H49" s="14">
        <v>147</v>
      </c>
      <c r="I49" s="9">
        <v>189575.2</v>
      </c>
      <c r="J49" s="9">
        <v>30.5</v>
      </c>
      <c r="K49" s="11">
        <v>205890</v>
      </c>
      <c r="L49" s="9" t="s">
        <v>232</v>
      </c>
      <c r="M49" s="9">
        <v>5140</v>
      </c>
      <c r="N49" s="9">
        <v>2074</v>
      </c>
      <c r="O49" s="9">
        <v>2252</v>
      </c>
    </row>
    <row r="50" spans="1:15" x14ac:dyDescent="0.3">
      <c r="A50" s="1" t="s">
        <v>61</v>
      </c>
      <c r="B50" s="1">
        <v>473</v>
      </c>
      <c r="C50" s="9">
        <v>3.0000000000000001E-3</v>
      </c>
      <c r="D50" s="9">
        <v>30</v>
      </c>
      <c r="E50" s="9">
        <v>80.05</v>
      </c>
      <c r="F50" s="9">
        <v>8273</v>
      </c>
      <c r="G50" s="11">
        <v>187</v>
      </c>
      <c r="H50" s="14">
        <v>204.3</v>
      </c>
      <c r="I50" s="9">
        <v>106955.7</v>
      </c>
      <c r="J50" s="9">
        <v>41.8</v>
      </c>
      <c r="K50" s="11">
        <v>46598</v>
      </c>
      <c r="L50" s="9" t="s">
        <v>233</v>
      </c>
      <c r="M50" s="9">
        <v>9215</v>
      </c>
      <c r="N50" s="9">
        <v>399</v>
      </c>
      <c r="O50" s="9">
        <v>345</v>
      </c>
    </row>
    <row r="51" spans="1:15" x14ac:dyDescent="0.3">
      <c r="A51" s="1" t="s">
        <v>62</v>
      </c>
      <c r="B51" s="1">
        <v>279</v>
      </c>
      <c r="C51" s="9">
        <v>1E-3</v>
      </c>
      <c r="D51" s="9">
        <v>21.7</v>
      </c>
      <c r="E51" s="9">
        <v>72.150000000000006</v>
      </c>
      <c r="F51" s="9">
        <v>7395</v>
      </c>
      <c r="G51" s="11">
        <v>307</v>
      </c>
      <c r="H51" s="14">
        <v>116</v>
      </c>
      <c r="I51" s="9">
        <v>185798.9</v>
      </c>
      <c r="J51" s="9">
        <v>51.4</v>
      </c>
      <c r="K51" s="11">
        <v>64025</v>
      </c>
      <c r="L51" s="9" t="s">
        <v>234</v>
      </c>
      <c r="M51" s="9">
        <v>4825</v>
      </c>
      <c r="N51" s="9">
        <v>284</v>
      </c>
      <c r="O51" s="9">
        <v>455</v>
      </c>
    </row>
    <row r="52" spans="1:15" x14ac:dyDescent="0.3">
      <c r="A52" s="1" t="s">
        <v>63</v>
      </c>
      <c r="B52" s="1">
        <v>630</v>
      </c>
      <c r="C52" s="9">
        <v>2E-3</v>
      </c>
      <c r="D52" s="9">
        <v>17.899999999999999</v>
      </c>
      <c r="E52" s="9">
        <v>69.16</v>
      </c>
      <c r="F52" s="9">
        <v>12856</v>
      </c>
      <c r="G52" s="11">
        <v>227</v>
      </c>
      <c r="H52" s="14">
        <v>128.4</v>
      </c>
      <c r="I52" s="9">
        <v>335944.5</v>
      </c>
      <c r="J52" s="9">
        <v>45.3</v>
      </c>
      <c r="K52" s="11">
        <v>164576</v>
      </c>
      <c r="L52" s="9" t="s">
        <v>235</v>
      </c>
      <c r="M52" s="9">
        <v>8143</v>
      </c>
      <c r="N52" s="9">
        <v>545</v>
      </c>
      <c r="O52" s="9">
        <v>507</v>
      </c>
    </row>
    <row r="53" spans="1:15" x14ac:dyDescent="0.3">
      <c r="A53" s="1" t="s">
        <v>64</v>
      </c>
      <c r="B53" s="1">
        <v>857</v>
      </c>
      <c r="C53" s="9">
        <v>1E-3</v>
      </c>
      <c r="D53" s="9">
        <v>19.8</v>
      </c>
      <c r="E53" s="9">
        <v>69.400000000000006</v>
      </c>
      <c r="F53" s="9">
        <v>18426</v>
      </c>
      <c r="G53" s="11">
        <v>239</v>
      </c>
      <c r="H53" s="14">
        <v>96.8</v>
      </c>
      <c r="I53" s="9">
        <v>613975</v>
      </c>
      <c r="J53" s="9">
        <v>38.4</v>
      </c>
      <c r="K53" s="11">
        <v>174886</v>
      </c>
      <c r="L53" s="9" t="s">
        <v>236</v>
      </c>
      <c r="M53" s="9">
        <v>8086</v>
      </c>
      <c r="N53" s="9">
        <v>834</v>
      </c>
      <c r="O53" s="9">
        <v>815</v>
      </c>
    </row>
    <row r="54" spans="1:15" x14ac:dyDescent="0.3">
      <c r="A54" s="1" t="s">
        <v>65</v>
      </c>
      <c r="B54" s="1">
        <v>1907</v>
      </c>
      <c r="C54" s="9">
        <v>2.1000000000000001E-2</v>
      </c>
      <c r="D54" s="9">
        <v>17.3</v>
      </c>
      <c r="E54" s="9">
        <v>70.52</v>
      </c>
      <c r="F54" s="9">
        <v>25128</v>
      </c>
      <c r="G54" s="11">
        <v>238</v>
      </c>
      <c r="H54" s="14">
        <v>128.80000000000001</v>
      </c>
      <c r="I54" s="9">
        <v>139873.29999999999</v>
      </c>
      <c r="J54" s="9">
        <v>43.9</v>
      </c>
      <c r="K54" s="11">
        <v>112916</v>
      </c>
      <c r="L54" s="9" t="s">
        <v>237</v>
      </c>
      <c r="M54" s="9">
        <v>2521</v>
      </c>
      <c r="N54" s="9">
        <v>845</v>
      </c>
      <c r="O54" s="9">
        <v>1361</v>
      </c>
    </row>
    <row r="55" spans="1:15" x14ac:dyDescent="0.3">
      <c r="A55" s="1" t="s">
        <v>66</v>
      </c>
      <c r="B55" s="1">
        <v>686</v>
      </c>
      <c r="C55" s="9">
        <v>0</v>
      </c>
      <c r="D55" s="9">
        <v>19.100000000000001</v>
      </c>
      <c r="E55" s="9">
        <v>69.8</v>
      </c>
      <c r="F55" s="9">
        <v>10198</v>
      </c>
      <c r="G55" s="11">
        <v>286</v>
      </c>
      <c r="H55" s="14">
        <v>110.7</v>
      </c>
      <c r="I55" s="9">
        <v>250039.3</v>
      </c>
      <c r="J55" s="9">
        <v>30.6</v>
      </c>
      <c r="K55" s="11">
        <v>111526</v>
      </c>
      <c r="L55" s="9" t="s">
        <v>238</v>
      </c>
      <c r="M55" s="9">
        <v>5320</v>
      </c>
      <c r="N55" s="9">
        <v>340</v>
      </c>
      <c r="O55" s="9">
        <v>393</v>
      </c>
    </row>
    <row r="56" spans="1:15" x14ac:dyDescent="0.3">
      <c r="A56" s="1" t="s">
        <v>67</v>
      </c>
      <c r="B56" s="1">
        <v>807</v>
      </c>
      <c r="C56" s="9">
        <v>0</v>
      </c>
      <c r="D56" s="9">
        <v>15.2</v>
      </c>
      <c r="E56" s="9">
        <v>72.06</v>
      </c>
      <c r="F56" s="9">
        <v>13656</v>
      </c>
      <c r="G56" s="11">
        <v>373</v>
      </c>
      <c r="H56" s="14">
        <v>122.7</v>
      </c>
      <c r="I56" s="9">
        <v>223161.1</v>
      </c>
      <c r="J56" s="9">
        <v>27.6</v>
      </c>
      <c r="K56" s="11">
        <v>96377</v>
      </c>
      <c r="L56" s="9" t="s">
        <v>239</v>
      </c>
      <c r="M56" s="9">
        <v>5125</v>
      </c>
      <c r="N56" s="9">
        <v>1036</v>
      </c>
      <c r="O56" s="9">
        <v>367</v>
      </c>
    </row>
    <row r="57" spans="1:15" ht="28.2" x14ac:dyDescent="0.3">
      <c r="A57" s="1" t="s">
        <v>68</v>
      </c>
      <c r="B57" s="1">
        <v>960</v>
      </c>
      <c r="C57" s="9">
        <v>1E-3</v>
      </c>
      <c r="D57" s="9">
        <v>24.7</v>
      </c>
      <c r="E57" s="9">
        <v>70.290000000000006</v>
      </c>
      <c r="F57" s="9">
        <v>19635</v>
      </c>
      <c r="G57" s="11">
        <v>590</v>
      </c>
      <c r="H57" s="14">
        <v>94.6</v>
      </c>
      <c r="I57" s="9">
        <v>780139.8</v>
      </c>
      <c r="J57" s="9">
        <v>33.200000000000003</v>
      </c>
      <c r="K57" s="11">
        <v>196688</v>
      </c>
      <c r="L57" s="9" t="s">
        <v>240</v>
      </c>
      <c r="M57" s="9">
        <v>9846</v>
      </c>
      <c r="N57" s="9">
        <v>441</v>
      </c>
      <c r="O57" s="9">
        <v>619</v>
      </c>
    </row>
    <row r="58" spans="1:15" ht="28.2" x14ac:dyDescent="0.3">
      <c r="A58" s="1" t="s">
        <v>69</v>
      </c>
      <c r="B58" s="1">
        <v>704</v>
      </c>
      <c r="C58" s="9">
        <v>4.0000000000000001E-3</v>
      </c>
      <c r="D58" s="9">
        <v>20.8</v>
      </c>
      <c r="E58" s="9">
        <v>74.2</v>
      </c>
      <c r="F58" s="9">
        <v>14266</v>
      </c>
      <c r="G58" s="11">
        <v>371</v>
      </c>
      <c r="H58" s="14">
        <v>112.8</v>
      </c>
      <c r="I58" s="9">
        <v>178921.1</v>
      </c>
      <c r="J58" s="9">
        <v>37.4</v>
      </c>
      <c r="K58" s="11">
        <v>144655</v>
      </c>
      <c r="L58" s="9" t="s">
        <v>241</v>
      </c>
      <c r="M58" s="9">
        <v>7127</v>
      </c>
      <c r="N58" s="9">
        <v>1078</v>
      </c>
      <c r="O58" s="9">
        <v>1068</v>
      </c>
    </row>
    <row r="59" spans="1:15" ht="28.2" x14ac:dyDescent="0.3">
      <c r="A59" s="1" t="s">
        <v>70</v>
      </c>
      <c r="B59" s="1">
        <v>3869</v>
      </c>
      <c r="C59" s="11">
        <v>1E-3</v>
      </c>
      <c r="D59" s="9">
        <v>18.600000000000001</v>
      </c>
      <c r="E59" s="9">
        <v>72.81</v>
      </c>
      <c r="F59" s="9">
        <v>43657</v>
      </c>
      <c r="G59" s="11">
        <v>422</v>
      </c>
      <c r="H59" s="14">
        <v>152</v>
      </c>
      <c r="I59" s="9">
        <v>483509.9</v>
      </c>
      <c r="J59" s="9">
        <v>25</v>
      </c>
      <c r="K59" s="11">
        <v>200999</v>
      </c>
      <c r="L59" s="9" t="s">
        <v>242</v>
      </c>
      <c r="M59" s="9">
        <v>6802</v>
      </c>
      <c r="N59" s="9">
        <v>2904</v>
      </c>
      <c r="O59" s="9">
        <v>2343</v>
      </c>
    </row>
    <row r="60" spans="1:15" x14ac:dyDescent="0.3">
      <c r="A60" s="1" t="s">
        <v>71</v>
      </c>
      <c r="B60" s="1">
        <v>316</v>
      </c>
      <c r="C60" s="11">
        <v>1E-3</v>
      </c>
      <c r="D60" s="9">
        <v>34</v>
      </c>
      <c r="E60" s="9">
        <v>63.13</v>
      </c>
      <c r="F60" s="9">
        <v>7971</v>
      </c>
      <c r="G60" s="11">
        <v>342</v>
      </c>
      <c r="H60" s="14">
        <v>79</v>
      </c>
      <c r="I60" s="9">
        <v>150265.5</v>
      </c>
      <c r="J60" s="9">
        <v>37.1</v>
      </c>
      <c r="K60" s="11">
        <v>68576</v>
      </c>
      <c r="L60" s="9" t="s">
        <v>243</v>
      </c>
      <c r="M60" s="9">
        <v>3784</v>
      </c>
      <c r="N60" s="9">
        <v>168</v>
      </c>
      <c r="O60" s="9">
        <v>599</v>
      </c>
    </row>
    <row r="61" spans="1:15" x14ac:dyDescent="0.3">
      <c r="A61" s="1" t="s">
        <v>72</v>
      </c>
      <c r="B61" s="1">
        <v>537</v>
      </c>
      <c r="C61" s="11">
        <v>3.0000000000000001E-3</v>
      </c>
      <c r="D61" s="9">
        <v>21.3</v>
      </c>
      <c r="E61" s="9">
        <v>68.680000000000007</v>
      </c>
      <c r="F61" s="9">
        <v>11216</v>
      </c>
      <c r="G61" s="11">
        <v>158</v>
      </c>
      <c r="H61" s="14">
        <v>133.69999999999999</v>
      </c>
      <c r="I61" s="9">
        <v>317763.59999999998</v>
      </c>
      <c r="J61" s="9">
        <v>35.799999999999997</v>
      </c>
      <c r="K61" s="11">
        <v>137261</v>
      </c>
      <c r="L61" s="9" t="s">
        <v>244</v>
      </c>
      <c r="M61" s="9">
        <v>6434</v>
      </c>
      <c r="N61" s="9">
        <v>366</v>
      </c>
      <c r="O61" s="9">
        <v>670</v>
      </c>
    </row>
    <row r="62" spans="1:15" x14ac:dyDescent="0.3">
      <c r="A62" s="1" t="s">
        <v>73</v>
      </c>
      <c r="B62" s="1">
        <v>4236</v>
      </c>
      <c r="C62" s="11">
        <v>1.2E-2</v>
      </c>
      <c r="D62" s="9">
        <v>16.5</v>
      </c>
      <c r="E62" s="9">
        <v>71.900000000000006</v>
      </c>
      <c r="F62" s="9">
        <v>57101</v>
      </c>
      <c r="G62" s="11">
        <v>352</v>
      </c>
      <c r="H62" s="14">
        <v>122.9</v>
      </c>
      <c r="I62" s="9">
        <v>280522</v>
      </c>
      <c r="J62" s="9">
        <v>28.7</v>
      </c>
      <c r="K62" s="11">
        <v>194599</v>
      </c>
      <c r="L62" s="9" t="s">
        <v>245</v>
      </c>
      <c r="M62" s="9">
        <v>6895</v>
      </c>
      <c r="N62" s="9">
        <v>2959</v>
      </c>
      <c r="O62" s="9">
        <v>3673</v>
      </c>
    </row>
    <row r="63" spans="1:15" x14ac:dyDescent="0.3">
      <c r="A63" s="1" t="s">
        <v>74</v>
      </c>
      <c r="B63" s="1">
        <v>1130</v>
      </c>
      <c r="C63" s="11">
        <v>1E-3</v>
      </c>
      <c r="D63" s="9">
        <v>15.1</v>
      </c>
      <c r="E63" s="9">
        <v>71.459999999999994</v>
      </c>
      <c r="F63" s="9">
        <v>18684</v>
      </c>
      <c r="G63" s="11">
        <v>315</v>
      </c>
      <c r="H63" s="14">
        <v>126.4</v>
      </c>
      <c r="I63" s="9">
        <v>285257.8</v>
      </c>
      <c r="J63" s="9">
        <v>24.6</v>
      </c>
      <c r="K63" s="11">
        <v>148687</v>
      </c>
      <c r="L63" s="9" t="s">
        <v>246</v>
      </c>
      <c r="M63" s="9">
        <v>6994</v>
      </c>
      <c r="N63" s="9">
        <v>1078</v>
      </c>
      <c r="O63" s="9">
        <v>757</v>
      </c>
    </row>
    <row r="64" spans="1:15" x14ac:dyDescent="0.3">
      <c r="A64" s="1" t="s">
        <v>75</v>
      </c>
      <c r="B64" s="1">
        <v>3206</v>
      </c>
      <c r="C64" s="11">
        <v>1E-3</v>
      </c>
      <c r="D64" s="9">
        <v>16.600000000000001</v>
      </c>
      <c r="E64" s="9">
        <v>70.349999999999994</v>
      </c>
      <c r="F64" s="9">
        <v>40998</v>
      </c>
      <c r="G64" s="11">
        <v>346</v>
      </c>
      <c r="H64" s="14">
        <v>127.6</v>
      </c>
      <c r="I64" s="9">
        <v>394135.9</v>
      </c>
      <c r="J64" s="9">
        <v>31.3</v>
      </c>
      <c r="K64" s="11">
        <v>183836</v>
      </c>
      <c r="L64" s="9" t="s">
        <v>247</v>
      </c>
      <c r="M64" s="9">
        <v>7424</v>
      </c>
      <c r="N64" s="9">
        <v>2153</v>
      </c>
      <c r="O64" s="9">
        <v>3356</v>
      </c>
    </row>
    <row r="65" spans="1:15" x14ac:dyDescent="0.3">
      <c r="A65" s="1" t="s">
        <v>76</v>
      </c>
      <c r="B65" s="1">
        <v>5226</v>
      </c>
      <c r="C65" s="11">
        <v>2E-3</v>
      </c>
      <c r="D65" s="9">
        <v>14.4</v>
      </c>
      <c r="E65" s="9">
        <v>74.42</v>
      </c>
      <c r="F65" s="9">
        <v>62023</v>
      </c>
      <c r="G65" s="11">
        <v>580</v>
      </c>
      <c r="H65" s="14">
        <v>116.7</v>
      </c>
      <c r="I65" s="9">
        <v>650339.69999999995</v>
      </c>
      <c r="J65" s="9">
        <v>29.3</v>
      </c>
      <c r="K65" s="11">
        <v>219750</v>
      </c>
      <c r="L65" s="9" t="s">
        <v>248</v>
      </c>
      <c r="M65" s="9">
        <v>16825</v>
      </c>
      <c r="N65" s="9">
        <v>2747</v>
      </c>
      <c r="O65" s="9">
        <v>6854</v>
      </c>
    </row>
    <row r="66" spans="1:15" x14ac:dyDescent="0.3">
      <c r="A66" s="1" t="s">
        <v>77</v>
      </c>
      <c r="B66" s="1">
        <v>2488</v>
      </c>
      <c r="C66" s="11">
        <v>2E-3</v>
      </c>
      <c r="D66" s="9">
        <v>16.399999999999999</v>
      </c>
      <c r="E66" s="9">
        <v>71.400000000000006</v>
      </c>
      <c r="F66" s="9">
        <v>32279</v>
      </c>
      <c r="G66" s="11">
        <v>340</v>
      </c>
      <c r="H66" s="14">
        <v>101.7</v>
      </c>
      <c r="I66" s="9">
        <v>251047.1</v>
      </c>
      <c r="J66" s="9">
        <v>33.200000000000003</v>
      </c>
      <c r="K66" s="11">
        <v>126139</v>
      </c>
      <c r="L66" s="9" t="s">
        <v>249</v>
      </c>
      <c r="M66" s="9">
        <v>5995</v>
      </c>
      <c r="N66" s="9">
        <v>1467</v>
      </c>
      <c r="O66" s="9">
        <v>1493</v>
      </c>
    </row>
    <row r="67" spans="1:15" x14ac:dyDescent="0.3">
      <c r="A67" s="1" t="s">
        <v>78</v>
      </c>
      <c r="B67" s="1">
        <v>487</v>
      </c>
      <c r="C67" s="11">
        <v>5.0000000000000001E-3</v>
      </c>
      <c r="D67" s="9">
        <v>18.7</v>
      </c>
      <c r="E67" s="9">
        <v>67.989999999999995</v>
      </c>
      <c r="F67" s="9">
        <v>12349</v>
      </c>
      <c r="G67" s="11">
        <v>182</v>
      </c>
      <c r="H67" s="14">
        <v>84.1</v>
      </c>
      <c r="I67" s="9">
        <v>1716734.4</v>
      </c>
      <c r="J67" s="9">
        <v>33.1</v>
      </c>
      <c r="K67" s="11">
        <v>272527</v>
      </c>
      <c r="L67" s="9" t="s">
        <v>250</v>
      </c>
      <c r="M67" s="9">
        <v>11723</v>
      </c>
      <c r="N67" s="9">
        <v>511</v>
      </c>
      <c r="O67" s="9">
        <v>649</v>
      </c>
    </row>
    <row r="68" spans="1:15" x14ac:dyDescent="0.3">
      <c r="A68" s="1" t="s">
        <v>79</v>
      </c>
      <c r="B68" s="1">
        <v>4330</v>
      </c>
      <c r="C68" s="11">
        <v>3.0000000000000001E-3</v>
      </c>
      <c r="D68" s="9">
        <v>18.600000000000001</v>
      </c>
      <c r="E68" s="9">
        <v>69.83</v>
      </c>
      <c r="F68" s="9">
        <v>55936</v>
      </c>
      <c r="G68" s="11">
        <v>313</v>
      </c>
      <c r="H68" s="14">
        <v>110.1</v>
      </c>
      <c r="I68" s="9">
        <v>421100.7</v>
      </c>
      <c r="J68" s="9">
        <v>30.3</v>
      </c>
      <c r="K68" s="11">
        <v>239283</v>
      </c>
      <c r="L68" s="9" t="s">
        <v>251</v>
      </c>
      <c r="M68" s="9">
        <v>8083</v>
      </c>
      <c r="N68" s="9">
        <v>2909</v>
      </c>
      <c r="O68" s="9">
        <v>4503</v>
      </c>
    </row>
    <row r="69" spans="1:15" x14ac:dyDescent="0.3">
      <c r="A69" s="1" t="s">
        <v>80</v>
      </c>
      <c r="B69" s="1">
        <v>416</v>
      </c>
      <c r="C69" s="11">
        <v>0</v>
      </c>
      <c r="D69" s="9">
        <v>16</v>
      </c>
      <c r="E69" s="9">
        <v>70.67</v>
      </c>
      <c r="F69" s="9">
        <v>6097</v>
      </c>
      <c r="G69" s="11">
        <v>364</v>
      </c>
      <c r="H69" s="14">
        <v>153.80000000000001</v>
      </c>
      <c r="I69" s="9">
        <v>119384.5</v>
      </c>
      <c r="J69" s="9">
        <v>52.1</v>
      </c>
      <c r="K69" s="11">
        <v>94360</v>
      </c>
      <c r="L69" s="9" t="s">
        <v>252</v>
      </c>
      <c r="M69" s="9">
        <v>2707</v>
      </c>
      <c r="N69" s="9">
        <v>328</v>
      </c>
      <c r="O69" s="9">
        <v>136</v>
      </c>
    </row>
    <row r="70" spans="1:15" x14ac:dyDescent="0.3">
      <c r="A70" s="1" t="s">
        <v>81</v>
      </c>
      <c r="B70" s="1">
        <v>959</v>
      </c>
      <c r="C70" s="11">
        <v>1E-3</v>
      </c>
      <c r="D70" s="9">
        <v>15.3</v>
      </c>
      <c r="E70" s="9">
        <v>69.739999999999995</v>
      </c>
      <c r="F70" s="9">
        <v>17916</v>
      </c>
      <c r="G70" s="11">
        <v>273</v>
      </c>
      <c r="H70" s="14">
        <v>101.6</v>
      </c>
      <c r="I70" s="9">
        <v>266927.2</v>
      </c>
      <c r="J70" s="9">
        <v>34.799999999999997</v>
      </c>
      <c r="K70" s="11">
        <v>163628</v>
      </c>
      <c r="L70" s="9" t="s">
        <v>253</v>
      </c>
      <c r="M70" s="9">
        <v>6189</v>
      </c>
      <c r="N70" s="9">
        <v>907</v>
      </c>
      <c r="O70" s="9">
        <v>734</v>
      </c>
    </row>
    <row r="71" spans="1:15" x14ac:dyDescent="0.3">
      <c r="A71" s="1" t="s">
        <v>82</v>
      </c>
      <c r="B71" s="1">
        <v>2802</v>
      </c>
      <c r="C71" s="11">
        <v>4.0000000000000001E-3</v>
      </c>
      <c r="D71" s="9">
        <v>18.399999999999999</v>
      </c>
      <c r="E71" s="9">
        <v>73.36</v>
      </c>
      <c r="F71" s="9">
        <v>39739</v>
      </c>
      <c r="G71" s="11">
        <v>313</v>
      </c>
      <c r="H71" s="14">
        <v>124.6</v>
      </c>
      <c r="I71" s="9">
        <v>221814.1</v>
      </c>
      <c r="J71" s="9">
        <v>22.6</v>
      </c>
      <c r="K71" s="11">
        <v>166622</v>
      </c>
      <c r="L71" s="9">
        <v>16027133</v>
      </c>
      <c r="M71" s="9">
        <v>6349</v>
      </c>
      <c r="N71" s="9">
        <v>3313</v>
      </c>
      <c r="O71" s="9">
        <v>2075</v>
      </c>
    </row>
    <row r="72" spans="1:15" x14ac:dyDescent="0.3">
      <c r="A72" s="1" t="s">
        <v>83</v>
      </c>
      <c r="B72" s="1">
        <v>1050</v>
      </c>
      <c r="C72" s="11">
        <v>6.0000000000000001E-3</v>
      </c>
      <c r="D72" s="9">
        <v>14.8</v>
      </c>
      <c r="E72" s="9">
        <v>71.67</v>
      </c>
      <c r="F72" s="9">
        <v>17053</v>
      </c>
      <c r="G72" s="11">
        <v>278</v>
      </c>
      <c r="H72" s="14">
        <v>122.5</v>
      </c>
      <c r="I72" s="9">
        <v>300289.90000000002</v>
      </c>
      <c r="J72" s="9">
        <v>25.4</v>
      </c>
      <c r="K72" s="11">
        <v>172696</v>
      </c>
      <c r="L72" s="9">
        <v>9535568</v>
      </c>
      <c r="M72" s="9">
        <v>5928</v>
      </c>
      <c r="N72" s="9">
        <v>546</v>
      </c>
      <c r="O72" s="9">
        <v>874</v>
      </c>
    </row>
    <row r="73" spans="1:15" x14ac:dyDescent="0.3">
      <c r="A73" s="1" t="s">
        <v>84</v>
      </c>
      <c r="B73" s="1">
        <v>1305</v>
      </c>
      <c r="C73" s="11">
        <v>2E-3</v>
      </c>
      <c r="D73" s="9">
        <v>16.2</v>
      </c>
      <c r="E73" s="9">
        <v>69.099999999999994</v>
      </c>
      <c r="F73" s="9">
        <v>21774</v>
      </c>
      <c r="G73" s="11">
        <v>224</v>
      </c>
      <c r="H73" s="14">
        <v>104.9</v>
      </c>
      <c r="I73" s="9">
        <v>251633.2</v>
      </c>
      <c r="J73" s="9">
        <v>39.299999999999997</v>
      </c>
      <c r="K73" s="11">
        <v>161161</v>
      </c>
      <c r="L73" s="9" t="s">
        <v>254</v>
      </c>
      <c r="M73" s="9">
        <v>6524</v>
      </c>
      <c r="N73" s="9">
        <v>1083</v>
      </c>
      <c r="O73" s="9">
        <v>661</v>
      </c>
    </row>
    <row r="74" spans="1:15" x14ac:dyDescent="0.3">
      <c r="A74" s="1" t="s">
        <v>85</v>
      </c>
      <c r="B74" s="1">
        <v>1077</v>
      </c>
      <c r="C74" s="11">
        <v>2E-3</v>
      </c>
      <c r="D74" s="9">
        <v>18.5</v>
      </c>
      <c r="E74" s="9">
        <v>71.25</v>
      </c>
      <c r="F74" s="9">
        <v>17738</v>
      </c>
      <c r="G74" s="11">
        <v>399</v>
      </c>
      <c r="H74" s="14">
        <v>94.9</v>
      </c>
      <c r="I74" s="9">
        <v>438316.5</v>
      </c>
      <c r="J74" s="9">
        <v>27.8</v>
      </c>
      <c r="K74" s="11">
        <v>124791</v>
      </c>
      <c r="L74" s="9">
        <v>5055700</v>
      </c>
      <c r="M74" s="9">
        <v>8024</v>
      </c>
      <c r="N74" s="9">
        <v>630</v>
      </c>
      <c r="O74" s="9">
        <v>1049</v>
      </c>
    </row>
    <row r="75" spans="1:15" x14ac:dyDescent="0.3">
      <c r="A75" s="1" t="s">
        <v>86</v>
      </c>
      <c r="B75" s="1">
        <v>1506</v>
      </c>
      <c r="C75" s="11">
        <v>1E-3</v>
      </c>
      <c r="D75" s="9">
        <v>14.5</v>
      </c>
      <c r="E75" s="9">
        <v>70.06</v>
      </c>
      <c r="F75" s="9">
        <v>19708</v>
      </c>
      <c r="G75" s="11">
        <v>232</v>
      </c>
      <c r="H75" s="14">
        <v>114.7</v>
      </c>
      <c r="I75" s="9">
        <v>316248.5</v>
      </c>
      <c r="J75" s="9">
        <v>34.200000000000003</v>
      </c>
      <c r="K75" s="11">
        <v>167802</v>
      </c>
      <c r="L75" s="9" t="s">
        <v>255</v>
      </c>
      <c r="M75" s="9">
        <v>6912</v>
      </c>
      <c r="N75" s="9">
        <v>881</v>
      </c>
      <c r="O75" s="9">
        <v>670</v>
      </c>
    </row>
    <row r="76" spans="1:15" ht="28.2" x14ac:dyDescent="0.3">
      <c r="A76" s="1" t="s">
        <v>87</v>
      </c>
      <c r="B76" s="1">
        <v>1455</v>
      </c>
      <c r="C76" s="11">
        <v>4.0000000000000001E-3</v>
      </c>
      <c r="D76" s="9">
        <v>20.7</v>
      </c>
      <c r="E76" s="9">
        <v>70.58</v>
      </c>
      <c r="F76" s="9">
        <v>22755</v>
      </c>
      <c r="G76" s="11">
        <v>449</v>
      </c>
      <c r="H76" s="14">
        <v>144.19999999999999</v>
      </c>
      <c r="I76" s="9">
        <v>628098.5</v>
      </c>
      <c r="J76" s="9">
        <v>31.4</v>
      </c>
      <c r="K76" s="11">
        <v>226531</v>
      </c>
      <c r="L76" s="9" t="s">
        <v>256</v>
      </c>
      <c r="M76" s="9">
        <v>10242</v>
      </c>
      <c r="N76" s="9">
        <v>946</v>
      </c>
      <c r="O76" s="9">
        <v>1590</v>
      </c>
    </row>
    <row r="77" spans="1:15" x14ac:dyDescent="0.3">
      <c r="A77" s="1" t="s">
        <v>88</v>
      </c>
      <c r="B77" s="1">
        <v>1517</v>
      </c>
      <c r="C77" s="11">
        <v>4.0000000000000001E-3</v>
      </c>
      <c r="D77" s="9">
        <v>20.100000000000001</v>
      </c>
      <c r="E77" s="9">
        <v>70.459999999999994</v>
      </c>
      <c r="F77" s="9">
        <v>22241</v>
      </c>
      <c r="G77" s="11">
        <v>338</v>
      </c>
      <c r="H77" s="14">
        <v>107.7</v>
      </c>
      <c r="I77" s="9">
        <v>341391.7</v>
      </c>
      <c r="J77" s="9">
        <v>29.1</v>
      </c>
      <c r="K77" s="11">
        <v>136441</v>
      </c>
      <c r="L77" s="9" t="s">
        <v>257</v>
      </c>
      <c r="M77" s="9">
        <v>4950</v>
      </c>
      <c r="N77" s="9">
        <v>1000</v>
      </c>
      <c r="O77" s="9">
        <v>1250</v>
      </c>
    </row>
    <row r="78" spans="1:15" x14ac:dyDescent="0.3">
      <c r="A78" s="1" t="s">
        <v>89</v>
      </c>
      <c r="B78" s="1">
        <v>1258</v>
      </c>
      <c r="C78" s="11">
        <v>1E-3</v>
      </c>
      <c r="D78" s="9">
        <v>15.9</v>
      </c>
      <c r="E78" s="9">
        <v>70.459999999999994</v>
      </c>
      <c r="F78" s="9">
        <v>16869</v>
      </c>
      <c r="G78" s="11">
        <v>312</v>
      </c>
      <c r="H78" s="14">
        <v>118</v>
      </c>
      <c r="I78" s="9">
        <v>241633.8</v>
      </c>
      <c r="J78" s="9">
        <v>41.6</v>
      </c>
      <c r="K78" s="11">
        <v>134072</v>
      </c>
      <c r="L78" s="9" t="s">
        <v>258</v>
      </c>
      <c r="M78" s="9">
        <v>6299</v>
      </c>
      <c r="N78" s="9">
        <v>873</v>
      </c>
      <c r="O78" s="9">
        <v>822</v>
      </c>
    </row>
    <row r="79" spans="1:15" x14ac:dyDescent="0.3">
      <c r="A79" s="1" t="s">
        <v>90</v>
      </c>
      <c r="B79" s="1">
        <v>1334</v>
      </c>
      <c r="C79" s="11">
        <v>1E-3</v>
      </c>
      <c r="D79" s="9">
        <v>18</v>
      </c>
      <c r="E79" s="9">
        <v>68.72</v>
      </c>
      <c r="F79" s="9">
        <v>27602</v>
      </c>
      <c r="G79" s="11">
        <v>417</v>
      </c>
      <c r="H79" s="14">
        <v>115</v>
      </c>
      <c r="I79" s="9">
        <v>445809.5</v>
      </c>
      <c r="J79" s="9">
        <v>40.4</v>
      </c>
      <c r="K79" s="11">
        <v>203200</v>
      </c>
      <c r="L79" s="9" t="s">
        <v>259</v>
      </c>
      <c r="M79" s="9">
        <v>11150</v>
      </c>
      <c r="N79" s="9">
        <v>963</v>
      </c>
      <c r="O79" s="9">
        <v>1008</v>
      </c>
    </row>
    <row r="80" spans="1:15" ht="42" x14ac:dyDescent="0.3">
      <c r="A80" s="1" t="s">
        <v>91</v>
      </c>
      <c r="B80" s="1">
        <v>1626</v>
      </c>
      <c r="C80" s="11">
        <v>0</v>
      </c>
      <c r="D80" s="9">
        <v>22.8</v>
      </c>
      <c r="E80" s="9">
        <v>72.58</v>
      </c>
      <c r="F80" s="9">
        <v>26783</v>
      </c>
      <c r="G80" s="11">
        <v>168</v>
      </c>
      <c r="H80" s="14">
        <v>127.5</v>
      </c>
      <c r="I80" s="9">
        <v>1947653.2</v>
      </c>
      <c r="J80" s="9">
        <v>28.7</v>
      </c>
      <c r="K80" s="11">
        <v>229048</v>
      </c>
      <c r="L80" s="9" t="s">
        <v>260</v>
      </c>
      <c r="M80" s="9">
        <v>13893</v>
      </c>
      <c r="N80" s="9">
        <v>922</v>
      </c>
      <c r="O80" s="9">
        <v>1685</v>
      </c>
    </row>
    <row r="81" spans="1:15" x14ac:dyDescent="0.3">
      <c r="A81" s="1" t="s">
        <v>92</v>
      </c>
      <c r="B81" s="1">
        <v>3501</v>
      </c>
      <c r="C81" s="11">
        <v>1E-3</v>
      </c>
      <c r="D81" s="9">
        <v>18.8</v>
      </c>
      <c r="E81" s="9">
        <v>69.900000000000006</v>
      </c>
      <c r="F81" s="9">
        <v>47223</v>
      </c>
      <c r="G81" s="11">
        <v>315</v>
      </c>
      <c r="H81" s="14">
        <v>131.19999999999999</v>
      </c>
      <c r="I81" s="9">
        <v>345597.1</v>
      </c>
      <c r="J81" s="9">
        <v>32.700000000000003</v>
      </c>
      <c r="K81" s="11">
        <v>146636</v>
      </c>
      <c r="L81" s="9" t="s">
        <v>261</v>
      </c>
      <c r="M81" s="9">
        <v>6667</v>
      </c>
      <c r="N81" s="9">
        <v>2253</v>
      </c>
      <c r="O81" s="9">
        <v>3313</v>
      </c>
    </row>
    <row r="82" spans="1:15" x14ac:dyDescent="0.3">
      <c r="A82" s="1" t="s">
        <v>93</v>
      </c>
      <c r="B82" s="1">
        <v>1394</v>
      </c>
      <c r="C82" s="11">
        <v>0.04</v>
      </c>
      <c r="D82" s="9">
        <v>34.5</v>
      </c>
      <c r="E82" s="9">
        <v>73.45</v>
      </c>
      <c r="F82" s="9">
        <v>23512</v>
      </c>
      <c r="G82" s="11">
        <v>238</v>
      </c>
      <c r="H82" s="14">
        <v>162.30000000000001</v>
      </c>
      <c r="I82" s="9">
        <v>111705.4</v>
      </c>
      <c r="J82" s="9">
        <v>39.6</v>
      </c>
      <c r="K82" s="11">
        <v>106136</v>
      </c>
      <c r="L82" s="9" t="s">
        <v>262</v>
      </c>
      <c r="M82" s="9">
        <v>4706</v>
      </c>
      <c r="N82" s="9">
        <v>411</v>
      </c>
      <c r="O82" s="9">
        <v>561</v>
      </c>
    </row>
    <row r="83" spans="1:15" ht="28.2" x14ac:dyDescent="0.3">
      <c r="A83" s="1" t="s">
        <v>94</v>
      </c>
      <c r="B83" s="1">
        <v>1237</v>
      </c>
      <c r="C83" s="11">
        <v>2E-3</v>
      </c>
      <c r="D83" s="9">
        <v>18.600000000000001</v>
      </c>
      <c r="E83" s="9">
        <v>71.349999999999994</v>
      </c>
      <c r="F83" s="9">
        <v>15930</v>
      </c>
      <c r="G83" s="11">
        <v>310</v>
      </c>
      <c r="H83" s="14">
        <v>119.4</v>
      </c>
      <c r="I83" s="9">
        <v>203100.9</v>
      </c>
      <c r="J83" s="9">
        <v>29.2</v>
      </c>
      <c r="K83" s="11">
        <v>110509</v>
      </c>
      <c r="L83" s="9" t="s">
        <v>263</v>
      </c>
      <c r="M83" s="9">
        <v>5350</v>
      </c>
      <c r="N83" s="9">
        <v>1033</v>
      </c>
      <c r="O83" s="9">
        <v>515</v>
      </c>
    </row>
    <row r="84" spans="1:15" ht="28.2" x14ac:dyDescent="0.3">
      <c r="A84" s="1" t="s">
        <v>95</v>
      </c>
      <c r="B84" s="1">
        <v>50</v>
      </c>
      <c r="C84" s="11">
        <v>7.0000000000000001E-3</v>
      </c>
      <c r="D84" s="9">
        <v>22.8</v>
      </c>
      <c r="E84" s="9">
        <v>64.16</v>
      </c>
      <c r="F84" s="9">
        <v>3011</v>
      </c>
      <c r="G84" s="11">
        <v>92</v>
      </c>
      <c r="H84" s="14">
        <v>67</v>
      </c>
      <c r="I84" s="9">
        <v>1226152</v>
      </c>
      <c r="J84" s="9">
        <v>47.6</v>
      </c>
      <c r="K84" s="11">
        <v>119335</v>
      </c>
      <c r="L84" s="9">
        <v>765263</v>
      </c>
      <c r="M84" s="9">
        <v>14463</v>
      </c>
      <c r="N84" s="9">
        <v>41</v>
      </c>
      <c r="O84" s="9">
        <v>11</v>
      </c>
    </row>
    <row r="85" spans="1:15" ht="28.2" x14ac:dyDescent="0.3">
      <c r="A85" s="1" t="s">
        <v>96</v>
      </c>
      <c r="B85" s="1">
        <v>534</v>
      </c>
      <c r="C85" s="11">
        <v>2E-3</v>
      </c>
      <c r="D85" s="9">
        <v>23.8</v>
      </c>
      <c r="E85" s="9">
        <v>71.7</v>
      </c>
      <c r="F85" s="9">
        <v>15533</v>
      </c>
      <c r="G85" s="11">
        <v>49</v>
      </c>
      <c r="H85" s="14">
        <v>115.9</v>
      </c>
      <c r="I85" s="9">
        <v>3336453.4</v>
      </c>
      <c r="J85" s="9">
        <v>44.8</v>
      </c>
      <c r="K85" s="11">
        <v>245559</v>
      </c>
      <c r="L85" s="9" t="s">
        <v>264</v>
      </c>
      <c r="M85" s="9">
        <v>15965</v>
      </c>
      <c r="N85" s="9">
        <v>384</v>
      </c>
      <c r="O85" s="9">
        <v>448</v>
      </c>
    </row>
    <row r="86" spans="1:15" x14ac:dyDescent="0.3">
      <c r="A86" s="1" t="s">
        <v>97</v>
      </c>
      <c r="B86" s="1">
        <v>1272</v>
      </c>
      <c r="C86" s="11">
        <v>1E-3</v>
      </c>
      <c r="D86" s="9">
        <v>16.5</v>
      </c>
      <c r="E86" s="9">
        <v>70.98</v>
      </c>
      <c r="F86" s="9">
        <v>19996</v>
      </c>
      <c r="G86" s="11">
        <v>292</v>
      </c>
      <c r="H86" s="14">
        <v>106.1</v>
      </c>
      <c r="I86" s="9">
        <v>348375.7</v>
      </c>
      <c r="J86" s="9">
        <v>36.6</v>
      </c>
      <c r="K86" s="11">
        <v>160850</v>
      </c>
      <c r="L86" s="9" t="s">
        <v>265</v>
      </c>
      <c r="M86" s="9">
        <v>6448</v>
      </c>
      <c r="N86" s="9">
        <v>654</v>
      </c>
      <c r="O86" s="9">
        <v>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E8D0-431C-40C6-840B-98909C1C80BF}">
  <sheetPr codeName="Лист4"/>
  <dimension ref="A1:AD86"/>
  <sheetViews>
    <sheetView topLeftCell="J1" zoomScaleNormal="100" workbookViewId="0">
      <selection activeCell="X1" sqref="X1:AD86"/>
    </sheetView>
  </sheetViews>
  <sheetFormatPr defaultRowHeight="14.4" x14ac:dyDescent="0.3"/>
  <cols>
    <col min="1" max="1" width="22.44140625" customWidth="1"/>
    <col min="2" max="4" width="11.44140625" customWidth="1"/>
    <col min="5" max="5" width="12.6640625" customWidth="1"/>
    <col min="6" max="6" width="11.44140625" customWidth="1"/>
    <col min="7" max="7" width="13" customWidth="1"/>
    <col min="8" max="14" width="11.44140625" customWidth="1"/>
  </cols>
  <sheetData>
    <row r="1" spans="1:30" ht="400.2" x14ac:dyDescent="0.3">
      <c r="A1" s="3" t="s">
        <v>180</v>
      </c>
      <c r="B1" s="3" t="s">
        <v>0</v>
      </c>
      <c r="C1" s="3" t="s">
        <v>181</v>
      </c>
      <c r="D1" s="3" t="s">
        <v>2</v>
      </c>
      <c r="E1" s="3" t="s">
        <v>192</v>
      </c>
      <c r="F1" s="8" t="s">
        <v>4</v>
      </c>
      <c r="G1" s="3" t="s">
        <v>5</v>
      </c>
      <c r="H1" s="8" t="s">
        <v>182</v>
      </c>
      <c r="I1" s="3" t="s">
        <v>183</v>
      </c>
      <c r="J1" s="3" t="s">
        <v>6</v>
      </c>
      <c r="K1" s="4" t="s">
        <v>187</v>
      </c>
      <c r="L1" s="3" t="s">
        <v>185</v>
      </c>
      <c r="M1" s="3" t="s">
        <v>188</v>
      </c>
      <c r="N1" s="58" t="s">
        <v>266</v>
      </c>
      <c r="O1" s="3" t="s">
        <v>542</v>
      </c>
      <c r="P1" s="59" t="s">
        <v>570</v>
      </c>
      <c r="Q1" s="55" t="s">
        <v>543</v>
      </c>
      <c r="R1" s="55" t="s">
        <v>544</v>
      </c>
      <c r="S1" s="55" t="s">
        <v>545</v>
      </c>
      <c r="T1" s="55" t="s">
        <v>546</v>
      </c>
      <c r="U1" s="55" t="s">
        <v>547</v>
      </c>
      <c r="V1" s="55" t="s">
        <v>548</v>
      </c>
      <c r="W1" s="55" t="s">
        <v>549</v>
      </c>
      <c r="X1" s="42" t="s">
        <v>563</v>
      </c>
      <c r="Y1" s="42" t="s">
        <v>540</v>
      </c>
      <c r="Z1" s="42" t="s">
        <v>564</v>
      </c>
      <c r="AA1" s="42" t="s">
        <v>565</v>
      </c>
      <c r="AB1" s="42" t="s">
        <v>566</v>
      </c>
      <c r="AC1" s="42" t="s">
        <v>567</v>
      </c>
      <c r="AD1" s="42" t="s">
        <v>568</v>
      </c>
    </row>
    <row r="2" spans="1:30" x14ac:dyDescent="0.3">
      <c r="A2" s="1" t="s">
        <v>8</v>
      </c>
      <c r="B2" s="9" t="s">
        <v>191</v>
      </c>
      <c r="C2" s="9">
        <v>18.600000000000001</v>
      </c>
      <c r="D2" s="9">
        <v>70.44</v>
      </c>
      <c r="E2" s="9">
        <f>'2015'!F2/'2015'!B2</f>
        <v>16.73369793857804</v>
      </c>
      <c r="F2" s="11">
        <v>160</v>
      </c>
      <c r="G2" s="14">
        <v>102.5</v>
      </c>
      <c r="H2" s="9">
        <v>204933.1</v>
      </c>
      <c r="I2" s="9">
        <v>30.5</v>
      </c>
      <c r="J2" s="11">
        <v>134925</v>
      </c>
      <c r="K2" s="9">
        <f>'2015'!L2/'2015'!B2</f>
        <v>3758.4107278081619</v>
      </c>
      <c r="L2" s="71">
        <v>5769</v>
      </c>
      <c r="M2" s="9">
        <f>'2015'!N2/'2015'!B2</f>
        <v>0.54564577198148922</v>
      </c>
      <c r="N2" s="54">
        <f>'2015'!O2/'2015'!B2</f>
        <v>1.0466975178796802</v>
      </c>
      <c r="O2" s="56" t="s">
        <v>571</v>
      </c>
      <c r="P2" s="60">
        <v>14.1</v>
      </c>
      <c r="Q2" s="56">
        <v>1.81</v>
      </c>
      <c r="R2" s="56">
        <v>658</v>
      </c>
      <c r="S2" s="56">
        <v>60.5</v>
      </c>
      <c r="T2" s="56">
        <v>8</v>
      </c>
      <c r="U2" s="56">
        <v>18</v>
      </c>
      <c r="V2" s="56">
        <v>7.3</v>
      </c>
      <c r="W2" s="56">
        <v>16.2</v>
      </c>
      <c r="X2" s="48">
        <v>3.2</v>
      </c>
      <c r="Y2" s="48">
        <v>26.86</v>
      </c>
      <c r="Z2" s="48">
        <v>0</v>
      </c>
      <c r="AA2" s="48">
        <v>0</v>
      </c>
      <c r="AB2" s="48">
        <v>0</v>
      </c>
      <c r="AC2" s="48">
        <v>0.28999999999999998</v>
      </c>
      <c r="AD2" s="48">
        <v>1</v>
      </c>
    </row>
    <row r="3" spans="1:30" x14ac:dyDescent="0.3">
      <c r="A3" s="1" t="s">
        <v>10</v>
      </c>
      <c r="B3" s="9" t="s">
        <v>177</v>
      </c>
      <c r="C3" s="9">
        <v>20</v>
      </c>
      <c r="D3" s="9">
        <v>67.27</v>
      </c>
      <c r="E3" s="9">
        <f>'2015'!F3/'2015'!B3</f>
        <v>20.684863523573203</v>
      </c>
      <c r="F3" s="11">
        <v>240</v>
      </c>
      <c r="G3" s="14">
        <v>97.6</v>
      </c>
      <c r="H3" s="9">
        <v>343385.7</v>
      </c>
      <c r="I3" s="9">
        <v>36.4</v>
      </c>
      <c r="J3" s="11">
        <v>182491</v>
      </c>
      <c r="K3" s="9">
        <f>'2015'!L3/'2015'!B3</f>
        <v>9119.4800248138963</v>
      </c>
      <c r="L3" s="71">
        <v>7343</v>
      </c>
      <c r="M3" s="9">
        <f>'2015'!N3/'2015'!B3</f>
        <v>0.47890818858560796</v>
      </c>
      <c r="N3" s="54">
        <f>'2015'!O3/'2015'!B3</f>
        <v>1.8027295285359801</v>
      </c>
      <c r="O3" s="56" t="s">
        <v>572</v>
      </c>
      <c r="P3" s="60">
        <v>13.9</v>
      </c>
      <c r="Q3" s="56">
        <v>1.84</v>
      </c>
      <c r="R3" s="56">
        <v>652</v>
      </c>
      <c r="S3" s="56">
        <v>62.9</v>
      </c>
      <c r="T3" s="56">
        <v>5.8</v>
      </c>
      <c r="U3" s="56">
        <v>15.2</v>
      </c>
      <c r="V3" s="56">
        <v>7.7</v>
      </c>
      <c r="W3" s="56">
        <v>10.199999999999999</v>
      </c>
      <c r="X3" s="48">
        <v>1.9</v>
      </c>
      <c r="Y3" s="48">
        <v>28.25</v>
      </c>
      <c r="Z3" s="48">
        <v>0</v>
      </c>
      <c r="AA3" s="48">
        <v>0</v>
      </c>
      <c r="AB3" s="48">
        <v>0</v>
      </c>
      <c r="AC3" s="48">
        <v>0.49</v>
      </c>
      <c r="AD3" s="48">
        <v>0</v>
      </c>
    </row>
    <row r="4" spans="1:30" ht="28.2" x14ac:dyDescent="0.3">
      <c r="A4" s="1" t="s">
        <v>12</v>
      </c>
      <c r="B4" s="9" t="s">
        <v>24</v>
      </c>
      <c r="C4" s="9">
        <v>18.3</v>
      </c>
      <c r="D4" s="9">
        <v>70.7</v>
      </c>
      <c r="E4" s="9">
        <f>'2015'!F4/'2015'!B4</f>
        <v>20.227433628318582</v>
      </c>
      <c r="F4" s="11">
        <v>201</v>
      </c>
      <c r="G4" s="14">
        <v>102.7</v>
      </c>
      <c r="H4" s="9">
        <v>352837.9</v>
      </c>
      <c r="I4" s="9">
        <v>33.299999999999997</v>
      </c>
      <c r="J4" s="11">
        <v>194345</v>
      </c>
      <c r="K4" s="9">
        <f>'2015'!L4/'2015'!B4</f>
        <v>10919.936371681415</v>
      </c>
      <c r="L4" s="71">
        <v>8112</v>
      </c>
      <c r="M4" s="9">
        <f>'2015'!N4/'2015'!B4</f>
        <v>1.0522123893805311</v>
      </c>
      <c r="N4" s="54">
        <f>'2015'!O4/'2015'!B4</f>
        <v>0.60353982300884956</v>
      </c>
      <c r="O4" s="56" t="s">
        <v>573</v>
      </c>
      <c r="P4" s="60">
        <v>13.6</v>
      </c>
      <c r="Q4" s="56">
        <v>1.82</v>
      </c>
      <c r="R4" s="56">
        <v>568</v>
      </c>
      <c r="S4" s="56">
        <v>62.8</v>
      </c>
      <c r="T4" s="56">
        <v>6.8</v>
      </c>
      <c r="U4" s="56">
        <v>16.2</v>
      </c>
      <c r="V4" s="56">
        <v>6</v>
      </c>
      <c r="W4" s="56">
        <v>18.2</v>
      </c>
      <c r="X4" s="48">
        <v>3.8</v>
      </c>
      <c r="Y4" s="48">
        <v>33.380000000000003</v>
      </c>
      <c r="Z4" s="48">
        <v>0</v>
      </c>
      <c r="AA4" s="48">
        <v>0</v>
      </c>
      <c r="AB4" s="48">
        <v>0</v>
      </c>
      <c r="AC4" s="48">
        <v>0.35</v>
      </c>
      <c r="AD4" s="48">
        <v>0</v>
      </c>
    </row>
    <row r="5" spans="1:30" x14ac:dyDescent="0.3">
      <c r="A5" s="1" t="s">
        <v>13</v>
      </c>
      <c r="B5" s="9" t="s">
        <v>178</v>
      </c>
      <c r="C5" s="9">
        <v>19.8</v>
      </c>
      <c r="D5" s="9">
        <v>71.36</v>
      </c>
      <c r="E5" s="9">
        <f>'2015'!F5/'2015'!B5</f>
        <v>15.84396467124632</v>
      </c>
      <c r="F5" s="11">
        <v>371</v>
      </c>
      <c r="G5" s="14">
        <v>106.4</v>
      </c>
      <c r="H5" s="9">
        <v>315996.90000000002</v>
      </c>
      <c r="I5" s="9">
        <v>45.4</v>
      </c>
      <c r="J5" s="11">
        <v>170883</v>
      </c>
      <c r="K5" s="9">
        <f>'2015'!L5/'2015'!B5</f>
        <v>3229.7665358194308</v>
      </c>
      <c r="L5" s="71">
        <v>5804</v>
      </c>
      <c r="M5" s="9">
        <f>'2015'!N5/'2015'!B5</f>
        <v>1.0343473994111874</v>
      </c>
      <c r="N5" s="54">
        <f>'2015'!O5/'2015'!B5</f>
        <v>1.3454367026496565</v>
      </c>
      <c r="O5" s="56" t="s">
        <v>574</v>
      </c>
      <c r="P5" s="60">
        <v>12.3</v>
      </c>
      <c r="Q5" s="56">
        <v>1.97</v>
      </c>
      <c r="R5" s="56">
        <v>581</v>
      </c>
      <c r="S5" s="56">
        <v>64.5</v>
      </c>
      <c r="T5" s="56">
        <v>7.5</v>
      </c>
      <c r="U5" s="56">
        <v>14.2</v>
      </c>
      <c r="V5" s="56">
        <v>8</v>
      </c>
      <c r="W5" s="56">
        <v>13.4</v>
      </c>
      <c r="X5" s="48">
        <v>1.2</v>
      </c>
      <c r="Y5" s="48">
        <v>12.7</v>
      </c>
      <c r="Z5" s="48">
        <v>0</v>
      </c>
      <c r="AA5" s="48">
        <v>0</v>
      </c>
      <c r="AB5" s="48">
        <v>0</v>
      </c>
      <c r="AC5" s="48">
        <v>0.49</v>
      </c>
      <c r="AD5" s="48">
        <v>5</v>
      </c>
    </row>
    <row r="6" spans="1:30" x14ac:dyDescent="0.3">
      <c r="A6" s="1" t="s">
        <v>14</v>
      </c>
      <c r="B6" s="9" t="s">
        <v>191</v>
      </c>
      <c r="C6" s="9">
        <v>16.399999999999999</v>
      </c>
      <c r="D6" s="9">
        <v>72.61</v>
      </c>
      <c r="E6" s="9">
        <f>'2015'!F6/'2015'!B6</f>
        <v>14.900645161290322</v>
      </c>
      <c r="F6" s="11">
        <v>342</v>
      </c>
      <c r="G6" s="14">
        <v>129.69999999999999</v>
      </c>
      <c r="H6" s="9">
        <v>447619.7</v>
      </c>
      <c r="I6" s="9">
        <v>27.1</v>
      </c>
      <c r="J6" s="11">
        <v>178097</v>
      </c>
      <c r="K6" s="9">
        <f>'2015'!L6/'2015'!B6</f>
        <v>6953.5142580645161</v>
      </c>
      <c r="L6" s="71">
        <v>6920</v>
      </c>
      <c r="M6" s="9">
        <f>'2015'!N6/'2015'!B6</f>
        <v>0.51741935483870971</v>
      </c>
      <c r="N6" s="54">
        <f>'2015'!O6/'2015'!B6</f>
        <v>0.51225806451612899</v>
      </c>
      <c r="O6" s="56" t="s">
        <v>575</v>
      </c>
      <c r="P6" s="60">
        <v>13.9</v>
      </c>
      <c r="Q6" s="56">
        <v>1.56</v>
      </c>
      <c r="R6" s="56">
        <v>527</v>
      </c>
      <c r="S6" s="56">
        <v>65.7</v>
      </c>
      <c r="T6" s="56">
        <v>4.0999999999999996</v>
      </c>
      <c r="U6" s="56">
        <v>8.5</v>
      </c>
      <c r="V6" s="56">
        <v>6.2</v>
      </c>
      <c r="W6" s="56">
        <v>17.600000000000001</v>
      </c>
      <c r="X6" s="48">
        <v>1.4000000000000001</v>
      </c>
      <c r="Y6" s="48">
        <v>17.420000000000002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</row>
    <row r="7" spans="1:30" x14ac:dyDescent="0.3">
      <c r="A7" s="1" t="s">
        <v>15</v>
      </c>
      <c r="B7" s="9" t="s">
        <v>176</v>
      </c>
      <c r="C7" s="9">
        <v>16.7</v>
      </c>
      <c r="D7" s="9">
        <v>70.36</v>
      </c>
      <c r="E7" s="9">
        <f>'2015'!F7/'2015'!B7</f>
        <v>16.773246329526916</v>
      </c>
      <c r="F7" s="11">
        <v>282</v>
      </c>
      <c r="G7" s="14">
        <v>130.30000000000001</v>
      </c>
      <c r="H7" s="9">
        <v>221080</v>
      </c>
      <c r="I7" s="9">
        <v>39.700000000000003</v>
      </c>
      <c r="J7" s="11">
        <v>177048</v>
      </c>
      <c r="K7" s="9">
        <f>'2015'!L7/'2015'!B7</f>
        <v>4560.0209624796089</v>
      </c>
      <c r="L7" s="71">
        <v>6160</v>
      </c>
      <c r="M7" s="9">
        <f>'2015'!N7/'2015'!B7</f>
        <v>0.43800978792822187</v>
      </c>
      <c r="N7" s="54">
        <f>'2015'!O7/'2015'!B7</f>
        <v>0.71125611745513861</v>
      </c>
      <c r="O7" s="56" t="s">
        <v>576</v>
      </c>
      <c r="P7" s="60">
        <v>15.8</v>
      </c>
      <c r="Q7" s="56">
        <v>1.65</v>
      </c>
      <c r="R7" s="56">
        <v>604</v>
      </c>
      <c r="S7" s="56">
        <v>63.5</v>
      </c>
      <c r="T7" s="56">
        <v>4.5999999999999996</v>
      </c>
      <c r="U7" s="56">
        <v>14.1</v>
      </c>
      <c r="V7" s="56">
        <v>7.9</v>
      </c>
      <c r="W7" s="56">
        <v>13.3</v>
      </c>
      <c r="X7" s="48">
        <v>1.7000000000000002</v>
      </c>
      <c r="Y7" s="48">
        <v>11.54</v>
      </c>
      <c r="Z7" s="48">
        <v>0</v>
      </c>
      <c r="AA7" s="48">
        <v>0</v>
      </c>
      <c r="AB7" s="48">
        <v>0</v>
      </c>
      <c r="AC7" s="48">
        <v>0.24</v>
      </c>
      <c r="AD7" s="48">
        <v>1</v>
      </c>
    </row>
    <row r="8" spans="1:30" x14ac:dyDescent="0.3">
      <c r="A8" s="1" t="s">
        <v>17</v>
      </c>
      <c r="B8" s="9" t="s">
        <v>176</v>
      </c>
      <c r="C8" s="9">
        <v>16.100000000000001</v>
      </c>
      <c r="D8" s="9">
        <v>69.819999999999993</v>
      </c>
      <c r="E8" s="9">
        <f>'2015'!F8/'2015'!B8</f>
        <v>12.765926986399426</v>
      </c>
      <c r="F8" s="11">
        <v>239</v>
      </c>
      <c r="G8" s="14">
        <v>116.3</v>
      </c>
      <c r="H8" s="9">
        <v>262945.5</v>
      </c>
      <c r="I8" s="9">
        <v>34.5</v>
      </c>
      <c r="J8" s="11">
        <v>139408</v>
      </c>
      <c r="K8" s="9">
        <f>'2015'!L8/'2015'!B8</f>
        <v>7496.9562634216181</v>
      </c>
      <c r="L8" s="71">
        <v>6467</v>
      </c>
      <c r="M8" s="9">
        <f>'2015'!N8/'2015'!B8</f>
        <v>0.66284896206156052</v>
      </c>
      <c r="N8" s="54">
        <f>'2015'!O8/'2015'!B8</f>
        <v>0.58339298496778813</v>
      </c>
      <c r="O8" s="56" t="s">
        <v>577</v>
      </c>
      <c r="P8" s="60">
        <v>16.5</v>
      </c>
      <c r="Q8" s="56">
        <v>1.73</v>
      </c>
      <c r="R8" s="56">
        <v>547</v>
      </c>
      <c r="S8" s="56">
        <v>66.900000000000006</v>
      </c>
      <c r="T8" s="56">
        <v>5.6</v>
      </c>
      <c r="U8" s="56">
        <v>14.7</v>
      </c>
      <c r="V8" s="56">
        <v>6.6</v>
      </c>
      <c r="W8" s="56">
        <v>13.8</v>
      </c>
      <c r="X8" s="48">
        <v>1.6</v>
      </c>
      <c r="Y8" s="48">
        <v>27.82</v>
      </c>
      <c r="Z8" s="48">
        <v>0</v>
      </c>
      <c r="AA8" s="48">
        <v>0</v>
      </c>
      <c r="AB8" s="48">
        <v>0</v>
      </c>
      <c r="AC8" s="48">
        <v>0.36</v>
      </c>
      <c r="AD8" s="48">
        <v>0</v>
      </c>
    </row>
    <row r="9" spans="1:30" x14ac:dyDescent="0.3">
      <c r="A9" s="1" t="s">
        <v>19</v>
      </c>
      <c r="B9" s="9" t="s">
        <v>177</v>
      </c>
      <c r="C9" s="9">
        <v>16.899999999999999</v>
      </c>
      <c r="D9" s="9">
        <v>71.98</v>
      </c>
      <c r="E9" s="9">
        <f>'2015'!F9/'2015'!B9</f>
        <v>13.447368421052632</v>
      </c>
      <c r="F9" s="11">
        <v>281</v>
      </c>
      <c r="G9" s="14">
        <v>111.8</v>
      </c>
      <c r="H9" s="9">
        <v>290186</v>
      </c>
      <c r="I9" s="9">
        <v>37.4</v>
      </c>
      <c r="J9" s="11">
        <v>135950</v>
      </c>
      <c r="K9" s="9">
        <f>'2015'!L9/'2015'!B9</f>
        <v>8147.2242733699923</v>
      </c>
      <c r="L9" s="71">
        <v>7480</v>
      </c>
      <c r="M9" s="9">
        <f>'2015'!N9/'2015'!B9</f>
        <v>1.0200314218381776</v>
      </c>
      <c r="N9" s="54">
        <f>'2015'!O9/'2015'!B9</f>
        <v>0.75687352710133537</v>
      </c>
      <c r="O9" s="56" t="s">
        <v>578</v>
      </c>
      <c r="P9" s="60">
        <v>13.8</v>
      </c>
      <c r="Q9" s="56">
        <v>1.59</v>
      </c>
      <c r="R9" s="56">
        <v>589</v>
      </c>
      <c r="S9" s="56">
        <v>62.5</v>
      </c>
      <c r="T9" s="56">
        <v>7.2</v>
      </c>
      <c r="U9" s="56">
        <v>14.2</v>
      </c>
      <c r="V9" s="56">
        <v>6.6</v>
      </c>
      <c r="W9" s="56">
        <v>14.9</v>
      </c>
      <c r="X9" s="48">
        <v>2.9000000000000004</v>
      </c>
      <c r="Y9" s="48">
        <v>15.86</v>
      </c>
      <c r="Z9" s="48">
        <v>0</v>
      </c>
      <c r="AA9" s="48">
        <v>0</v>
      </c>
      <c r="AB9" s="48">
        <v>0</v>
      </c>
      <c r="AC9" s="48">
        <v>0.12</v>
      </c>
      <c r="AD9" s="48">
        <v>0</v>
      </c>
    </row>
    <row r="10" spans="1:30" x14ac:dyDescent="0.3">
      <c r="A10" s="1" t="s">
        <v>20</v>
      </c>
      <c r="B10" s="9" t="s">
        <v>176</v>
      </c>
      <c r="C10" s="9">
        <v>18.7</v>
      </c>
      <c r="D10" s="9">
        <v>70.400000000000006</v>
      </c>
      <c r="E10" s="9">
        <f>'2015'!F10/'2015'!B10</f>
        <v>18.537878787878789</v>
      </c>
      <c r="F10" s="11">
        <v>205</v>
      </c>
      <c r="G10" s="14">
        <v>118.6</v>
      </c>
      <c r="H10" s="9">
        <v>402652.1</v>
      </c>
      <c r="I10" s="9">
        <v>34.1</v>
      </c>
      <c r="J10" s="11">
        <v>132285</v>
      </c>
      <c r="K10" s="9">
        <f>'2015'!L10/'2015'!B10</f>
        <v>7256.92803030303</v>
      </c>
      <c r="L10" s="71">
        <v>6314</v>
      </c>
      <c r="M10" s="9">
        <f>'2015'!N10/'2015'!B10</f>
        <v>0.77777777777777779</v>
      </c>
      <c r="N10" s="54">
        <f>'2015'!O10/'2015'!B10</f>
        <v>0.81481481481481477</v>
      </c>
      <c r="O10" s="56" t="s">
        <v>579</v>
      </c>
      <c r="P10" s="60">
        <v>14.8</v>
      </c>
      <c r="Q10" s="56">
        <v>1.92</v>
      </c>
      <c r="R10" s="56">
        <v>488</v>
      </c>
      <c r="S10" s="56">
        <v>63.5</v>
      </c>
      <c r="T10" s="56">
        <v>6.8</v>
      </c>
      <c r="U10" s="56">
        <v>14.5</v>
      </c>
      <c r="V10" s="56">
        <v>5.8</v>
      </c>
      <c r="W10" s="56">
        <v>20</v>
      </c>
      <c r="X10" s="48">
        <v>1.6</v>
      </c>
      <c r="Y10" s="48">
        <v>28.01</v>
      </c>
      <c r="Z10" s="48">
        <v>0</v>
      </c>
      <c r="AA10" s="48">
        <v>0</v>
      </c>
      <c r="AB10" s="48">
        <v>0</v>
      </c>
      <c r="AC10" s="48">
        <v>1.51</v>
      </c>
      <c r="AD10" s="48">
        <v>1</v>
      </c>
    </row>
    <row r="11" spans="1:30" x14ac:dyDescent="0.3">
      <c r="A11" s="1" t="s">
        <v>21</v>
      </c>
      <c r="B11" s="9" t="s">
        <v>176</v>
      </c>
      <c r="C11" s="9">
        <v>15.1</v>
      </c>
      <c r="D11" s="9">
        <v>71.67</v>
      </c>
      <c r="E11" s="9">
        <f>'2015'!F11/'2015'!B11</f>
        <v>11.965280754393484</v>
      </c>
      <c r="F11" s="11">
        <v>393</v>
      </c>
      <c r="G11" s="14">
        <v>116.7</v>
      </c>
      <c r="H11" s="9">
        <v>345566.8</v>
      </c>
      <c r="I11" s="9">
        <v>24.9</v>
      </c>
      <c r="J11" s="11">
        <v>198814</v>
      </c>
      <c r="K11" s="9">
        <f>'2015'!L11/'2015'!B11</f>
        <v>9160.3257608229742</v>
      </c>
      <c r="L11" s="71">
        <v>6910</v>
      </c>
      <c r="M11" s="9">
        <f>'2015'!N11/'2015'!B11</f>
        <v>0.70295756536648091</v>
      </c>
      <c r="N11" s="54">
        <f>'2015'!O11/'2015'!B11</f>
        <v>0.52121731675953709</v>
      </c>
      <c r="O11" s="56" t="s">
        <v>580</v>
      </c>
      <c r="P11" s="60">
        <v>15.3</v>
      </c>
      <c r="Q11" s="56">
        <v>1.52</v>
      </c>
      <c r="R11" s="56">
        <v>532</v>
      </c>
      <c r="S11" s="56">
        <v>62.5</v>
      </c>
      <c r="T11" s="56">
        <v>4.5</v>
      </c>
      <c r="U11" s="56">
        <v>9.5</v>
      </c>
      <c r="V11" s="56">
        <v>4.9000000000000004</v>
      </c>
      <c r="W11" s="56">
        <v>19.899999999999999</v>
      </c>
      <c r="X11" s="48">
        <v>1.0999999999999999</v>
      </c>
      <c r="Y11" s="48">
        <v>19.18</v>
      </c>
      <c r="Z11" s="48">
        <v>0</v>
      </c>
      <c r="AA11" s="48">
        <v>0</v>
      </c>
      <c r="AB11" s="48">
        <v>0</v>
      </c>
      <c r="AC11" s="48">
        <v>0.73</v>
      </c>
      <c r="AD11" s="48">
        <v>0</v>
      </c>
    </row>
    <row r="12" spans="1:30" x14ac:dyDescent="0.3">
      <c r="A12" s="1" t="s">
        <v>22</v>
      </c>
      <c r="B12" s="9">
        <v>1.3212E-2</v>
      </c>
      <c r="C12" s="9">
        <v>14.4</v>
      </c>
      <c r="D12" s="9">
        <v>76.77</v>
      </c>
      <c r="E12" s="9">
        <f>'2015'!F12/'2015'!B12</f>
        <v>9.9121654501216536</v>
      </c>
      <c r="F12" s="11">
        <v>616</v>
      </c>
      <c r="G12" s="14">
        <v>148</v>
      </c>
      <c r="H12" s="9">
        <v>1102496.3999999999</v>
      </c>
      <c r="I12" s="9">
        <v>34.299999999999997</v>
      </c>
      <c r="J12" s="11">
        <v>351448</v>
      </c>
      <c r="K12" s="9">
        <f>'2015'!L12/'2015'!B12</f>
        <v>35011.529505271697</v>
      </c>
      <c r="L12" s="71">
        <v>25611</v>
      </c>
      <c r="M12" s="9">
        <f>'2015'!N12/'2015'!B12</f>
        <v>0.74606650446066503</v>
      </c>
      <c r="N12" s="54">
        <f>'2015'!O12/'2015'!B12</f>
        <v>0.68864557988645581</v>
      </c>
      <c r="O12" s="56" t="s">
        <v>581</v>
      </c>
      <c r="P12" s="60">
        <v>9.9</v>
      </c>
      <c r="Q12" s="56">
        <v>1.41</v>
      </c>
      <c r="R12" s="56">
        <v>437</v>
      </c>
      <c r="S12" s="56">
        <v>73.400000000000006</v>
      </c>
      <c r="T12" s="56">
        <v>1.8</v>
      </c>
      <c r="U12" s="56">
        <v>8.9</v>
      </c>
      <c r="V12" s="56">
        <v>6</v>
      </c>
      <c r="W12" s="56">
        <v>30.4</v>
      </c>
      <c r="X12" s="48">
        <v>4.4383999999999997</v>
      </c>
      <c r="Y12" s="48">
        <v>33.979999999999997</v>
      </c>
      <c r="Z12" s="48">
        <v>0</v>
      </c>
      <c r="AA12" s="48">
        <v>0</v>
      </c>
      <c r="AB12" s="48">
        <v>0</v>
      </c>
      <c r="AC12" s="48">
        <v>2.64</v>
      </c>
      <c r="AD12" s="48">
        <v>18</v>
      </c>
    </row>
    <row r="13" spans="1:30" ht="28.2" x14ac:dyDescent="0.3">
      <c r="A13" s="1" t="s">
        <v>23</v>
      </c>
      <c r="B13" s="9" t="s">
        <v>176</v>
      </c>
      <c r="C13" s="9">
        <v>20.6</v>
      </c>
      <c r="D13" s="9">
        <v>65.040000000000006</v>
      </c>
      <c r="E13" s="9">
        <f>'2015'!F13/'2015'!B13</f>
        <v>29.662650602409638</v>
      </c>
      <c r="F13" s="11">
        <v>190</v>
      </c>
      <c r="G13" s="14">
        <v>80.3</v>
      </c>
      <c r="H13" s="9">
        <v>266405.8</v>
      </c>
      <c r="I13" s="9">
        <v>47.6</v>
      </c>
      <c r="J13" s="11">
        <v>133748</v>
      </c>
      <c r="K13" s="9">
        <f>'2015'!L13/'2015'!B13</f>
        <v>7745.2825301204812</v>
      </c>
      <c r="L13" s="71">
        <v>5878</v>
      </c>
      <c r="M13" s="9">
        <f>'2015'!N13/'2015'!B13</f>
        <v>0.59638554216867468</v>
      </c>
      <c r="N13" s="54">
        <f>'2015'!O13/'2015'!B13</f>
        <v>1.9879518072289157</v>
      </c>
      <c r="O13" s="56" t="s">
        <v>582</v>
      </c>
      <c r="P13" s="60">
        <v>15.4</v>
      </c>
      <c r="Q13" s="56">
        <v>2.02</v>
      </c>
      <c r="R13" s="56">
        <v>611</v>
      </c>
      <c r="S13" s="56">
        <v>60.4</v>
      </c>
      <c r="T13" s="56">
        <v>7.9</v>
      </c>
      <c r="U13" s="56">
        <v>25.1</v>
      </c>
      <c r="V13" s="56">
        <v>13.2</v>
      </c>
      <c r="W13" s="56">
        <v>13.8</v>
      </c>
      <c r="X13" s="48">
        <v>1.5</v>
      </c>
      <c r="Y13" s="48">
        <v>21.39</v>
      </c>
      <c r="Z13" s="48">
        <v>0</v>
      </c>
      <c r="AA13" s="48">
        <v>0</v>
      </c>
      <c r="AB13" s="48">
        <v>0</v>
      </c>
      <c r="AC13" s="48">
        <v>4.16</v>
      </c>
      <c r="AD13" s="48">
        <v>0</v>
      </c>
    </row>
    <row r="14" spans="1:30" x14ac:dyDescent="0.3">
      <c r="A14" s="1" t="s">
        <v>25</v>
      </c>
      <c r="B14" s="9" t="s">
        <v>177</v>
      </c>
      <c r="C14" s="9">
        <v>22.5</v>
      </c>
      <c r="D14" s="9">
        <v>67.34</v>
      </c>
      <c r="E14" s="9">
        <f>'2015'!F14/'2015'!B14</f>
        <v>22.481994459833796</v>
      </c>
      <c r="F14" s="11">
        <v>280</v>
      </c>
      <c r="G14" s="14">
        <v>98.6</v>
      </c>
      <c r="H14" s="9">
        <v>228215</v>
      </c>
      <c r="I14" s="9">
        <v>47.1</v>
      </c>
      <c r="J14" s="11">
        <v>135400</v>
      </c>
      <c r="K14" s="9">
        <f>'2015'!L14/'2015'!B14</f>
        <v>5624.416805170822</v>
      </c>
      <c r="L14" s="71">
        <v>9893</v>
      </c>
      <c r="M14" s="9">
        <f>'2015'!N14/'2015'!B14</f>
        <v>1.1052631578947369</v>
      </c>
      <c r="N14" s="54">
        <f>'2015'!O14/'2015'!B14</f>
        <v>1.2280701754385965</v>
      </c>
      <c r="O14" s="56" t="s">
        <v>583</v>
      </c>
      <c r="P14" s="60">
        <v>12.9</v>
      </c>
      <c r="Q14" s="56">
        <v>2.06</v>
      </c>
      <c r="R14" s="56">
        <v>550</v>
      </c>
      <c r="S14" s="56">
        <v>59.4</v>
      </c>
      <c r="T14" s="56">
        <v>10.4</v>
      </c>
      <c r="U14" s="56">
        <v>21.3</v>
      </c>
      <c r="V14" s="56">
        <v>7.9</v>
      </c>
      <c r="W14" s="56">
        <v>15.1</v>
      </c>
      <c r="X14" s="48">
        <v>2.7</v>
      </c>
      <c r="Y14" s="48">
        <v>24.22</v>
      </c>
      <c r="Z14" s="48">
        <v>3</v>
      </c>
      <c r="AA14" s="48">
        <v>0.5</v>
      </c>
      <c r="AB14" s="48">
        <v>0.2</v>
      </c>
      <c r="AC14" s="48">
        <v>0.18</v>
      </c>
      <c r="AD14" s="48">
        <v>0</v>
      </c>
    </row>
    <row r="15" spans="1:30" x14ac:dyDescent="0.3">
      <c r="A15" s="1" t="s">
        <v>26</v>
      </c>
      <c r="B15" s="9" t="s">
        <v>176</v>
      </c>
      <c r="C15" s="9">
        <v>16</v>
      </c>
      <c r="D15" s="9">
        <v>70.62</v>
      </c>
      <c r="E15" s="9">
        <f>'2015'!F15/'2015'!B15</f>
        <v>15.420388349514564</v>
      </c>
      <c r="F15" s="11">
        <v>304</v>
      </c>
      <c r="G15" s="14">
        <v>112.4</v>
      </c>
      <c r="H15" s="9">
        <v>174687.5</v>
      </c>
      <c r="I15" s="9">
        <v>40.299999999999997</v>
      </c>
      <c r="J15" s="11">
        <v>143349</v>
      </c>
      <c r="K15" s="9">
        <f>'2015'!L15/'2015'!B15</f>
        <v>3971.8417475728156</v>
      </c>
      <c r="L15" s="71">
        <v>5750</v>
      </c>
      <c r="M15" s="9">
        <f>'2015'!N15/'2015'!B15</f>
        <v>0.84466019417475724</v>
      </c>
      <c r="N15" s="54">
        <f>'2015'!O15/'2015'!B15</f>
        <v>0.52427184466019416</v>
      </c>
      <c r="O15" s="56" t="s">
        <v>584</v>
      </c>
      <c r="P15" s="60">
        <v>16</v>
      </c>
      <c r="Q15" s="56">
        <v>1.63</v>
      </c>
      <c r="R15" s="56">
        <v>558</v>
      </c>
      <c r="S15" s="56">
        <v>65.3</v>
      </c>
      <c r="T15" s="56">
        <v>5.6</v>
      </c>
      <c r="U15" s="56">
        <v>16</v>
      </c>
      <c r="V15" s="56">
        <v>5.5</v>
      </c>
      <c r="W15" s="56">
        <v>18.2</v>
      </c>
      <c r="X15" s="48">
        <v>2.1999999999999997</v>
      </c>
      <c r="Y15" s="48">
        <v>23.02</v>
      </c>
      <c r="Z15" s="48">
        <v>0</v>
      </c>
      <c r="AA15" s="48">
        <v>0</v>
      </c>
      <c r="AB15" s="48">
        <v>0</v>
      </c>
      <c r="AC15" s="48">
        <v>0.57999999999999996</v>
      </c>
      <c r="AD15" s="48">
        <v>0</v>
      </c>
    </row>
    <row r="16" spans="1:30" x14ac:dyDescent="0.3">
      <c r="A16" s="1" t="s">
        <v>27</v>
      </c>
      <c r="B16" s="9" t="s">
        <v>176</v>
      </c>
      <c r="C16" s="9">
        <v>21.1</v>
      </c>
      <c r="D16" s="9">
        <v>67.37</v>
      </c>
      <c r="E16" s="9">
        <f>'2015'!F16/'2015'!B16</f>
        <v>17.351015333609613</v>
      </c>
      <c r="F16" s="11">
        <v>249</v>
      </c>
      <c r="G16" s="14">
        <v>94.3</v>
      </c>
      <c r="H16" s="9">
        <v>414986.5</v>
      </c>
      <c r="I16" s="9">
        <v>29.4</v>
      </c>
      <c r="J16" s="11">
        <v>120490</v>
      </c>
      <c r="K16" s="9">
        <f>'2015'!L16/'2015'!B16</f>
        <v>5202.3758392043101</v>
      </c>
      <c r="L16" s="71">
        <v>6580</v>
      </c>
      <c r="M16" s="9">
        <f>'2015'!N16/'2015'!B16</f>
        <v>0.7268959801077497</v>
      </c>
      <c r="N16" s="54">
        <f>'2015'!O16/'2015'!B16</f>
        <v>0.77331123083298803</v>
      </c>
      <c r="O16" s="56" t="s">
        <v>585</v>
      </c>
      <c r="P16" s="60">
        <v>13.6</v>
      </c>
      <c r="Q16" s="56">
        <v>2.0099999999999998</v>
      </c>
      <c r="R16" s="56">
        <v>555</v>
      </c>
      <c r="S16" s="56">
        <v>64.2</v>
      </c>
      <c r="T16" s="56">
        <v>8.1999999999999993</v>
      </c>
      <c r="U16" s="56">
        <v>20.7</v>
      </c>
      <c r="V16" s="56">
        <v>7</v>
      </c>
      <c r="W16" s="56">
        <v>16.399999999999999</v>
      </c>
      <c r="X16" s="48">
        <v>1.3</v>
      </c>
      <c r="Y16" s="48">
        <v>34.840000000000003</v>
      </c>
      <c r="Z16" s="48">
        <v>0</v>
      </c>
      <c r="AA16" s="48">
        <v>0</v>
      </c>
      <c r="AB16" s="48">
        <v>0</v>
      </c>
      <c r="AC16" s="48">
        <v>0.46</v>
      </c>
      <c r="AD16" s="48">
        <v>0</v>
      </c>
    </row>
    <row r="17" spans="1:30" ht="28.2" x14ac:dyDescent="0.3">
      <c r="A17" s="1" t="s">
        <v>28</v>
      </c>
      <c r="B17" s="9">
        <v>1.165E-3</v>
      </c>
      <c r="C17" s="9">
        <v>21.5</v>
      </c>
      <c r="D17" s="9">
        <v>74.61</v>
      </c>
      <c r="E17" s="9">
        <f>'2015'!F17/'2015'!B17</f>
        <v>15.379350348027842</v>
      </c>
      <c r="F17" s="11">
        <v>198</v>
      </c>
      <c r="G17" s="14">
        <v>118.3</v>
      </c>
      <c r="H17" s="9">
        <v>139908.70000000001</v>
      </c>
      <c r="I17" s="9">
        <v>41.7</v>
      </c>
      <c r="J17" s="11">
        <v>131108</v>
      </c>
      <c r="K17" s="9">
        <f>'2015'!L17/'2015'!B17</f>
        <v>3692.8156612529006</v>
      </c>
      <c r="L17" s="71">
        <v>5872</v>
      </c>
      <c r="M17" s="9">
        <f>'2015'!N17/'2015'!B17</f>
        <v>1.5208816705336428</v>
      </c>
      <c r="N17" s="54">
        <f>'2015'!O17/'2015'!B17</f>
        <v>1.0382830626450117</v>
      </c>
      <c r="O17" s="56" t="s">
        <v>573</v>
      </c>
      <c r="P17" s="60">
        <v>8.8000000000000007</v>
      </c>
      <c r="Q17" s="56">
        <v>1.75</v>
      </c>
      <c r="R17" s="56">
        <v>403</v>
      </c>
      <c r="S17" s="56">
        <v>60.4</v>
      </c>
      <c r="T17" s="56">
        <v>10.1</v>
      </c>
      <c r="U17" s="56">
        <v>21.1</v>
      </c>
      <c r="V17" s="56">
        <v>6.7</v>
      </c>
      <c r="W17" s="56">
        <v>10</v>
      </c>
      <c r="X17" s="48">
        <v>1</v>
      </c>
      <c r="Y17" s="48">
        <v>7.71</v>
      </c>
      <c r="Z17" s="48">
        <v>0</v>
      </c>
      <c r="AA17" s="48">
        <v>0</v>
      </c>
      <c r="AB17" s="48">
        <v>0</v>
      </c>
      <c r="AC17" s="48">
        <v>0.35</v>
      </c>
      <c r="AD17" s="48">
        <v>0</v>
      </c>
    </row>
    <row r="18" spans="1:30" ht="28.2" x14ac:dyDescent="0.3">
      <c r="A18" s="1" t="s">
        <v>29</v>
      </c>
      <c r="B18" s="9">
        <v>6.9200000000000002E-4</v>
      </c>
      <c r="C18" s="9">
        <v>17.100000000000001</v>
      </c>
      <c r="D18" s="9">
        <v>70.58</v>
      </c>
      <c r="E18" s="9">
        <f>'2015'!F18/'2015'!B18</f>
        <v>16.732581967213115</v>
      </c>
      <c r="F18" s="11">
        <v>280</v>
      </c>
      <c r="G18" s="14">
        <v>113.2</v>
      </c>
      <c r="H18" s="9">
        <v>359639.7</v>
      </c>
      <c r="I18" s="9">
        <v>39.700000000000003</v>
      </c>
      <c r="J18" s="11">
        <v>145944</v>
      </c>
      <c r="K18" s="9">
        <f>'2015'!L18/'2015'!B18</f>
        <v>7941.4550204918032</v>
      </c>
      <c r="L18" s="71">
        <v>7664</v>
      </c>
      <c r="M18" s="9">
        <f>'2015'!N18/'2015'!B18</f>
        <v>0.82581967213114749</v>
      </c>
      <c r="N18" s="54">
        <f>'2015'!O18/'2015'!B18</f>
        <v>0.63319672131147542</v>
      </c>
      <c r="O18" s="56" t="s">
        <v>586</v>
      </c>
      <c r="P18" s="60">
        <v>13.2</v>
      </c>
      <c r="Q18" s="56">
        <v>1.75</v>
      </c>
      <c r="R18" s="56">
        <v>628</v>
      </c>
      <c r="S18" s="56">
        <v>67.2</v>
      </c>
      <c r="T18" s="56">
        <v>5.7</v>
      </c>
      <c r="U18" s="56">
        <v>13.6</v>
      </c>
      <c r="V18" s="56">
        <v>6.1</v>
      </c>
      <c r="W18" s="56">
        <v>21.7</v>
      </c>
      <c r="X18" s="48">
        <v>1</v>
      </c>
      <c r="Y18" s="48">
        <v>27.02</v>
      </c>
      <c r="Z18" s="48">
        <v>0</v>
      </c>
      <c r="AA18" s="48">
        <v>0</v>
      </c>
      <c r="AB18" s="48">
        <v>0</v>
      </c>
      <c r="AC18" s="48">
        <v>4.2300000000000004</v>
      </c>
      <c r="AD18" s="48">
        <v>0</v>
      </c>
    </row>
    <row r="19" spans="1:30" x14ac:dyDescent="0.3">
      <c r="A19" s="1" t="s">
        <v>30</v>
      </c>
      <c r="B19" s="9">
        <v>8.6399999999999997E-4</v>
      </c>
      <c r="C19" s="9">
        <v>16.100000000000001</v>
      </c>
      <c r="D19" s="9">
        <v>70.73</v>
      </c>
      <c r="E19" s="9">
        <f>'2015'!F19/'2015'!B19</f>
        <v>17.165346534653466</v>
      </c>
      <c r="F19" s="11">
        <v>218</v>
      </c>
      <c r="G19" s="14">
        <v>119.3</v>
      </c>
      <c r="H19" s="9">
        <v>336353.9</v>
      </c>
      <c r="I19" s="9">
        <v>34.799999999999997</v>
      </c>
      <c r="J19" s="11">
        <v>167204</v>
      </c>
      <c r="K19" s="9">
        <f>'2015'!L19/'2015'!B19</f>
        <v>3983.309504950495</v>
      </c>
      <c r="L19" s="71">
        <v>7534</v>
      </c>
      <c r="M19" s="9">
        <f>'2015'!N19/'2015'!B19</f>
        <v>0.72079207920792077</v>
      </c>
      <c r="N19" s="54">
        <f>'2015'!O19/'2015'!B19</f>
        <v>0.60099009900990097</v>
      </c>
      <c r="O19" s="56" t="s">
        <v>579</v>
      </c>
      <c r="P19" s="60">
        <v>15</v>
      </c>
      <c r="Q19" s="56">
        <v>1.84</v>
      </c>
      <c r="R19" s="56">
        <v>540</v>
      </c>
      <c r="S19" s="56">
        <v>66.8</v>
      </c>
      <c r="T19" s="56">
        <v>4.3</v>
      </c>
      <c r="U19" s="56">
        <v>10.8</v>
      </c>
      <c r="V19" s="56">
        <v>8.8000000000000007</v>
      </c>
      <c r="W19" s="56">
        <v>21.5</v>
      </c>
      <c r="X19" s="48">
        <v>1</v>
      </c>
      <c r="Y19" s="48">
        <v>28.99</v>
      </c>
      <c r="Z19" s="48">
        <v>0</v>
      </c>
      <c r="AA19" s="48">
        <v>0</v>
      </c>
      <c r="AB19" s="48">
        <v>0</v>
      </c>
      <c r="AC19" s="48">
        <v>0.5</v>
      </c>
      <c r="AD19" s="48">
        <v>0</v>
      </c>
    </row>
    <row r="20" spans="1:30" x14ac:dyDescent="0.3">
      <c r="A20" s="1" t="s">
        <v>31</v>
      </c>
      <c r="B20" s="9">
        <v>7.5199999999999996E-4</v>
      </c>
      <c r="C20" s="9">
        <v>18.3</v>
      </c>
      <c r="D20" s="9">
        <v>68.56</v>
      </c>
      <c r="E20" s="9">
        <f>'2015'!F20/'2015'!B20</f>
        <v>32.224683544303801</v>
      </c>
      <c r="F20" s="11">
        <v>202</v>
      </c>
      <c r="G20" s="14">
        <v>82.5</v>
      </c>
      <c r="H20" s="9">
        <v>553863.9</v>
      </c>
      <c r="I20" s="9">
        <v>36.4</v>
      </c>
      <c r="J20" s="11">
        <v>159247</v>
      </c>
      <c r="K20" s="9">
        <f>'2015'!L20/'2015'!B20</f>
        <v>22594.872151898733</v>
      </c>
      <c r="L20" s="71">
        <v>13560</v>
      </c>
      <c r="M20" s="9">
        <f>'2015'!N20/'2015'!B20</f>
        <v>0.90822784810126578</v>
      </c>
      <c r="N20" s="54">
        <f>'2015'!O20/'2015'!B20</f>
        <v>1.2468354430379747</v>
      </c>
      <c r="O20" s="56" t="s">
        <v>587</v>
      </c>
      <c r="P20" s="60">
        <v>11.5</v>
      </c>
      <c r="Q20" s="56">
        <v>1.89</v>
      </c>
      <c r="R20" s="56">
        <v>608</v>
      </c>
      <c r="S20" s="56">
        <v>71</v>
      </c>
      <c r="T20" s="56">
        <v>4.5</v>
      </c>
      <c r="U20" s="56">
        <v>17.100000000000001</v>
      </c>
      <c r="V20" s="56">
        <v>9.1</v>
      </c>
      <c r="W20" s="56">
        <v>10.9</v>
      </c>
      <c r="X20" s="48">
        <v>1.2</v>
      </c>
      <c r="Y20" s="48">
        <v>37.159999999999997</v>
      </c>
      <c r="Z20" s="48">
        <v>0</v>
      </c>
      <c r="AA20" s="48">
        <v>0</v>
      </c>
      <c r="AB20" s="48">
        <v>0</v>
      </c>
      <c r="AC20" s="48">
        <v>4.41</v>
      </c>
      <c r="AD20" s="48">
        <v>0</v>
      </c>
    </row>
    <row r="21" spans="1:30" ht="28.2" x14ac:dyDescent="0.3">
      <c r="A21" s="1" t="s">
        <v>32</v>
      </c>
      <c r="B21" s="9">
        <v>1.701E-3</v>
      </c>
      <c r="C21" s="9">
        <v>20.8</v>
      </c>
      <c r="D21" s="9">
        <v>74.44</v>
      </c>
      <c r="E21" s="9">
        <f>'2015'!F21/'2015'!B21</f>
        <v>19.638888888888889</v>
      </c>
      <c r="F21" s="11">
        <v>281</v>
      </c>
      <c r="G21" s="14">
        <v>134.9</v>
      </c>
      <c r="H21" s="9">
        <v>144061.79999999999</v>
      </c>
      <c r="I21" s="9">
        <v>25.7</v>
      </c>
      <c r="J21" s="11">
        <v>74891</v>
      </c>
      <c r="K21" s="9">
        <f>'2015'!L21/'2015'!B21</f>
        <v>1741.5320512820513</v>
      </c>
      <c r="L21" s="71">
        <v>4667</v>
      </c>
      <c r="M21" s="9">
        <f>'2015'!N21/'2015'!B21</f>
        <v>1.1987179487179487</v>
      </c>
      <c r="N21" s="54">
        <f>'2015'!O21/'2015'!B21</f>
        <v>1.0534188034188035</v>
      </c>
      <c r="O21" s="56" t="s">
        <v>578</v>
      </c>
      <c r="P21" s="60">
        <v>9.6</v>
      </c>
      <c r="Q21" s="56">
        <v>1.54</v>
      </c>
      <c r="R21" s="56">
        <v>581</v>
      </c>
      <c r="S21" s="56">
        <v>53.5</v>
      </c>
      <c r="T21" s="56">
        <v>15.1</v>
      </c>
      <c r="U21" s="56">
        <v>22.8</v>
      </c>
      <c r="V21" s="56">
        <v>8.5</v>
      </c>
      <c r="W21" s="56">
        <v>8.9</v>
      </c>
      <c r="X21" s="48">
        <v>1.2</v>
      </c>
      <c r="Y21" s="48">
        <v>15.01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</row>
    <row r="22" spans="1:30" ht="28.2" x14ac:dyDescent="0.3">
      <c r="A22" s="1" t="s">
        <v>33</v>
      </c>
      <c r="B22" s="9">
        <v>8.7100000000000003E-4</v>
      </c>
      <c r="C22" s="9">
        <v>19.3</v>
      </c>
      <c r="D22" s="9">
        <v>68.31</v>
      </c>
      <c r="E22" s="9">
        <f>'2015'!F22/'2015'!B22</f>
        <v>14.056659308314938</v>
      </c>
      <c r="F22" s="11">
        <v>313</v>
      </c>
      <c r="G22" s="14">
        <v>111.3</v>
      </c>
      <c r="H22" s="9">
        <v>309904.3</v>
      </c>
      <c r="I22" s="9">
        <v>36.6</v>
      </c>
      <c r="J22" s="11">
        <v>126178</v>
      </c>
      <c r="K22" s="9">
        <f>'2015'!L22/'2015'!B22</f>
        <v>5102.0763428991904</v>
      </c>
      <c r="L22" s="71">
        <v>5918</v>
      </c>
      <c r="M22" s="9">
        <f>'2015'!N22/'2015'!B22</f>
        <v>0.56364974245768951</v>
      </c>
      <c r="N22" s="54">
        <f>'2015'!O22/'2015'!B22</f>
        <v>0.96541574687270049</v>
      </c>
      <c r="O22" s="56" t="s">
        <v>588</v>
      </c>
      <c r="P22" s="60">
        <v>14.5</v>
      </c>
      <c r="Q22" s="56">
        <v>1.73</v>
      </c>
      <c r="R22" s="56">
        <v>643</v>
      </c>
      <c r="S22" s="56">
        <v>61.9</v>
      </c>
      <c r="T22" s="56">
        <v>7.7</v>
      </c>
      <c r="U22" s="56">
        <v>15.7</v>
      </c>
      <c r="V22" s="56">
        <v>6.7</v>
      </c>
      <c r="W22" s="56">
        <v>16.7</v>
      </c>
      <c r="X22" s="48">
        <v>1.5</v>
      </c>
      <c r="Y22" s="48">
        <v>12.03</v>
      </c>
      <c r="Z22" s="48">
        <v>0</v>
      </c>
      <c r="AA22" s="48">
        <v>0</v>
      </c>
      <c r="AB22" s="48">
        <v>0</v>
      </c>
      <c r="AC22" s="48">
        <v>0.37</v>
      </c>
      <c r="AD22" s="48">
        <v>0</v>
      </c>
    </row>
    <row r="23" spans="1:30" x14ac:dyDescent="0.3">
      <c r="A23" s="1" t="s">
        <v>34</v>
      </c>
      <c r="B23" s="9">
        <v>2.9729999999999999E-3</v>
      </c>
      <c r="C23" s="9">
        <v>17.399999999999999</v>
      </c>
      <c r="D23" s="9">
        <v>71.11</v>
      </c>
      <c r="E23" s="9">
        <f>'2015'!F23/'2015'!B23</f>
        <v>18.336931380107941</v>
      </c>
      <c r="F23" s="11">
        <v>279</v>
      </c>
      <c r="G23" s="14">
        <v>111</v>
      </c>
      <c r="H23" s="9">
        <v>216918</v>
      </c>
      <c r="I23" s="9">
        <v>29.9</v>
      </c>
      <c r="J23" s="11">
        <v>134426</v>
      </c>
      <c r="K23" s="9">
        <f>'2015'!L23/'2015'!B23</f>
        <v>4900.5966846569008</v>
      </c>
      <c r="L23" s="71">
        <v>5800</v>
      </c>
      <c r="M23" s="9">
        <f>'2015'!N23/'2015'!B23</f>
        <v>0.82729375481881262</v>
      </c>
      <c r="N23" s="54">
        <f>'2015'!O23/'2015'!B23</f>
        <v>0.61912104857363148</v>
      </c>
      <c r="O23" s="56" t="s">
        <v>589</v>
      </c>
      <c r="P23" s="60">
        <v>15.2</v>
      </c>
      <c r="Q23" s="56">
        <v>1.91</v>
      </c>
      <c r="R23" s="56">
        <v>566</v>
      </c>
      <c r="S23" s="56">
        <v>65</v>
      </c>
      <c r="T23" s="56">
        <v>5.3</v>
      </c>
      <c r="U23" s="56">
        <v>15.3</v>
      </c>
      <c r="V23" s="56">
        <v>4.2</v>
      </c>
      <c r="W23" s="56">
        <v>19.100000000000001</v>
      </c>
      <c r="X23" s="48">
        <v>2</v>
      </c>
      <c r="Y23" s="48">
        <v>28.25</v>
      </c>
      <c r="Z23" s="48">
        <v>0</v>
      </c>
      <c r="AA23" s="48">
        <v>0</v>
      </c>
      <c r="AB23" s="48">
        <v>0</v>
      </c>
      <c r="AC23" s="48">
        <v>0.69</v>
      </c>
      <c r="AD23" s="48">
        <v>0</v>
      </c>
    </row>
    <row r="24" spans="1:30" x14ac:dyDescent="0.3">
      <c r="A24" s="1" t="s">
        <v>35</v>
      </c>
      <c r="B24" s="9">
        <v>9.5090000000000001E-3</v>
      </c>
      <c r="C24" s="9">
        <v>17.8</v>
      </c>
      <c r="D24" s="9">
        <v>70.38</v>
      </c>
      <c r="E24" s="9">
        <f>'2015'!F24/'2015'!B24</f>
        <v>21.533026113671276</v>
      </c>
      <c r="F24" s="11">
        <v>209</v>
      </c>
      <c r="G24" s="14">
        <v>104.9</v>
      </c>
      <c r="H24" s="9">
        <v>245940.9</v>
      </c>
      <c r="I24" s="9">
        <v>35.6</v>
      </c>
      <c r="J24" s="11">
        <v>131002</v>
      </c>
      <c r="K24" s="9">
        <f>'2015'!L24/'2015'!B24</f>
        <v>5335.9552995391705</v>
      </c>
      <c r="L24" s="71">
        <v>6980</v>
      </c>
      <c r="M24" s="9">
        <f>'2015'!N24/'2015'!B24</f>
        <v>0.87711213517665132</v>
      </c>
      <c r="N24" s="54">
        <f>'2015'!O24/'2015'!B24</f>
        <v>0.76497695852534564</v>
      </c>
      <c r="O24" s="56" t="s">
        <v>590</v>
      </c>
      <c r="P24" s="60">
        <v>16</v>
      </c>
      <c r="Q24" s="56">
        <v>1.89</v>
      </c>
      <c r="R24" s="56">
        <v>554</v>
      </c>
      <c r="S24" s="56">
        <v>62.6</v>
      </c>
      <c r="T24" s="56">
        <v>5.3</v>
      </c>
      <c r="U24" s="56">
        <v>14.3</v>
      </c>
      <c r="V24" s="56">
        <v>7.1</v>
      </c>
      <c r="W24" s="56">
        <v>19.2</v>
      </c>
      <c r="X24" s="48">
        <v>3.5999999999999996</v>
      </c>
      <c r="Y24" s="48">
        <v>31.19</v>
      </c>
      <c r="Z24" s="48">
        <v>0</v>
      </c>
      <c r="AA24" s="48">
        <v>0</v>
      </c>
      <c r="AB24" s="48">
        <v>0</v>
      </c>
      <c r="AC24" s="48">
        <v>0.61</v>
      </c>
      <c r="AD24" s="48">
        <v>0</v>
      </c>
    </row>
    <row r="25" spans="1:30" x14ac:dyDescent="0.3">
      <c r="A25" s="1" t="s">
        <v>36</v>
      </c>
      <c r="B25" s="9">
        <v>1.506E-3</v>
      </c>
      <c r="C25" s="9">
        <v>18.100000000000001</v>
      </c>
      <c r="D25" s="9">
        <v>72.53</v>
      </c>
      <c r="E25" s="9">
        <f>'2015'!F25/'2015'!B25</f>
        <v>12.433804860355458</v>
      </c>
      <c r="F25" s="11">
        <v>237</v>
      </c>
      <c r="G25" s="14">
        <v>135.4</v>
      </c>
      <c r="H25" s="9">
        <v>352601.2</v>
      </c>
      <c r="I25" s="9">
        <v>28.9</v>
      </c>
      <c r="J25" s="11">
        <v>211644</v>
      </c>
      <c r="K25" s="9">
        <f>'2015'!L25/'2015'!B25</f>
        <v>11863.445955749003</v>
      </c>
      <c r="L25" s="71">
        <v>10091</v>
      </c>
      <c r="M25" s="9">
        <f>'2015'!N25/'2015'!B25</f>
        <v>0.71563293434893005</v>
      </c>
      <c r="N25" s="54">
        <f>'2015'!O25/'2015'!B25</f>
        <v>1.0564018861080886</v>
      </c>
      <c r="O25" s="56" t="s">
        <v>591</v>
      </c>
      <c r="P25" s="60">
        <v>13</v>
      </c>
      <c r="Q25" s="56">
        <v>1.84</v>
      </c>
      <c r="R25" s="56">
        <v>550</v>
      </c>
      <c r="S25" s="56">
        <v>62.6</v>
      </c>
      <c r="T25" s="56">
        <v>6</v>
      </c>
      <c r="U25" s="56">
        <v>11.7</v>
      </c>
      <c r="V25" s="56">
        <v>5.4</v>
      </c>
      <c r="W25" s="56">
        <v>17.100000000000001</v>
      </c>
      <c r="X25" s="48">
        <v>1</v>
      </c>
      <c r="Y25" s="48">
        <v>10.57</v>
      </c>
      <c r="Z25" s="48">
        <v>0</v>
      </c>
      <c r="AA25" s="48">
        <v>0</v>
      </c>
      <c r="AB25" s="48">
        <v>0</v>
      </c>
      <c r="AC25" s="48">
        <v>0.51</v>
      </c>
      <c r="AD25" s="48">
        <v>6</v>
      </c>
    </row>
    <row r="26" spans="1:30" x14ac:dyDescent="0.3">
      <c r="A26" s="1" t="s">
        <v>37</v>
      </c>
      <c r="B26" s="9">
        <v>9.3199999999999999E-4</v>
      </c>
      <c r="C26" s="9">
        <v>19.2</v>
      </c>
      <c r="D26" s="9">
        <v>69.69</v>
      </c>
      <c r="E26" s="9">
        <f>'2015'!F26/'2015'!B26</f>
        <v>18.097697138869506</v>
      </c>
      <c r="F26" s="11">
        <v>255</v>
      </c>
      <c r="G26" s="14">
        <v>116.7</v>
      </c>
      <c r="H26" s="9">
        <v>582345.80000000005</v>
      </c>
      <c r="I26" s="9">
        <v>31.7</v>
      </c>
      <c r="J26" s="11">
        <v>165372</v>
      </c>
      <c r="K26" s="9">
        <f>'2015'!L26/'2015'!B26</f>
        <v>6973.0919748778788</v>
      </c>
      <c r="L26" s="71">
        <v>7469</v>
      </c>
      <c r="M26" s="9">
        <f>'2015'!N26/'2015'!B26</f>
        <v>0.66922540125610608</v>
      </c>
      <c r="N26" s="54">
        <f>'2015'!O26/'2015'!B26</f>
        <v>1.0645498953244941</v>
      </c>
      <c r="O26" s="56" t="s">
        <v>592</v>
      </c>
      <c r="P26" s="60">
        <v>12.7</v>
      </c>
      <c r="Q26" s="56">
        <v>1.84</v>
      </c>
      <c r="R26" s="56">
        <v>559</v>
      </c>
      <c r="S26" s="56">
        <v>64.599999999999994</v>
      </c>
      <c r="T26" s="56">
        <v>6.2</v>
      </c>
      <c r="U26" s="56">
        <v>18.899999999999999</v>
      </c>
      <c r="V26" s="56">
        <v>6.2</v>
      </c>
      <c r="W26" s="56">
        <v>15.7</v>
      </c>
      <c r="X26" s="48">
        <v>1.5</v>
      </c>
      <c r="Y26" s="48">
        <v>28.96</v>
      </c>
      <c r="Z26" s="48">
        <v>0</v>
      </c>
      <c r="AA26" s="48">
        <v>0</v>
      </c>
      <c r="AB26" s="48">
        <v>0</v>
      </c>
      <c r="AC26" s="48">
        <v>0.28000000000000003</v>
      </c>
      <c r="AD26" s="48">
        <v>0</v>
      </c>
    </row>
    <row r="27" spans="1:30" x14ac:dyDescent="0.3">
      <c r="A27" s="1" t="s">
        <v>38</v>
      </c>
      <c r="B27" s="9">
        <v>4.0000000000000002E-4</v>
      </c>
      <c r="C27" s="9">
        <v>19</v>
      </c>
      <c r="D27" s="9">
        <v>69.03</v>
      </c>
      <c r="E27" s="9">
        <f>'2015'!F27/'2015'!B27</f>
        <v>19.685614849187935</v>
      </c>
      <c r="F27" s="11">
        <v>246</v>
      </c>
      <c r="G27" s="14">
        <v>106</v>
      </c>
      <c r="H27" s="9">
        <v>207236</v>
      </c>
      <c r="I27" s="9">
        <v>38.200000000000003</v>
      </c>
      <c r="J27" s="11">
        <v>122152</v>
      </c>
      <c r="K27" s="9">
        <f>'2015'!L27/'2015'!B27</f>
        <v>5335.0198375870068</v>
      </c>
      <c r="L27" s="71">
        <v>5288</v>
      </c>
      <c r="M27" s="9">
        <f>'2015'!N27/'2015'!B27</f>
        <v>0.65197215777262185</v>
      </c>
      <c r="N27" s="54">
        <f>'2015'!O27/'2015'!B27</f>
        <v>0.92923433874709982</v>
      </c>
      <c r="O27" s="56" t="s">
        <v>593</v>
      </c>
      <c r="P27" s="60">
        <v>16.100000000000001</v>
      </c>
      <c r="Q27" s="56">
        <v>2.12</v>
      </c>
      <c r="R27" s="56">
        <v>643</v>
      </c>
      <c r="S27" s="56">
        <v>60.8</v>
      </c>
      <c r="T27" s="56">
        <v>7.5</v>
      </c>
      <c r="U27" s="56">
        <v>18.8</v>
      </c>
      <c r="V27" s="56">
        <v>5.7</v>
      </c>
      <c r="W27" s="56">
        <v>16.899999999999999</v>
      </c>
      <c r="X27" s="48">
        <v>1.7999999999999998</v>
      </c>
      <c r="Y27" s="48">
        <v>29.53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</row>
    <row r="28" spans="1:30" x14ac:dyDescent="0.3">
      <c r="A28" s="1" t="s">
        <v>39</v>
      </c>
      <c r="B28" s="9">
        <v>5.5099999999999995E-4</v>
      </c>
      <c r="C28" s="9">
        <v>16.399999999999999</v>
      </c>
      <c r="D28" s="9">
        <v>70.8</v>
      </c>
      <c r="E28" s="9">
        <f>'2015'!F28/'2015'!B28</f>
        <v>16.833928571428572</v>
      </c>
      <c r="F28" s="11">
        <v>488</v>
      </c>
      <c r="G28" s="14">
        <v>117.1</v>
      </c>
      <c r="H28" s="9">
        <v>301242.5</v>
      </c>
      <c r="I28" s="9">
        <v>29.7</v>
      </c>
      <c r="J28" s="11">
        <v>160712</v>
      </c>
      <c r="K28" s="9">
        <f>'2015'!L28/'2015'!B28</f>
        <v>7687.8641964285716</v>
      </c>
      <c r="L28" s="71">
        <v>6775</v>
      </c>
      <c r="M28" s="9">
        <f>'2015'!N28/'2015'!B28</f>
        <v>0.58125000000000004</v>
      </c>
      <c r="N28" s="54">
        <f>'2015'!O28/'2015'!B28</f>
        <v>0.65357142857142858</v>
      </c>
      <c r="O28" s="56" t="s">
        <v>594</v>
      </c>
      <c r="P28" s="60">
        <v>16.3</v>
      </c>
      <c r="Q28" s="56">
        <v>1.72</v>
      </c>
      <c r="R28" s="56">
        <v>559</v>
      </c>
      <c r="S28" s="56">
        <v>64.7</v>
      </c>
      <c r="T28" s="56">
        <v>4.2</v>
      </c>
      <c r="U28" s="56">
        <v>10.4</v>
      </c>
      <c r="V28" s="56">
        <v>4.7</v>
      </c>
      <c r="W28" s="56">
        <v>22.5</v>
      </c>
      <c r="X28" s="48">
        <v>1.3</v>
      </c>
      <c r="Y28" s="48">
        <v>25.35</v>
      </c>
      <c r="Z28" s="48">
        <v>0</v>
      </c>
      <c r="AA28" s="48">
        <v>0</v>
      </c>
      <c r="AB28" s="48">
        <v>0</v>
      </c>
      <c r="AC28" s="48">
        <v>0.63</v>
      </c>
      <c r="AD28" s="48">
        <v>0</v>
      </c>
    </row>
    <row r="29" spans="1:30" x14ac:dyDescent="0.3">
      <c r="A29" s="1" t="s">
        <v>40</v>
      </c>
      <c r="B29" s="9">
        <v>1.2130000000000001E-3</v>
      </c>
      <c r="C29" s="9">
        <v>14.8</v>
      </c>
      <c r="D29" s="9">
        <v>71.23</v>
      </c>
      <c r="E29" s="9">
        <f>'2015'!F29/'2015'!B29</f>
        <v>9.2906127037661612</v>
      </c>
      <c r="F29" s="11">
        <v>55</v>
      </c>
      <c r="G29" s="14">
        <v>151.6</v>
      </c>
      <c r="H29" s="9">
        <v>478065.2</v>
      </c>
      <c r="I29" s="9">
        <v>33.799999999999997</v>
      </c>
      <c r="J29" s="11">
        <v>175173</v>
      </c>
      <c r="K29" s="9">
        <f>'2015'!L29/'2015'!B29</f>
        <v>3632.0747048903881</v>
      </c>
      <c r="L29" s="71">
        <v>1844</v>
      </c>
      <c r="M29" s="9">
        <f>'2015'!N29/'2015'!B29</f>
        <v>0.47442383361439011</v>
      </c>
      <c r="N29" s="54">
        <f>'2015'!O29/'2015'!B29</f>
        <v>0.62956717256885886</v>
      </c>
      <c r="O29" s="56" t="s">
        <v>595</v>
      </c>
      <c r="P29" s="60">
        <v>14</v>
      </c>
      <c r="Q29" s="56">
        <v>1.29</v>
      </c>
      <c r="R29" s="56">
        <v>729</v>
      </c>
      <c r="S29" s="56">
        <v>66.599999999999994</v>
      </c>
      <c r="T29" s="56">
        <v>5.0999999999999996</v>
      </c>
      <c r="U29" s="56">
        <v>10.3</v>
      </c>
      <c r="V29" s="56">
        <v>6</v>
      </c>
      <c r="W29" s="56">
        <v>10.1</v>
      </c>
      <c r="X29" s="48">
        <v>1.6</v>
      </c>
      <c r="Y29" s="48">
        <v>20.11</v>
      </c>
      <c r="Z29" s="48">
        <v>1</v>
      </c>
      <c r="AA29" s="48">
        <v>0.3</v>
      </c>
      <c r="AB29" s="48">
        <v>4.2</v>
      </c>
      <c r="AC29" s="48">
        <v>0.06</v>
      </c>
      <c r="AD29" s="48">
        <v>0</v>
      </c>
    </row>
    <row r="30" spans="1:30" x14ac:dyDescent="0.3">
      <c r="A30" s="1" t="s">
        <v>41</v>
      </c>
      <c r="B30" s="9">
        <v>4.5529999999999998E-3</v>
      </c>
      <c r="C30" s="9">
        <v>16.5</v>
      </c>
      <c r="D30" s="9">
        <v>71.069999999999993</v>
      </c>
      <c r="E30" s="9">
        <f>'2015'!F30/'2015'!B30</f>
        <v>15.212802768166091</v>
      </c>
      <c r="F30" s="11">
        <v>216</v>
      </c>
      <c r="G30" s="14">
        <v>120.4</v>
      </c>
      <c r="H30" s="9">
        <v>388074.7</v>
      </c>
      <c r="I30" s="9">
        <v>25.5</v>
      </c>
      <c r="J30" s="11">
        <v>186603</v>
      </c>
      <c r="K30" s="9">
        <f>'2015'!L30/'2015'!B30</f>
        <v>6247.990743944637</v>
      </c>
      <c r="L30" s="71">
        <v>6867</v>
      </c>
      <c r="M30" s="9">
        <f>'2015'!N30/'2015'!B30</f>
        <v>0.61159169550173009</v>
      </c>
      <c r="N30" s="54">
        <f>'2015'!O30/'2015'!B30</f>
        <v>0.78633217993079585</v>
      </c>
      <c r="O30" s="56" t="s">
        <v>596</v>
      </c>
      <c r="P30" s="60">
        <v>15.3</v>
      </c>
      <c r="Q30" s="56">
        <v>1.7</v>
      </c>
      <c r="R30" s="56">
        <v>565</v>
      </c>
      <c r="S30" s="56">
        <v>65</v>
      </c>
      <c r="T30" s="56">
        <v>4.0999999999999996</v>
      </c>
      <c r="U30" s="56">
        <v>9.3000000000000007</v>
      </c>
      <c r="V30" s="56">
        <v>7.6</v>
      </c>
      <c r="W30" s="56">
        <v>14.9</v>
      </c>
      <c r="X30" s="48">
        <v>3.4000000000000004</v>
      </c>
      <c r="Y30" s="48">
        <v>20.85</v>
      </c>
      <c r="Z30" s="48">
        <v>0</v>
      </c>
      <c r="AA30" s="48">
        <v>0</v>
      </c>
      <c r="AB30" s="48">
        <v>0</v>
      </c>
      <c r="AC30" s="48">
        <v>0.17</v>
      </c>
      <c r="AD30" s="48">
        <v>0</v>
      </c>
    </row>
    <row r="31" spans="1:30" x14ac:dyDescent="0.3">
      <c r="A31" s="1" t="s">
        <v>42</v>
      </c>
      <c r="B31" s="9">
        <v>7.9629999999999996E-3</v>
      </c>
      <c r="C31" s="9">
        <v>18.600000000000001</v>
      </c>
      <c r="D31" s="9">
        <v>68.11</v>
      </c>
      <c r="E31" s="9">
        <f>'2015'!F31/'2015'!B31</f>
        <v>50.476190476190474</v>
      </c>
      <c r="F31" s="11">
        <v>304</v>
      </c>
      <c r="G31" s="14">
        <v>85.3</v>
      </c>
      <c r="H31" s="9">
        <v>854561.5</v>
      </c>
      <c r="I31" s="9">
        <v>40.9</v>
      </c>
      <c r="J31" s="11">
        <v>187765</v>
      </c>
      <c r="K31" s="9">
        <f>'2015'!L31/'2015'!B31</f>
        <v>29776.803401360543</v>
      </c>
      <c r="L31" s="71">
        <v>11285</v>
      </c>
      <c r="M31" s="9">
        <f>'2015'!N31/'2015'!B31</f>
        <v>1.2585034013605443</v>
      </c>
      <c r="N31" s="54">
        <f>'2015'!O31/'2015'!B31</f>
        <v>1.5510204081632653</v>
      </c>
      <c r="O31" s="56" t="s">
        <v>597</v>
      </c>
      <c r="P31" s="60">
        <v>11.9</v>
      </c>
      <c r="Q31" s="56">
        <v>1.66</v>
      </c>
      <c r="R31" s="56">
        <v>732</v>
      </c>
      <c r="S31" s="56">
        <v>74.3</v>
      </c>
      <c r="T31" s="56">
        <v>4.3</v>
      </c>
      <c r="U31" s="56">
        <v>12.9</v>
      </c>
      <c r="V31" s="56">
        <v>5.0999999999999996</v>
      </c>
      <c r="W31" s="56">
        <v>20.6</v>
      </c>
      <c r="X31" s="48">
        <v>4.7</v>
      </c>
      <c r="Y31" s="48">
        <v>36.619999999999997</v>
      </c>
      <c r="Z31" s="48">
        <v>0</v>
      </c>
      <c r="AA31" s="48">
        <v>0</v>
      </c>
      <c r="AB31" s="48">
        <v>0</v>
      </c>
      <c r="AC31" s="48">
        <v>6.08</v>
      </c>
      <c r="AD31" s="48">
        <v>2</v>
      </c>
    </row>
    <row r="32" spans="1:30" x14ac:dyDescent="0.3">
      <c r="A32" s="1" t="s">
        <v>43</v>
      </c>
      <c r="B32" s="9">
        <v>7.7800000000000005E-4</v>
      </c>
      <c r="C32" s="9">
        <v>16.5</v>
      </c>
      <c r="D32" s="9">
        <v>72.260000000000005</v>
      </c>
      <c r="E32" s="9">
        <f>'2015'!F32/'2015'!B32</f>
        <v>10.757753791501571</v>
      </c>
      <c r="F32" s="11">
        <v>153</v>
      </c>
      <c r="G32" s="14">
        <v>132.19999999999999</v>
      </c>
      <c r="H32" s="9">
        <v>437249.1</v>
      </c>
      <c r="I32" s="9">
        <v>30.2</v>
      </c>
      <c r="J32" s="11">
        <v>237152</v>
      </c>
      <c r="K32" s="9">
        <f>'2015'!L32/'2015'!B32</f>
        <v>7015.8234458259321</v>
      </c>
      <c r="L32" s="71">
        <v>4518</v>
      </c>
      <c r="M32" s="9">
        <f>'2015'!N32/'2015'!B32</f>
        <v>0.52288564011476979</v>
      </c>
      <c r="N32" s="54">
        <f>'2015'!O32/'2015'!B32</f>
        <v>0.82538598169148791</v>
      </c>
      <c r="O32" s="56" t="s">
        <v>598</v>
      </c>
      <c r="P32" s="60">
        <v>13</v>
      </c>
      <c r="Q32" s="56">
        <v>1.68</v>
      </c>
      <c r="R32" s="56">
        <v>531</v>
      </c>
      <c r="S32" s="56">
        <v>69.2</v>
      </c>
      <c r="T32" s="56">
        <v>3.3</v>
      </c>
      <c r="U32" s="56">
        <v>8.3000000000000007</v>
      </c>
      <c r="V32" s="56">
        <v>4.8</v>
      </c>
      <c r="W32" s="56">
        <v>10.5</v>
      </c>
      <c r="X32" s="48">
        <v>0.95850000000000002</v>
      </c>
      <c r="Y32" s="48">
        <v>20.12</v>
      </c>
      <c r="Z32" s="48">
        <v>0</v>
      </c>
      <c r="AA32" s="48">
        <v>0</v>
      </c>
      <c r="AB32" s="48">
        <v>0</v>
      </c>
      <c r="AC32" s="48">
        <v>0.28999999999999998</v>
      </c>
      <c r="AD32" s="48">
        <v>1</v>
      </c>
    </row>
    <row r="33" spans="1:30" x14ac:dyDescent="0.3">
      <c r="A33" s="1" t="s">
        <v>44</v>
      </c>
      <c r="B33" s="9">
        <v>6.8400000000000004E-4</v>
      </c>
      <c r="C33" s="9">
        <v>18.2</v>
      </c>
      <c r="D33" s="9">
        <v>70.239999999999995</v>
      </c>
      <c r="E33" s="9">
        <f>'2015'!F33/'2015'!B33</f>
        <v>18.923884514435695</v>
      </c>
      <c r="F33" s="11">
        <v>202</v>
      </c>
      <c r="G33" s="14">
        <v>96.4</v>
      </c>
      <c r="H33" s="9">
        <v>525475.69999999995</v>
      </c>
      <c r="I33" s="9">
        <v>44.7</v>
      </c>
      <c r="J33" s="11">
        <v>201079</v>
      </c>
      <c r="K33" s="9">
        <f>'2015'!L33/'2015'!B33</f>
        <v>9547.4010498687658</v>
      </c>
      <c r="L33" s="71">
        <v>10269</v>
      </c>
      <c r="M33" s="9">
        <f>'2015'!N33/'2015'!B33</f>
        <v>0.65748031496062997</v>
      </c>
      <c r="N33" s="54">
        <f>'2015'!O33/'2015'!B33</f>
        <v>1.1981627296587927</v>
      </c>
      <c r="O33" s="56" t="s">
        <v>599</v>
      </c>
      <c r="P33" s="60">
        <v>11.6</v>
      </c>
      <c r="Q33" s="56">
        <v>1.71</v>
      </c>
      <c r="R33" s="56">
        <v>645</v>
      </c>
      <c r="S33" s="56">
        <v>69.3</v>
      </c>
      <c r="T33" s="56">
        <v>7.8</v>
      </c>
      <c r="U33" s="56">
        <v>12.7</v>
      </c>
      <c r="V33" s="56">
        <v>5.9</v>
      </c>
      <c r="W33" s="56">
        <v>23.4</v>
      </c>
      <c r="X33" s="48">
        <v>1.68</v>
      </c>
      <c r="Y33" s="48">
        <v>36.33</v>
      </c>
      <c r="Z33" s="48">
        <v>0</v>
      </c>
      <c r="AA33" s="48">
        <v>0</v>
      </c>
      <c r="AB33" s="48">
        <v>0</v>
      </c>
      <c r="AC33" s="48">
        <v>1.04</v>
      </c>
      <c r="AD33" s="48">
        <v>0</v>
      </c>
    </row>
    <row r="34" spans="1:30" ht="28.2" x14ac:dyDescent="0.3">
      <c r="A34" s="1" t="s">
        <v>45</v>
      </c>
      <c r="B34" s="9">
        <v>0</v>
      </c>
      <c r="C34" s="9">
        <v>24.4</v>
      </c>
      <c r="D34" s="9">
        <v>71</v>
      </c>
      <c r="E34" s="9">
        <f>'2015'!F34/'2015'!B34</f>
        <v>43.795454545454547</v>
      </c>
      <c r="F34" s="11">
        <v>8</v>
      </c>
      <c r="G34" s="14">
        <v>93.3</v>
      </c>
      <c r="H34" s="9">
        <v>5210143.9000000004</v>
      </c>
      <c r="I34" s="9">
        <v>35.1</v>
      </c>
      <c r="J34" s="11">
        <v>192201</v>
      </c>
      <c r="K34" s="9">
        <f>'2015'!L34/'2015'!B34</f>
        <v>14699.179545454546</v>
      </c>
      <c r="L34" s="71">
        <v>7114</v>
      </c>
      <c r="M34" s="9">
        <f>'2015'!N34/'2015'!B34</f>
        <v>1.8409090909090908</v>
      </c>
      <c r="N34" s="54">
        <f>'2015'!O34/'2015'!B34</f>
        <v>0.70454545454545459</v>
      </c>
      <c r="O34" s="56" t="s">
        <v>600</v>
      </c>
      <c r="P34" s="60">
        <v>9.1999999999999993</v>
      </c>
      <c r="Q34" s="56">
        <v>2.58</v>
      </c>
      <c r="R34" s="56">
        <v>565</v>
      </c>
      <c r="S34" s="56">
        <v>66.2</v>
      </c>
      <c r="T34" s="56">
        <v>7.9</v>
      </c>
      <c r="U34" s="56">
        <v>9.4</v>
      </c>
      <c r="V34" s="56">
        <v>5.3</v>
      </c>
      <c r="W34" s="56">
        <v>0</v>
      </c>
      <c r="X34" s="48">
        <v>4.2200000000000007E-3</v>
      </c>
      <c r="Y34" s="48">
        <v>54.57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</row>
    <row r="35" spans="1:30" x14ac:dyDescent="0.3">
      <c r="A35" s="1" t="s">
        <v>46</v>
      </c>
      <c r="B35" s="9">
        <v>3.2889999999999998E-3</v>
      </c>
      <c r="C35" s="9">
        <v>16.2</v>
      </c>
      <c r="D35" s="9">
        <v>70.17</v>
      </c>
      <c r="E35" s="9">
        <f>'2015'!F35/'2015'!B35</f>
        <v>13.97116564417178</v>
      </c>
      <c r="F35" s="11">
        <v>301</v>
      </c>
      <c r="G35" s="14">
        <v>112.2</v>
      </c>
      <c r="H35" s="9">
        <v>338304.4</v>
      </c>
      <c r="I35" s="9">
        <v>31.6</v>
      </c>
      <c r="J35" s="11">
        <v>191452</v>
      </c>
      <c r="K35" s="9">
        <f>'2015'!L35/'2015'!B35</f>
        <v>4504.5718711656446</v>
      </c>
      <c r="L35" s="71">
        <v>7464</v>
      </c>
      <c r="M35" s="9">
        <f>'2015'!N35/'2015'!B35</f>
        <v>0.51503067484662579</v>
      </c>
      <c r="N35" s="54">
        <f>'2015'!O35/'2015'!B35</f>
        <v>0.59478527607361964</v>
      </c>
      <c r="O35" s="56" t="s">
        <v>601</v>
      </c>
      <c r="P35" s="60">
        <v>15.5</v>
      </c>
      <c r="Q35" s="56">
        <v>1.67</v>
      </c>
      <c r="R35" s="56">
        <v>524</v>
      </c>
      <c r="S35" s="56">
        <v>67.5</v>
      </c>
      <c r="T35" s="56">
        <v>4.3</v>
      </c>
      <c r="U35" s="56">
        <v>9.9</v>
      </c>
      <c r="V35" s="56">
        <v>6.9</v>
      </c>
      <c r="W35" s="56">
        <v>23.7</v>
      </c>
      <c r="X35" s="48">
        <v>2.3387000000000002</v>
      </c>
      <c r="Y35" s="48">
        <v>20.16</v>
      </c>
      <c r="Z35" s="48">
        <v>0</v>
      </c>
      <c r="AA35" s="48">
        <v>0</v>
      </c>
      <c r="AB35" s="48">
        <v>0</v>
      </c>
      <c r="AC35" s="48">
        <v>0.15</v>
      </c>
      <c r="AD35" s="48">
        <v>0</v>
      </c>
    </row>
    <row r="36" spans="1:30" x14ac:dyDescent="0.3">
      <c r="A36" s="1" t="s">
        <v>47</v>
      </c>
      <c r="B36" s="9">
        <v>1.944E-3</v>
      </c>
      <c r="C36" s="9">
        <v>17</v>
      </c>
      <c r="D36" s="9">
        <v>68.7</v>
      </c>
      <c r="E36" s="9">
        <f>'2015'!F36/'2015'!B36</f>
        <v>20.019480519480521</v>
      </c>
      <c r="F36" s="11">
        <v>203</v>
      </c>
      <c r="G36" s="14">
        <v>120.4</v>
      </c>
      <c r="H36" s="9">
        <v>379255.5</v>
      </c>
      <c r="I36" s="9">
        <v>36.4</v>
      </c>
      <c r="J36" s="11">
        <v>173380</v>
      </c>
      <c r="K36" s="9">
        <f>'2015'!L36/'2015'!B36</f>
        <v>7567.3910714285721</v>
      </c>
      <c r="L36" s="71">
        <v>6863</v>
      </c>
      <c r="M36" s="9">
        <f>'2015'!N36/'2015'!B36</f>
        <v>0.79707792207792205</v>
      </c>
      <c r="N36" s="54">
        <f>'2015'!O36/'2015'!B36</f>
        <v>0.82629870129870131</v>
      </c>
      <c r="O36" s="56" t="s">
        <v>602</v>
      </c>
      <c r="P36" s="60">
        <v>17.5</v>
      </c>
      <c r="Q36" s="56">
        <v>1.78</v>
      </c>
      <c r="R36" s="56">
        <v>553</v>
      </c>
      <c r="S36" s="56">
        <v>66.599999999999994</v>
      </c>
      <c r="T36" s="56">
        <v>4.5999999999999996</v>
      </c>
      <c r="U36" s="56">
        <v>13.9</v>
      </c>
      <c r="V36" s="56">
        <v>6</v>
      </c>
      <c r="W36" s="56">
        <v>15.6</v>
      </c>
      <c r="X36" s="48">
        <v>2.48705</v>
      </c>
      <c r="Y36" s="48">
        <v>27.51</v>
      </c>
      <c r="Z36" s="48">
        <v>0</v>
      </c>
      <c r="AA36" s="48">
        <v>0</v>
      </c>
      <c r="AB36" s="48">
        <v>0</v>
      </c>
      <c r="AC36" s="48">
        <v>1.46</v>
      </c>
      <c r="AD36" s="48">
        <v>0</v>
      </c>
    </row>
    <row r="37" spans="1:30" x14ac:dyDescent="0.3">
      <c r="A37" s="1" t="s">
        <v>48</v>
      </c>
      <c r="B37" s="9">
        <v>3.2729999999999999E-3</v>
      </c>
      <c r="C37" s="9">
        <v>17.8</v>
      </c>
      <c r="D37" s="9">
        <v>70.86</v>
      </c>
      <c r="E37" s="9">
        <f>'2015'!F37/'2015'!B37</f>
        <v>14.119116582186821</v>
      </c>
      <c r="F37" s="11">
        <v>328</v>
      </c>
      <c r="G37" s="14">
        <v>101.6</v>
      </c>
      <c r="H37" s="9">
        <v>370895.7</v>
      </c>
      <c r="I37" s="9">
        <v>34.6</v>
      </c>
      <c r="J37" s="11">
        <v>161317</v>
      </c>
      <c r="K37" s="9">
        <f>'2015'!L37/'2015'!B37</f>
        <v>6535.6669080376541</v>
      </c>
      <c r="L37" s="71">
        <v>8742</v>
      </c>
      <c r="M37" s="9">
        <f>'2015'!N37/'2015'!B37</f>
        <v>0.80014482259232445</v>
      </c>
      <c r="N37" s="54">
        <f>'2015'!O37/'2015'!B37</f>
        <v>0.98081100651701669</v>
      </c>
      <c r="O37" s="56" t="s">
        <v>603</v>
      </c>
      <c r="P37" s="60">
        <v>13.1</v>
      </c>
      <c r="Q37" s="56">
        <v>1.82</v>
      </c>
      <c r="R37" s="56">
        <v>575</v>
      </c>
      <c r="S37" s="56">
        <v>64.3</v>
      </c>
      <c r="T37" s="56">
        <v>6.9</v>
      </c>
      <c r="U37" s="56">
        <v>17.3</v>
      </c>
      <c r="V37" s="56">
        <v>6</v>
      </c>
      <c r="W37" s="56">
        <v>30.9</v>
      </c>
      <c r="X37" s="48">
        <v>1.3463833000000001</v>
      </c>
      <c r="Y37" s="48">
        <v>31.3</v>
      </c>
      <c r="Z37" s="48">
        <v>0</v>
      </c>
      <c r="AA37" s="48">
        <v>0</v>
      </c>
      <c r="AB37" s="48">
        <v>0</v>
      </c>
      <c r="AC37" s="48">
        <v>0.33</v>
      </c>
      <c r="AD37" s="48">
        <v>1</v>
      </c>
    </row>
    <row r="38" spans="1:30" x14ac:dyDescent="0.3">
      <c r="A38" s="1" t="s">
        <v>49</v>
      </c>
      <c r="B38" s="9">
        <v>1.1900000000000001E-3</v>
      </c>
      <c r="C38" s="9">
        <v>18.8</v>
      </c>
      <c r="D38" s="9">
        <v>70.41</v>
      </c>
      <c r="E38" s="9">
        <f>'2015'!F38/'2015'!B38</f>
        <v>14.633973710819008</v>
      </c>
      <c r="F38" s="11">
        <v>227</v>
      </c>
      <c r="G38" s="14">
        <v>122.4</v>
      </c>
      <c r="H38" s="9">
        <v>312450.2</v>
      </c>
      <c r="I38" s="9">
        <v>26.5</v>
      </c>
      <c r="J38" s="11">
        <v>155026</v>
      </c>
      <c r="K38" s="9">
        <f>'2015'!L38/'2015'!B38</f>
        <v>6228.4697168857429</v>
      </c>
      <c r="L38" s="71">
        <v>5137</v>
      </c>
      <c r="M38" s="9">
        <f>'2015'!N38/'2015'!B38</f>
        <v>0.9661274014155713</v>
      </c>
      <c r="N38" s="54">
        <f>'2015'!O38/'2015'!B38</f>
        <v>0.97826086956521741</v>
      </c>
      <c r="O38" s="56" t="s">
        <v>585</v>
      </c>
      <c r="P38" s="60">
        <v>13.4</v>
      </c>
      <c r="Q38" s="56">
        <v>1.91</v>
      </c>
      <c r="R38" s="56">
        <v>557</v>
      </c>
      <c r="S38" s="56">
        <v>65.400000000000006</v>
      </c>
      <c r="T38" s="56">
        <v>6.8</v>
      </c>
      <c r="U38" s="56">
        <v>14.2</v>
      </c>
      <c r="V38" s="56">
        <v>6.6</v>
      </c>
      <c r="W38" s="56">
        <v>14</v>
      </c>
      <c r="X38" s="48">
        <v>1.4966999999999999</v>
      </c>
      <c r="Y38" s="48">
        <v>36.659999999999997</v>
      </c>
      <c r="Z38" s="48">
        <v>0</v>
      </c>
      <c r="AA38" s="48">
        <v>0</v>
      </c>
      <c r="AB38" s="48">
        <v>0</v>
      </c>
      <c r="AC38" s="48">
        <v>0.35</v>
      </c>
      <c r="AD38" s="48">
        <v>0</v>
      </c>
    </row>
    <row r="39" spans="1:30" x14ac:dyDescent="0.3">
      <c r="A39" s="1" t="s">
        <v>50</v>
      </c>
      <c r="B39" s="9">
        <v>1.186E-3</v>
      </c>
      <c r="C39" s="9">
        <v>19.600000000000001</v>
      </c>
      <c r="D39" s="9">
        <v>69.63</v>
      </c>
      <c r="E39" s="9">
        <f>'2015'!F39/'2015'!B39</f>
        <v>14.672681704260652</v>
      </c>
      <c r="F39" s="11">
        <v>267</v>
      </c>
      <c r="G39" s="14">
        <v>115.6</v>
      </c>
      <c r="H39" s="9">
        <v>387881.4</v>
      </c>
      <c r="I39" s="9">
        <v>33.1</v>
      </c>
      <c r="J39" s="11">
        <v>139328</v>
      </c>
      <c r="K39" s="9">
        <f>'2015'!L39/'2015'!B39</f>
        <v>8223.8360401002501</v>
      </c>
      <c r="L39" s="71">
        <v>6032</v>
      </c>
      <c r="M39" s="9">
        <f>'2015'!N39/'2015'!B39</f>
        <v>0.40200501253132831</v>
      </c>
      <c r="N39" s="54">
        <f>'2015'!O39/'2015'!B39</f>
        <v>0.78696741854636587</v>
      </c>
      <c r="O39" s="56" t="s">
        <v>604</v>
      </c>
      <c r="P39" s="60">
        <v>14</v>
      </c>
      <c r="Q39" s="56">
        <v>2.0099999999999998</v>
      </c>
      <c r="R39" s="56">
        <v>565</v>
      </c>
      <c r="S39" s="56">
        <v>64.3</v>
      </c>
      <c r="T39" s="56">
        <v>4.8</v>
      </c>
      <c r="U39" s="56">
        <v>13.9</v>
      </c>
      <c r="V39" s="56">
        <v>6.8</v>
      </c>
      <c r="W39" s="56">
        <v>16.2</v>
      </c>
      <c r="X39" s="48">
        <v>1.4051582999999999</v>
      </c>
      <c r="Y39" s="48">
        <v>25.29</v>
      </c>
      <c r="Z39" s="48">
        <v>0</v>
      </c>
      <c r="AA39" s="48">
        <v>0</v>
      </c>
      <c r="AB39" s="48">
        <v>0</v>
      </c>
      <c r="AC39" s="48">
        <v>0.7</v>
      </c>
      <c r="AD39" s="48">
        <v>0</v>
      </c>
    </row>
    <row r="40" spans="1:30" x14ac:dyDescent="0.3">
      <c r="A40" s="1" t="s">
        <v>51</v>
      </c>
      <c r="B40" s="9">
        <v>1.1720000000000001E-3</v>
      </c>
      <c r="C40" s="9">
        <v>16</v>
      </c>
      <c r="D40" s="9">
        <v>70.38</v>
      </c>
      <c r="E40" s="9">
        <f>'2015'!F40/'2015'!B40</f>
        <v>18.925000000000001</v>
      </c>
      <c r="F40" s="11">
        <v>420</v>
      </c>
      <c r="G40" s="14">
        <v>104.5</v>
      </c>
      <c r="H40" s="9">
        <v>273107.5</v>
      </c>
      <c r="I40" s="9">
        <v>25.7</v>
      </c>
      <c r="J40" s="11">
        <v>150709</v>
      </c>
      <c r="K40" s="9">
        <f>'2015'!L40/'2015'!B40</f>
        <v>3816.3115789473682</v>
      </c>
      <c r="L40" s="71">
        <v>6734</v>
      </c>
      <c r="M40" s="9">
        <f>'2015'!N40/'2015'!B40</f>
        <v>0.98684210526315785</v>
      </c>
      <c r="N40" s="54">
        <f>'2015'!O40/'2015'!B40</f>
        <v>0.41842105263157897</v>
      </c>
      <c r="O40" s="56" t="s">
        <v>605</v>
      </c>
      <c r="P40" s="60">
        <v>16.399999999999999</v>
      </c>
      <c r="Q40" s="56">
        <v>1.6</v>
      </c>
      <c r="R40" s="56">
        <v>597</v>
      </c>
      <c r="S40" s="56">
        <v>61.8</v>
      </c>
      <c r="T40" s="56">
        <v>6.2</v>
      </c>
      <c r="U40" s="56">
        <v>14.5</v>
      </c>
      <c r="V40" s="56">
        <v>9</v>
      </c>
      <c r="W40" s="56">
        <v>19.600000000000001</v>
      </c>
      <c r="X40" s="48">
        <v>1.6521750000000002</v>
      </c>
      <c r="Y40" s="48">
        <v>19.05</v>
      </c>
      <c r="Z40" s="48">
        <v>0</v>
      </c>
      <c r="AA40" s="48">
        <v>0</v>
      </c>
      <c r="AB40" s="48">
        <v>0</v>
      </c>
      <c r="AC40" s="48">
        <v>0.65</v>
      </c>
      <c r="AD40" s="48">
        <v>0</v>
      </c>
    </row>
    <row r="41" spans="1:30" x14ac:dyDescent="0.3">
      <c r="A41" s="1" t="s">
        <v>52</v>
      </c>
      <c r="B41" s="9">
        <v>7.3999999999999999E-4</v>
      </c>
      <c r="C41" s="9">
        <v>15.6</v>
      </c>
      <c r="D41" s="9">
        <v>72.12</v>
      </c>
      <c r="E41" s="9">
        <f>'2015'!F41/'2015'!B41</f>
        <v>13.980726464047443</v>
      </c>
      <c r="F41" s="11">
        <v>298</v>
      </c>
      <c r="G41" s="14">
        <v>123.1</v>
      </c>
      <c r="H41" s="9">
        <v>253911</v>
      </c>
      <c r="I41" s="9">
        <v>39.799999999999997</v>
      </c>
      <c r="J41" s="11">
        <v>141527</v>
      </c>
      <c r="K41" s="9">
        <f>'2015'!L41/'2015'!B41</f>
        <v>4045.4655300222389</v>
      </c>
      <c r="L41" s="71">
        <v>6440</v>
      </c>
      <c r="M41" s="9">
        <f>'2015'!N41/'2015'!B41</f>
        <v>0.48480355819125276</v>
      </c>
      <c r="N41" s="54">
        <f>'2015'!O41/'2015'!B41</f>
        <v>0.51890289103039289</v>
      </c>
      <c r="O41" s="56" t="s">
        <v>606</v>
      </c>
      <c r="P41" s="60">
        <v>14.8</v>
      </c>
      <c r="Q41" s="56">
        <v>1.55</v>
      </c>
      <c r="R41" s="56">
        <v>571</v>
      </c>
      <c r="S41" s="56">
        <v>64.2</v>
      </c>
      <c r="T41" s="56">
        <v>4.7</v>
      </c>
      <c r="U41" s="56">
        <v>14.4</v>
      </c>
      <c r="V41" s="56">
        <v>4.3</v>
      </c>
      <c r="W41" s="56">
        <v>17.899999999999999</v>
      </c>
      <c r="X41" s="48">
        <v>1.3654417000000001</v>
      </c>
      <c r="Y41" s="48">
        <v>14.3</v>
      </c>
      <c r="Z41" s="48">
        <v>0</v>
      </c>
      <c r="AA41" s="48">
        <v>0</v>
      </c>
      <c r="AB41" s="48">
        <v>0</v>
      </c>
      <c r="AC41" s="48">
        <v>0.89</v>
      </c>
      <c r="AD41" s="48">
        <v>0</v>
      </c>
    </row>
    <row r="42" spans="1:30" x14ac:dyDescent="0.3">
      <c r="A42" s="1" t="s">
        <v>53</v>
      </c>
      <c r="B42" s="9">
        <v>9.3000000000000005E-4</v>
      </c>
      <c r="C42" s="9">
        <v>19.7</v>
      </c>
      <c r="D42" s="9">
        <v>69.09</v>
      </c>
      <c r="E42" s="9">
        <f>'2015'!F42/'2015'!B42</f>
        <v>16.116173120728931</v>
      </c>
      <c r="F42" s="11">
        <v>252</v>
      </c>
      <c r="G42" s="14">
        <v>115.8</v>
      </c>
      <c r="H42" s="9">
        <v>403601.4</v>
      </c>
      <c r="I42" s="9">
        <v>30.1</v>
      </c>
      <c r="J42" s="11">
        <v>181373</v>
      </c>
      <c r="K42" s="9">
        <f>'2015'!L42/'2015'!B42</f>
        <v>7818.4542141230058</v>
      </c>
      <c r="L42" s="71">
        <v>6594</v>
      </c>
      <c r="M42" s="9">
        <f>'2015'!N42/'2015'!B42</f>
        <v>0.71602126044039482</v>
      </c>
      <c r="N42" s="54">
        <f>'2015'!O42/'2015'!B42</f>
        <v>0.83978739559605164</v>
      </c>
      <c r="O42" s="56" t="s">
        <v>607</v>
      </c>
      <c r="P42" s="60">
        <v>14.2</v>
      </c>
      <c r="Q42" s="56">
        <v>2.02</v>
      </c>
      <c r="R42" s="56">
        <v>493</v>
      </c>
      <c r="S42" s="56">
        <v>61.8</v>
      </c>
      <c r="T42" s="56">
        <v>6.3</v>
      </c>
      <c r="U42" s="56">
        <v>12.8</v>
      </c>
      <c r="V42" s="56">
        <v>5.9</v>
      </c>
      <c r="W42" s="56">
        <v>14.2</v>
      </c>
      <c r="X42" s="48">
        <v>1.1905583000000002</v>
      </c>
      <c r="Y42" s="48">
        <v>28.27</v>
      </c>
      <c r="Z42" s="48">
        <v>0</v>
      </c>
      <c r="AA42" s="48">
        <v>0</v>
      </c>
      <c r="AB42" s="48">
        <v>0</v>
      </c>
      <c r="AC42" s="48">
        <v>0.68</v>
      </c>
      <c r="AD42" s="48">
        <v>0</v>
      </c>
    </row>
    <row r="43" spans="1:30" x14ac:dyDescent="0.3">
      <c r="A43" s="1" t="s">
        <v>54</v>
      </c>
      <c r="B43" s="9">
        <v>3.5339999999999998E-3</v>
      </c>
      <c r="C43" s="9">
        <v>17.2</v>
      </c>
      <c r="D43" s="9">
        <v>69.209999999999994</v>
      </c>
      <c r="E43" s="9">
        <f>'2015'!F43/'2015'!B43</f>
        <v>17.310523587350961</v>
      </c>
      <c r="F43" s="11">
        <v>281</v>
      </c>
      <c r="G43" s="14">
        <v>98</v>
      </c>
      <c r="H43" s="9">
        <v>371595.6</v>
      </c>
      <c r="I43" s="9">
        <v>33.1</v>
      </c>
      <c r="J43" s="11">
        <v>176963</v>
      </c>
      <c r="K43" s="9">
        <f>'2015'!L43/'2015'!B43</f>
        <v>16707.569725246241</v>
      </c>
      <c r="L43" s="71">
        <v>8261</v>
      </c>
      <c r="M43" s="9">
        <f>'2015'!N43/'2015'!B43</f>
        <v>0.61482633488854332</v>
      </c>
      <c r="N43" s="54">
        <f>'2015'!O43/'2015'!B43</f>
        <v>1.5733540694660446</v>
      </c>
      <c r="O43" s="56" t="s">
        <v>583</v>
      </c>
      <c r="P43" s="60">
        <v>13.5</v>
      </c>
      <c r="Q43" s="56">
        <v>1.76</v>
      </c>
      <c r="R43" s="56">
        <v>561</v>
      </c>
      <c r="S43" s="56">
        <v>64.900000000000006</v>
      </c>
      <c r="T43" s="56">
        <v>6.9</v>
      </c>
      <c r="U43" s="56">
        <v>16.2</v>
      </c>
      <c r="V43" s="56">
        <v>7.7</v>
      </c>
      <c r="W43" s="56">
        <v>16.899999999999999</v>
      </c>
      <c r="X43" s="48">
        <v>2.7857750000000001</v>
      </c>
      <c r="Y43" s="48">
        <v>20.239999999999998</v>
      </c>
      <c r="Z43" s="48">
        <v>0</v>
      </c>
      <c r="AA43" s="48">
        <v>0</v>
      </c>
      <c r="AB43" s="48">
        <v>0</v>
      </c>
      <c r="AC43" s="48">
        <v>0.88</v>
      </c>
      <c r="AD43" s="48">
        <v>1</v>
      </c>
    </row>
    <row r="44" spans="1:30" x14ac:dyDescent="0.3">
      <c r="A44" s="1" t="s">
        <v>55</v>
      </c>
      <c r="B44" s="9">
        <v>1.096E-3</v>
      </c>
      <c r="C44" s="9">
        <v>16</v>
      </c>
      <c r="D44" s="9">
        <v>68.48</v>
      </c>
      <c r="E44" s="9">
        <f>'2015'!F44/'2015'!B44</f>
        <v>21.517027863777091</v>
      </c>
      <c r="F44" s="11">
        <v>222</v>
      </c>
      <c r="G44" s="14">
        <v>117</v>
      </c>
      <c r="H44" s="9">
        <v>208464.5</v>
      </c>
      <c r="I44" s="9">
        <v>37.1</v>
      </c>
      <c r="J44" s="11">
        <v>156702</v>
      </c>
      <c r="K44" s="9">
        <f>'2015'!L44/'2015'!B44</f>
        <v>4913.018885448917</v>
      </c>
      <c r="L44" s="71">
        <v>5821</v>
      </c>
      <c r="M44" s="9">
        <f>'2015'!N44/'2015'!B44</f>
        <v>0.59907120743034059</v>
      </c>
      <c r="N44" s="54">
        <f>'2015'!O44/'2015'!B44</f>
        <v>0.45820433436532509</v>
      </c>
      <c r="O44" s="56" t="s">
        <v>579</v>
      </c>
      <c r="P44" s="60">
        <v>18.2</v>
      </c>
      <c r="Q44" s="56">
        <v>1.74</v>
      </c>
      <c r="R44" s="56">
        <v>571</v>
      </c>
      <c r="S44" s="56">
        <v>62.6</v>
      </c>
      <c r="T44" s="56">
        <v>6.9</v>
      </c>
      <c r="U44" s="56">
        <v>19</v>
      </c>
      <c r="V44" s="56">
        <v>7.7</v>
      </c>
      <c r="W44" s="56">
        <v>8.9</v>
      </c>
      <c r="X44" s="48">
        <v>2.1402582999999997</v>
      </c>
      <c r="Y44" s="48">
        <v>20.54</v>
      </c>
      <c r="Z44" s="48">
        <v>0</v>
      </c>
      <c r="AA44" s="48">
        <v>0</v>
      </c>
      <c r="AB44" s="48">
        <v>0</v>
      </c>
      <c r="AC44" s="48">
        <v>0.15</v>
      </c>
      <c r="AD44" s="48">
        <v>0</v>
      </c>
    </row>
    <row r="45" spans="1:30" ht="28.2" x14ac:dyDescent="0.3">
      <c r="A45" s="1" t="s">
        <v>56</v>
      </c>
      <c r="B45" s="9">
        <v>2E-3</v>
      </c>
      <c r="C45" s="9">
        <v>18.8</v>
      </c>
      <c r="D45" s="9">
        <v>72.22</v>
      </c>
      <c r="E45" s="9">
        <f>'2015'!F45/'2015'!B45</f>
        <v>17.195121951219512</v>
      </c>
      <c r="F45" s="11">
        <v>280</v>
      </c>
      <c r="G45" s="14">
        <v>133.1</v>
      </c>
      <c r="H45" s="9">
        <v>187211.1</v>
      </c>
      <c r="I45" s="9">
        <v>21</v>
      </c>
      <c r="J45" s="11">
        <v>162621</v>
      </c>
      <c r="K45" s="9">
        <f>'2015'!L45/'2015'!B45</f>
        <v>1307.89911308204</v>
      </c>
      <c r="L45" s="71">
        <v>4984</v>
      </c>
      <c r="M45" s="9">
        <f>'2015'!N45/'2015'!B45</f>
        <v>1.1241685144124169</v>
      </c>
      <c r="N45" s="54">
        <f>'2015'!O45/'2015'!B45</f>
        <v>0.3991130820399113</v>
      </c>
      <c r="O45" s="56" t="s">
        <v>608</v>
      </c>
      <c r="P45" s="60">
        <v>13</v>
      </c>
      <c r="Q45" s="56">
        <v>1.72</v>
      </c>
      <c r="R45" s="56">
        <v>567</v>
      </c>
      <c r="S45" s="56">
        <v>55.7</v>
      </c>
      <c r="T45" s="56">
        <v>8.8000000000000007</v>
      </c>
      <c r="U45" s="56">
        <v>13.9</v>
      </c>
      <c r="V45" s="56">
        <v>7.8</v>
      </c>
      <c r="W45" s="56">
        <v>7</v>
      </c>
      <c r="X45" s="48">
        <v>2.7</v>
      </c>
      <c r="Y45" s="48">
        <v>14.66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</row>
    <row r="46" spans="1:30" x14ac:dyDescent="0.3">
      <c r="A46" s="1" t="s">
        <v>57</v>
      </c>
      <c r="B46" s="9">
        <v>0</v>
      </c>
      <c r="C46" s="9">
        <v>28.1</v>
      </c>
      <c r="D46" s="9">
        <v>68.44</v>
      </c>
      <c r="E46" s="9">
        <f>'2015'!F46/'2015'!B46</f>
        <v>29.739534883720932</v>
      </c>
      <c r="F46" s="11">
        <v>155</v>
      </c>
      <c r="G46" s="14">
        <v>127.5</v>
      </c>
      <c r="H46" s="9">
        <v>196639.2</v>
      </c>
      <c r="I46" s="9">
        <v>32.9</v>
      </c>
      <c r="J46" s="11">
        <v>100956</v>
      </c>
      <c r="K46" s="9">
        <f>'2015'!L46/'2015'!B46</f>
        <v>2952.2683720930231</v>
      </c>
      <c r="L46" s="71">
        <v>4000</v>
      </c>
      <c r="M46" s="9">
        <f>'2015'!N46/'2015'!B46</f>
        <v>0.8418604651162791</v>
      </c>
      <c r="N46" s="54">
        <f>'2015'!O46/'2015'!B46</f>
        <v>0.99534883720930234</v>
      </c>
      <c r="O46" s="56" t="s">
        <v>609</v>
      </c>
      <c r="P46" s="60">
        <v>10.9</v>
      </c>
      <c r="Q46" s="56">
        <v>2.68</v>
      </c>
      <c r="R46" s="56">
        <v>556</v>
      </c>
      <c r="S46" s="56">
        <v>61.1</v>
      </c>
      <c r="T46" s="56">
        <v>9.6999999999999993</v>
      </c>
      <c r="U46" s="56">
        <v>24.8</v>
      </c>
      <c r="V46" s="56">
        <v>10</v>
      </c>
      <c r="W46" s="56">
        <v>6.3</v>
      </c>
      <c r="X46" s="48">
        <v>0.6</v>
      </c>
      <c r="Y46" s="48">
        <v>32.83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</row>
    <row r="47" spans="1:30" ht="28.2" x14ac:dyDescent="0.3">
      <c r="A47" s="1" t="s">
        <v>58</v>
      </c>
      <c r="B47" s="9">
        <v>3.0000000000000001E-3</v>
      </c>
      <c r="C47" s="9">
        <v>19.899999999999999</v>
      </c>
      <c r="D47" s="9">
        <v>70.08</v>
      </c>
      <c r="E47" s="9">
        <f>'2015'!F47/'2015'!B47</f>
        <v>11.134856300663227</v>
      </c>
      <c r="F47" s="11">
        <v>281</v>
      </c>
      <c r="G47" s="14">
        <v>124.8</v>
      </c>
      <c r="H47" s="9">
        <v>323367.40000000002</v>
      </c>
      <c r="I47" s="9">
        <v>28.2</v>
      </c>
      <c r="J47" s="11">
        <v>192720</v>
      </c>
      <c r="K47" s="9">
        <f>'2015'!L47/'2015'!B47</f>
        <v>10458.991304347826</v>
      </c>
      <c r="L47" s="71">
        <v>5281</v>
      </c>
      <c r="M47" s="9">
        <f>'2015'!N47/'2015'!B47</f>
        <v>0.53524932449029727</v>
      </c>
      <c r="N47" s="54">
        <f>'2015'!O47/'2015'!B47</f>
        <v>0.62367968558093834</v>
      </c>
      <c r="O47" s="56" t="s">
        <v>610</v>
      </c>
      <c r="P47" s="60">
        <v>13.3</v>
      </c>
      <c r="Q47" s="56">
        <v>1.94</v>
      </c>
      <c r="R47" s="56">
        <v>511</v>
      </c>
      <c r="S47" s="56">
        <v>62.6</v>
      </c>
      <c r="T47" s="56">
        <v>6.1</v>
      </c>
      <c r="U47" s="56">
        <v>13</v>
      </c>
      <c r="V47" s="56">
        <v>7.4</v>
      </c>
      <c r="W47" s="56">
        <v>19.600000000000001</v>
      </c>
      <c r="X47" s="48">
        <v>1.4000000000000001</v>
      </c>
      <c r="Y47" s="48">
        <v>10.6</v>
      </c>
      <c r="Z47" s="48">
        <v>0</v>
      </c>
      <c r="AA47" s="48">
        <v>0</v>
      </c>
      <c r="AB47" s="48">
        <v>0</v>
      </c>
      <c r="AC47" s="48">
        <v>0.37</v>
      </c>
      <c r="AD47" s="48">
        <v>2</v>
      </c>
    </row>
    <row r="48" spans="1:30" x14ac:dyDescent="0.3">
      <c r="A48" s="1" t="s">
        <v>59</v>
      </c>
      <c r="B48" s="9">
        <v>1E-3</v>
      </c>
      <c r="C48" s="9">
        <v>23.8</v>
      </c>
      <c r="D48" s="9">
        <v>69.150000000000006</v>
      </c>
      <c r="E48" s="9">
        <f>'2015'!F48/'2015'!B48</f>
        <v>16.508146639511203</v>
      </c>
      <c r="F48" s="11">
        <v>448</v>
      </c>
      <c r="G48" s="14">
        <v>112.7</v>
      </c>
      <c r="H48" s="9">
        <v>206880.3</v>
      </c>
      <c r="I48" s="9">
        <v>30.8</v>
      </c>
      <c r="J48" s="11">
        <v>165812</v>
      </c>
      <c r="K48" s="9">
        <f>'2015'!L48/'2015'!B48</f>
        <v>7370.6890020366591</v>
      </c>
      <c r="L48" s="71">
        <v>7398</v>
      </c>
      <c r="M48" s="9">
        <f>'2015'!N48/'2015'!B48</f>
        <v>0.76374745417515277</v>
      </c>
      <c r="N48" s="54">
        <f>'2015'!O48/'2015'!B48</f>
        <v>1.9470468431771895</v>
      </c>
      <c r="O48" s="56" t="s">
        <v>611</v>
      </c>
      <c r="P48" s="60">
        <v>11.4</v>
      </c>
      <c r="Q48" s="56">
        <v>2.2799999999999998</v>
      </c>
      <c r="R48" s="56">
        <v>508</v>
      </c>
      <c r="S48" s="56">
        <v>58.6</v>
      </c>
      <c r="T48" s="56">
        <v>9.1999999999999993</v>
      </c>
      <c r="U48" s="56">
        <v>18.899999999999999</v>
      </c>
      <c r="V48" s="56">
        <v>7</v>
      </c>
      <c r="W48" s="56">
        <v>9.3000000000000007</v>
      </c>
      <c r="X48" s="48">
        <v>2.2999999999999998</v>
      </c>
      <c r="Y48" s="48">
        <v>26.49</v>
      </c>
      <c r="Z48" s="48">
        <v>0</v>
      </c>
      <c r="AA48" s="48">
        <v>0</v>
      </c>
      <c r="AB48" s="48">
        <v>0</v>
      </c>
      <c r="AC48" s="48">
        <v>1.53</v>
      </c>
      <c r="AD48" s="48">
        <v>0</v>
      </c>
    </row>
    <row r="49" spans="1:30" x14ac:dyDescent="0.3">
      <c r="A49" s="1" t="s">
        <v>60</v>
      </c>
      <c r="B49" s="9">
        <v>2E-3</v>
      </c>
      <c r="C49" s="9">
        <v>26.3</v>
      </c>
      <c r="D49" s="9">
        <v>76.39</v>
      </c>
      <c r="E49" s="9">
        <f>'2015'!F49/'2015'!B49</f>
        <v>12.050746268656717</v>
      </c>
      <c r="F49" s="11">
        <v>235</v>
      </c>
      <c r="G49" s="14">
        <v>147</v>
      </c>
      <c r="H49" s="9">
        <v>189575.2</v>
      </c>
      <c r="I49" s="9">
        <v>30.5</v>
      </c>
      <c r="J49" s="11">
        <v>205890</v>
      </c>
      <c r="K49" s="9">
        <f>'2015'!L49/'2015'!B49</f>
        <v>9918.286401326699</v>
      </c>
      <c r="L49" s="71">
        <v>5140</v>
      </c>
      <c r="M49" s="9">
        <f>'2015'!N49/'2015'!B49</f>
        <v>0.68789386401326702</v>
      </c>
      <c r="N49" s="54">
        <f>'2015'!O49/'2015'!B49</f>
        <v>0.74693200663349912</v>
      </c>
      <c r="O49" s="56" t="s">
        <v>612</v>
      </c>
      <c r="P49" s="60">
        <v>5.4</v>
      </c>
      <c r="Q49" s="56">
        <v>2.02</v>
      </c>
      <c r="R49" s="56">
        <v>252</v>
      </c>
      <c r="S49" s="56">
        <v>55</v>
      </c>
      <c r="T49" s="56">
        <v>10.8</v>
      </c>
      <c r="U49" s="56">
        <v>11</v>
      </c>
      <c r="V49" s="56">
        <v>12</v>
      </c>
      <c r="W49" s="56">
        <v>2.2999999999999998</v>
      </c>
      <c r="X49" s="48">
        <v>1.3</v>
      </c>
      <c r="Y49" s="48">
        <v>9.3699999999999992</v>
      </c>
      <c r="Z49" s="48">
        <v>0</v>
      </c>
      <c r="AA49" s="48">
        <v>0</v>
      </c>
      <c r="AB49" s="48">
        <v>0</v>
      </c>
      <c r="AC49" s="48">
        <v>2.54</v>
      </c>
      <c r="AD49" s="48">
        <v>1</v>
      </c>
    </row>
    <row r="50" spans="1:30" x14ac:dyDescent="0.3">
      <c r="A50" s="1" t="s">
        <v>61</v>
      </c>
      <c r="B50" s="9">
        <v>3.0000000000000001E-3</v>
      </c>
      <c r="C50" s="9">
        <v>30</v>
      </c>
      <c r="D50" s="9">
        <v>80.05</v>
      </c>
      <c r="E50" s="9">
        <f>'2015'!F50/'2015'!B50</f>
        <v>17.490486257928119</v>
      </c>
      <c r="F50" s="11">
        <v>187</v>
      </c>
      <c r="G50" s="14">
        <v>204.3</v>
      </c>
      <c r="H50" s="9">
        <v>106955.7</v>
      </c>
      <c r="I50" s="9">
        <v>41.8</v>
      </c>
      <c r="J50" s="11">
        <v>46598</v>
      </c>
      <c r="K50" s="9">
        <f>'2015'!L50/'2015'!B50</f>
        <v>4705.7693446088797</v>
      </c>
      <c r="L50" s="71">
        <v>9215</v>
      </c>
      <c r="M50" s="9">
        <f>'2015'!N50/'2015'!B50</f>
        <v>0.84355179704016914</v>
      </c>
      <c r="N50" s="54">
        <f>'2015'!O50/'2015'!B50</f>
        <v>0.7293868921775899</v>
      </c>
      <c r="O50" s="56" t="s">
        <v>613</v>
      </c>
      <c r="P50" s="60">
        <v>3.3</v>
      </c>
      <c r="Q50" s="56">
        <v>1.97</v>
      </c>
      <c r="R50" s="56">
        <v>197</v>
      </c>
      <c r="S50" s="56">
        <v>50.2</v>
      </c>
      <c r="T50" s="56">
        <v>30.5</v>
      </c>
      <c r="U50" s="56">
        <v>29.9</v>
      </c>
      <c r="V50" s="56">
        <v>11.2</v>
      </c>
      <c r="W50" s="56">
        <v>0.3</v>
      </c>
      <c r="X50" s="48">
        <v>1.7000000000000002</v>
      </c>
      <c r="Y50" s="48">
        <v>12.93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</row>
    <row r="51" spans="1:30" x14ac:dyDescent="0.3">
      <c r="A51" s="1" t="s">
        <v>62</v>
      </c>
      <c r="B51" s="9">
        <v>1E-3</v>
      </c>
      <c r="C51" s="9">
        <v>21.7</v>
      </c>
      <c r="D51" s="9">
        <v>72.150000000000006</v>
      </c>
      <c r="E51" s="9">
        <f>'2015'!F51/'2015'!B51</f>
        <v>26.50537634408602</v>
      </c>
      <c r="F51" s="11">
        <v>307</v>
      </c>
      <c r="G51" s="14">
        <v>116</v>
      </c>
      <c r="H51" s="9">
        <v>185798.9</v>
      </c>
      <c r="I51" s="9">
        <v>51.4</v>
      </c>
      <c r="J51" s="11">
        <v>64025</v>
      </c>
      <c r="K51" s="9">
        <f>'2015'!L51/'2015'!B51</f>
        <v>1116.3913978494625</v>
      </c>
      <c r="L51" s="71">
        <v>4825</v>
      </c>
      <c r="M51" s="9">
        <f>'2015'!N51/'2015'!B51</f>
        <v>1.0179211469534051</v>
      </c>
      <c r="N51" s="54">
        <f>'2015'!O51/'2015'!B51</f>
        <v>1.6308243727598566</v>
      </c>
      <c r="O51" s="56" t="s">
        <v>614</v>
      </c>
      <c r="P51" s="60">
        <v>9.8000000000000007</v>
      </c>
      <c r="Q51" s="56">
        <v>1.83</v>
      </c>
      <c r="R51" s="56">
        <v>562</v>
      </c>
      <c r="S51" s="56">
        <v>61.7</v>
      </c>
      <c r="T51" s="56">
        <v>10.7</v>
      </c>
      <c r="U51" s="56">
        <v>29.5</v>
      </c>
      <c r="V51" s="56">
        <v>8.6</v>
      </c>
      <c r="W51" s="56">
        <v>9.6</v>
      </c>
      <c r="X51" s="48">
        <v>3.2</v>
      </c>
      <c r="Y51" s="48">
        <v>14.95</v>
      </c>
      <c r="Z51" s="48">
        <v>0</v>
      </c>
      <c r="AA51" s="48">
        <v>0</v>
      </c>
      <c r="AB51" s="48">
        <v>0</v>
      </c>
      <c r="AC51" s="48">
        <v>4.99</v>
      </c>
      <c r="AD51" s="48">
        <v>6</v>
      </c>
    </row>
    <row r="52" spans="1:30" x14ac:dyDescent="0.3">
      <c r="A52" s="1" t="s">
        <v>63</v>
      </c>
      <c r="B52" s="9">
        <v>2E-3</v>
      </c>
      <c r="C52" s="9">
        <v>17.899999999999999</v>
      </c>
      <c r="D52" s="9">
        <v>69.16</v>
      </c>
      <c r="E52" s="9">
        <f>'2015'!F52/'2015'!B52</f>
        <v>20.406349206349205</v>
      </c>
      <c r="F52" s="11">
        <v>227</v>
      </c>
      <c r="G52" s="14">
        <v>128.4</v>
      </c>
      <c r="H52" s="9">
        <v>335944.5</v>
      </c>
      <c r="I52" s="9">
        <v>45.3</v>
      </c>
      <c r="J52" s="11">
        <v>164576</v>
      </c>
      <c r="K52" s="9">
        <f>'2015'!L52/'2015'!B52</f>
        <v>6549.8392063492065</v>
      </c>
      <c r="L52" s="71">
        <v>8143</v>
      </c>
      <c r="M52" s="9">
        <f>'2015'!N52/'2015'!B52</f>
        <v>0.86507936507936511</v>
      </c>
      <c r="N52" s="54">
        <f>'2015'!O52/'2015'!B52</f>
        <v>0.80476190476190479</v>
      </c>
      <c r="O52" s="56" t="s">
        <v>615</v>
      </c>
      <c r="P52" s="60">
        <v>15.3</v>
      </c>
      <c r="Q52" s="56">
        <v>1.77</v>
      </c>
      <c r="R52" s="56">
        <v>552</v>
      </c>
      <c r="S52" s="56">
        <v>61.9</v>
      </c>
      <c r="T52" s="56">
        <v>8.8000000000000007</v>
      </c>
      <c r="U52" s="56">
        <v>16.2</v>
      </c>
      <c r="V52" s="56">
        <v>5.7</v>
      </c>
      <c r="W52" s="56">
        <v>28.9</v>
      </c>
      <c r="X52" s="48">
        <v>1.5</v>
      </c>
      <c r="Y52" s="48">
        <v>28.58</v>
      </c>
      <c r="Z52" s="48">
        <v>0</v>
      </c>
      <c r="AA52" s="48">
        <v>0</v>
      </c>
      <c r="AB52" s="48">
        <v>0</v>
      </c>
      <c r="AC52" s="48">
        <v>1.1100000000000001</v>
      </c>
      <c r="AD52" s="48">
        <v>0</v>
      </c>
    </row>
    <row r="53" spans="1:30" x14ac:dyDescent="0.3">
      <c r="A53" s="1" t="s">
        <v>64</v>
      </c>
      <c r="B53" s="9">
        <v>1E-3</v>
      </c>
      <c r="C53" s="9">
        <v>19.8</v>
      </c>
      <c r="D53" s="9">
        <v>69.400000000000006</v>
      </c>
      <c r="E53" s="9">
        <f>'2015'!F53/'2015'!B53</f>
        <v>21.500583430571762</v>
      </c>
      <c r="F53" s="11">
        <v>239</v>
      </c>
      <c r="G53" s="14">
        <v>96.8</v>
      </c>
      <c r="H53" s="9">
        <v>613975</v>
      </c>
      <c r="I53" s="9">
        <v>38.4</v>
      </c>
      <c r="J53" s="11">
        <v>174886</v>
      </c>
      <c r="K53" s="9">
        <f>'2015'!L53/'2015'!B53</f>
        <v>9289.0963827304549</v>
      </c>
      <c r="L53" s="71">
        <v>8086</v>
      </c>
      <c r="M53" s="9">
        <f>'2015'!N53/'2015'!B53</f>
        <v>0.97316219369894985</v>
      </c>
      <c r="N53" s="54">
        <f>'2015'!O53/'2015'!B53</f>
        <v>0.95099183197199533</v>
      </c>
      <c r="O53" s="56" t="s">
        <v>616</v>
      </c>
      <c r="P53" s="60">
        <v>12.4</v>
      </c>
      <c r="Q53" s="56">
        <v>2</v>
      </c>
      <c r="R53" s="56">
        <v>587</v>
      </c>
      <c r="S53" s="56">
        <v>66.2</v>
      </c>
      <c r="T53" s="56">
        <v>7</v>
      </c>
      <c r="U53" s="56">
        <v>15.6</v>
      </c>
      <c r="V53" s="56">
        <v>4.5999999999999996</v>
      </c>
      <c r="W53" s="56">
        <v>26.7</v>
      </c>
      <c r="X53" s="48">
        <v>2.2999999999999998</v>
      </c>
      <c r="Y53" s="48">
        <v>33.94</v>
      </c>
      <c r="Z53" s="48">
        <v>0</v>
      </c>
      <c r="AA53" s="48">
        <v>0</v>
      </c>
      <c r="AB53" s="48">
        <v>0</v>
      </c>
      <c r="AC53" s="48">
        <v>1.5</v>
      </c>
      <c r="AD53" s="48">
        <v>0</v>
      </c>
    </row>
    <row r="54" spans="1:30" x14ac:dyDescent="0.3">
      <c r="A54" s="1" t="s">
        <v>65</v>
      </c>
      <c r="B54" s="9">
        <v>2.1000000000000001E-2</v>
      </c>
      <c r="C54" s="9">
        <v>17.3</v>
      </c>
      <c r="D54" s="9">
        <v>70.52</v>
      </c>
      <c r="E54" s="9">
        <f>'2015'!F54/'2015'!B54</f>
        <v>13.176717357105401</v>
      </c>
      <c r="F54" s="11">
        <v>238</v>
      </c>
      <c r="G54" s="14">
        <v>128.80000000000001</v>
      </c>
      <c r="H54" s="9">
        <v>139873.29999999999</v>
      </c>
      <c r="I54" s="9">
        <v>43.9</v>
      </c>
      <c r="J54" s="11">
        <v>112916</v>
      </c>
      <c r="K54" s="9">
        <f>'2015'!L54/'2015'!B54</f>
        <v>3668.1271630833771</v>
      </c>
      <c r="L54" s="71">
        <v>2521</v>
      </c>
      <c r="M54" s="9">
        <f>'2015'!N54/'2015'!B54</f>
        <v>0.44310435238594653</v>
      </c>
      <c r="N54" s="54">
        <f>'2015'!O54/'2015'!B54</f>
        <v>0.71368641845831149</v>
      </c>
      <c r="O54" s="56" t="s">
        <v>617</v>
      </c>
      <c r="P54" s="60">
        <v>15.3</v>
      </c>
      <c r="Q54" s="56">
        <v>1.82</v>
      </c>
      <c r="R54" s="56">
        <v>326</v>
      </c>
      <c r="S54" s="56">
        <v>60.1</v>
      </c>
      <c r="T54" s="56">
        <v>7.2</v>
      </c>
      <c r="U54" s="56">
        <v>23.1</v>
      </c>
      <c r="V54" s="56">
        <v>6.2</v>
      </c>
      <c r="W54" s="56">
        <v>2.5</v>
      </c>
      <c r="X54" s="48">
        <v>5.3</v>
      </c>
      <c r="Y54" s="48">
        <v>9.08</v>
      </c>
      <c r="Z54" s="48">
        <v>1</v>
      </c>
      <c r="AA54" s="48">
        <v>0.5</v>
      </c>
      <c r="AB54" s="48">
        <v>5.8</v>
      </c>
      <c r="AC54" s="48">
        <v>4.8</v>
      </c>
      <c r="AD54" s="48">
        <v>0</v>
      </c>
    </row>
    <row r="55" spans="1:30" x14ac:dyDescent="0.3">
      <c r="A55" s="1" t="s">
        <v>66</v>
      </c>
      <c r="B55" s="9">
        <v>0</v>
      </c>
      <c r="C55" s="9">
        <v>19.100000000000001</v>
      </c>
      <c r="D55" s="9">
        <v>69.8</v>
      </c>
      <c r="E55" s="9">
        <f>'2015'!F55/'2015'!B55</f>
        <v>14.865889212827989</v>
      </c>
      <c r="F55" s="11">
        <v>286</v>
      </c>
      <c r="G55" s="14">
        <v>110.7</v>
      </c>
      <c r="H55" s="9">
        <v>250039.3</v>
      </c>
      <c r="I55" s="9">
        <v>30.6</v>
      </c>
      <c r="J55" s="11">
        <v>111526</v>
      </c>
      <c r="K55" s="9">
        <f>'2015'!L55/'2015'!B55</f>
        <v>2764.5039358600584</v>
      </c>
      <c r="L55" s="71">
        <v>5320</v>
      </c>
      <c r="M55" s="9">
        <f>'2015'!N55/'2015'!B55</f>
        <v>0.49562682215743442</v>
      </c>
      <c r="N55" s="54">
        <f>'2015'!O55/'2015'!B55</f>
        <v>0.57288629737609331</v>
      </c>
      <c r="O55" s="56" t="s">
        <v>618</v>
      </c>
      <c r="P55" s="60">
        <v>13.8</v>
      </c>
      <c r="Q55" s="56">
        <v>1.99</v>
      </c>
      <c r="R55" s="56">
        <v>500</v>
      </c>
      <c r="S55" s="56">
        <v>65.099999999999994</v>
      </c>
      <c r="T55" s="56">
        <v>5.3</v>
      </c>
      <c r="U55" s="56">
        <v>22.2</v>
      </c>
      <c r="V55" s="56">
        <v>7.5</v>
      </c>
      <c r="W55" s="56">
        <v>16.2</v>
      </c>
      <c r="X55" s="48">
        <v>1.7000000000000002</v>
      </c>
      <c r="Y55" s="48">
        <v>23.43</v>
      </c>
      <c r="Z55" s="48">
        <v>0</v>
      </c>
      <c r="AA55" s="48">
        <v>0</v>
      </c>
      <c r="AB55" s="48">
        <v>0</v>
      </c>
      <c r="AC55" s="48">
        <v>2.62</v>
      </c>
      <c r="AD55" s="48">
        <v>0</v>
      </c>
    </row>
    <row r="56" spans="1:30" x14ac:dyDescent="0.3">
      <c r="A56" s="1" t="s">
        <v>67</v>
      </c>
      <c r="B56" s="9">
        <v>0</v>
      </c>
      <c r="C56" s="9">
        <v>15.2</v>
      </c>
      <c r="D56" s="9">
        <v>72.06</v>
      </c>
      <c r="E56" s="9">
        <f>'2015'!F56/'2015'!B56</f>
        <v>16.921933085501859</v>
      </c>
      <c r="F56" s="11">
        <v>373</v>
      </c>
      <c r="G56" s="14">
        <v>122.7</v>
      </c>
      <c r="H56" s="9">
        <v>223161.1</v>
      </c>
      <c r="I56" s="9">
        <v>27.6</v>
      </c>
      <c r="J56" s="11">
        <v>96377</v>
      </c>
      <c r="K56" s="9">
        <f>'2015'!L56/'2015'!B56</f>
        <v>3586.9620817843866</v>
      </c>
      <c r="L56" s="71">
        <v>5125</v>
      </c>
      <c r="M56" s="9">
        <f>'2015'!N56/'2015'!B56</f>
        <v>1.2837670384138786</v>
      </c>
      <c r="N56" s="54">
        <f>'2015'!O56/'2015'!B56</f>
        <v>0.45477075588599752</v>
      </c>
      <c r="O56" s="56" t="s">
        <v>619</v>
      </c>
      <c r="P56" s="60">
        <v>14.1</v>
      </c>
      <c r="Q56" s="56">
        <v>1.36</v>
      </c>
      <c r="R56" s="56">
        <v>501</v>
      </c>
      <c r="S56" s="56">
        <v>67.900000000000006</v>
      </c>
      <c r="T56" s="56">
        <v>4.2</v>
      </c>
      <c r="U56" s="56">
        <v>19.8</v>
      </c>
      <c r="V56" s="56">
        <v>4.4000000000000004</v>
      </c>
      <c r="W56" s="56">
        <v>17.100000000000001</v>
      </c>
      <c r="X56" s="48">
        <v>0.89999999999999991</v>
      </c>
      <c r="Y56" s="48">
        <v>13.82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</row>
    <row r="57" spans="1:30" ht="28.2" x14ac:dyDescent="0.3">
      <c r="A57" s="1" t="s">
        <v>68</v>
      </c>
      <c r="B57" s="9">
        <v>1E-3</v>
      </c>
      <c r="C57" s="9">
        <v>24.7</v>
      </c>
      <c r="D57" s="9">
        <v>70.290000000000006</v>
      </c>
      <c r="E57" s="9">
        <f>'2015'!F57/'2015'!B57</f>
        <v>20.453125</v>
      </c>
      <c r="F57" s="11">
        <v>590</v>
      </c>
      <c r="G57" s="14">
        <v>94.6</v>
      </c>
      <c r="H57" s="9">
        <v>780139.8</v>
      </c>
      <c r="I57" s="9">
        <v>33.200000000000003</v>
      </c>
      <c r="J57" s="11">
        <v>196688</v>
      </c>
      <c r="K57" s="9">
        <f>'2015'!L57/'2015'!B57</f>
        <v>25074.051770833332</v>
      </c>
      <c r="L57" s="71">
        <v>9846</v>
      </c>
      <c r="M57" s="9">
        <f>'2015'!N57/'2015'!B57</f>
        <v>0.45937499999999998</v>
      </c>
      <c r="N57" s="54">
        <f>'2015'!O57/'2015'!B57</f>
        <v>0.64479166666666665</v>
      </c>
      <c r="O57" s="56" t="s">
        <v>620</v>
      </c>
      <c r="P57" s="60">
        <v>8.5</v>
      </c>
      <c r="Q57" s="56">
        <v>2.19</v>
      </c>
      <c r="R57" s="56">
        <v>533</v>
      </c>
      <c r="S57" s="56">
        <v>65.599999999999994</v>
      </c>
      <c r="T57" s="56">
        <v>7.3</v>
      </c>
      <c r="U57" s="56">
        <v>19.399999999999999</v>
      </c>
      <c r="V57" s="56">
        <v>7.6</v>
      </c>
      <c r="W57" s="56">
        <v>13.4</v>
      </c>
      <c r="X57" s="48">
        <v>1.7000000000000002</v>
      </c>
      <c r="Y57" s="48">
        <v>40.65</v>
      </c>
      <c r="Z57" s="48">
        <v>0</v>
      </c>
      <c r="AA57" s="48">
        <v>0</v>
      </c>
      <c r="AB57" s="48">
        <v>0</v>
      </c>
      <c r="AC57" s="48">
        <v>1.78</v>
      </c>
      <c r="AD57" s="48">
        <v>4</v>
      </c>
    </row>
    <row r="58" spans="1:30" ht="28.2" x14ac:dyDescent="0.3">
      <c r="A58" s="1" t="s">
        <v>69</v>
      </c>
      <c r="B58" s="9">
        <v>4.0000000000000001E-3</v>
      </c>
      <c r="C58" s="9">
        <v>20.8</v>
      </c>
      <c r="D58" s="9">
        <v>74.2</v>
      </c>
      <c r="E58" s="9">
        <f>'2015'!F58/'2015'!B58</f>
        <v>20.264204545454547</v>
      </c>
      <c r="F58" s="11">
        <v>371</v>
      </c>
      <c r="G58" s="14">
        <v>112.8</v>
      </c>
      <c r="H58" s="9">
        <v>178921.1</v>
      </c>
      <c r="I58" s="9">
        <v>37.4</v>
      </c>
      <c r="J58" s="11">
        <v>144655</v>
      </c>
      <c r="K58" s="9">
        <f>'2015'!L58/'2015'!B58</f>
        <v>9175.0680397727283</v>
      </c>
      <c r="L58" s="71">
        <v>7127</v>
      </c>
      <c r="M58" s="9">
        <f>'2015'!N58/'2015'!B58</f>
        <v>1.53125</v>
      </c>
      <c r="N58" s="54">
        <f>'2015'!O58/'2015'!B58</f>
        <v>1.5170454545454546</v>
      </c>
      <c r="O58" s="56" t="s">
        <v>621</v>
      </c>
      <c r="P58" s="60">
        <v>10.7</v>
      </c>
      <c r="Q58" s="56">
        <v>1.93</v>
      </c>
      <c r="R58" s="56">
        <v>438</v>
      </c>
      <c r="S58" s="56">
        <v>58.4</v>
      </c>
      <c r="T58" s="56">
        <v>9.3000000000000007</v>
      </c>
      <c r="U58" s="56">
        <v>14.2</v>
      </c>
      <c r="V58" s="56">
        <v>8.9</v>
      </c>
      <c r="W58" s="56">
        <v>8.6999999999999993</v>
      </c>
      <c r="X58" s="48">
        <v>3.2</v>
      </c>
      <c r="Y58" s="48">
        <v>16.89</v>
      </c>
      <c r="Z58" s="48">
        <v>0</v>
      </c>
      <c r="AA58" s="48">
        <v>0</v>
      </c>
      <c r="AB58" s="48">
        <v>0</v>
      </c>
      <c r="AC58" s="48">
        <v>1.42</v>
      </c>
      <c r="AD58" s="48">
        <v>0</v>
      </c>
    </row>
    <row r="59" spans="1:30" ht="28.2" x14ac:dyDescent="0.3">
      <c r="A59" s="1" t="s">
        <v>70</v>
      </c>
      <c r="B59" s="11">
        <v>1E-3</v>
      </c>
      <c r="C59" s="9">
        <v>18.600000000000001</v>
      </c>
      <c r="D59" s="9">
        <v>72.81</v>
      </c>
      <c r="E59" s="9">
        <f>'2015'!F59/'2015'!B59</f>
        <v>11.283794262083225</v>
      </c>
      <c r="F59" s="11">
        <v>422</v>
      </c>
      <c r="G59" s="14">
        <v>152</v>
      </c>
      <c r="H59" s="9">
        <v>483509.9</v>
      </c>
      <c r="I59" s="9">
        <v>25</v>
      </c>
      <c r="J59" s="11">
        <v>200999</v>
      </c>
      <c r="K59" s="9">
        <f>'2015'!L59/'2015'!B59</f>
        <v>10643.710907211165</v>
      </c>
      <c r="L59" s="71">
        <v>6802</v>
      </c>
      <c r="M59" s="9">
        <f>'2015'!N59/'2015'!B59</f>
        <v>0.75058154561902302</v>
      </c>
      <c r="N59" s="54">
        <f>'2015'!O59/'2015'!B59</f>
        <v>0.6055828379426208</v>
      </c>
      <c r="O59" s="56" t="s">
        <v>621</v>
      </c>
      <c r="P59" s="60">
        <v>12</v>
      </c>
      <c r="Q59" s="56">
        <v>1.86</v>
      </c>
      <c r="R59" s="56">
        <v>440</v>
      </c>
      <c r="S59" s="56">
        <v>68.5</v>
      </c>
      <c r="T59" s="56">
        <v>4</v>
      </c>
      <c r="U59" s="56">
        <v>7.1</v>
      </c>
      <c r="V59" s="56">
        <v>6.1</v>
      </c>
      <c r="W59" s="56">
        <v>23.9</v>
      </c>
      <c r="X59" s="48">
        <v>1.6</v>
      </c>
      <c r="Y59" s="48">
        <v>16.61</v>
      </c>
      <c r="Z59" s="48">
        <v>0</v>
      </c>
      <c r="AA59" s="48">
        <v>0</v>
      </c>
      <c r="AB59" s="48">
        <v>0</v>
      </c>
      <c r="AC59" s="48">
        <v>1.06</v>
      </c>
      <c r="AD59" s="48">
        <v>0</v>
      </c>
    </row>
    <row r="60" spans="1:30" x14ac:dyDescent="0.3">
      <c r="A60" s="1" t="s">
        <v>71</v>
      </c>
      <c r="B60" s="11">
        <v>1E-3</v>
      </c>
      <c r="C60" s="9">
        <v>34</v>
      </c>
      <c r="D60" s="9">
        <v>63.13</v>
      </c>
      <c r="E60" s="9">
        <f>'2015'!F60/'2015'!B60</f>
        <v>25.224683544303797</v>
      </c>
      <c r="F60" s="11">
        <v>342</v>
      </c>
      <c r="G60" s="14">
        <v>79</v>
      </c>
      <c r="H60" s="9">
        <v>150265.5</v>
      </c>
      <c r="I60" s="9">
        <v>37.1</v>
      </c>
      <c r="J60" s="11">
        <v>68576</v>
      </c>
      <c r="K60" s="9">
        <f>'2015'!L60/'2015'!B60</f>
        <v>2775.6949367088605</v>
      </c>
      <c r="L60" s="71">
        <v>3784</v>
      </c>
      <c r="M60" s="9">
        <f>'2015'!N60/'2015'!B60</f>
        <v>0.53164556962025311</v>
      </c>
      <c r="N60" s="54">
        <f>'2015'!O60/'2015'!B60</f>
        <v>1.8955696202531647</v>
      </c>
      <c r="O60" s="56" t="s">
        <v>622</v>
      </c>
      <c r="P60" s="60">
        <v>10.3</v>
      </c>
      <c r="Q60" s="56">
        <v>3.39</v>
      </c>
      <c r="R60" s="56">
        <v>306</v>
      </c>
      <c r="S60" s="56">
        <v>49.2</v>
      </c>
      <c r="T60" s="56">
        <v>18.600000000000001</v>
      </c>
      <c r="U60" s="56">
        <v>36.9</v>
      </c>
      <c r="V60" s="56">
        <v>14.5</v>
      </c>
      <c r="W60" s="56">
        <v>2.4</v>
      </c>
      <c r="X60" s="48">
        <v>1.5845083333333336</v>
      </c>
      <c r="Y60" s="48">
        <v>2.99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</row>
    <row r="61" spans="1:30" x14ac:dyDescent="0.3">
      <c r="A61" s="1" t="s">
        <v>72</v>
      </c>
      <c r="B61" s="11">
        <v>3.0000000000000001E-3</v>
      </c>
      <c r="C61" s="9">
        <v>21.3</v>
      </c>
      <c r="D61" s="9">
        <v>68.680000000000007</v>
      </c>
      <c r="E61" s="9">
        <f>'2015'!F61/'2015'!B61</f>
        <v>20.886405959031656</v>
      </c>
      <c r="F61" s="11">
        <v>158</v>
      </c>
      <c r="G61" s="14">
        <v>133.69999999999999</v>
      </c>
      <c r="H61" s="9">
        <v>317763.59999999998</v>
      </c>
      <c r="I61" s="9">
        <v>35.799999999999997</v>
      </c>
      <c r="J61" s="11">
        <v>137261</v>
      </c>
      <c r="K61" s="9">
        <f>'2015'!L61/'2015'!B61</f>
        <v>3906.3510242085663</v>
      </c>
      <c r="L61" s="71">
        <v>6434</v>
      </c>
      <c r="M61" s="9">
        <f>'2015'!N61/'2015'!B61</f>
        <v>0.68156424581005581</v>
      </c>
      <c r="N61" s="54">
        <f>'2015'!O61/'2015'!B61</f>
        <v>1.2476722532588453</v>
      </c>
      <c r="O61" s="56" t="s">
        <v>619</v>
      </c>
      <c r="P61" s="60">
        <v>13.4</v>
      </c>
      <c r="Q61" s="56">
        <v>1.99</v>
      </c>
      <c r="R61" s="56">
        <v>550</v>
      </c>
      <c r="S61" s="56">
        <v>62.1</v>
      </c>
      <c r="T61" s="56">
        <v>5.8</v>
      </c>
      <c r="U61" s="56">
        <v>19.2</v>
      </c>
      <c r="V61" s="56">
        <v>8.8000000000000007</v>
      </c>
      <c r="W61" s="56">
        <v>10.3</v>
      </c>
      <c r="X61" s="48">
        <v>2.258375</v>
      </c>
      <c r="Y61" s="48">
        <v>29.38</v>
      </c>
      <c r="Z61" s="48">
        <v>0</v>
      </c>
      <c r="AA61" s="48">
        <v>0</v>
      </c>
      <c r="AB61" s="48">
        <v>0</v>
      </c>
      <c r="AC61" s="48">
        <v>0.37</v>
      </c>
      <c r="AD61" s="48">
        <v>0</v>
      </c>
    </row>
    <row r="62" spans="1:30" x14ac:dyDescent="0.3">
      <c r="A62" s="1" t="s">
        <v>73</v>
      </c>
      <c r="B62" s="11">
        <v>1.2E-2</v>
      </c>
      <c r="C62" s="9">
        <v>16.5</v>
      </c>
      <c r="D62" s="9">
        <v>71.900000000000006</v>
      </c>
      <c r="E62" s="9">
        <f>'2015'!F62/'2015'!B62</f>
        <v>13.479933899905571</v>
      </c>
      <c r="F62" s="11">
        <v>352</v>
      </c>
      <c r="G62" s="14">
        <v>122.9</v>
      </c>
      <c r="H62" s="9">
        <v>280522</v>
      </c>
      <c r="I62" s="9">
        <v>28.7</v>
      </c>
      <c r="J62" s="11">
        <v>194599</v>
      </c>
      <c r="K62" s="9">
        <f>'2015'!L62/'2015'!B62</f>
        <v>5382.4479697828147</v>
      </c>
      <c r="L62" s="71">
        <v>6895</v>
      </c>
      <c r="M62" s="9">
        <f>'2015'!N62/'2015'!B62</f>
        <v>0.69853635505193579</v>
      </c>
      <c r="N62" s="54">
        <f>'2015'!O62/'2015'!B62</f>
        <v>0.86709159584513695</v>
      </c>
      <c r="O62" s="56" t="s">
        <v>591</v>
      </c>
      <c r="P62" s="60">
        <v>13.9</v>
      </c>
      <c r="Q62" s="56">
        <v>1.63</v>
      </c>
      <c r="R62" s="56">
        <v>556</v>
      </c>
      <c r="S62" s="56">
        <v>61.9</v>
      </c>
      <c r="T62" s="56">
        <v>6.1</v>
      </c>
      <c r="U62" s="56">
        <v>14.4</v>
      </c>
      <c r="V62" s="56">
        <v>6.6</v>
      </c>
      <c r="W62" s="56">
        <v>16.100000000000001</v>
      </c>
      <c r="X62" s="48">
        <v>3.1425916666666662</v>
      </c>
      <c r="Y62" s="48">
        <v>15.94</v>
      </c>
      <c r="Z62" s="48">
        <v>0</v>
      </c>
      <c r="AA62" s="48">
        <v>0</v>
      </c>
      <c r="AB62" s="48">
        <v>0</v>
      </c>
      <c r="AC62" s="48">
        <v>1.39</v>
      </c>
      <c r="AD62" s="48">
        <v>2</v>
      </c>
    </row>
    <row r="63" spans="1:30" x14ac:dyDescent="0.3">
      <c r="A63" s="1" t="s">
        <v>74</v>
      </c>
      <c r="B63" s="11">
        <v>1E-3</v>
      </c>
      <c r="C63" s="9">
        <v>15.1</v>
      </c>
      <c r="D63" s="9">
        <v>71.459999999999994</v>
      </c>
      <c r="E63" s="9">
        <f>'2015'!F63/'2015'!B63</f>
        <v>16.534513274336284</v>
      </c>
      <c r="F63" s="11">
        <v>315</v>
      </c>
      <c r="G63" s="14">
        <v>126.4</v>
      </c>
      <c r="H63" s="9">
        <v>285257.8</v>
      </c>
      <c r="I63" s="9">
        <v>24.6</v>
      </c>
      <c r="J63" s="11">
        <v>148687</v>
      </c>
      <c r="K63" s="9">
        <f>'2015'!L63/'2015'!B63</f>
        <v>2468.466814159292</v>
      </c>
      <c r="L63" s="71">
        <v>6994</v>
      </c>
      <c r="M63" s="9">
        <f>'2015'!N63/'2015'!B63</f>
        <v>0.95398230088495573</v>
      </c>
      <c r="N63" s="54">
        <f>'2015'!O63/'2015'!B63</f>
        <v>0.66991150442477876</v>
      </c>
      <c r="O63" s="56" t="s">
        <v>623</v>
      </c>
      <c r="P63" s="60">
        <v>15.8</v>
      </c>
      <c r="Q63" s="56">
        <v>1.64</v>
      </c>
      <c r="R63" s="56">
        <v>571</v>
      </c>
      <c r="S63" s="56">
        <v>59.2</v>
      </c>
      <c r="T63" s="56">
        <v>4.7</v>
      </c>
      <c r="U63" s="56">
        <v>13</v>
      </c>
      <c r="V63" s="56">
        <v>6.3</v>
      </c>
      <c r="W63" s="56">
        <v>16.899999999999999</v>
      </c>
      <c r="X63" s="48">
        <v>2.0067083333333331</v>
      </c>
      <c r="Y63" s="48">
        <v>20.07</v>
      </c>
      <c r="Z63" s="48">
        <v>0</v>
      </c>
      <c r="AA63" s="48">
        <v>0</v>
      </c>
      <c r="AB63" s="48">
        <v>0</v>
      </c>
      <c r="AC63" s="48">
        <v>0.53</v>
      </c>
      <c r="AD63" s="48">
        <v>0</v>
      </c>
    </row>
    <row r="64" spans="1:30" x14ac:dyDescent="0.3">
      <c r="A64" s="1" t="s">
        <v>75</v>
      </c>
      <c r="B64" s="11">
        <v>1E-3</v>
      </c>
      <c r="C64" s="9">
        <v>16.600000000000001</v>
      </c>
      <c r="D64" s="9">
        <v>70.349999999999994</v>
      </c>
      <c r="E64" s="9">
        <f>'2015'!F64/'2015'!B64</f>
        <v>12.787897691827823</v>
      </c>
      <c r="F64" s="11">
        <v>346</v>
      </c>
      <c r="G64" s="14">
        <v>127.6</v>
      </c>
      <c r="H64" s="9">
        <v>394135.9</v>
      </c>
      <c r="I64" s="9">
        <v>31.3</v>
      </c>
      <c r="J64" s="11">
        <v>183836</v>
      </c>
      <c r="K64" s="9">
        <f>'2015'!L64/'2015'!B64</f>
        <v>4684.1828758577667</v>
      </c>
      <c r="L64" s="71">
        <v>7424</v>
      </c>
      <c r="M64" s="9">
        <f>'2015'!N64/'2015'!B64</f>
        <v>0.67155333749220214</v>
      </c>
      <c r="N64" s="54">
        <f>'2015'!O64/'2015'!B64</f>
        <v>1.0467872738615096</v>
      </c>
      <c r="O64" s="56" t="s">
        <v>624</v>
      </c>
      <c r="P64" s="60">
        <v>14.2</v>
      </c>
      <c r="Q64" s="56">
        <v>1.71</v>
      </c>
      <c r="R64" s="56">
        <v>551</v>
      </c>
      <c r="S64" s="56">
        <v>68.599999999999994</v>
      </c>
      <c r="T64" s="56">
        <v>3.4</v>
      </c>
      <c r="U64" s="56">
        <v>13.1</v>
      </c>
      <c r="V64" s="56">
        <v>5.6</v>
      </c>
      <c r="W64" s="56">
        <v>19.7</v>
      </c>
      <c r="X64" s="48">
        <v>1.0676833333333331</v>
      </c>
      <c r="Y64" s="48">
        <v>18.68</v>
      </c>
      <c r="Z64" s="48">
        <v>0</v>
      </c>
      <c r="AA64" s="48">
        <v>0</v>
      </c>
      <c r="AB64" s="48">
        <v>0</v>
      </c>
      <c r="AC64" s="48">
        <v>0.5</v>
      </c>
      <c r="AD64" s="48">
        <v>0</v>
      </c>
    </row>
    <row r="65" spans="1:30" x14ac:dyDescent="0.3">
      <c r="A65" s="1" t="s">
        <v>76</v>
      </c>
      <c r="B65" s="11">
        <v>2E-3</v>
      </c>
      <c r="C65" s="9">
        <v>14.4</v>
      </c>
      <c r="D65" s="9">
        <v>74.42</v>
      </c>
      <c r="E65" s="9">
        <f>'2015'!F65/'2015'!B65</f>
        <v>11.868159203980099</v>
      </c>
      <c r="F65" s="11">
        <v>580</v>
      </c>
      <c r="G65" s="14">
        <v>116.7</v>
      </c>
      <c r="H65" s="9">
        <v>650339.69999999995</v>
      </c>
      <c r="I65" s="9">
        <v>29.3</v>
      </c>
      <c r="J65" s="11">
        <v>219750</v>
      </c>
      <c r="K65" s="9">
        <f>'2015'!L65/'2015'!B65</f>
        <v>12379.623191733639</v>
      </c>
      <c r="L65" s="71">
        <v>16825</v>
      </c>
      <c r="M65" s="9">
        <f>'2015'!N65/'2015'!B65</f>
        <v>0.52564102564102566</v>
      </c>
      <c r="N65" s="54">
        <f>'2015'!O65/'2015'!B65</f>
        <v>1.3115193264446996</v>
      </c>
      <c r="O65" s="56" t="s">
        <v>625</v>
      </c>
      <c r="P65" s="60">
        <v>11.9</v>
      </c>
      <c r="Q65" s="56">
        <v>1.59</v>
      </c>
      <c r="R65" s="56">
        <v>433</v>
      </c>
      <c r="S65" s="56">
        <v>72.2</v>
      </c>
      <c r="T65" s="56">
        <v>2.1</v>
      </c>
      <c r="U65" s="56">
        <v>8.5</v>
      </c>
      <c r="V65" s="56">
        <v>4.4000000000000004</v>
      </c>
      <c r="W65" s="56">
        <v>28.8</v>
      </c>
      <c r="X65" s="48">
        <v>1.0411083333333333</v>
      </c>
      <c r="Y65" s="48">
        <v>21.63</v>
      </c>
      <c r="Z65" s="48">
        <v>0</v>
      </c>
      <c r="AA65" s="48">
        <v>0</v>
      </c>
      <c r="AB65" s="48">
        <v>0</v>
      </c>
      <c r="AC65" s="48">
        <v>2.4500000000000002</v>
      </c>
      <c r="AD65" s="48">
        <v>1</v>
      </c>
    </row>
    <row r="66" spans="1:30" x14ac:dyDescent="0.3">
      <c r="A66" s="1" t="s">
        <v>77</v>
      </c>
      <c r="B66" s="11">
        <v>2E-3</v>
      </c>
      <c r="C66" s="9">
        <v>16.399999999999999</v>
      </c>
      <c r="D66" s="9">
        <v>71.400000000000006</v>
      </c>
      <c r="E66" s="9">
        <f>'2015'!F66/'2015'!B66</f>
        <v>12.97387459807074</v>
      </c>
      <c r="F66" s="11">
        <v>340</v>
      </c>
      <c r="G66" s="14">
        <v>101.7</v>
      </c>
      <c r="H66" s="9">
        <v>251047.1</v>
      </c>
      <c r="I66" s="9">
        <v>33.200000000000003</v>
      </c>
      <c r="J66" s="11">
        <v>126139</v>
      </c>
      <c r="K66" s="9">
        <f>'2015'!L66/'2015'!B66</f>
        <v>4893.1405546623791</v>
      </c>
      <c r="L66" s="71">
        <v>5995</v>
      </c>
      <c r="M66" s="9">
        <f>'2015'!N66/'2015'!B66</f>
        <v>0.58963022508038587</v>
      </c>
      <c r="N66" s="54">
        <f>'2015'!O66/'2015'!B66</f>
        <v>0.60008038585209</v>
      </c>
      <c r="O66" s="56" t="s">
        <v>626</v>
      </c>
      <c r="P66" s="60">
        <v>14.2</v>
      </c>
      <c r="Q66" s="56">
        <v>1.6</v>
      </c>
      <c r="R66" s="56">
        <v>608</v>
      </c>
      <c r="S66" s="56">
        <v>62.9</v>
      </c>
      <c r="T66" s="56">
        <v>4.7</v>
      </c>
      <c r="U66" s="56">
        <v>16.899999999999999</v>
      </c>
      <c r="V66" s="56">
        <v>6.9</v>
      </c>
      <c r="W66" s="56">
        <v>19.899999999999999</v>
      </c>
      <c r="X66" s="48">
        <v>1.8892750000000003</v>
      </c>
      <c r="Y66" s="48">
        <v>16.96</v>
      </c>
      <c r="Z66" s="48">
        <v>0</v>
      </c>
      <c r="AA66" s="48">
        <v>0</v>
      </c>
      <c r="AB66" s="48">
        <v>0</v>
      </c>
      <c r="AC66" s="48">
        <v>0.96</v>
      </c>
      <c r="AD66" s="48">
        <v>0</v>
      </c>
    </row>
    <row r="67" spans="1:30" x14ac:dyDescent="0.3">
      <c r="A67" s="1" t="s">
        <v>78</v>
      </c>
      <c r="B67" s="11">
        <v>5.0000000000000001E-3</v>
      </c>
      <c r="C67" s="9">
        <v>18.7</v>
      </c>
      <c r="D67" s="9">
        <v>67.989999999999995</v>
      </c>
      <c r="E67" s="9">
        <f>'2015'!F67/'2015'!B67</f>
        <v>25.357289527720738</v>
      </c>
      <c r="F67" s="11">
        <v>182</v>
      </c>
      <c r="G67" s="14">
        <v>84.1</v>
      </c>
      <c r="H67" s="9">
        <v>1716734.4</v>
      </c>
      <c r="I67" s="9">
        <v>33.1</v>
      </c>
      <c r="J67" s="11">
        <v>272527</v>
      </c>
      <c r="K67" s="9">
        <f>'2015'!L67/'2015'!B67</f>
        <v>29087.422176591375</v>
      </c>
      <c r="L67" s="71">
        <v>11723</v>
      </c>
      <c r="M67" s="9">
        <f>'2015'!N67/'2015'!B67</f>
        <v>1.0492813141683779</v>
      </c>
      <c r="N67" s="54">
        <f>'2015'!O67/'2015'!B67</f>
        <v>1.3326488706365502</v>
      </c>
      <c r="O67" s="56" t="s">
        <v>627</v>
      </c>
      <c r="P67" s="60">
        <v>13.3</v>
      </c>
      <c r="Q67" s="56">
        <v>2.02</v>
      </c>
      <c r="R67" s="56">
        <v>666</v>
      </c>
      <c r="S67" s="56">
        <v>68.099999999999994</v>
      </c>
      <c r="T67" s="56">
        <v>6.3</v>
      </c>
      <c r="U67" s="56">
        <v>10</v>
      </c>
      <c r="V67" s="56">
        <v>6.1</v>
      </c>
      <c r="W67" s="56">
        <v>17.3</v>
      </c>
      <c r="X67" s="48">
        <v>3.378649999999999</v>
      </c>
      <c r="Y67" s="48">
        <v>24.04</v>
      </c>
      <c r="Z67" s="48">
        <v>0</v>
      </c>
      <c r="AA67" s="48">
        <v>0</v>
      </c>
      <c r="AB67" s="48">
        <v>0</v>
      </c>
      <c r="AC67" s="48">
        <v>2.66</v>
      </c>
      <c r="AD67" s="48">
        <v>0</v>
      </c>
    </row>
    <row r="68" spans="1:30" x14ac:dyDescent="0.3">
      <c r="A68" s="1" t="s">
        <v>79</v>
      </c>
      <c r="B68" s="11">
        <v>3.0000000000000001E-3</v>
      </c>
      <c r="C68" s="9">
        <v>18.600000000000001</v>
      </c>
      <c r="D68" s="9">
        <v>69.83</v>
      </c>
      <c r="E68" s="9">
        <f>'2015'!F68/'2015'!B68</f>
        <v>12.918244803695151</v>
      </c>
      <c r="F68" s="11">
        <v>313</v>
      </c>
      <c r="G68" s="14">
        <v>110.1</v>
      </c>
      <c r="H68" s="9">
        <v>421100.7</v>
      </c>
      <c r="I68" s="9">
        <v>30.3</v>
      </c>
      <c r="J68" s="11">
        <v>239283</v>
      </c>
      <c r="K68" s="9">
        <f>'2015'!L68/'2015'!B68</f>
        <v>17006.892540415705</v>
      </c>
      <c r="L68" s="71">
        <v>8083</v>
      </c>
      <c r="M68" s="9">
        <f>'2015'!N68/'2015'!B68</f>
        <v>0.67182448036951503</v>
      </c>
      <c r="N68" s="54">
        <f>'2015'!O68/'2015'!B68</f>
        <v>1.0399538106235566</v>
      </c>
      <c r="O68" s="56" t="s">
        <v>580</v>
      </c>
      <c r="P68" s="60">
        <v>14.1</v>
      </c>
      <c r="Q68" s="56">
        <v>1.95</v>
      </c>
      <c r="R68" s="56">
        <v>535</v>
      </c>
      <c r="S68" s="56">
        <v>65.7</v>
      </c>
      <c r="T68" s="56">
        <v>6.5</v>
      </c>
      <c r="U68" s="56">
        <v>9.9</v>
      </c>
      <c r="V68" s="56">
        <v>5.5</v>
      </c>
      <c r="W68" s="56">
        <v>23.2</v>
      </c>
      <c r="X68" s="48">
        <v>1.5308750000000002</v>
      </c>
      <c r="Y68" s="48">
        <v>32.96</v>
      </c>
      <c r="Z68" s="48">
        <v>0</v>
      </c>
      <c r="AA68" s="48">
        <v>0</v>
      </c>
      <c r="AB68" s="48">
        <v>0</v>
      </c>
      <c r="AC68" s="48">
        <v>0.65</v>
      </c>
      <c r="AD68" s="48">
        <v>0</v>
      </c>
    </row>
    <row r="69" spans="1:30" x14ac:dyDescent="0.3">
      <c r="A69" s="1" t="s">
        <v>80</v>
      </c>
      <c r="B69" s="11">
        <v>0</v>
      </c>
      <c r="C69" s="9">
        <v>16</v>
      </c>
      <c r="D69" s="9">
        <v>70.67</v>
      </c>
      <c r="E69" s="9">
        <f>'2015'!F69/'2015'!B69</f>
        <v>14.65625</v>
      </c>
      <c r="F69" s="11">
        <v>364</v>
      </c>
      <c r="G69" s="14">
        <v>153.80000000000001</v>
      </c>
      <c r="H69" s="9">
        <v>119384.5</v>
      </c>
      <c r="I69" s="9">
        <v>52.1</v>
      </c>
      <c r="J69" s="11">
        <v>94360</v>
      </c>
      <c r="K69" s="9">
        <f>'2015'!L69/'2015'!B69</f>
        <v>3590.2598557692309</v>
      </c>
      <c r="L69" s="71">
        <v>2707</v>
      </c>
      <c r="M69" s="9">
        <f>'2015'!N69/'2015'!B69</f>
        <v>0.78846153846153844</v>
      </c>
      <c r="N69" s="54">
        <f>'2015'!O69/'2015'!B69</f>
        <v>0.32692307692307693</v>
      </c>
      <c r="O69" s="56" t="s">
        <v>628</v>
      </c>
      <c r="P69" s="60">
        <v>14.9</v>
      </c>
      <c r="Q69" s="56">
        <v>1.82</v>
      </c>
      <c r="R69" s="56">
        <v>349</v>
      </c>
      <c r="S69" s="56">
        <v>62.2</v>
      </c>
      <c r="T69" s="56">
        <v>8.3000000000000007</v>
      </c>
      <c r="U69" s="56">
        <v>15.1</v>
      </c>
      <c r="V69" s="56">
        <v>4.9000000000000004</v>
      </c>
      <c r="W69" s="56">
        <v>4.2</v>
      </c>
      <c r="X69" s="48">
        <v>0.26041666666666663</v>
      </c>
      <c r="Y69" s="48">
        <v>14.6</v>
      </c>
      <c r="Z69" s="48">
        <v>0</v>
      </c>
      <c r="AA69" s="48">
        <v>0</v>
      </c>
      <c r="AB69" s="48">
        <v>0</v>
      </c>
      <c r="AC69" s="48">
        <v>1.76</v>
      </c>
      <c r="AD69" s="48">
        <v>0</v>
      </c>
    </row>
    <row r="70" spans="1:30" x14ac:dyDescent="0.3">
      <c r="A70" s="1" t="s">
        <v>81</v>
      </c>
      <c r="B70" s="11">
        <v>1E-3</v>
      </c>
      <c r="C70" s="9">
        <v>15.3</v>
      </c>
      <c r="D70" s="9">
        <v>69.739999999999995</v>
      </c>
      <c r="E70" s="9">
        <f>'2015'!F70/'2015'!B70</f>
        <v>18.681960375391032</v>
      </c>
      <c r="F70" s="11">
        <v>273</v>
      </c>
      <c r="G70" s="14">
        <v>101.6</v>
      </c>
      <c r="H70" s="9">
        <v>266927.2</v>
      </c>
      <c r="I70" s="9">
        <v>34.799999999999997</v>
      </c>
      <c r="J70" s="11">
        <v>163628</v>
      </c>
      <c r="K70" s="9">
        <f>'2015'!L70/'2015'!B70</f>
        <v>3145.5466110531806</v>
      </c>
      <c r="L70" s="71">
        <v>6189</v>
      </c>
      <c r="M70" s="9">
        <f>'2015'!N70/'2015'!B70</f>
        <v>0.94577685088633989</v>
      </c>
      <c r="N70" s="54">
        <f>'2015'!O70/'2015'!B70</f>
        <v>0.76538060479666314</v>
      </c>
      <c r="O70" s="56" t="s">
        <v>629</v>
      </c>
      <c r="P70" s="60">
        <v>16.3</v>
      </c>
      <c r="Q70" s="56">
        <v>1.52</v>
      </c>
      <c r="R70" s="56">
        <v>615</v>
      </c>
      <c r="S70" s="56">
        <v>66.400000000000006</v>
      </c>
      <c r="T70" s="56">
        <v>6.2</v>
      </c>
      <c r="U70" s="56">
        <v>17.600000000000001</v>
      </c>
      <c r="V70" s="56">
        <v>7.7</v>
      </c>
      <c r="W70" s="56">
        <v>18.899999999999999</v>
      </c>
      <c r="X70" s="48">
        <v>1.2152499999999999</v>
      </c>
      <c r="Y70" s="48">
        <v>26.98</v>
      </c>
      <c r="Z70" s="48">
        <v>0</v>
      </c>
      <c r="AA70" s="48">
        <v>0</v>
      </c>
      <c r="AB70" s="48">
        <v>0</v>
      </c>
      <c r="AC70" s="48">
        <v>0.73</v>
      </c>
      <c r="AD70" s="48">
        <v>0</v>
      </c>
    </row>
    <row r="71" spans="1:30" x14ac:dyDescent="0.3">
      <c r="A71" s="1" t="s">
        <v>82</v>
      </c>
      <c r="B71" s="11">
        <v>4.0000000000000001E-3</v>
      </c>
      <c r="C71" s="9">
        <v>18.399999999999999</v>
      </c>
      <c r="D71" s="9">
        <v>73.36</v>
      </c>
      <c r="E71" s="9">
        <f>'2015'!F71/'2015'!B71</f>
        <v>14.182369735902926</v>
      </c>
      <c r="F71" s="11">
        <v>313</v>
      </c>
      <c r="G71" s="14">
        <v>124.6</v>
      </c>
      <c r="H71" s="9">
        <v>221814.1</v>
      </c>
      <c r="I71" s="9">
        <v>22.6</v>
      </c>
      <c r="J71" s="11">
        <v>166622</v>
      </c>
      <c r="K71" s="9">
        <f>'2015'!L71/'2015'!B71</f>
        <v>5719.8904354032829</v>
      </c>
      <c r="L71" s="71">
        <v>6349</v>
      </c>
      <c r="M71" s="9">
        <f>'2015'!N71/'2015'!B71</f>
        <v>1.1823697359029264</v>
      </c>
      <c r="N71" s="54">
        <f>'2015'!O71/'2015'!B71</f>
        <v>0.7405424696645253</v>
      </c>
      <c r="O71" s="56" t="s">
        <v>630</v>
      </c>
      <c r="P71" s="60">
        <v>11.6</v>
      </c>
      <c r="Q71" s="56">
        <v>1.64</v>
      </c>
      <c r="R71" s="56">
        <v>581</v>
      </c>
      <c r="S71" s="56">
        <v>61.8</v>
      </c>
      <c r="T71" s="56">
        <v>5.6</v>
      </c>
      <c r="U71" s="56">
        <v>14.6</v>
      </c>
      <c r="V71" s="56">
        <v>8.1</v>
      </c>
      <c r="W71" s="56">
        <v>12.5</v>
      </c>
      <c r="X71" s="48">
        <v>3</v>
      </c>
      <c r="Y71" s="48">
        <v>13.88</v>
      </c>
      <c r="Z71" s="48">
        <v>0</v>
      </c>
      <c r="AA71" s="48">
        <v>0</v>
      </c>
      <c r="AB71" s="48">
        <v>0</v>
      </c>
      <c r="AC71" s="48">
        <v>2.68</v>
      </c>
      <c r="AD71" s="48">
        <v>30</v>
      </c>
    </row>
    <row r="72" spans="1:30" x14ac:dyDescent="0.3">
      <c r="A72" s="1" t="s">
        <v>83</v>
      </c>
      <c r="B72" s="11">
        <v>6.0000000000000001E-3</v>
      </c>
      <c r="C72" s="9">
        <v>14.8</v>
      </c>
      <c r="D72" s="9">
        <v>71.67</v>
      </c>
      <c r="E72" s="9">
        <f>'2015'!F72/'2015'!B72</f>
        <v>16.240952380952383</v>
      </c>
      <c r="F72" s="11">
        <v>278</v>
      </c>
      <c r="G72" s="14">
        <v>122.5</v>
      </c>
      <c r="H72" s="9">
        <v>300289.90000000002</v>
      </c>
      <c r="I72" s="9">
        <v>25.4</v>
      </c>
      <c r="J72" s="11">
        <v>172696</v>
      </c>
      <c r="K72" s="9">
        <f>'2015'!L72/'2015'!B72</f>
        <v>9081.4933333333338</v>
      </c>
      <c r="L72" s="71">
        <v>5928</v>
      </c>
      <c r="M72" s="9">
        <f>'2015'!N72/'2015'!B72</f>
        <v>0.52</v>
      </c>
      <c r="N72" s="54">
        <f>'2015'!O72/'2015'!B72</f>
        <v>0.83238095238095233</v>
      </c>
      <c r="O72" s="56" t="s">
        <v>629</v>
      </c>
      <c r="P72" s="60">
        <v>16.100000000000001</v>
      </c>
      <c r="Q72" s="56">
        <v>1.51</v>
      </c>
      <c r="R72" s="56">
        <v>590</v>
      </c>
      <c r="S72" s="56">
        <v>61.4</v>
      </c>
      <c r="T72" s="56">
        <v>4.5999999999999996</v>
      </c>
      <c r="U72" s="56">
        <v>10.7</v>
      </c>
      <c r="V72" s="56">
        <v>3.7</v>
      </c>
      <c r="W72" s="56">
        <v>15.7</v>
      </c>
      <c r="X72" s="48">
        <v>6.4</v>
      </c>
      <c r="Y72" s="48">
        <v>11.99</v>
      </c>
      <c r="Z72" s="48">
        <v>0</v>
      </c>
      <c r="AA72" s="48">
        <v>0</v>
      </c>
      <c r="AB72" s="48">
        <v>0</v>
      </c>
      <c r="AC72" s="48">
        <v>0</v>
      </c>
      <c r="AD72" s="48">
        <v>0</v>
      </c>
    </row>
    <row r="73" spans="1:30" x14ac:dyDescent="0.3">
      <c r="A73" s="1" t="s">
        <v>84</v>
      </c>
      <c r="B73" s="11">
        <v>2E-3</v>
      </c>
      <c r="C73" s="9">
        <v>16.2</v>
      </c>
      <c r="D73" s="9">
        <v>69.099999999999994</v>
      </c>
      <c r="E73" s="9">
        <f>'2015'!F73/'2015'!B73</f>
        <v>16.685057471264368</v>
      </c>
      <c r="F73" s="11">
        <v>224</v>
      </c>
      <c r="G73" s="14">
        <v>104.9</v>
      </c>
      <c r="H73" s="9">
        <v>251633.2</v>
      </c>
      <c r="I73" s="9">
        <v>39.299999999999997</v>
      </c>
      <c r="J73" s="11">
        <v>161161</v>
      </c>
      <c r="K73" s="9">
        <f>'2015'!L73/'2015'!B73</f>
        <v>3277.4284291187737</v>
      </c>
      <c r="L73" s="71">
        <v>6524</v>
      </c>
      <c r="M73" s="9">
        <f>'2015'!N73/'2015'!B73</f>
        <v>0.8298850574712644</v>
      </c>
      <c r="N73" s="54">
        <f>'2015'!O73/'2015'!B73</f>
        <v>0.50651340996168581</v>
      </c>
      <c r="O73" s="56" t="s">
        <v>631</v>
      </c>
      <c r="P73" s="60">
        <v>17.7</v>
      </c>
      <c r="Q73" s="56">
        <v>1.7</v>
      </c>
      <c r="R73" s="56">
        <v>584</v>
      </c>
      <c r="S73" s="56">
        <v>66.5</v>
      </c>
      <c r="T73" s="56">
        <v>5.6</v>
      </c>
      <c r="U73" s="56">
        <v>13</v>
      </c>
      <c r="V73" s="56">
        <v>6.6</v>
      </c>
      <c r="W73" s="56">
        <v>12.7</v>
      </c>
      <c r="X73" s="48">
        <v>1.9</v>
      </c>
      <c r="Y73" s="48">
        <v>27.21</v>
      </c>
      <c r="Z73" s="48">
        <v>0</v>
      </c>
      <c r="AA73" s="48">
        <v>0</v>
      </c>
      <c r="AB73" s="48">
        <v>0</v>
      </c>
      <c r="AC73" s="48">
        <v>0.3</v>
      </c>
      <c r="AD73" s="48">
        <v>0</v>
      </c>
    </row>
    <row r="74" spans="1:30" x14ac:dyDescent="0.3">
      <c r="A74" s="1" t="s">
        <v>85</v>
      </c>
      <c r="B74" s="11">
        <v>2E-3</v>
      </c>
      <c r="C74" s="9">
        <v>18.5</v>
      </c>
      <c r="D74" s="9">
        <v>71.25</v>
      </c>
      <c r="E74" s="9">
        <f>'2015'!F74/'2015'!B74</f>
        <v>16.469823584029712</v>
      </c>
      <c r="F74" s="11">
        <v>399</v>
      </c>
      <c r="G74" s="14">
        <v>94.9</v>
      </c>
      <c r="H74" s="9">
        <v>438316.5</v>
      </c>
      <c r="I74" s="9">
        <v>27.8</v>
      </c>
      <c r="J74" s="11">
        <v>124791</v>
      </c>
      <c r="K74" s="9">
        <f>'2015'!L74/'2015'!B74</f>
        <v>4694.2432683379757</v>
      </c>
      <c r="L74" s="71">
        <v>8024</v>
      </c>
      <c r="M74" s="9">
        <f>'2015'!N74/'2015'!B74</f>
        <v>0.58495821727019504</v>
      </c>
      <c r="N74" s="54">
        <f>'2015'!O74/'2015'!B74</f>
        <v>0.97400185701021358</v>
      </c>
      <c r="O74" s="56" t="s">
        <v>586</v>
      </c>
      <c r="P74" s="60">
        <v>11.5</v>
      </c>
      <c r="Q74" s="56">
        <v>1.6</v>
      </c>
      <c r="R74" s="56">
        <v>570</v>
      </c>
      <c r="S74" s="56">
        <v>59.1</v>
      </c>
      <c r="T74" s="56">
        <v>7.7</v>
      </c>
      <c r="U74" s="56">
        <v>14.9</v>
      </c>
      <c r="V74" s="56">
        <v>4.7</v>
      </c>
      <c r="W74" s="56">
        <v>16.5</v>
      </c>
      <c r="X74" s="48">
        <v>1.4000000000000001</v>
      </c>
      <c r="Y74" s="48">
        <v>34.090000000000003</v>
      </c>
      <c r="Z74" s="48">
        <v>0</v>
      </c>
      <c r="AA74" s="48">
        <v>0</v>
      </c>
      <c r="AB74" s="48">
        <v>0</v>
      </c>
      <c r="AC74" s="48">
        <v>2.14</v>
      </c>
      <c r="AD74" s="48">
        <v>0</v>
      </c>
    </row>
    <row r="75" spans="1:30" x14ac:dyDescent="0.3">
      <c r="A75" s="1" t="s">
        <v>86</v>
      </c>
      <c r="B75" s="11">
        <v>1E-3</v>
      </c>
      <c r="C75" s="9">
        <v>14.5</v>
      </c>
      <c r="D75" s="9">
        <v>70.06</v>
      </c>
      <c r="E75" s="9">
        <f>'2015'!F75/'2015'!B75</f>
        <v>13.086321381142099</v>
      </c>
      <c r="F75" s="11">
        <v>232</v>
      </c>
      <c r="G75" s="14">
        <v>114.7</v>
      </c>
      <c r="H75" s="9">
        <v>316248.5</v>
      </c>
      <c r="I75" s="9">
        <v>34.200000000000003</v>
      </c>
      <c r="J75" s="11">
        <v>167802</v>
      </c>
      <c r="K75" s="9">
        <f>'2015'!L75/'2015'!B75</f>
        <v>5091.903917662682</v>
      </c>
      <c r="L75" s="71">
        <v>6912</v>
      </c>
      <c r="M75" s="9">
        <f>'2015'!N75/'2015'!B75</f>
        <v>0.58499335989375834</v>
      </c>
      <c r="N75" s="54">
        <f>'2015'!O75/'2015'!B75</f>
        <v>0.4448871181938911</v>
      </c>
      <c r="O75" s="56" t="s">
        <v>632</v>
      </c>
      <c r="P75" s="60">
        <v>17.100000000000001</v>
      </c>
      <c r="Q75" s="56">
        <v>1.57</v>
      </c>
      <c r="R75" s="56">
        <v>563</v>
      </c>
      <c r="S75" s="56">
        <v>66.099999999999994</v>
      </c>
      <c r="T75" s="56">
        <v>4.0999999999999996</v>
      </c>
      <c r="U75" s="56">
        <v>10.6</v>
      </c>
      <c r="V75" s="56">
        <v>6.8</v>
      </c>
      <c r="W75" s="56">
        <v>21</v>
      </c>
      <c r="X75" s="48">
        <v>1.7000000000000002</v>
      </c>
      <c r="Y75" s="48">
        <v>16.239999999999998</v>
      </c>
      <c r="Z75" s="48">
        <v>0</v>
      </c>
      <c r="AA75" s="48">
        <v>0</v>
      </c>
      <c r="AB75" s="48">
        <v>0</v>
      </c>
      <c r="AC75" s="48">
        <v>0.6</v>
      </c>
      <c r="AD75" s="48">
        <v>0</v>
      </c>
    </row>
    <row r="76" spans="1:30" ht="28.2" x14ac:dyDescent="0.3">
      <c r="A76" s="1" t="s">
        <v>87</v>
      </c>
      <c r="B76" s="11">
        <v>4.0000000000000001E-3</v>
      </c>
      <c r="C76" s="9">
        <v>20.7</v>
      </c>
      <c r="D76" s="9">
        <v>70.58</v>
      </c>
      <c r="E76" s="9">
        <f>'2015'!F76/'2015'!B76</f>
        <v>15.639175257731958</v>
      </c>
      <c r="F76" s="11">
        <v>449</v>
      </c>
      <c r="G76" s="14">
        <v>144.19999999999999</v>
      </c>
      <c r="H76" s="9">
        <v>628098.5</v>
      </c>
      <c r="I76" s="9">
        <v>31.4</v>
      </c>
      <c r="J76" s="11">
        <v>226531</v>
      </c>
      <c r="K76" s="9">
        <f>'2015'!L76/'2015'!B76</f>
        <v>25338.650240549829</v>
      </c>
      <c r="L76" s="71">
        <v>10242</v>
      </c>
      <c r="M76" s="9">
        <f>'2015'!N76/'2015'!B76</f>
        <v>0.65017182130584195</v>
      </c>
      <c r="N76" s="54">
        <f>'2015'!O76/'2015'!B76</f>
        <v>1.0927835051546391</v>
      </c>
      <c r="O76" s="56" t="s">
        <v>633</v>
      </c>
      <c r="P76" s="60">
        <v>11.5</v>
      </c>
      <c r="Q76" s="56">
        <v>2.06</v>
      </c>
      <c r="R76" s="56">
        <v>554</v>
      </c>
      <c r="S76" s="56">
        <v>61.9</v>
      </c>
      <c r="T76" s="56">
        <v>6.2</v>
      </c>
      <c r="U76" s="56">
        <v>14.7</v>
      </c>
      <c r="V76" s="56">
        <v>6</v>
      </c>
      <c r="W76" s="56">
        <v>21.7</v>
      </c>
      <c r="X76" s="48">
        <v>2.9000000000000004</v>
      </c>
      <c r="Y76" s="48">
        <v>14.04</v>
      </c>
      <c r="Z76" s="48">
        <v>0</v>
      </c>
      <c r="AA76" s="48">
        <v>0</v>
      </c>
      <c r="AB76" s="48">
        <v>0</v>
      </c>
      <c r="AC76" s="48">
        <v>0.35</v>
      </c>
      <c r="AD76" s="48">
        <v>0</v>
      </c>
    </row>
    <row r="77" spans="1:30" x14ac:dyDescent="0.3">
      <c r="A77" s="1" t="s">
        <v>88</v>
      </c>
      <c r="B77" s="11">
        <v>4.0000000000000001E-3</v>
      </c>
      <c r="C77" s="9">
        <v>20.100000000000001</v>
      </c>
      <c r="D77" s="9">
        <v>70.459999999999994</v>
      </c>
      <c r="E77" s="9">
        <f>'2015'!F77/'2015'!B77</f>
        <v>14.661173368490442</v>
      </c>
      <c r="F77" s="11">
        <v>338</v>
      </c>
      <c r="G77" s="14">
        <v>107.7</v>
      </c>
      <c r="H77" s="9">
        <v>341391.7</v>
      </c>
      <c r="I77" s="9">
        <v>29.1</v>
      </c>
      <c r="J77" s="11">
        <v>136441</v>
      </c>
      <c r="K77" s="9">
        <f>'2015'!L77/'2015'!B77</f>
        <v>4998.159063941991</v>
      </c>
      <c r="L77" s="71">
        <v>4950</v>
      </c>
      <c r="M77" s="9">
        <f>'2015'!N77/'2015'!B77</f>
        <v>0.65919578114700061</v>
      </c>
      <c r="N77" s="54">
        <f>'2015'!O77/'2015'!B77</f>
        <v>0.82399472643375082</v>
      </c>
      <c r="O77" s="56" t="s">
        <v>634</v>
      </c>
      <c r="P77" s="60">
        <v>12.9</v>
      </c>
      <c r="Q77" s="56">
        <v>2.0099999999999998</v>
      </c>
      <c r="R77" s="56">
        <v>463</v>
      </c>
      <c r="S77" s="56">
        <v>68.5</v>
      </c>
      <c r="T77" s="56">
        <v>5</v>
      </c>
      <c r="U77" s="56">
        <v>12.3</v>
      </c>
      <c r="V77" s="56">
        <v>5.6</v>
      </c>
      <c r="W77" s="56">
        <v>18.899999999999999</v>
      </c>
      <c r="X77" s="48">
        <v>2.5</v>
      </c>
      <c r="Y77" s="48">
        <v>30.1</v>
      </c>
      <c r="Z77" s="48">
        <v>0</v>
      </c>
      <c r="AA77" s="48">
        <v>0</v>
      </c>
      <c r="AB77" s="48">
        <v>0</v>
      </c>
      <c r="AC77" s="48">
        <v>0.46</v>
      </c>
      <c r="AD77" s="48">
        <v>0</v>
      </c>
    </row>
    <row r="78" spans="1:30" x14ac:dyDescent="0.3">
      <c r="A78" s="1" t="s">
        <v>89</v>
      </c>
      <c r="B78" s="11">
        <v>1E-3</v>
      </c>
      <c r="C78" s="9">
        <v>15.9</v>
      </c>
      <c r="D78" s="9">
        <v>70.459999999999994</v>
      </c>
      <c r="E78" s="9">
        <f>'2015'!F78/'2015'!B78</f>
        <v>13.409379968203497</v>
      </c>
      <c r="F78" s="11">
        <v>312</v>
      </c>
      <c r="G78" s="14">
        <v>118</v>
      </c>
      <c r="H78" s="9">
        <v>241633.8</v>
      </c>
      <c r="I78" s="9">
        <v>41.6</v>
      </c>
      <c r="J78" s="11">
        <v>134072</v>
      </c>
      <c r="K78" s="9">
        <f>'2015'!L78/'2015'!B78</f>
        <v>5609.0311605723373</v>
      </c>
      <c r="L78" s="71">
        <v>6299</v>
      </c>
      <c r="M78" s="9">
        <f>'2015'!N78/'2015'!B78</f>
        <v>0.69395866454689981</v>
      </c>
      <c r="N78" s="54">
        <f>'2015'!O78/'2015'!B78</f>
        <v>0.65341812400635935</v>
      </c>
      <c r="O78" s="56" t="s">
        <v>593</v>
      </c>
      <c r="P78" s="60">
        <v>14.9</v>
      </c>
      <c r="Q78" s="56">
        <v>1.71</v>
      </c>
      <c r="R78" s="56">
        <v>516</v>
      </c>
      <c r="S78" s="56">
        <v>63.3</v>
      </c>
      <c r="T78" s="56">
        <v>4.9000000000000004</v>
      </c>
      <c r="U78" s="56">
        <v>14.8</v>
      </c>
      <c r="V78" s="56">
        <v>6.5</v>
      </c>
      <c r="W78" s="56">
        <v>19.8</v>
      </c>
      <c r="X78" s="48">
        <v>1.9</v>
      </c>
      <c r="Y78" s="48">
        <v>27.85</v>
      </c>
      <c r="Z78" s="48">
        <v>0</v>
      </c>
      <c r="AA78" s="48">
        <v>0</v>
      </c>
      <c r="AB78" s="48">
        <v>0</v>
      </c>
      <c r="AC78" s="48">
        <v>0.24</v>
      </c>
      <c r="AD78" s="48">
        <v>0</v>
      </c>
    </row>
    <row r="79" spans="1:30" x14ac:dyDescent="0.3">
      <c r="A79" s="1" t="s">
        <v>90</v>
      </c>
      <c r="B79" s="11">
        <v>1E-3</v>
      </c>
      <c r="C79" s="9">
        <v>18</v>
      </c>
      <c r="D79" s="9">
        <v>68.72</v>
      </c>
      <c r="E79" s="9">
        <f>'2015'!F79/'2015'!B79</f>
        <v>20.691154422788607</v>
      </c>
      <c r="F79" s="11">
        <v>417</v>
      </c>
      <c r="G79" s="14">
        <v>115</v>
      </c>
      <c r="H79" s="9">
        <v>445809.5</v>
      </c>
      <c r="I79" s="9">
        <v>40.4</v>
      </c>
      <c r="J79" s="11">
        <v>203200</v>
      </c>
      <c r="K79" s="9">
        <f>'2015'!L79/'2015'!B79</f>
        <v>32776.191979010495</v>
      </c>
      <c r="L79" s="71">
        <v>11150</v>
      </c>
      <c r="M79" s="9">
        <f>'2015'!N79/'2015'!B79</f>
        <v>0.7218890554722639</v>
      </c>
      <c r="N79" s="54">
        <f>'2015'!O79/'2015'!B79</f>
        <v>0.75562218890554722</v>
      </c>
      <c r="O79" s="56" t="s">
        <v>635</v>
      </c>
      <c r="P79" s="60">
        <v>13.4</v>
      </c>
      <c r="Q79" s="56">
        <v>1.85</v>
      </c>
      <c r="R79" s="56">
        <v>614</v>
      </c>
      <c r="S79" s="56">
        <v>65.900000000000006</v>
      </c>
      <c r="T79" s="56">
        <v>5.3</v>
      </c>
      <c r="U79" s="56">
        <v>14.1</v>
      </c>
      <c r="V79" s="56">
        <v>6.3</v>
      </c>
      <c r="W79" s="56">
        <v>18.100000000000001</v>
      </c>
      <c r="X79" s="48">
        <v>1.4000000000000001</v>
      </c>
      <c r="Y79" s="48">
        <v>36.64</v>
      </c>
      <c r="Z79" s="48">
        <v>0</v>
      </c>
      <c r="AA79" s="48">
        <v>0</v>
      </c>
      <c r="AB79" s="48">
        <v>0</v>
      </c>
      <c r="AC79" s="48">
        <v>1.1200000000000001</v>
      </c>
      <c r="AD79" s="48">
        <v>2</v>
      </c>
    </row>
    <row r="80" spans="1:30" ht="42" x14ac:dyDescent="0.3">
      <c r="A80" s="1" t="s">
        <v>91</v>
      </c>
      <c r="B80" s="11">
        <v>0</v>
      </c>
      <c r="C80" s="9">
        <v>22.8</v>
      </c>
      <c r="D80" s="9">
        <v>72.58</v>
      </c>
      <c r="E80" s="9">
        <f>'2015'!F80/'2015'!B80</f>
        <v>16.47170971709717</v>
      </c>
      <c r="F80" s="11">
        <v>168</v>
      </c>
      <c r="G80" s="14">
        <v>127.5</v>
      </c>
      <c r="H80" s="9">
        <v>1947653.2</v>
      </c>
      <c r="I80" s="9">
        <v>28.7</v>
      </c>
      <c r="J80" s="11">
        <v>229048</v>
      </c>
      <c r="K80" s="9">
        <f>'2015'!L80/'2015'!B80</f>
        <v>9429.321771217712</v>
      </c>
      <c r="L80" s="71">
        <v>13893</v>
      </c>
      <c r="M80" s="9">
        <f>'2015'!N80/'2015'!B80</f>
        <v>0.56703567035670355</v>
      </c>
      <c r="N80" s="54">
        <f>'2015'!O80/'2015'!B80</f>
        <v>1.0362853628536286</v>
      </c>
      <c r="O80" s="56" t="s">
        <v>636</v>
      </c>
      <c r="P80" s="60">
        <v>6.4</v>
      </c>
      <c r="Q80" s="56">
        <v>2.0699999999999998</v>
      </c>
      <c r="R80" s="56">
        <v>613</v>
      </c>
      <c r="S80" s="56">
        <v>71.2</v>
      </c>
      <c r="T80" s="56">
        <v>4.4000000000000004</v>
      </c>
      <c r="U80" s="56">
        <v>11.9</v>
      </c>
      <c r="V80" s="56">
        <v>5</v>
      </c>
      <c r="W80" s="56">
        <v>19.600000000000001</v>
      </c>
      <c r="X80" s="48">
        <v>0.70000000000000007</v>
      </c>
      <c r="Y80" s="48">
        <v>30.5</v>
      </c>
      <c r="Z80" s="48">
        <v>0</v>
      </c>
      <c r="AA80" s="48">
        <v>0</v>
      </c>
      <c r="AB80" s="48">
        <v>0</v>
      </c>
      <c r="AC80" s="48">
        <v>0.5</v>
      </c>
      <c r="AD80" s="48">
        <v>0</v>
      </c>
    </row>
    <row r="81" spans="1:30" x14ac:dyDescent="0.3">
      <c r="A81" s="1" t="s">
        <v>92</v>
      </c>
      <c r="B81" s="11">
        <v>1E-3</v>
      </c>
      <c r="C81" s="9">
        <v>18.8</v>
      </c>
      <c r="D81" s="9">
        <v>69.900000000000006</v>
      </c>
      <c r="E81" s="9">
        <f>'2015'!F81/'2015'!B81</f>
        <v>13.488431876606684</v>
      </c>
      <c r="F81" s="11">
        <v>315</v>
      </c>
      <c r="G81" s="14">
        <v>131.19999999999999</v>
      </c>
      <c r="H81" s="9">
        <v>345597.1</v>
      </c>
      <c r="I81" s="9">
        <v>32.700000000000003</v>
      </c>
      <c r="J81" s="11">
        <v>146636</v>
      </c>
      <c r="K81" s="9">
        <f>'2015'!L81/'2015'!B81</f>
        <v>4035.1852042273636</v>
      </c>
      <c r="L81" s="71">
        <v>6667</v>
      </c>
      <c r="M81" s="9">
        <f>'2015'!N81/'2015'!B81</f>
        <v>0.64353041988003423</v>
      </c>
      <c r="N81" s="54">
        <f>'2015'!O81/'2015'!B81</f>
        <v>0.9463010568409026</v>
      </c>
      <c r="O81" s="56" t="s">
        <v>637</v>
      </c>
      <c r="P81" s="60">
        <v>13.9</v>
      </c>
      <c r="Q81" s="56">
        <v>1.84</v>
      </c>
      <c r="R81" s="56">
        <v>581</v>
      </c>
      <c r="S81" s="56">
        <v>65.8</v>
      </c>
      <c r="T81" s="56">
        <v>7</v>
      </c>
      <c r="U81" s="56">
        <v>13.7</v>
      </c>
      <c r="V81" s="56">
        <v>6.5</v>
      </c>
      <c r="W81" s="56">
        <v>22.8</v>
      </c>
      <c r="X81" s="48">
        <v>1.7000000000000002</v>
      </c>
      <c r="Y81" s="48">
        <v>29.55</v>
      </c>
      <c r="Z81" s="48">
        <v>0</v>
      </c>
      <c r="AA81" s="48">
        <v>0</v>
      </c>
      <c r="AB81" s="48">
        <v>0</v>
      </c>
      <c r="AC81" s="48">
        <v>0.49</v>
      </c>
      <c r="AD81" s="48">
        <v>1</v>
      </c>
    </row>
    <row r="82" spans="1:30" x14ac:dyDescent="0.3">
      <c r="A82" s="1" t="s">
        <v>93</v>
      </c>
      <c r="B82" s="11">
        <v>0.04</v>
      </c>
      <c r="C82" s="9">
        <v>34.5</v>
      </c>
      <c r="D82" s="9">
        <v>73.45</v>
      </c>
      <c r="E82" s="9">
        <f>'2015'!F82/'2015'!B82</f>
        <v>16.866571018651364</v>
      </c>
      <c r="F82" s="11">
        <v>238</v>
      </c>
      <c r="G82" s="14">
        <v>162.30000000000001</v>
      </c>
      <c r="H82" s="9">
        <v>111705.4</v>
      </c>
      <c r="I82" s="9">
        <v>39.6</v>
      </c>
      <c r="J82" s="11">
        <v>106136</v>
      </c>
      <c r="K82" s="9">
        <f>'2015'!L82/'2015'!B82</f>
        <v>5604.45</v>
      </c>
      <c r="L82" s="71">
        <v>4706</v>
      </c>
      <c r="M82" s="9">
        <f>'2015'!N82/'2015'!B82</f>
        <v>0.29483500717360117</v>
      </c>
      <c r="N82" s="54">
        <f>'2015'!O82/'2015'!B82</f>
        <v>0.40243902439024393</v>
      </c>
      <c r="O82" s="56" t="s">
        <v>638</v>
      </c>
      <c r="P82" s="60">
        <v>4.9000000000000004</v>
      </c>
      <c r="Q82" s="56">
        <v>2.8</v>
      </c>
      <c r="R82" s="56">
        <v>134</v>
      </c>
      <c r="S82" s="56">
        <v>58.8</v>
      </c>
      <c r="T82" s="56">
        <v>17.100000000000001</v>
      </c>
      <c r="U82" s="56">
        <v>16</v>
      </c>
      <c r="V82" s="56">
        <v>12</v>
      </c>
      <c r="W82" s="56">
        <v>1</v>
      </c>
      <c r="X82" s="48">
        <v>1.5</v>
      </c>
      <c r="Y82" s="48">
        <v>1.94</v>
      </c>
      <c r="Z82" s="48">
        <v>0</v>
      </c>
      <c r="AA82" s="48">
        <v>0</v>
      </c>
      <c r="AB82" s="48">
        <v>0</v>
      </c>
      <c r="AC82" s="48">
        <v>0</v>
      </c>
      <c r="AD82" s="48">
        <v>0</v>
      </c>
    </row>
    <row r="83" spans="1:30" ht="28.2" x14ac:dyDescent="0.3">
      <c r="A83" s="1" t="s">
        <v>94</v>
      </c>
      <c r="B83" s="11">
        <v>2E-3</v>
      </c>
      <c r="C83" s="9">
        <v>18.600000000000001</v>
      </c>
      <c r="D83" s="9">
        <v>71.349999999999994</v>
      </c>
      <c r="E83" s="9">
        <f>'2015'!F83/'2015'!B83</f>
        <v>12.877930476960389</v>
      </c>
      <c r="F83" s="11">
        <v>310</v>
      </c>
      <c r="G83" s="14">
        <v>119.4</v>
      </c>
      <c r="H83" s="9">
        <v>203100.9</v>
      </c>
      <c r="I83" s="9">
        <v>29.2</v>
      </c>
      <c r="J83" s="11">
        <v>110509</v>
      </c>
      <c r="K83" s="9">
        <f>'2015'!L83/'2015'!B83</f>
        <v>5161.3270816491513</v>
      </c>
      <c r="L83" s="71">
        <v>5350</v>
      </c>
      <c r="M83" s="9">
        <f>'2015'!N83/'2015'!B83</f>
        <v>0.83508488278092163</v>
      </c>
      <c r="N83" s="54">
        <f>'2015'!O83/'2015'!B83</f>
        <v>0.41632983023443815</v>
      </c>
      <c r="O83" s="56" t="s">
        <v>639</v>
      </c>
      <c r="P83" s="60">
        <v>13.1</v>
      </c>
      <c r="Q83" s="56">
        <v>1.91</v>
      </c>
      <c r="R83" s="56">
        <v>457</v>
      </c>
      <c r="S83" s="56">
        <v>68.3</v>
      </c>
      <c r="T83" s="56">
        <v>5</v>
      </c>
      <c r="U83" s="56">
        <v>17.899999999999999</v>
      </c>
      <c r="V83" s="56">
        <v>3.3</v>
      </c>
      <c r="W83" s="56">
        <v>16.600000000000001</v>
      </c>
      <c r="X83" s="48">
        <v>1.6</v>
      </c>
      <c r="Y83" s="48">
        <v>26.25</v>
      </c>
      <c r="Z83" s="48">
        <v>0</v>
      </c>
      <c r="AA83" s="48">
        <v>0</v>
      </c>
      <c r="AB83" s="48">
        <v>0</v>
      </c>
      <c r="AC83" s="48">
        <v>1.1299999999999999</v>
      </c>
      <c r="AD83" s="48">
        <v>0</v>
      </c>
    </row>
    <row r="84" spans="1:30" ht="28.2" x14ac:dyDescent="0.3">
      <c r="A84" s="1" t="s">
        <v>95</v>
      </c>
      <c r="B84" s="11">
        <v>7.0000000000000001E-3</v>
      </c>
      <c r="C84" s="9">
        <v>22.8</v>
      </c>
      <c r="D84" s="9">
        <v>64.16</v>
      </c>
      <c r="E84" s="9">
        <f>'2015'!F84/'2015'!B84</f>
        <v>60.22</v>
      </c>
      <c r="F84" s="11">
        <v>92</v>
      </c>
      <c r="G84" s="14">
        <v>67</v>
      </c>
      <c r="H84" s="9">
        <v>1226152</v>
      </c>
      <c r="I84" s="9">
        <v>47.6</v>
      </c>
      <c r="J84" s="11">
        <v>119335</v>
      </c>
      <c r="K84" s="9">
        <f>'2015'!L84/'2015'!B84</f>
        <v>15305.26</v>
      </c>
      <c r="L84" s="71">
        <v>14463</v>
      </c>
      <c r="M84" s="9">
        <f>'2015'!N84/'2015'!B84</f>
        <v>0.82</v>
      </c>
      <c r="N84" s="54">
        <f>'2015'!O84/'2015'!B84</f>
        <v>0.22</v>
      </c>
      <c r="O84" s="56" t="s">
        <v>640</v>
      </c>
      <c r="P84" s="60">
        <v>9.5</v>
      </c>
      <c r="Q84" s="56">
        <v>2.1</v>
      </c>
      <c r="R84" s="56">
        <v>677</v>
      </c>
      <c r="S84" s="56">
        <v>78.5</v>
      </c>
      <c r="T84" s="56">
        <v>4</v>
      </c>
      <c r="U84" s="56">
        <v>8.6</v>
      </c>
      <c r="V84" s="56">
        <v>16</v>
      </c>
      <c r="W84" s="56">
        <v>20.5</v>
      </c>
      <c r="X84" s="48">
        <v>3.5999999999999996</v>
      </c>
      <c r="Y84" s="48">
        <v>18.600000000000001</v>
      </c>
      <c r="Z84" s="48">
        <v>0</v>
      </c>
      <c r="AA84" s="48">
        <v>0</v>
      </c>
      <c r="AB84" s="48">
        <v>0</v>
      </c>
      <c r="AC84" s="48">
        <v>0</v>
      </c>
      <c r="AD84" s="48">
        <v>0</v>
      </c>
    </row>
    <row r="85" spans="1:30" ht="28.2" x14ac:dyDescent="0.3">
      <c r="A85" s="1" t="s">
        <v>96</v>
      </c>
      <c r="B85" s="11">
        <v>2E-3</v>
      </c>
      <c r="C85" s="9">
        <v>23.8</v>
      </c>
      <c r="D85" s="9">
        <v>71.7</v>
      </c>
      <c r="E85" s="9">
        <f>'2015'!F85/'2015'!B85</f>
        <v>29.088014981273407</v>
      </c>
      <c r="F85" s="11">
        <v>49</v>
      </c>
      <c r="G85" s="14">
        <v>115.9</v>
      </c>
      <c r="H85" s="9">
        <v>3336453.4</v>
      </c>
      <c r="I85" s="9">
        <v>44.8</v>
      </c>
      <c r="J85" s="11">
        <v>245559</v>
      </c>
      <c r="K85" s="9">
        <f>'2015'!L85/'2015'!B85</f>
        <v>22512.991198501873</v>
      </c>
      <c r="L85" s="71">
        <v>15965</v>
      </c>
      <c r="M85" s="9">
        <f>'2015'!N85/'2015'!B85</f>
        <v>0.7191011235955056</v>
      </c>
      <c r="N85" s="54">
        <f>'2015'!O85/'2015'!B85</f>
        <v>0.83895131086142327</v>
      </c>
      <c r="O85" s="56" t="s">
        <v>641</v>
      </c>
      <c r="P85" s="60">
        <v>5.3</v>
      </c>
      <c r="Q85" s="56">
        <v>2.19</v>
      </c>
      <c r="R85" s="56">
        <v>647</v>
      </c>
      <c r="S85" s="56">
        <v>72.599999999999994</v>
      </c>
      <c r="T85" s="56">
        <v>3.6</v>
      </c>
      <c r="U85" s="56">
        <v>7.5</v>
      </c>
      <c r="V85" s="56">
        <v>7.3</v>
      </c>
      <c r="W85" s="56">
        <v>19.7</v>
      </c>
      <c r="X85" s="48">
        <v>2.5</v>
      </c>
      <c r="Y85" s="48">
        <v>10.29</v>
      </c>
      <c r="Z85" s="48">
        <v>0</v>
      </c>
      <c r="AA85" s="48">
        <v>0</v>
      </c>
      <c r="AB85" s="48">
        <v>0</v>
      </c>
      <c r="AC85" s="48">
        <v>0.74</v>
      </c>
      <c r="AD85" s="48">
        <v>1</v>
      </c>
    </row>
    <row r="86" spans="1:30" x14ac:dyDescent="0.3">
      <c r="A86" s="1" t="s">
        <v>97</v>
      </c>
      <c r="B86" s="11">
        <v>1E-3</v>
      </c>
      <c r="C86" s="9">
        <v>16.5</v>
      </c>
      <c r="D86" s="9">
        <v>70.98</v>
      </c>
      <c r="E86" s="9">
        <f>'2015'!F86/'2015'!B86</f>
        <v>15.720125786163521</v>
      </c>
      <c r="F86" s="11">
        <v>292</v>
      </c>
      <c r="G86" s="14">
        <v>106.1</v>
      </c>
      <c r="H86" s="9">
        <v>348375.7</v>
      </c>
      <c r="I86" s="9">
        <v>36.6</v>
      </c>
      <c r="J86" s="11">
        <v>160850</v>
      </c>
      <c r="K86" s="9">
        <f>'2015'!L86/'2015'!B86</f>
        <v>4099.1980345911952</v>
      </c>
      <c r="L86" s="71">
        <v>6448</v>
      </c>
      <c r="M86" s="9">
        <f>'2015'!N86/'2015'!B86</f>
        <v>0.51415094339622647</v>
      </c>
      <c r="N86" s="54">
        <f>'2015'!O86/'2015'!B86</f>
        <v>0.54795597484276726</v>
      </c>
      <c r="O86" s="56" t="s">
        <v>642</v>
      </c>
      <c r="P86" s="60">
        <v>15.6</v>
      </c>
      <c r="Q86" s="56">
        <v>1.7</v>
      </c>
      <c r="R86" s="56">
        <v>544</v>
      </c>
      <c r="S86" s="56">
        <v>67.8</v>
      </c>
      <c r="T86" s="56">
        <v>5.3</v>
      </c>
      <c r="U86" s="56">
        <v>10.8</v>
      </c>
      <c r="V86" s="56">
        <v>5.8</v>
      </c>
      <c r="W86" s="56">
        <v>21.3</v>
      </c>
      <c r="X86" s="48">
        <v>1.3</v>
      </c>
      <c r="Y86" s="48">
        <v>28.62</v>
      </c>
      <c r="Z86" s="48">
        <v>0</v>
      </c>
      <c r="AA86" s="48">
        <v>0</v>
      </c>
      <c r="AB86" s="48">
        <v>0</v>
      </c>
      <c r="AC86" s="48">
        <v>0.87</v>
      </c>
      <c r="AD86" s="48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A65-E187-4D59-9724-B55BD947C288}">
  <sheetPr codeName="Лист5"/>
  <dimension ref="A1:O86"/>
  <sheetViews>
    <sheetView zoomScale="85" zoomScaleNormal="85" workbookViewId="0">
      <selection activeCell="G4" sqref="G4"/>
    </sheetView>
  </sheetViews>
  <sheetFormatPr defaultRowHeight="14.4" x14ac:dyDescent="0.3"/>
  <cols>
    <col min="1" max="1" width="22.6640625" customWidth="1"/>
    <col min="2" max="2" width="13.21875" customWidth="1"/>
    <col min="3" max="3" width="11.21875" customWidth="1"/>
    <col min="4" max="4" width="16.33203125" customWidth="1"/>
    <col min="5" max="5" width="16.88671875" customWidth="1"/>
    <col min="6" max="6" width="13.6640625" customWidth="1"/>
    <col min="7" max="7" width="16.88671875" customWidth="1"/>
    <col min="8" max="8" width="14" customWidth="1"/>
    <col min="9" max="9" width="14.33203125" customWidth="1"/>
    <col min="10" max="10" width="15.44140625" customWidth="1"/>
    <col min="12" max="12" width="12.88671875" customWidth="1"/>
    <col min="13" max="13" width="13.109375" customWidth="1"/>
    <col min="14" max="14" width="14.109375" customWidth="1"/>
    <col min="15" max="15" width="16.44140625" customWidth="1"/>
  </cols>
  <sheetData>
    <row r="1" spans="1:15" ht="179.4" x14ac:dyDescent="0.3">
      <c r="A1" s="3" t="s">
        <v>180</v>
      </c>
      <c r="B1" s="3" t="s">
        <v>1</v>
      </c>
      <c r="C1" s="3" t="s">
        <v>0</v>
      </c>
      <c r="D1" s="3" t="s">
        <v>181</v>
      </c>
      <c r="E1" s="3" t="s">
        <v>2</v>
      </c>
      <c r="F1" s="3" t="s">
        <v>3</v>
      </c>
      <c r="G1" s="8" t="s">
        <v>4</v>
      </c>
      <c r="H1" s="3" t="s">
        <v>5</v>
      </c>
      <c r="I1" s="8" t="s">
        <v>182</v>
      </c>
      <c r="J1" s="3" t="s">
        <v>183</v>
      </c>
      <c r="K1" s="3" t="s">
        <v>6</v>
      </c>
      <c r="L1" s="4" t="s">
        <v>184</v>
      </c>
      <c r="M1" s="3" t="s">
        <v>185</v>
      </c>
      <c r="N1" s="3" t="s">
        <v>7</v>
      </c>
      <c r="O1" s="3" t="s">
        <v>189</v>
      </c>
    </row>
    <row r="2" spans="1:15" x14ac:dyDescent="0.3">
      <c r="A2" s="1" t="s">
        <v>8</v>
      </c>
      <c r="B2" s="15">
        <v>2317</v>
      </c>
      <c r="C2" s="15" t="s">
        <v>178</v>
      </c>
      <c r="D2" s="15">
        <v>19</v>
      </c>
      <c r="E2" s="15">
        <v>71.61</v>
      </c>
      <c r="F2" s="15" t="s">
        <v>267</v>
      </c>
      <c r="G2" s="15">
        <v>212</v>
      </c>
      <c r="H2" s="16">
        <v>108.9</v>
      </c>
      <c r="I2" s="17">
        <v>271319.7</v>
      </c>
      <c r="J2" s="15">
        <v>30.5</v>
      </c>
      <c r="K2" s="15">
        <v>159514</v>
      </c>
      <c r="L2" s="15" t="s">
        <v>350</v>
      </c>
      <c r="M2" s="15" t="s">
        <v>430</v>
      </c>
      <c r="N2" s="15">
        <v>979</v>
      </c>
      <c r="O2" s="15">
        <v>1955</v>
      </c>
    </row>
    <row r="3" spans="1:15" x14ac:dyDescent="0.3">
      <c r="A3" s="1" t="s">
        <v>10</v>
      </c>
      <c r="B3" s="15">
        <v>790</v>
      </c>
      <c r="C3" s="15">
        <v>0</v>
      </c>
      <c r="D3" s="15">
        <v>20.2</v>
      </c>
      <c r="E3" s="15">
        <v>68.66</v>
      </c>
      <c r="F3" s="15" t="s">
        <v>268</v>
      </c>
      <c r="G3" s="15">
        <v>186</v>
      </c>
      <c r="H3" s="16">
        <v>104.9</v>
      </c>
      <c r="I3" s="17">
        <v>521060.1</v>
      </c>
      <c r="J3" s="15">
        <v>37.200000000000003</v>
      </c>
      <c r="K3" s="15">
        <v>231113</v>
      </c>
      <c r="L3" s="15" t="s">
        <v>351</v>
      </c>
      <c r="M3" s="15" t="s">
        <v>431</v>
      </c>
      <c r="N3" s="15">
        <v>399</v>
      </c>
      <c r="O3" s="15">
        <v>1317</v>
      </c>
    </row>
    <row r="4" spans="1:15" ht="28.2" x14ac:dyDescent="0.3">
      <c r="A4" s="1" t="s">
        <v>12</v>
      </c>
      <c r="B4" s="15">
        <v>1092</v>
      </c>
      <c r="C4" s="15" t="s">
        <v>179</v>
      </c>
      <c r="D4" s="15">
        <v>18.600000000000001</v>
      </c>
      <c r="E4" s="15">
        <v>72.3</v>
      </c>
      <c r="F4" s="15" t="s">
        <v>269</v>
      </c>
      <c r="G4" s="15">
        <v>162</v>
      </c>
      <c r="H4" s="16">
        <v>119.1</v>
      </c>
      <c r="I4" s="17">
        <v>780623.9</v>
      </c>
      <c r="J4" s="15">
        <v>35.799999999999997</v>
      </c>
      <c r="K4" s="15">
        <v>240155</v>
      </c>
      <c r="L4" s="15" t="s">
        <v>352</v>
      </c>
      <c r="M4" s="15" t="s">
        <v>432</v>
      </c>
      <c r="N4" s="15">
        <v>884</v>
      </c>
      <c r="O4" s="15">
        <v>338</v>
      </c>
    </row>
    <row r="5" spans="1:15" x14ac:dyDescent="0.3">
      <c r="A5" s="1" t="s">
        <v>13</v>
      </c>
      <c r="B5" s="15">
        <v>1006</v>
      </c>
      <c r="C5" s="15" t="s">
        <v>176</v>
      </c>
      <c r="D5" s="15">
        <v>20.5</v>
      </c>
      <c r="E5" s="15">
        <v>73.86</v>
      </c>
      <c r="F5" s="15" t="s">
        <v>270</v>
      </c>
      <c r="G5" s="15">
        <v>298</v>
      </c>
      <c r="H5" s="16">
        <v>116.3</v>
      </c>
      <c r="I5" s="17">
        <v>596388.19999999995</v>
      </c>
      <c r="J5" s="15">
        <v>44.9</v>
      </c>
      <c r="K5" s="15">
        <v>179153</v>
      </c>
      <c r="L5" s="15" t="s">
        <v>353</v>
      </c>
      <c r="M5" s="15" t="s">
        <v>433</v>
      </c>
      <c r="N5" s="15">
        <v>844</v>
      </c>
      <c r="O5" s="15">
        <v>967</v>
      </c>
    </row>
    <row r="6" spans="1:15" x14ac:dyDescent="0.3">
      <c r="A6" s="1" t="s">
        <v>14</v>
      </c>
      <c r="B6" s="15">
        <v>1549</v>
      </c>
      <c r="C6" s="15" t="s">
        <v>176</v>
      </c>
      <c r="D6" s="15">
        <v>16.899999999999999</v>
      </c>
      <c r="E6" s="15">
        <v>74.209999999999994</v>
      </c>
      <c r="F6" s="15" t="s">
        <v>271</v>
      </c>
      <c r="G6" s="15">
        <v>302</v>
      </c>
      <c r="H6" s="16">
        <v>142</v>
      </c>
      <c r="I6" s="17">
        <v>617426.5</v>
      </c>
      <c r="J6" s="15">
        <v>27.1</v>
      </c>
      <c r="K6" s="15">
        <v>230704</v>
      </c>
      <c r="L6" s="15">
        <v>11339390</v>
      </c>
      <c r="M6" s="15" t="s">
        <v>434</v>
      </c>
      <c r="N6" s="15">
        <v>724</v>
      </c>
      <c r="O6" s="15">
        <v>621</v>
      </c>
    </row>
    <row r="7" spans="1:15" x14ac:dyDescent="0.3">
      <c r="A7" s="1" t="s">
        <v>15</v>
      </c>
      <c r="B7" s="15">
        <v>1193</v>
      </c>
      <c r="C7" s="15">
        <v>0</v>
      </c>
      <c r="D7" s="15">
        <v>17</v>
      </c>
      <c r="E7" s="15">
        <v>72.31</v>
      </c>
      <c r="F7" s="15" t="s">
        <v>272</v>
      </c>
      <c r="G7" s="15">
        <v>199</v>
      </c>
      <c r="H7" s="16">
        <v>133.5</v>
      </c>
      <c r="I7" s="17">
        <v>332442.8</v>
      </c>
      <c r="J7" s="15">
        <v>32.9</v>
      </c>
      <c r="K7" s="15">
        <v>225818</v>
      </c>
      <c r="L7" s="15" t="s">
        <v>354</v>
      </c>
      <c r="M7" s="15" t="s">
        <v>435</v>
      </c>
      <c r="N7" s="15">
        <v>782</v>
      </c>
      <c r="O7" s="15">
        <v>484</v>
      </c>
    </row>
    <row r="8" spans="1:15" x14ac:dyDescent="0.3">
      <c r="A8" s="1" t="s">
        <v>17</v>
      </c>
      <c r="B8" s="15">
        <v>1358</v>
      </c>
      <c r="C8" s="15" t="s">
        <v>191</v>
      </c>
      <c r="D8" s="15">
        <v>16.600000000000001</v>
      </c>
      <c r="E8" s="15">
        <v>71.87</v>
      </c>
      <c r="F8" s="15" t="s">
        <v>273</v>
      </c>
      <c r="G8" s="15">
        <v>194</v>
      </c>
      <c r="H8" s="16">
        <v>120.6</v>
      </c>
      <c r="I8" s="17">
        <v>394560.3</v>
      </c>
      <c r="J8" s="15">
        <v>33</v>
      </c>
      <c r="K8" s="15">
        <v>175251</v>
      </c>
      <c r="L8" s="15" t="s">
        <v>355</v>
      </c>
      <c r="M8" s="15" t="s">
        <v>436</v>
      </c>
      <c r="N8" s="15">
        <v>901</v>
      </c>
      <c r="O8" s="15">
        <v>534</v>
      </c>
    </row>
    <row r="9" spans="1:15" x14ac:dyDescent="0.3">
      <c r="A9" s="1" t="s">
        <v>19</v>
      </c>
      <c r="B9" s="15">
        <v>2491</v>
      </c>
      <c r="C9" s="15" t="s">
        <v>178</v>
      </c>
      <c r="D9" s="15">
        <v>17.100000000000001</v>
      </c>
      <c r="E9" s="15">
        <v>74.069999999999993</v>
      </c>
      <c r="F9" s="15" t="s">
        <v>274</v>
      </c>
      <c r="G9" s="15">
        <v>236</v>
      </c>
      <c r="H9" s="16">
        <v>113.4</v>
      </c>
      <c r="I9" s="17">
        <v>384677.3</v>
      </c>
      <c r="J9" s="15">
        <v>35.700000000000003</v>
      </c>
      <c r="K9" s="15">
        <v>166998</v>
      </c>
      <c r="L9" s="15" t="s">
        <v>356</v>
      </c>
      <c r="M9" s="15" t="s">
        <v>437</v>
      </c>
      <c r="N9" s="15">
        <v>1909</v>
      </c>
      <c r="O9" s="15">
        <v>1087</v>
      </c>
    </row>
    <row r="10" spans="1:15" x14ac:dyDescent="0.3">
      <c r="A10" s="1" t="s">
        <v>20</v>
      </c>
      <c r="B10" s="15">
        <v>1160</v>
      </c>
      <c r="C10" s="15">
        <v>0</v>
      </c>
      <c r="D10" s="15">
        <v>19.399999999999999</v>
      </c>
      <c r="E10" s="15">
        <v>71.819999999999993</v>
      </c>
      <c r="F10" s="15" t="s">
        <v>275</v>
      </c>
      <c r="G10" s="15">
        <v>158</v>
      </c>
      <c r="H10" s="16">
        <v>129.80000000000001</v>
      </c>
      <c r="I10" s="17">
        <v>541318.69999999995</v>
      </c>
      <c r="J10" s="15">
        <v>29.9</v>
      </c>
      <c r="K10" s="15">
        <v>170174</v>
      </c>
      <c r="L10" s="15" t="s">
        <v>357</v>
      </c>
      <c r="M10" s="15" t="s">
        <v>438</v>
      </c>
      <c r="N10" s="15">
        <v>676</v>
      </c>
      <c r="O10" s="15">
        <v>456</v>
      </c>
    </row>
    <row r="11" spans="1:15" x14ac:dyDescent="0.3">
      <c r="A11" s="1" t="s">
        <v>21</v>
      </c>
      <c r="B11" s="15">
        <v>2324</v>
      </c>
      <c r="C11" s="15" t="s">
        <v>176</v>
      </c>
      <c r="D11" s="15">
        <v>15.9</v>
      </c>
      <c r="E11" s="15">
        <v>73.63</v>
      </c>
      <c r="F11" s="15" t="s">
        <v>276</v>
      </c>
      <c r="G11" s="15">
        <v>366</v>
      </c>
      <c r="H11" s="16">
        <v>126.9</v>
      </c>
      <c r="I11" s="17">
        <v>431037</v>
      </c>
      <c r="J11" s="15">
        <v>29.3</v>
      </c>
      <c r="K11" s="15">
        <v>251882</v>
      </c>
      <c r="L11" s="15" t="s">
        <v>358</v>
      </c>
      <c r="M11" s="15" t="s">
        <v>439</v>
      </c>
      <c r="N11" s="15">
        <v>1371</v>
      </c>
      <c r="O11" s="15">
        <v>1227</v>
      </c>
    </row>
    <row r="12" spans="1:15" x14ac:dyDescent="0.3">
      <c r="A12" s="1" t="s">
        <v>22</v>
      </c>
      <c r="B12" s="15">
        <v>12678</v>
      </c>
      <c r="C12" s="15">
        <v>1.6742E-2</v>
      </c>
      <c r="D12" s="15">
        <v>15.5</v>
      </c>
      <c r="E12" s="15">
        <v>78.36</v>
      </c>
      <c r="F12" s="15" t="s">
        <v>277</v>
      </c>
      <c r="G12" s="15">
        <v>552</v>
      </c>
      <c r="H12" s="16">
        <v>153.5</v>
      </c>
      <c r="I12" s="17">
        <v>1555586.6</v>
      </c>
      <c r="J12" s="15">
        <v>35</v>
      </c>
      <c r="K12" s="15">
        <v>403426</v>
      </c>
      <c r="L12" s="15" t="s">
        <v>359</v>
      </c>
      <c r="M12" s="15" t="s">
        <v>291</v>
      </c>
      <c r="N12" s="15">
        <v>12490</v>
      </c>
      <c r="O12" s="15">
        <v>4467</v>
      </c>
    </row>
    <row r="13" spans="1:15" ht="28.2" x14ac:dyDescent="0.3">
      <c r="A13" s="1" t="s">
        <v>23</v>
      </c>
      <c r="B13" s="15">
        <v>158</v>
      </c>
      <c r="C13" s="15" t="s">
        <v>176</v>
      </c>
      <c r="D13" s="15">
        <v>20.9</v>
      </c>
      <c r="E13" s="15">
        <v>68.08</v>
      </c>
      <c r="F13" s="15" t="s">
        <v>278</v>
      </c>
      <c r="G13" s="15">
        <v>127</v>
      </c>
      <c r="H13" s="16">
        <v>82.5</v>
      </c>
      <c r="I13" s="17">
        <v>355545.7</v>
      </c>
      <c r="J13" s="15">
        <v>48.3</v>
      </c>
      <c r="K13" s="15">
        <v>165356</v>
      </c>
      <c r="L13" s="15" t="s">
        <v>360</v>
      </c>
      <c r="M13" s="15" t="s">
        <v>440</v>
      </c>
      <c r="N13" s="15">
        <v>93</v>
      </c>
      <c r="O13" s="15">
        <v>208</v>
      </c>
    </row>
    <row r="14" spans="1:15" x14ac:dyDescent="0.3">
      <c r="A14" s="1" t="s">
        <v>25</v>
      </c>
      <c r="B14" s="15">
        <v>1060</v>
      </c>
      <c r="C14" s="15" t="s">
        <v>191</v>
      </c>
      <c r="D14" s="15">
        <v>22.8</v>
      </c>
      <c r="E14" s="15">
        <v>68.88</v>
      </c>
      <c r="F14" s="15" t="s">
        <v>279</v>
      </c>
      <c r="G14" s="15">
        <v>211</v>
      </c>
      <c r="H14" s="16">
        <v>102.4</v>
      </c>
      <c r="I14" s="17">
        <v>343033</v>
      </c>
      <c r="J14" s="15">
        <v>39.5</v>
      </c>
      <c r="K14" s="15">
        <v>163264</v>
      </c>
      <c r="L14" s="15">
        <v>7763241</v>
      </c>
      <c r="M14" s="15" t="s">
        <v>441</v>
      </c>
      <c r="N14" s="15">
        <v>520</v>
      </c>
      <c r="O14" s="15">
        <v>1246</v>
      </c>
    </row>
    <row r="15" spans="1:15" x14ac:dyDescent="0.3">
      <c r="A15" s="1" t="s">
        <v>26</v>
      </c>
      <c r="B15" s="15">
        <v>997</v>
      </c>
      <c r="C15" s="15">
        <v>0</v>
      </c>
      <c r="D15" s="15">
        <v>16.5</v>
      </c>
      <c r="E15" s="15">
        <v>71.84</v>
      </c>
      <c r="F15" s="15" t="s">
        <v>280</v>
      </c>
      <c r="G15" s="15">
        <v>247</v>
      </c>
      <c r="H15" s="16">
        <v>123.2</v>
      </c>
      <c r="I15" s="17">
        <v>249591.6</v>
      </c>
      <c r="J15" s="15">
        <v>35</v>
      </c>
      <c r="K15" s="15">
        <v>178517</v>
      </c>
      <c r="L15" s="15" t="s">
        <v>361</v>
      </c>
      <c r="M15" s="15" t="s">
        <v>442</v>
      </c>
      <c r="N15" s="15">
        <v>719</v>
      </c>
      <c r="O15" s="15">
        <v>366</v>
      </c>
    </row>
    <row r="16" spans="1:15" x14ac:dyDescent="0.3">
      <c r="A16" s="1" t="s">
        <v>27</v>
      </c>
      <c r="B16" s="15">
        <v>2391</v>
      </c>
      <c r="C16" s="15" t="s">
        <v>176</v>
      </c>
      <c r="D16" s="15">
        <v>22</v>
      </c>
      <c r="E16" s="15">
        <v>69.55</v>
      </c>
      <c r="F16" s="15" t="s">
        <v>281</v>
      </c>
      <c r="G16" s="15">
        <v>277</v>
      </c>
      <c r="H16" s="16">
        <v>105.6</v>
      </c>
      <c r="I16" s="17">
        <v>645518.80000000005</v>
      </c>
      <c r="J16" s="15">
        <v>31.2</v>
      </c>
      <c r="K16" s="15">
        <v>160562</v>
      </c>
      <c r="L16" s="15" t="s">
        <v>362</v>
      </c>
      <c r="M16" s="15" t="s">
        <v>443</v>
      </c>
      <c r="N16" s="15">
        <v>1627</v>
      </c>
      <c r="O16" s="15">
        <v>1288</v>
      </c>
    </row>
    <row r="17" spans="1:15" ht="28.2" x14ac:dyDescent="0.3">
      <c r="A17" s="1" t="s">
        <v>28</v>
      </c>
      <c r="B17" s="15">
        <v>868</v>
      </c>
      <c r="C17" s="15">
        <v>4.2000000000000002E-4</v>
      </c>
      <c r="D17" s="15">
        <v>21.6</v>
      </c>
      <c r="E17" s="15">
        <v>76.459999999999994</v>
      </c>
      <c r="F17" s="15" t="s">
        <v>282</v>
      </c>
      <c r="G17" s="15">
        <v>176</v>
      </c>
      <c r="H17" s="16">
        <v>122.7</v>
      </c>
      <c r="I17" s="17">
        <v>197218.3</v>
      </c>
      <c r="J17" s="15">
        <v>43.3</v>
      </c>
      <c r="K17" s="15">
        <v>155182</v>
      </c>
      <c r="L17" s="15" t="s">
        <v>363</v>
      </c>
      <c r="M17" s="15" t="s">
        <v>444</v>
      </c>
      <c r="N17" s="15">
        <v>668</v>
      </c>
      <c r="O17" s="15">
        <v>774</v>
      </c>
    </row>
    <row r="18" spans="1:15" ht="28.2" x14ac:dyDescent="0.3">
      <c r="A18" s="1" t="s">
        <v>29</v>
      </c>
      <c r="B18" s="15">
        <v>1013</v>
      </c>
      <c r="C18" s="15">
        <v>1.8320000000000001E-3</v>
      </c>
      <c r="D18" s="15">
        <v>17.8</v>
      </c>
      <c r="E18" s="15">
        <v>73.56</v>
      </c>
      <c r="F18" s="15" t="s">
        <v>283</v>
      </c>
      <c r="G18" s="15">
        <v>210</v>
      </c>
      <c r="H18" s="16">
        <v>122.8</v>
      </c>
      <c r="I18" s="17">
        <v>515933</v>
      </c>
      <c r="J18" s="15">
        <v>37.200000000000003</v>
      </c>
      <c r="K18" s="15">
        <v>179949</v>
      </c>
      <c r="L18" s="15" t="s">
        <v>364</v>
      </c>
      <c r="M18" s="15" t="s">
        <v>445</v>
      </c>
      <c r="N18" s="15">
        <v>555</v>
      </c>
      <c r="O18" s="15">
        <v>354</v>
      </c>
    </row>
    <row r="19" spans="1:15" x14ac:dyDescent="0.3">
      <c r="A19" s="1" t="s">
        <v>30</v>
      </c>
      <c r="B19" s="15">
        <v>1003</v>
      </c>
      <c r="C19" s="15">
        <v>3.2499999999999999E-4</v>
      </c>
      <c r="D19" s="15">
        <v>16.899999999999999</v>
      </c>
      <c r="E19" s="15">
        <v>72.349999999999994</v>
      </c>
      <c r="F19" s="15" t="s">
        <v>284</v>
      </c>
      <c r="G19" s="15">
        <v>185</v>
      </c>
      <c r="H19" s="16">
        <v>137</v>
      </c>
      <c r="I19" s="17">
        <v>541870.1</v>
      </c>
      <c r="J19" s="15">
        <v>31.4</v>
      </c>
      <c r="K19" s="15">
        <v>210454</v>
      </c>
      <c r="L19" s="15" t="s">
        <v>365</v>
      </c>
      <c r="M19" s="15" t="s">
        <v>446</v>
      </c>
      <c r="N19" s="15">
        <v>730</v>
      </c>
      <c r="O19" s="15">
        <v>755</v>
      </c>
    </row>
    <row r="20" spans="1:15" x14ac:dyDescent="0.3">
      <c r="A20" s="1" t="s">
        <v>31</v>
      </c>
      <c r="B20" s="15">
        <v>313</v>
      </c>
      <c r="C20" s="15">
        <v>9.7499999999999996E-4</v>
      </c>
      <c r="D20" s="15">
        <v>18.899999999999999</v>
      </c>
      <c r="E20" s="15">
        <v>70.569999999999993</v>
      </c>
      <c r="F20" s="15" t="s">
        <v>285</v>
      </c>
      <c r="G20" s="15">
        <v>147</v>
      </c>
      <c r="H20" s="16">
        <v>96.4</v>
      </c>
      <c r="I20" s="17">
        <v>891049.1</v>
      </c>
      <c r="J20" s="15">
        <v>34.5</v>
      </c>
      <c r="K20" s="15">
        <v>197448</v>
      </c>
      <c r="L20" s="15" t="s">
        <v>366</v>
      </c>
      <c r="M20" s="15" t="s">
        <v>447</v>
      </c>
      <c r="N20" s="15">
        <v>249</v>
      </c>
      <c r="O20" s="15">
        <v>322</v>
      </c>
    </row>
    <row r="21" spans="1:15" ht="28.2" x14ac:dyDescent="0.3">
      <c r="A21" s="1" t="s">
        <v>32</v>
      </c>
      <c r="B21" s="15">
        <v>466</v>
      </c>
      <c r="C21" s="15">
        <v>1.0740000000000001E-3</v>
      </c>
      <c r="D21" s="15">
        <v>20.399999999999999</v>
      </c>
      <c r="E21" s="15">
        <v>76.209999999999994</v>
      </c>
      <c r="F21" s="15" t="s">
        <v>286</v>
      </c>
      <c r="G21" s="15">
        <v>241</v>
      </c>
      <c r="H21" s="16">
        <v>145.5</v>
      </c>
      <c r="I21" s="17">
        <v>197658.3</v>
      </c>
      <c r="J21" s="15">
        <v>29.9</v>
      </c>
      <c r="K21" s="15">
        <v>86605</v>
      </c>
      <c r="L21" s="15" t="s">
        <v>367</v>
      </c>
      <c r="M21" s="15" t="s">
        <v>448</v>
      </c>
      <c r="N21" s="15">
        <v>458</v>
      </c>
      <c r="O21" s="15">
        <v>512</v>
      </c>
    </row>
    <row r="22" spans="1:15" ht="28.2" x14ac:dyDescent="0.3">
      <c r="A22" s="1" t="s">
        <v>33</v>
      </c>
      <c r="B22" s="15">
        <v>2658</v>
      </c>
      <c r="C22" s="15">
        <v>2.7680000000000001E-3</v>
      </c>
      <c r="D22" s="15">
        <v>19.5</v>
      </c>
      <c r="E22" s="15">
        <v>69.78</v>
      </c>
      <c r="F22" s="15" t="s">
        <v>287</v>
      </c>
      <c r="G22" s="15">
        <v>176</v>
      </c>
      <c r="H22" s="16">
        <v>110.3</v>
      </c>
      <c r="I22" s="17">
        <v>416501.2</v>
      </c>
      <c r="J22" s="15">
        <v>32.6</v>
      </c>
      <c r="K22" s="15">
        <v>150973</v>
      </c>
      <c r="L22" s="15" t="s">
        <v>368</v>
      </c>
      <c r="M22" s="15" t="s">
        <v>449</v>
      </c>
      <c r="N22" s="15">
        <v>1154</v>
      </c>
      <c r="O22" s="15">
        <v>1911</v>
      </c>
    </row>
    <row r="23" spans="1:15" x14ac:dyDescent="0.3">
      <c r="A23" s="1" t="s">
        <v>34</v>
      </c>
      <c r="B23" s="15">
        <v>1263</v>
      </c>
      <c r="C23" s="15">
        <v>1.843E-3</v>
      </c>
      <c r="D23" s="15">
        <v>18.2</v>
      </c>
      <c r="E23" s="15">
        <v>72.959999999999994</v>
      </c>
      <c r="F23" s="15" t="s">
        <v>288</v>
      </c>
      <c r="G23" s="15">
        <v>229</v>
      </c>
      <c r="H23" s="16">
        <v>114.1</v>
      </c>
      <c r="I23" s="17">
        <v>292171.59999999998</v>
      </c>
      <c r="J23" s="15">
        <v>27.8</v>
      </c>
      <c r="K23" s="15">
        <v>161370</v>
      </c>
      <c r="L23" s="15" t="s">
        <v>369</v>
      </c>
      <c r="M23" s="15" t="s">
        <v>450</v>
      </c>
      <c r="N23" s="15">
        <v>702</v>
      </c>
      <c r="O23" s="15">
        <v>493</v>
      </c>
    </row>
    <row r="24" spans="1:15" x14ac:dyDescent="0.3">
      <c r="A24" s="1" t="s">
        <v>35</v>
      </c>
      <c r="B24" s="15">
        <v>633</v>
      </c>
      <c r="C24" s="15">
        <v>2.7569999999999999E-3</v>
      </c>
      <c r="D24" s="15">
        <v>18.399999999999999</v>
      </c>
      <c r="E24" s="15">
        <v>72.349999999999994</v>
      </c>
      <c r="F24" s="15" t="s">
        <v>289</v>
      </c>
      <c r="G24" s="15">
        <v>162</v>
      </c>
      <c r="H24" s="16">
        <v>106</v>
      </c>
      <c r="I24" s="17">
        <v>319404.59999999998</v>
      </c>
      <c r="J24" s="15">
        <v>36.1</v>
      </c>
      <c r="K24" s="15">
        <v>171567</v>
      </c>
      <c r="L24" s="15" t="s">
        <v>370</v>
      </c>
      <c r="M24" s="15" t="s">
        <v>451</v>
      </c>
      <c r="N24" s="15">
        <v>397</v>
      </c>
      <c r="O24" s="15">
        <v>297</v>
      </c>
    </row>
    <row r="25" spans="1:15" x14ac:dyDescent="0.3">
      <c r="A25" s="1" t="s">
        <v>36</v>
      </c>
      <c r="B25" s="15">
        <v>5676</v>
      </c>
      <c r="C25" s="15">
        <v>1.645E-3</v>
      </c>
      <c r="D25" s="15">
        <v>18.899999999999999</v>
      </c>
      <c r="E25" s="15">
        <v>73.91</v>
      </c>
      <c r="F25" s="15" t="s">
        <v>290</v>
      </c>
      <c r="G25" s="15">
        <v>192</v>
      </c>
      <c r="H25" s="16">
        <v>136</v>
      </c>
      <c r="I25" s="17">
        <v>453882</v>
      </c>
      <c r="J25" s="15">
        <v>31.9</v>
      </c>
      <c r="K25" s="15">
        <v>258288</v>
      </c>
      <c r="L25" s="15" t="s">
        <v>371</v>
      </c>
      <c r="M25" s="15" t="s">
        <v>452</v>
      </c>
      <c r="N25" s="15">
        <v>3793</v>
      </c>
      <c r="O25" s="15">
        <v>4604</v>
      </c>
    </row>
    <row r="26" spans="1:15" x14ac:dyDescent="0.3">
      <c r="A26" s="1" t="s">
        <v>37</v>
      </c>
      <c r="B26" s="15">
        <v>2866</v>
      </c>
      <c r="C26" s="15">
        <v>1.4469999999999999E-3</v>
      </c>
      <c r="D26" s="15">
        <v>19.899999999999999</v>
      </c>
      <c r="E26" s="15">
        <v>71.16</v>
      </c>
      <c r="F26" s="15" t="s">
        <v>291</v>
      </c>
      <c r="G26" s="15">
        <v>240</v>
      </c>
      <c r="H26" s="16">
        <v>124.6</v>
      </c>
      <c r="I26" s="17">
        <v>938016.7</v>
      </c>
      <c r="J26" s="15">
        <v>29.9</v>
      </c>
      <c r="K26" s="15">
        <v>201665</v>
      </c>
      <c r="L26" s="15" t="s">
        <v>372</v>
      </c>
      <c r="M26" s="15" t="s">
        <v>453</v>
      </c>
      <c r="N26" s="15">
        <v>1473</v>
      </c>
      <c r="O26" s="15">
        <v>2160</v>
      </c>
    </row>
    <row r="27" spans="1:15" x14ac:dyDescent="0.3">
      <c r="A27" s="1" t="s">
        <v>38</v>
      </c>
      <c r="B27" s="15">
        <v>827</v>
      </c>
      <c r="C27" s="15">
        <v>1.127E-3</v>
      </c>
      <c r="D27" s="15">
        <v>19.399999999999999</v>
      </c>
      <c r="E27" s="15">
        <v>71.14</v>
      </c>
      <c r="F27" s="15" t="s">
        <v>292</v>
      </c>
      <c r="G27" s="15">
        <v>180</v>
      </c>
      <c r="H27" s="16">
        <v>115.1</v>
      </c>
      <c r="I27" s="17">
        <v>280971.3</v>
      </c>
      <c r="J27" s="15">
        <v>35</v>
      </c>
      <c r="K27" s="15">
        <v>144802</v>
      </c>
      <c r="L27" s="15" t="s">
        <v>373</v>
      </c>
      <c r="M27" s="15" t="s">
        <v>454</v>
      </c>
      <c r="N27" s="15">
        <v>667</v>
      </c>
      <c r="O27" s="15">
        <v>781</v>
      </c>
    </row>
    <row r="28" spans="1:15" x14ac:dyDescent="0.3">
      <c r="A28" s="1" t="s">
        <v>39</v>
      </c>
      <c r="B28" s="15">
        <v>1104</v>
      </c>
      <c r="C28" s="15">
        <v>3.8299999999999999E-4</v>
      </c>
      <c r="D28" s="15">
        <v>16.899999999999999</v>
      </c>
      <c r="E28" s="15">
        <v>72.27</v>
      </c>
      <c r="F28" s="15" t="s">
        <v>293</v>
      </c>
      <c r="G28" s="15">
        <v>329</v>
      </c>
      <c r="H28" s="16">
        <v>117.8</v>
      </c>
      <c r="I28" s="17">
        <v>449288.6</v>
      </c>
      <c r="J28" s="15">
        <v>30</v>
      </c>
      <c r="K28" s="15">
        <v>206829</v>
      </c>
      <c r="L28" s="15" t="s">
        <v>374</v>
      </c>
      <c r="M28" s="15" t="s">
        <v>455</v>
      </c>
      <c r="N28" s="15">
        <v>688</v>
      </c>
      <c r="O28" s="15">
        <v>686</v>
      </c>
    </row>
    <row r="29" spans="1:15" x14ac:dyDescent="0.3">
      <c r="A29" s="1" t="s">
        <v>40</v>
      </c>
      <c r="B29" s="15">
        <v>1876</v>
      </c>
      <c r="C29" s="15">
        <v>1.787E-3</v>
      </c>
      <c r="D29" s="15">
        <v>15.6</v>
      </c>
      <c r="E29" s="15">
        <v>73.64</v>
      </c>
      <c r="F29" s="15" t="s">
        <v>294</v>
      </c>
      <c r="G29" s="15">
        <v>36</v>
      </c>
      <c r="H29" s="16">
        <v>163</v>
      </c>
      <c r="I29" s="17">
        <v>657679.69999999995</v>
      </c>
      <c r="J29" s="15">
        <v>30.6</v>
      </c>
      <c r="K29" s="15">
        <v>235709</v>
      </c>
      <c r="L29" s="15" t="s">
        <v>375</v>
      </c>
      <c r="M29" s="15" t="s">
        <v>456</v>
      </c>
      <c r="N29" s="15">
        <v>1203</v>
      </c>
      <c r="O29" s="15">
        <v>798</v>
      </c>
    </row>
    <row r="30" spans="1:15" x14ac:dyDescent="0.3">
      <c r="A30" s="1" t="s">
        <v>41</v>
      </c>
      <c r="B30" s="15">
        <v>1139</v>
      </c>
      <c r="C30" s="15">
        <v>1.6789999999999999E-3</v>
      </c>
      <c r="D30" s="15">
        <v>17.2</v>
      </c>
      <c r="E30" s="15">
        <v>73.34</v>
      </c>
      <c r="F30" s="15" t="s">
        <v>295</v>
      </c>
      <c r="G30" s="15">
        <v>177</v>
      </c>
      <c r="H30" s="16">
        <v>122.1</v>
      </c>
      <c r="I30" s="17">
        <v>499587</v>
      </c>
      <c r="J30" s="15">
        <v>31</v>
      </c>
      <c r="K30" s="15">
        <v>241566</v>
      </c>
      <c r="L30" s="15" t="s">
        <v>376</v>
      </c>
      <c r="M30" s="15" t="s">
        <v>457</v>
      </c>
      <c r="N30" s="15">
        <v>537</v>
      </c>
      <c r="O30" s="15">
        <v>488</v>
      </c>
    </row>
    <row r="31" spans="1:15" x14ac:dyDescent="0.3">
      <c r="A31" s="1" t="s">
        <v>42</v>
      </c>
      <c r="B31" s="15">
        <v>140</v>
      </c>
      <c r="C31" s="15">
        <v>2.2439999999999999E-3</v>
      </c>
      <c r="D31" s="15">
        <v>18.8</v>
      </c>
      <c r="E31" s="15">
        <v>69.66</v>
      </c>
      <c r="F31" s="15" t="s">
        <v>296</v>
      </c>
      <c r="G31" s="15">
        <v>194</v>
      </c>
      <c r="H31" s="16">
        <v>90.3</v>
      </c>
      <c r="I31" s="17">
        <v>1518066.7</v>
      </c>
      <c r="J31" s="15">
        <v>36.200000000000003</v>
      </c>
      <c r="K31" s="15">
        <v>240162</v>
      </c>
      <c r="L31" s="15" t="s">
        <v>377</v>
      </c>
      <c r="M31" s="15" t="s">
        <v>458</v>
      </c>
      <c r="N31" s="15">
        <v>150</v>
      </c>
      <c r="O31" s="15">
        <v>172</v>
      </c>
    </row>
    <row r="32" spans="1:15" x14ac:dyDescent="0.3">
      <c r="A32" s="1" t="s">
        <v>43</v>
      </c>
      <c r="B32" s="15">
        <v>7691</v>
      </c>
      <c r="C32" s="15">
        <v>1.2019999999999999E-3</v>
      </c>
      <c r="D32" s="15">
        <v>18.100000000000001</v>
      </c>
      <c r="E32" s="15">
        <v>73.86</v>
      </c>
      <c r="F32" s="15" t="s">
        <v>297</v>
      </c>
      <c r="G32" s="15">
        <v>105</v>
      </c>
      <c r="H32" s="16">
        <v>122.4</v>
      </c>
      <c r="I32" s="17">
        <v>670800.30000000005</v>
      </c>
      <c r="J32" s="15">
        <v>32.200000000000003</v>
      </c>
      <c r="K32" s="15">
        <v>337814</v>
      </c>
      <c r="L32" s="15" t="s">
        <v>378</v>
      </c>
      <c r="M32" s="15" t="s">
        <v>459</v>
      </c>
      <c r="N32" s="15">
        <v>3757</v>
      </c>
      <c r="O32" s="15">
        <v>4377</v>
      </c>
    </row>
    <row r="33" spans="1:15" x14ac:dyDescent="0.3">
      <c r="A33" s="1" t="s">
        <v>44</v>
      </c>
      <c r="B33" s="15">
        <v>741</v>
      </c>
      <c r="C33" s="15">
        <v>4.0999999999999999E-4</v>
      </c>
      <c r="D33" s="15">
        <v>18.600000000000001</v>
      </c>
      <c r="E33" s="15">
        <v>71.75</v>
      </c>
      <c r="F33" s="15" t="s">
        <v>298</v>
      </c>
      <c r="G33" s="15">
        <v>94</v>
      </c>
      <c r="H33" s="16">
        <v>104.9</v>
      </c>
      <c r="I33" s="17">
        <v>828365.9</v>
      </c>
      <c r="J33" s="15">
        <v>37.700000000000003</v>
      </c>
      <c r="K33" s="15">
        <v>240353</v>
      </c>
      <c r="L33" s="15" t="s">
        <v>379</v>
      </c>
      <c r="M33" s="15" t="s">
        <v>460</v>
      </c>
      <c r="N33" s="15">
        <v>394</v>
      </c>
      <c r="O33" s="15">
        <v>449</v>
      </c>
    </row>
    <row r="34" spans="1:15" ht="28.2" x14ac:dyDescent="0.3">
      <c r="A34" s="1" t="s">
        <v>45</v>
      </c>
      <c r="B34" s="15">
        <v>44</v>
      </c>
      <c r="C34" s="15">
        <v>0</v>
      </c>
      <c r="D34" s="15">
        <v>24.5</v>
      </c>
      <c r="E34" s="15">
        <v>73.19</v>
      </c>
      <c r="F34" s="15">
        <v>873</v>
      </c>
      <c r="G34" s="15">
        <v>6</v>
      </c>
      <c r="H34" s="16">
        <v>126</v>
      </c>
      <c r="I34" s="17">
        <v>7530484.7000000002</v>
      </c>
      <c r="J34" s="15">
        <v>59.6</v>
      </c>
      <c r="K34" s="15">
        <v>223587</v>
      </c>
      <c r="L34" s="15" t="s">
        <v>380</v>
      </c>
      <c r="M34" s="15" t="s">
        <v>461</v>
      </c>
      <c r="N34" s="15">
        <v>63</v>
      </c>
      <c r="O34" s="15">
        <v>21</v>
      </c>
    </row>
    <row r="35" spans="1:15" x14ac:dyDescent="0.3">
      <c r="A35" s="1" t="s">
        <v>46</v>
      </c>
      <c r="B35" s="15">
        <v>3203</v>
      </c>
      <c r="C35" s="15">
        <v>1.3929999999999999E-3</v>
      </c>
      <c r="D35" s="15">
        <v>17.100000000000001</v>
      </c>
      <c r="E35" s="15">
        <v>72.319999999999993</v>
      </c>
      <c r="F35" s="15" t="s">
        <v>299</v>
      </c>
      <c r="G35" s="15">
        <v>261</v>
      </c>
      <c r="H35" s="16">
        <v>113.4</v>
      </c>
      <c r="I35" s="17">
        <v>505460.2</v>
      </c>
      <c r="J35" s="15">
        <v>26.8</v>
      </c>
      <c r="K35" s="15">
        <v>243303</v>
      </c>
      <c r="L35" s="15">
        <v>16630850</v>
      </c>
      <c r="M35" s="15" t="s">
        <v>462</v>
      </c>
      <c r="N35" s="15">
        <v>2526</v>
      </c>
      <c r="O35" s="15">
        <v>1847</v>
      </c>
    </row>
    <row r="36" spans="1:15" x14ac:dyDescent="0.3">
      <c r="A36" s="1" t="s">
        <v>47</v>
      </c>
      <c r="B36" s="15">
        <v>597</v>
      </c>
      <c r="C36" s="15">
        <v>5.6979999999999999E-3</v>
      </c>
      <c r="D36" s="15">
        <v>17.8</v>
      </c>
      <c r="E36" s="15">
        <v>70.52</v>
      </c>
      <c r="F36" s="15" t="s">
        <v>300</v>
      </c>
      <c r="G36" s="15">
        <v>135</v>
      </c>
      <c r="H36" s="16">
        <v>122.3</v>
      </c>
      <c r="I36" s="17">
        <v>457123.3</v>
      </c>
      <c r="J36" s="15">
        <v>42.1</v>
      </c>
      <c r="K36" s="15">
        <v>201392</v>
      </c>
      <c r="L36" s="15" t="s">
        <v>381</v>
      </c>
      <c r="M36" s="15" t="s">
        <v>463</v>
      </c>
      <c r="N36" s="15">
        <v>484</v>
      </c>
      <c r="O36" s="15">
        <v>390</v>
      </c>
    </row>
    <row r="37" spans="1:15" x14ac:dyDescent="0.3">
      <c r="A37" s="1" t="s">
        <v>48</v>
      </c>
      <c r="B37" s="15">
        <v>2798</v>
      </c>
      <c r="C37" s="15">
        <v>1.8420000000000001E-3</v>
      </c>
      <c r="D37" s="15">
        <v>19</v>
      </c>
      <c r="E37" s="15">
        <v>72.25</v>
      </c>
      <c r="F37" s="15" t="s">
        <v>301</v>
      </c>
      <c r="G37" s="15">
        <v>344</v>
      </c>
      <c r="H37" s="16">
        <v>105.9</v>
      </c>
      <c r="I37" s="17">
        <v>504043.1</v>
      </c>
      <c r="J37" s="15">
        <v>32.6</v>
      </c>
      <c r="K37" s="15">
        <v>191413</v>
      </c>
      <c r="L37" s="15" t="s">
        <v>382</v>
      </c>
      <c r="M37" s="15" t="s">
        <v>464</v>
      </c>
      <c r="N37" s="15">
        <v>1992</v>
      </c>
      <c r="O37" s="15">
        <v>1034</v>
      </c>
    </row>
    <row r="38" spans="1:15" x14ac:dyDescent="0.3">
      <c r="A38" s="1" t="s">
        <v>49</v>
      </c>
      <c r="B38" s="15">
        <v>1927</v>
      </c>
      <c r="C38" s="15">
        <v>7.7499999999999997E-4</v>
      </c>
      <c r="D38" s="15">
        <v>19.600000000000001</v>
      </c>
      <c r="E38" s="15">
        <v>72.319999999999993</v>
      </c>
      <c r="F38" s="15" t="s">
        <v>302</v>
      </c>
      <c r="G38" s="15">
        <v>390</v>
      </c>
      <c r="H38" s="16">
        <v>124.5</v>
      </c>
      <c r="I38" s="17">
        <v>399371.1</v>
      </c>
      <c r="J38" s="15">
        <v>25.2</v>
      </c>
      <c r="K38" s="15">
        <v>184179</v>
      </c>
      <c r="L38" s="15" t="s">
        <v>383</v>
      </c>
      <c r="M38" s="15" t="s">
        <v>465</v>
      </c>
      <c r="N38" s="15">
        <v>1567</v>
      </c>
      <c r="O38" s="15">
        <v>1528</v>
      </c>
    </row>
    <row r="39" spans="1:15" x14ac:dyDescent="0.3">
      <c r="A39" s="1" t="s">
        <v>50</v>
      </c>
      <c r="B39" s="15">
        <v>1957</v>
      </c>
      <c r="C39" s="15">
        <v>1.1169999999999999E-3</v>
      </c>
      <c r="D39" s="15">
        <v>20.2</v>
      </c>
      <c r="E39" s="15">
        <v>72.040000000000006</v>
      </c>
      <c r="F39" s="15" t="s">
        <v>303</v>
      </c>
      <c r="G39" s="15">
        <v>222</v>
      </c>
      <c r="H39" s="16">
        <v>129</v>
      </c>
      <c r="I39" s="17">
        <v>564897.9</v>
      </c>
      <c r="J39" s="15">
        <v>35.5</v>
      </c>
      <c r="K39" s="15">
        <v>167197</v>
      </c>
      <c r="L39" s="15">
        <v>12876295</v>
      </c>
      <c r="M39" s="15" t="s">
        <v>466</v>
      </c>
      <c r="N39" s="15">
        <v>1347</v>
      </c>
      <c r="O39" s="15">
        <v>2812</v>
      </c>
    </row>
    <row r="40" spans="1:15" x14ac:dyDescent="0.3">
      <c r="A40" s="1" t="s">
        <v>51</v>
      </c>
      <c r="B40" s="15">
        <v>734</v>
      </c>
      <c r="C40" s="15">
        <v>2.7200000000000002E-3</v>
      </c>
      <c r="D40" s="15">
        <v>16.5</v>
      </c>
      <c r="E40" s="15">
        <v>72.56</v>
      </c>
      <c r="F40" s="15" t="s">
        <v>304</v>
      </c>
      <c r="G40" s="15">
        <v>389</v>
      </c>
      <c r="H40" s="16">
        <v>113.4</v>
      </c>
      <c r="I40" s="17">
        <v>360731.6</v>
      </c>
      <c r="J40" s="15">
        <v>32.700000000000003</v>
      </c>
      <c r="K40" s="15">
        <v>188964</v>
      </c>
      <c r="L40" s="15" t="s">
        <v>384</v>
      </c>
      <c r="M40" s="15" t="s">
        <v>467</v>
      </c>
      <c r="N40" s="15">
        <v>487</v>
      </c>
      <c r="O40" s="15">
        <v>292</v>
      </c>
    </row>
    <row r="41" spans="1:15" x14ac:dyDescent="0.3">
      <c r="A41" s="1" t="s">
        <v>52</v>
      </c>
      <c r="B41" s="15">
        <v>1306</v>
      </c>
      <c r="C41" s="15">
        <v>3.127E-3</v>
      </c>
      <c r="D41" s="15">
        <v>16</v>
      </c>
      <c r="E41" s="15">
        <v>73.61</v>
      </c>
      <c r="F41" s="15" t="s">
        <v>305</v>
      </c>
      <c r="G41" s="15">
        <v>249</v>
      </c>
      <c r="H41" s="16">
        <v>124.2</v>
      </c>
      <c r="I41" s="17">
        <v>342250.5</v>
      </c>
      <c r="J41" s="15">
        <v>36</v>
      </c>
      <c r="K41" s="15">
        <v>165855</v>
      </c>
      <c r="L41" s="15" t="s">
        <v>385</v>
      </c>
      <c r="M41" s="15" t="s">
        <v>468</v>
      </c>
      <c r="N41" s="15">
        <v>590</v>
      </c>
      <c r="O41" s="15">
        <v>557</v>
      </c>
    </row>
    <row r="42" spans="1:15" x14ac:dyDescent="0.3">
      <c r="A42" s="1" t="s">
        <v>53</v>
      </c>
      <c r="B42" s="15">
        <v>2599</v>
      </c>
      <c r="C42" s="15">
        <v>1.593E-3</v>
      </c>
      <c r="D42" s="15">
        <v>20.399999999999999</v>
      </c>
      <c r="E42" s="15">
        <v>71.319999999999993</v>
      </c>
      <c r="F42" s="15" t="s">
        <v>306</v>
      </c>
      <c r="G42" s="15">
        <v>208</v>
      </c>
      <c r="H42" s="16">
        <v>127.1</v>
      </c>
      <c r="I42" s="17">
        <v>573894.30000000005</v>
      </c>
      <c r="J42" s="15">
        <v>30</v>
      </c>
      <c r="K42" s="15">
        <v>216516</v>
      </c>
      <c r="L42" s="15" t="s">
        <v>386</v>
      </c>
      <c r="M42" s="15" t="s">
        <v>469</v>
      </c>
      <c r="N42" s="15">
        <v>2077</v>
      </c>
      <c r="O42" s="15">
        <v>2010</v>
      </c>
    </row>
    <row r="43" spans="1:15" x14ac:dyDescent="0.3">
      <c r="A43" s="1" t="s">
        <v>54</v>
      </c>
      <c r="B43" s="15">
        <v>1896</v>
      </c>
      <c r="C43" s="15">
        <v>2.562E-3</v>
      </c>
      <c r="D43" s="15">
        <v>17.899999999999999</v>
      </c>
      <c r="E43" s="15">
        <v>70.540000000000006</v>
      </c>
      <c r="F43" s="15" t="s">
        <v>307</v>
      </c>
      <c r="G43" s="15">
        <v>238</v>
      </c>
      <c r="H43" s="16">
        <v>102</v>
      </c>
      <c r="I43" s="17">
        <v>561643</v>
      </c>
      <c r="J43" s="15">
        <v>35.4</v>
      </c>
      <c r="K43" s="15">
        <v>235572</v>
      </c>
      <c r="L43" s="15" t="s">
        <v>387</v>
      </c>
      <c r="M43" s="15" t="s">
        <v>470</v>
      </c>
      <c r="N43" s="15">
        <v>1083</v>
      </c>
      <c r="O43" s="15">
        <v>1950</v>
      </c>
    </row>
    <row r="44" spans="1:15" x14ac:dyDescent="0.3">
      <c r="A44" s="1" t="s">
        <v>55</v>
      </c>
      <c r="B44" s="15">
        <v>626</v>
      </c>
      <c r="C44" s="15">
        <v>1.0380000000000001E-3</v>
      </c>
      <c r="D44" s="15">
        <v>16.7</v>
      </c>
      <c r="E44" s="15">
        <v>70.650000000000006</v>
      </c>
      <c r="F44" s="15" t="s">
        <v>308</v>
      </c>
      <c r="G44" s="15">
        <v>185</v>
      </c>
      <c r="H44" s="16">
        <v>106.2</v>
      </c>
      <c r="I44" s="17">
        <v>313959.2</v>
      </c>
      <c r="J44" s="15">
        <v>41.8</v>
      </c>
      <c r="K44" s="15">
        <v>192571</v>
      </c>
      <c r="L44" s="15" t="s">
        <v>388</v>
      </c>
      <c r="M44" s="15" t="s">
        <v>471</v>
      </c>
      <c r="N44" s="15">
        <v>382</v>
      </c>
      <c r="O44" s="15">
        <v>564</v>
      </c>
    </row>
    <row r="45" spans="1:15" ht="28.2" x14ac:dyDescent="0.3">
      <c r="A45" s="1" t="s">
        <v>56</v>
      </c>
      <c r="B45" s="15">
        <v>463</v>
      </c>
      <c r="C45" s="15">
        <v>2E-3</v>
      </c>
      <c r="D45" s="15">
        <v>19.8</v>
      </c>
      <c r="E45" s="15">
        <v>73.849999999999994</v>
      </c>
      <c r="F45" s="15" t="s">
        <v>309</v>
      </c>
      <c r="G45" s="15">
        <v>307</v>
      </c>
      <c r="H45" s="16">
        <v>144.4</v>
      </c>
      <c r="I45" s="17">
        <v>288147.8</v>
      </c>
      <c r="J45" s="15">
        <v>22.6</v>
      </c>
      <c r="K45" s="15">
        <v>221468</v>
      </c>
      <c r="L45" s="15" t="s">
        <v>389</v>
      </c>
      <c r="M45" s="15" t="s">
        <v>472</v>
      </c>
      <c r="N45" s="15">
        <v>525</v>
      </c>
      <c r="O45" s="15">
        <v>223</v>
      </c>
    </row>
    <row r="46" spans="1:15" x14ac:dyDescent="0.3">
      <c r="A46" s="1" t="s">
        <v>57</v>
      </c>
      <c r="B46" s="15">
        <v>220</v>
      </c>
      <c r="C46" s="15">
        <v>1E-3</v>
      </c>
      <c r="D46" s="15">
        <v>27.8</v>
      </c>
      <c r="E46" s="15">
        <v>70.290000000000006</v>
      </c>
      <c r="F46" s="15" t="s">
        <v>310</v>
      </c>
      <c r="G46" s="15">
        <v>121</v>
      </c>
      <c r="H46" s="16">
        <v>136.30000000000001</v>
      </c>
      <c r="I46" s="17">
        <v>268657.40000000002</v>
      </c>
      <c r="J46" s="15">
        <v>31.3</v>
      </c>
      <c r="K46" s="15">
        <v>132257</v>
      </c>
      <c r="L46" s="15" t="s">
        <v>390</v>
      </c>
      <c r="M46" s="15" t="s">
        <v>473</v>
      </c>
      <c r="N46" s="15">
        <v>133</v>
      </c>
      <c r="O46" s="15">
        <v>214</v>
      </c>
    </row>
    <row r="47" spans="1:15" ht="28.2" x14ac:dyDescent="0.3">
      <c r="A47" s="1" t="s">
        <v>58</v>
      </c>
      <c r="B47" s="15">
        <v>4038</v>
      </c>
      <c r="C47" s="15">
        <v>1E-3</v>
      </c>
      <c r="D47" s="15">
        <v>20.399999999999999</v>
      </c>
      <c r="E47" s="15">
        <v>72.64</v>
      </c>
      <c r="F47" s="15" t="s">
        <v>311</v>
      </c>
      <c r="G47" s="15">
        <v>241</v>
      </c>
      <c r="H47" s="16">
        <v>128.80000000000001</v>
      </c>
      <c r="I47" s="17">
        <v>447535.2</v>
      </c>
      <c r="J47" s="15">
        <v>30.8</v>
      </c>
      <c r="K47" s="15">
        <v>230315</v>
      </c>
      <c r="L47" s="15" t="s">
        <v>391</v>
      </c>
      <c r="M47" s="15" t="s">
        <v>474</v>
      </c>
      <c r="N47" s="15">
        <v>2347</v>
      </c>
      <c r="O47" s="15">
        <v>2081</v>
      </c>
    </row>
    <row r="48" spans="1:15" x14ac:dyDescent="0.3">
      <c r="A48" s="1" t="s">
        <v>59</v>
      </c>
      <c r="B48" s="15">
        <v>986</v>
      </c>
      <c r="C48" s="15">
        <v>5.0000000000000001E-3</v>
      </c>
      <c r="D48" s="15">
        <v>24.5</v>
      </c>
      <c r="E48" s="15">
        <v>70.77</v>
      </c>
      <c r="F48" s="15" t="s">
        <v>312</v>
      </c>
      <c r="G48" s="15">
        <v>209</v>
      </c>
      <c r="H48" s="16">
        <v>120.1</v>
      </c>
      <c r="I48" s="17">
        <v>290301.40000000002</v>
      </c>
      <c r="J48" s="15">
        <v>38.700000000000003</v>
      </c>
      <c r="K48" s="15">
        <v>192070</v>
      </c>
      <c r="L48" s="15" t="s">
        <v>392</v>
      </c>
      <c r="M48" s="15" t="s">
        <v>475</v>
      </c>
      <c r="N48" s="15">
        <v>533</v>
      </c>
      <c r="O48" s="15">
        <v>1152</v>
      </c>
    </row>
    <row r="49" spans="1:15" x14ac:dyDescent="0.3">
      <c r="A49" s="1" t="s">
        <v>60</v>
      </c>
      <c r="B49" s="15">
        <v>3111</v>
      </c>
      <c r="C49" s="15">
        <v>2E-3</v>
      </c>
      <c r="D49" s="15">
        <v>25.5</v>
      </c>
      <c r="E49" s="15">
        <v>79.099999999999994</v>
      </c>
      <c r="F49" s="15" t="s">
        <v>313</v>
      </c>
      <c r="G49" s="15">
        <v>166</v>
      </c>
      <c r="H49" s="16">
        <v>150</v>
      </c>
      <c r="I49" s="17">
        <v>231886.3</v>
      </c>
      <c r="J49" s="15">
        <v>31</v>
      </c>
      <c r="K49" s="15">
        <v>191480</v>
      </c>
      <c r="L49" s="15" t="s">
        <v>393</v>
      </c>
      <c r="M49" s="15" t="s">
        <v>476</v>
      </c>
      <c r="N49" s="15">
        <v>1943</v>
      </c>
      <c r="O49" s="15">
        <v>2230</v>
      </c>
    </row>
    <row r="50" spans="1:15" x14ac:dyDescent="0.3">
      <c r="A50" s="1" t="s">
        <v>61</v>
      </c>
      <c r="B50" s="15">
        <v>507</v>
      </c>
      <c r="C50" s="15">
        <v>2.1999999999999999E-2</v>
      </c>
      <c r="D50" s="15">
        <v>28</v>
      </c>
      <c r="E50" s="15">
        <v>83.4</v>
      </c>
      <c r="F50" s="15" t="s">
        <v>314</v>
      </c>
      <c r="G50" s="15">
        <v>145</v>
      </c>
      <c r="H50" s="16">
        <v>226.8</v>
      </c>
      <c r="I50" s="17">
        <v>145723.1</v>
      </c>
      <c r="J50" s="15">
        <v>37.5</v>
      </c>
      <c r="K50" s="15">
        <v>51702</v>
      </c>
      <c r="L50" s="15" t="s">
        <v>394</v>
      </c>
      <c r="M50" s="15" t="s">
        <v>477</v>
      </c>
      <c r="N50" s="15">
        <v>249</v>
      </c>
      <c r="O50" s="15">
        <v>246</v>
      </c>
    </row>
    <row r="51" spans="1:15" x14ac:dyDescent="0.3">
      <c r="A51" s="1" t="s">
        <v>62</v>
      </c>
      <c r="B51" s="15">
        <v>271</v>
      </c>
      <c r="C51" s="15">
        <v>4.0000000000000001E-3</v>
      </c>
      <c r="D51" s="15">
        <v>21.7</v>
      </c>
      <c r="E51" s="15">
        <v>74.84</v>
      </c>
      <c r="F51" s="15" t="s">
        <v>315</v>
      </c>
      <c r="G51" s="15">
        <v>326</v>
      </c>
      <c r="H51" s="16">
        <v>126.9</v>
      </c>
      <c r="I51" s="17">
        <v>327149.3</v>
      </c>
      <c r="J51" s="15">
        <v>43</v>
      </c>
      <c r="K51" s="15">
        <v>83234</v>
      </c>
      <c r="L51" s="15" t="s">
        <v>395</v>
      </c>
      <c r="M51" s="15" t="s">
        <v>478</v>
      </c>
      <c r="N51" s="15">
        <v>200</v>
      </c>
      <c r="O51" s="15">
        <v>268</v>
      </c>
    </row>
    <row r="52" spans="1:15" x14ac:dyDescent="0.3">
      <c r="A52" s="1" t="s">
        <v>63</v>
      </c>
      <c r="B52" s="15">
        <v>614</v>
      </c>
      <c r="C52" s="15">
        <v>3.0000000000000001E-3</v>
      </c>
      <c r="D52" s="15">
        <v>18.399999999999999</v>
      </c>
      <c r="E52" s="15">
        <v>71.459999999999994</v>
      </c>
      <c r="F52" s="15" t="s">
        <v>316</v>
      </c>
      <c r="G52" s="15">
        <v>178</v>
      </c>
      <c r="H52" s="16">
        <v>133.5</v>
      </c>
      <c r="I52" s="17">
        <v>527845.9</v>
      </c>
      <c r="J52" s="15">
        <v>42.8</v>
      </c>
      <c r="K52" s="15">
        <v>209593</v>
      </c>
      <c r="L52" s="15" t="s">
        <v>396</v>
      </c>
      <c r="M52" s="15" t="s">
        <v>479</v>
      </c>
      <c r="N52" s="15">
        <v>405</v>
      </c>
      <c r="O52" s="15">
        <v>269</v>
      </c>
    </row>
    <row r="53" spans="1:15" x14ac:dyDescent="0.3">
      <c r="A53" s="1" t="s">
        <v>64</v>
      </c>
      <c r="B53" s="15">
        <v>821</v>
      </c>
      <c r="C53" s="15">
        <v>2E-3</v>
      </c>
      <c r="D53" s="15">
        <v>20.2</v>
      </c>
      <c r="E53" s="15">
        <v>71.3</v>
      </c>
      <c r="F53" s="15" t="s">
        <v>317</v>
      </c>
      <c r="G53" s="15">
        <v>179</v>
      </c>
      <c r="H53" s="16">
        <v>102.4</v>
      </c>
      <c r="I53" s="17">
        <v>873159</v>
      </c>
      <c r="J53" s="15">
        <v>38.700000000000003</v>
      </c>
      <c r="K53" s="15">
        <v>196592</v>
      </c>
      <c r="L53" s="15" t="s">
        <v>397</v>
      </c>
      <c r="M53" s="15" t="s">
        <v>480</v>
      </c>
      <c r="N53" s="15">
        <v>764</v>
      </c>
      <c r="O53" s="15">
        <v>380</v>
      </c>
    </row>
    <row r="54" spans="1:15" x14ac:dyDescent="0.3">
      <c r="A54" s="1" t="s">
        <v>65</v>
      </c>
      <c r="B54" s="15">
        <v>1912</v>
      </c>
      <c r="C54" s="15">
        <v>1.2999999999999999E-2</v>
      </c>
      <c r="D54" s="15">
        <v>18.399999999999999</v>
      </c>
      <c r="E54" s="15">
        <v>72.709999999999994</v>
      </c>
      <c r="F54" s="15" t="s">
        <v>318</v>
      </c>
      <c r="G54" s="15">
        <v>191</v>
      </c>
      <c r="H54" s="16">
        <v>129.1</v>
      </c>
      <c r="I54" s="17">
        <v>245411.7</v>
      </c>
      <c r="J54" s="15">
        <v>46</v>
      </c>
      <c r="K54" s="15">
        <v>143660</v>
      </c>
      <c r="L54" s="15" t="s">
        <v>398</v>
      </c>
      <c r="M54" s="15" t="s">
        <v>481</v>
      </c>
      <c r="N54" s="15">
        <v>772</v>
      </c>
      <c r="O54" s="15">
        <v>1120</v>
      </c>
    </row>
    <row r="55" spans="1:15" x14ac:dyDescent="0.3">
      <c r="A55" s="1" t="s">
        <v>66</v>
      </c>
      <c r="B55" s="15">
        <v>679</v>
      </c>
      <c r="C55" s="15">
        <v>0</v>
      </c>
      <c r="D55" s="15">
        <v>19.8</v>
      </c>
      <c r="E55" s="15">
        <v>72.900000000000006</v>
      </c>
      <c r="F55" s="15" t="s">
        <v>319</v>
      </c>
      <c r="G55" s="15">
        <v>254</v>
      </c>
      <c r="H55" s="16">
        <v>127.7</v>
      </c>
      <c r="I55" s="17">
        <v>300163.40000000002</v>
      </c>
      <c r="J55" s="15">
        <v>32.9</v>
      </c>
      <c r="K55" s="15">
        <v>133493</v>
      </c>
      <c r="L55" s="15" t="s">
        <v>399</v>
      </c>
      <c r="M55" s="15" t="s">
        <v>482</v>
      </c>
      <c r="N55" s="15">
        <v>456</v>
      </c>
      <c r="O55" s="15">
        <v>221</v>
      </c>
    </row>
    <row r="56" spans="1:15" x14ac:dyDescent="0.3">
      <c r="A56" s="1" t="s">
        <v>67</v>
      </c>
      <c r="B56" s="15">
        <v>790</v>
      </c>
      <c r="C56" s="15">
        <v>0</v>
      </c>
      <c r="D56" s="15">
        <v>15.1</v>
      </c>
      <c r="E56" s="15">
        <v>73.95</v>
      </c>
      <c r="F56" s="15" t="s">
        <v>320</v>
      </c>
      <c r="G56" s="15">
        <v>322</v>
      </c>
      <c r="H56" s="16">
        <v>126.9</v>
      </c>
      <c r="I56" s="17">
        <v>332154.8</v>
      </c>
      <c r="J56" s="15">
        <v>27.2</v>
      </c>
      <c r="K56" s="15">
        <v>123273</v>
      </c>
      <c r="L56" s="15" t="s">
        <v>400</v>
      </c>
      <c r="M56" s="15" t="s">
        <v>483</v>
      </c>
      <c r="N56" s="15">
        <v>846</v>
      </c>
      <c r="O56" s="15">
        <v>416</v>
      </c>
    </row>
    <row r="57" spans="1:15" ht="28.2" x14ac:dyDescent="0.3">
      <c r="A57" s="1" t="s">
        <v>68</v>
      </c>
      <c r="B57" s="15">
        <v>972</v>
      </c>
      <c r="C57" s="15">
        <v>1E-3</v>
      </c>
      <c r="D57" s="15">
        <v>24.5</v>
      </c>
      <c r="E57" s="15">
        <v>73</v>
      </c>
      <c r="F57" s="15" t="s">
        <v>321</v>
      </c>
      <c r="G57" s="15">
        <v>245</v>
      </c>
      <c r="H57" s="16">
        <v>104.5</v>
      </c>
      <c r="I57" s="17">
        <v>1258706.5</v>
      </c>
      <c r="J57" s="15">
        <v>35.4</v>
      </c>
      <c r="K57" s="15">
        <v>254681</v>
      </c>
      <c r="L57" s="15" t="s">
        <v>401</v>
      </c>
      <c r="M57" s="15" t="s">
        <v>484</v>
      </c>
      <c r="N57" s="15">
        <v>569</v>
      </c>
      <c r="O57" s="15">
        <v>330</v>
      </c>
    </row>
    <row r="58" spans="1:15" ht="28.2" x14ac:dyDescent="0.3">
      <c r="A58" s="1" t="s">
        <v>69</v>
      </c>
      <c r="B58" s="15">
        <v>697</v>
      </c>
      <c r="C58" s="15">
        <v>5.0000000000000001E-3</v>
      </c>
      <c r="D58" s="15">
        <v>21.2</v>
      </c>
      <c r="E58" s="15">
        <v>75.75</v>
      </c>
      <c r="F58" s="15" t="s">
        <v>322</v>
      </c>
      <c r="G58" s="15">
        <v>300</v>
      </c>
      <c r="H58" s="16">
        <v>114.3</v>
      </c>
      <c r="I58" s="17">
        <v>248172.2</v>
      </c>
      <c r="J58" s="15">
        <v>33.299999999999997</v>
      </c>
      <c r="K58" s="15">
        <v>170755</v>
      </c>
      <c r="L58" s="15" t="s">
        <v>402</v>
      </c>
      <c r="M58" s="15" t="s">
        <v>485</v>
      </c>
      <c r="N58" s="15">
        <v>794</v>
      </c>
      <c r="O58" s="15">
        <v>964</v>
      </c>
    </row>
    <row r="59" spans="1:15" ht="28.2" x14ac:dyDescent="0.3">
      <c r="A59" s="1" t="s">
        <v>70</v>
      </c>
      <c r="B59" s="15">
        <v>3903</v>
      </c>
      <c r="C59" s="15">
        <v>3.0000000000000001E-3</v>
      </c>
      <c r="D59" s="15">
        <v>19.600000000000001</v>
      </c>
      <c r="E59" s="15">
        <v>75.03</v>
      </c>
      <c r="F59" s="15" t="s">
        <v>323</v>
      </c>
      <c r="G59" s="15">
        <v>369</v>
      </c>
      <c r="H59" s="16">
        <v>158.4</v>
      </c>
      <c r="I59" s="17">
        <v>716745.5</v>
      </c>
      <c r="J59" s="15">
        <v>28.2</v>
      </c>
      <c r="K59" s="15">
        <v>244232</v>
      </c>
      <c r="L59" s="15" t="s">
        <v>403</v>
      </c>
      <c r="M59" s="15" t="s">
        <v>486</v>
      </c>
      <c r="N59" s="15">
        <v>2223</v>
      </c>
      <c r="O59" s="15">
        <v>1621</v>
      </c>
    </row>
    <row r="60" spans="1:15" x14ac:dyDescent="0.3">
      <c r="A60" s="1" t="s">
        <v>71</v>
      </c>
      <c r="B60" s="15">
        <v>327</v>
      </c>
      <c r="C60" s="15">
        <v>1E-3</v>
      </c>
      <c r="D60" s="15">
        <v>34.200000000000003</v>
      </c>
      <c r="E60" s="15">
        <v>67.569999999999993</v>
      </c>
      <c r="F60" s="15" t="s">
        <v>324</v>
      </c>
      <c r="G60" s="15">
        <v>151</v>
      </c>
      <c r="H60" s="16">
        <v>93</v>
      </c>
      <c r="I60" s="17">
        <v>243052.4</v>
      </c>
      <c r="J60" s="15">
        <v>36.799999999999997</v>
      </c>
      <c r="K60" s="15">
        <v>80283</v>
      </c>
      <c r="L60" s="15" t="s">
        <v>404</v>
      </c>
      <c r="M60" s="15" t="s">
        <v>487</v>
      </c>
      <c r="N60" s="15">
        <v>123</v>
      </c>
      <c r="O60" s="15">
        <v>589</v>
      </c>
    </row>
    <row r="61" spans="1:15" x14ac:dyDescent="0.3">
      <c r="A61" s="1" t="s">
        <v>72</v>
      </c>
      <c r="B61" s="15">
        <v>534</v>
      </c>
      <c r="C61" s="15">
        <v>1E-3</v>
      </c>
      <c r="D61" s="15">
        <v>21.9</v>
      </c>
      <c r="E61" s="15">
        <v>71.05</v>
      </c>
      <c r="F61" s="15" t="s">
        <v>325</v>
      </c>
      <c r="G61" s="15">
        <v>159</v>
      </c>
      <c r="H61" s="16">
        <v>143</v>
      </c>
      <c r="I61" s="17">
        <v>478781</v>
      </c>
      <c r="J61" s="15">
        <v>32.6</v>
      </c>
      <c r="K61" s="15">
        <v>170197</v>
      </c>
      <c r="L61" s="15" t="s">
        <v>405</v>
      </c>
      <c r="M61" s="15" t="s">
        <v>488</v>
      </c>
      <c r="N61" s="15">
        <v>340</v>
      </c>
      <c r="O61" s="15">
        <v>649</v>
      </c>
    </row>
    <row r="62" spans="1:15" x14ac:dyDescent="0.3">
      <c r="A62" s="1" t="s">
        <v>73</v>
      </c>
      <c r="B62" s="15">
        <v>4198</v>
      </c>
      <c r="C62" s="15">
        <v>5.0000000000000001E-3</v>
      </c>
      <c r="D62" s="15">
        <v>17</v>
      </c>
      <c r="E62" s="15">
        <v>73.69</v>
      </c>
      <c r="F62" s="15" t="s">
        <v>326</v>
      </c>
      <c r="G62" s="15">
        <v>317</v>
      </c>
      <c r="H62" s="16">
        <v>126.1</v>
      </c>
      <c r="I62" s="17">
        <v>389933.4</v>
      </c>
      <c r="J62" s="15">
        <v>30.6</v>
      </c>
      <c r="K62" s="15">
        <v>232282</v>
      </c>
      <c r="L62" s="15">
        <v>30585961</v>
      </c>
      <c r="M62" s="15" t="s">
        <v>489</v>
      </c>
      <c r="N62" s="15">
        <v>2064</v>
      </c>
      <c r="O62" s="15">
        <v>2978</v>
      </c>
    </row>
    <row r="63" spans="1:15" x14ac:dyDescent="0.3">
      <c r="A63" s="1" t="s">
        <v>74</v>
      </c>
      <c r="B63" s="15">
        <v>1109</v>
      </c>
      <c r="C63" s="15">
        <v>1E-3</v>
      </c>
      <c r="D63" s="15">
        <v>15.9</v>
      </c>
      <c r="E63" s="15">
        <v>73.2</v>
      </c>
      <c r="F63" s="15" t="s">
        <v>327</v>
      </c>
      <c r="G63" s="15">
        <v>269</v>
      </c>
      <c r="H63" s="16">
        <v>130.4</v>
      </c>
      <c r="I63" s="17">
        <v>392304.4</v>
      </c>
      <c r="J63" s="15">
        <v>30.8</v>
      </c>
      <c r="K63" s="15">
        <v>186792</v>
      </c>
      <c r="L63" s="15" t="s">
        <v>406</v>
      </c>
      <c r="M63" s="15" t="s">
        <v>490</v>
      </c>
      <c r="N63" s="15">
        <v>641</v>
      </c>
      <c r="O63" s="15">
        <v>635</v>
      </c>
    </row>
    <row r="64" spans="1:15" x14ac:dyDescent="0.3">
      <c r="A64" s="1" t="s">
        <v>75</v>
      </c>
      <c r="B64" s="15">
        <v>3179</v>
      </c>
      <c r="C64" s="15">
        <v>1E-3</v>
      </c>
      <c r="D64" s="15">
        <v>17.5</v>
      </c>
      <c r="E64" s="15">
        <v>72.77</v>
      </c>
      <c r="F64" s="15" t="s">
        <v>328</v>
      </c>
      <c r="G64" s="15">
        <v>297</v>
      </c>
      <c r="H64" s="16">
        <v>137.19999999999999</v>
      </c>
      <c r="I64" s="17">
        <v>530579.4</v>
      </c>
      <c r="J64" s="15">
        <v>28.2</v>
      </c>
      <c r="K64" s="15">
        <v>216113</v>
      </c>
      <c r="L64" s="15" t="s">
        <v>407</v>
      </c>
      <c r="M64" s="15" t="s">
        <v>491</v>
      </c>
      <c r="N64" s="15">
        <v>2517</v>
      </c>
      <c r="O64" s="15">
        <v>2600</v>
      </c>
    </row>
    <row r="65" spans="1:15" x14ac:dyDescent="0.3">
      <c r="A65" s="1" t="s">
        <v>76</v>
      </c>
      <c r="B65" s="15">
        <v>5398</v>
      </c>
      <c r="C65" s="15">
        <v>2E-3</v>
      </c>
      <c r="D65" s="15">
        <v>16</v>
      </c>
      <c r="E65" s="15">
        <v>76.31</v>
      </c>
      <c r="F65" s="15" t="s">
        <v>329</v>
      </c>
      <c r="G65" s="15">
        <v>561</v>
      </c>
      <c r="H65" s="16">
        <v>119.7</v>
      </c>
      <c r="I65" s="17">
        <v>950587.3</v>
      </c>
      <c r="J65" s="15">
        <v>26.5</v>
      </c>
      <c r="K65" s="15">
        <v>278027</v>
      </c>
      <c r="L65" s="15" t="s">
        <v>408</v>
      </c>
      <c r="M65" s="15" t="s">
        <v>492</v>
      </c>
      <c r="N65" s="15">
        <v>2692</v>
      </c>
      <c r="O65" s="15">
        <v>4850</v>
      </c>
    </row>
    <row r="66" spans="1:15" x14ac:dyDescent="0.3">
      <c r="A66" s="1" t="s">
        <v>77</v>
      </c>
      <c r="B66" s="15">
        <v>2422</v>
      </c>
      <c r="C66" s="15">
        <v>2E-3</v>
      </c>
      <c r="D66" s="15">
        <v>16.7</v>
      </c>
      <c r="E66" s="15">
        <v>73.069999999999993</v>
      </c>
      <c r="F66" s="15" t="s">
        <v>330</v>
      </c>
      <c r="G66" s="15">
        <v>304</v>
      </c>
      <c r="H66" s="16">
        <v>100</v>
      </c>
      <c r="I66" s="17">
        <v>333876.5</v>
      </c>
      <c r="J66" s="15">
        <v>33.1</v>
      </c>
      <c r="K66" s="15">
        <v>155017</v>
      </c>
      <c r="L66" s="15" t="s">
        <v>409</v>
      </c>
      <c r="M66" s="15" t="s">
        <v>493</v>
      </c>
      <c r="N66" s="15">
        <v>1605</v>
      </c>
      <c r="O66" s="15">
        <v>931</v>
      </c>
    </row>
    <row r="67" spans="1:15" x14ac:dyDescent="0.3">
      <c r="A67" s="1" t="s">
        <v>78</v>
      </c>
      <c r="B67" s="15">
        <v>488</v>
      </c>
      <c r="C67" s="15">
        <v>3.0000000000000001E-3</v>
      </c>
      <c r="D67" s="15">
        <v>19.8</v>
      </c>
      <c r="E67" s="15">
        <v>70.28</v>
      </c>
      <c r="F67" s="15" t="s">
        <v>331</v>
      </c>
      <c r="G67" s="15">
        <v>123</v>
      </c>
      <c r="H67" s="16">
        <v>87.9</v>
      </c>
      <c r="I67" s="17">
        <v>2400858.1</v>
      </c>
      <c r="J67" s="15">
        <v>35.700000000000003</v>
      </c>
      <c r="K67" s="15">
        <v>327601</v>
      </c>
      <c r="L67" s="15" t="s">
        <v>410</v>
      </c>
      <c r="M67" s="15" t="s">
        <v>494</v>
      </c>
      <c r="N67" s="15">
        <v>289</v>
      </c>
      <c r="O67" s="15">
        <v>331</v>
      </c>
    </row>
    <row r="68" spans="1:15" x14ac:dyDescent="0.3">
      <c r="A68" s="1" t="s">
        <v>79</v>
      </c>
      <c r="B68" s="15">
        <v>4311</v>
      </c>
      <c r="C68" s="15">
        <v>8.9999999999999993E-3</v>
      </c>
      <c r="D68" s="15">
        <v>19.7</v>
      </c>
      <c r="E68" s="15">
        <v>71.81</v>
      </c>
      <c r="F68" s="15" t="s">
        <v>332</v>
      </c>
      <c r="G68" s="15">
        <v>277</v>
      </c>
      <c r="H68" s="16">
        <v>117.7</v>
      </c>
      <c r="I68" s="17">
        <v>586468.30000000005</v>
      </c>
      <c r="J68" s="15">
        <v>26.5</v>
      </c>
      <c r="K68" s="15">
        <v>277509</v>
      </c>
      <c r="L68" s="15" t="s">
        <v>411</v>
      </c>
      <c r="M68" s="15" t="s">
        <v>495</v>
      </c>
      <c r="N68" s="15">
        <v>2224</v>
      </c>
      <c r="O68" s="15">
        <v>2580</v>
      </c>
    </row>
    <row r="69" spans="1:15" x14ac:dyDescent="0.3">
      <c r="A69" s="1" t="s">
        <v>80</v>
      </c>
      <c r="B69" s="15">
        <v>449</v>
      </c>
      <c r="C69" s="15">
        <v>1E-3</v>
      </c>
      <c r="D69" s="15">
        <v>17.399999999999999</v>
      </c>
      <c r="E69" s="15">
        <v>73.53</v>
      </c>
      <c r="F69" s="15" t="s">
        <v>333</v>
      </c>
      <c r="G69" s="15">
        <v>310</v>
      </c>
      <c r="H69" s="16">
        <v>128.5</v>
      </c>
      <c r="I69" s="17">
        <v>306891.7</v>
      </c>
      <c r="J69" s="15">
        <v>47.7</v>
      </c>
      <c r="K69" s="15">
        <v>154734</v>
      </c>
      <c r="L69" s="15" t="s">
        <v>412</v>
      </c>
      <c r="M69" s="15" t="s">
        <v>496</v>
      </c>
      <c r="N69" s="15">
        <v>178</v>
      </c>
      <c r="O69" s="15">
        <v>236</v>
      </c>
    </row>
    <row r="70" spans="1:15" x14ac:dyDescent="0.3">
      <c r="A70" s="1" t="s">
        <v>81</v>
      </c>
      <c r="B70" s="15">
        <v>935</v>
      </c>
      <c r="C70" s="15">
        <v>1E-3</v>
      </c>
      <c r="D70" s="15">
        <v>15.6</v>
      </c>
      <c r="E70" s="15">
        <v>71.89</v>
      </c>
      <c r="F70" s="15" t="s">
        <v>334</v>
      </c>
      <c r="G70" s="15">
        <v>232</v>
      </c>
      <c r="H70" s="16">
        <v>105.6</v>
      </c>
      <c r="I70" s="17">
        <v>370820.2</v>
      </c>
      <c r="J70" s="15">
        <v>32.9</v>
      </c>
      <c r="K70" s="15">
        <v>188805</v>
      </c>
      <c r="L70" s="15" t="s">
        <v>413</v>
      </c>
      <c r="M70" s="15" t="s">
        <v>497</v>
      </c>
      <c r="N70" s="15">
        <v>586</v>
      </c>
      <c r="O70" s="15">
        <v>534</v>
      </c>
    </row>
    <row r="71" spans="1:15" x14ac:dyDescent="0.3">
      <c r="A71" s="1" t="s">
        <v>82</v>
      </c>
      <c r="B71" s="15">
        <v>2803</v>
      </c>
      <c r="C71" s="15">
        <v>2E-3</v>
      </c>
      <c r="D71" s="15">
        <v>18.8</v>
      </c>
      <c r="E71" s="15">
        <v>74.66</v>
      </c>
      <c r="F71" s="15" t="s">
        <v>335</v>
      </c>
      <c r="G71" s="15">
        <v>245</v>
      </c>
      <c r="H71" s="16">
        <v>122.1</v>
      </c>
      <c r="I71" s="17">
        <v>295435.5</v>
      </c>
      <c r="J71" s="15">
        <v>25.9</v>
      </c>
      <c r="K71" s="15">
        <v>191606</v>
      </c>
      <c r="L71" s="15" t="s">
        <v>414</v>
      </c>
      <c r="M71" s="15" t="s">
        <v>498</v>
      </c>
      <c r="N71" s="15">
        <v>2551</v>
      </c>
      <c r="O71" s="15">
        <v>1836</v>
      </c>
    </row>
    <row r="72" spans="1:15" x14ac:dyDescent="0.3">
      <c r="A72" s="1" t="s">
        <v>83</v>
      </c>
      <c r="B72" s="15">
        <v>1007</v>
      </c>
      <c r="C72" s="15">
        <v>1E-3</v>
      </c>
      <c r="D72" s="15">
        <v>15.1</v>
      </c>
      <c r="E72" s="15">
        <v>73.56</v>
      </c>
      <c r="F72" s="15" t="s">
        <v>336</v>
      </c>
      <c r="G72" s="15">
        <v>277</v>
      </c>
      <c r="H72" s="16">
        <v>131.4</v>
      </c>
      <c r="I72" s="17">
        <v>350323.20000000001</v>
      </c>
      <c r="J72" s="15">
        <v>33.1</v>
      </c>
      <c r="K72" s="15">
        <v>209132</v>
      </c>
      <c r="L72" s="15" t="s">
        <v>415</v>
      </c>
      <c r="M72" s="15" t="s">
        <v>499</v>
      </c>
      <c r="N72" s="15">
        <v>500</v>
      </c>
      <c r="O72" s="15">
        <v>740</v>
      </c>
    </row>
    <row r="73" spans="1:15" x14ac:dyDescent="0.3">
      <c r="A73" s="1" t="s">
        <v>84</v>
      </c>
      <c r="B73" s="15">
        <v>1260</v>
      </c>
      <c r="C73" s="15">
        <v>1E-3</v>
      </c>
      <c r="D73" s="15">
        <v>16.899999999999999</v>
      </c>
      <c r="E73" s="15">
        <v>71.239999999999995</v>
      </c>
      <c r="F73" s="15" t="s">
        <v>337</v>
      </c>
      <c r="G73" s="15">
        <v>187</v>
      </c>
      <c r="H73" s="16">
        <v>108.2</v>
      </c>
      <c r="I73" s="17">
        <v>383528.8</v>
      </c>
      <c r="J73" s="15">
        <v>41</v>
      </c>
      <c r="K73" s="15">
        <v>192877</v>
      </c>
      <c r="L73" s="15" t="s">
        <v>416</v>
      </c>
      <c r="M73" s="15" t="s">
        <v>500</v>
      </c>
      <c r="N73" s="15">
        <v>628</v>
      </c>
      <c r="O73" s="15">
        <v>430</v>
      </c>
    </row>
    <row r="74" spans="1:15" x14ac:dyDescent="0.3">
      <c r="A74" s="1" t="s">
        <v>85</v>
      </c>
      <c r="B74" s="15">
        <v>1080</v>
      </c>
      <c r="C74" s="15">
        <v>2E-3</v>
      </c>
      <c r="D74" s="15">
        <v>19.100000000000001</v>
      </c>
      <c r="E74" s="15">
        <v>72.849999999999994</v>
      </c>
      <c r="F74" s="15" t="s">
        <v>284</v>
      </c>
      <c r="G74" s="15">
        <v>533</v>
      </c>
      <c r="H74" s="16">
        <v>104.2</v>
      </c>
      <c r="I74" s="17">
        <v>577550.69999999995</v>
      </c>
      <c r="J74" s="15">
        <v>24.6</v>
      </c>
      <c r="K74" s="15">
        <v>158968</v>
      </c>
      <c r="L74" s="15" t="s">
        <v>417</v>
      </c>
      <c r="M74" s="15" t="s">
        <v>501</v>
      </c>
      <c r="N74" s="15">
        <v>684</v>
      </c>
      <c r="O74" s="15">
        <v>524</v>
      </c>
    </row>
    <row r="75" spans="1:15" x14ac:dyDescent="0.3">
      <c r="A75" s="1" t="s">
        <v>86</v>
      </c>
      <c r="B75" s="15">
        <v>1466</v>
      </c>
      <c r="C75" s="15">
        <v>1E-3</v>
      </c>
      <c r="D75" s="15">
        <v>14.9</v>
      </c>
      <c r="E75" s="15">
        <v>72.209999999999994</v>
      </c>
      <c r="F75" s="15" t="s">
        <v>338</v>
      </c>
      <c r="G75" s="15">
        <v>229</v>
      </c>
      <c r="H75" s="16">
        <v>113.2</v>
      </c>
      <c r="I75" s="17">
        <v>462903.4</v>
      </c>
      <c r="J75" s="15">
        <v>32.299999999999997</v>
      </c>
      <c r="K75" s="15">
        <v>208800</v>
      </c>
      <c r="L75" s="15" t="s">
        <v>418</v>
      </c>
      <c r="M75" s="15" t="s">
        <v>502</v>
      </c>
      <c r="N75" s="15">
        <v>958</v>
      </c>
      <c r="O75" s="15">
        <v>361</v>
      </c>
    </row>
    <row r="76" spans="1:15" ht="28.2" x14ac:dyDescent="0.3">
      <c r="A76" s="1" t="s">
        <v>87</v>
      </c>
      <c r="B76" s="15">
        <v>1538</v>
      </c>
      <c r="C76" s="15">
        <v>2E-3</v>
      </c>
      <c r="D76" s="15">
        <v>21.8</v>
      </c>
      <c r="E76" s="15">
        <v>72.75</v>
      </c>
      <c r="F76" s="15" t="s">
        <v>339</v>
      </c>
      <c r="G76" s="15">
        <v>343</v>
      </c>
      <c r="H76" s="16">
        <v>146.9</v>
      </c>
      <c r="I76" s="17">
        <v>2384622.4</v>
      </c>
      <c r="J76" s="15">
        <v>32.700000000000003</v>
      </c>
      <c r="K76" s="15">
        <v>263154</v>
      </c>
      <c r="L76" s="15" t="s">
        <v>419</v>
      </c>
      <c r="M76" s="15" t="s">
        <v>503</v>
      </c>
      <c r="N76" s="15">
        <v>1153</v>
      </c>
      <c r="O76" s="15">
        <v>1129</v>
      </c>
    </row>
    <row r="77" spans="1:15" x14ac:dyDescent="0.3">
      <c r="A77" s="1" t="s">
        <v>88</v>
      </c>
      <c r="B77" s="15">
        <v>1501</v>
      </c>
      <c r="C77" s="15">
        <v>3.0000000000000001E-3</v>
      </c>
      <c r="D77" s="15">
        <v>20.5</v>
      </c>
      <c r="E77" s="15">
        <v>72.8</v>
      </c>
      <c r="F77" s="15" t="s">
        <v>340</v>
      </c>
      <c r="G77" s="15">
        <v>289</v>
      </c>
      <c r="H77" s="16">
        <v>134.30000000000001</v>
      </c>
      <c r="I77" s="17">
        <v>479562.9</v>
      </c>
      <c r="J77" s="15">
        <v>29</v>
      </c>
      <c r="K77" s="15">
        <v>161544</v>
      </c>
      <c r="L77" s="15" t="s">
        <v>420</v>
      </c>
      <c r="M77" s="15" t="s">
        <v>504</v>
      </c>
      <c r="N77" s="15">
        <v>1166</v>
      </c>
      <c r="O77" s="15">
        <v>990</v>
      </c>
    </row>
    <row r="78" spans="1:15" x14ac:dyDescent="0.3">
      <c r="A78" s="1" t="s">
        <v>89</v>
      </c>
      <c r="B78" s="15">
        <v>1230</v>
      </c>
      <c r="C78" s="15">
        <v>1E-3</v>
      </c>
      <c r="D78" s="15">
        <v>16.7</v>
      </c>
      <c r="E78" s="15">
        <v>72.959999999999994</v>
      </c>
      <c r="F78" s="15" t="s">
        <v>341</v>
      </c>
      <c r="G78" s="15">
        <v>289</v>
      </c>
      <c r="H78" s="16">
        <v>127.1</v>
      </c>
      <c r="I78" s="17">
        <v>340581.4</v>
      </c>
      <c r="J78" s="15">
        <v>40.200000000000003</v>
      </c>
      <c r="K78" s="15">
        <v>161005</v>
      </c>
      <c r="L78" s="15" t="s">
        <v>421</v>
      </c>
      <c r="M78" s="15" t="s">
        <v>505</v>
      </c>
      <c r="N78" s="15">
        <v>776</v>
      </c>
      <c r="O78" s="15">
        <v>693</v>
      </c>
    </row>
    <row r="79" spans="1:15" x14ac:dyDescent="0.3">
      <c r="A79" s="1" t="s">
        <v>90</v>
      </c>
      <c r="B79" s="15">
        <v>1316</v>
      </c>
      <c r="C79" s="15">
        <v>2E-3</v>
      </c>
      <c r="D79" s="15">
        <v>19.2</v>
      </c>
      <c r="E79" s="15">
        <v>70.05</v>
      </c>
      <c r="F79" s="15" t="s">
        <v>342</v>
      </c>
      <c r="G79" s="15">
        <v>324</v>
      </c>
      <c r="H79" s="16">
        <v>116.4</v>
      </c>
      <c r="I79" s="17">
        <v>608977.5</v>
      </c>
      <c r="J79" s="15">
        <v>43.3</v>
      </c>
      <c r="K79" s="15">
        <v>262321</v>
      </c>
      <c r="L79" s="15" t="s">
        <v>422</v>
      </c>
      <c r="M79" s="15" t="s">
        <v>506</v>
      </c>
      <c r="N79" s="15">
        <v>660</v>
      </c>
      <c r="O79" s="15">
        <v>712</v>
      </c>
    </row>
    <row r="80" spans="1:15" ht="42" x14ac:dyDescent="0.3">
      <c r="A80" s="1" t="s">
        <v>91</v>
      </c>
      <c r="B80" s="15">
        <v>1675</v>
      </c>
      <c r="C80" s="15">
        <v>3.0000000000000001E-3</v>
      </c>
      <c r="D80" s="15">
        <v>23.1</v>
      </c>
      <c r="E80" s="15">
        <v>75.040000000000006</v>
      </c>
      <c r="F80" s="15" t="s">
        <v>343</v>
      </c>
      <c r="G80" s="15">
        <v>135</v>
      </c>
      <c r="H80" s="16">
        <v>135.6</v>
      </c>
      <c r="I80" s="17">
        <v>2733622.7</v>
      </c>
      <c r="J80" s="15">
        <v>30.9</v>
      </c>
      <c r="K80" s="15">
        <v>262109</v>
      </c>
      <c r="L80" s="15" t="s">
        <v>423</v>
      </c>
      <c r="M80" s="15" t="s">
        <v>507</v>
      </c>
      <c r="N80" s="15">
        <v>1028</v>
      </c>
      <c r="O80" s="15">
        <v>1023</v>
      </c>
    </row>
    <row r="81" spans="1:15" x14ac:dyDescent="0.3">
      <c r="A81" s="1" t="s">
        <v>92</v>
      </c>
      <c r="B81" s="15">
        <v>3466</v>
      </c>
      <c r="C81" s="15">
        <v>2E-3</v>
      </c>
      <c r="D81" s="15">
        <v>19.5</v>
      </c>
      <c r="E81" s="15">
        <v>72.08</v>
      </c>
      <c r="F81" s="15" t="s">
        <v>344</v>
      </c>
      <c r="G81" s="15">
        <v>256</v>
      </c>
      <c r="H81" s="16">
        <v>135.30000000000001</v>
      </c>
      <c r="I81" s="17">
        <v>445276.7</v>
      </c>
      <c r="J81" s="15">
        <v>31.7</v>
      </c>
      <c r="K81" s="15">
        <v>158480</v>
      </c>
      <c r="L81" s="15" t="s">
        <v>424</v>
      </c>
      <c r="M81" s="15" t="s">
        <v>508</v>
      </c>
      <c r="N81" s="15">
        <v>2348</v>
      </c>
      <c r="O81" s="15">
        <v>4345</v>
      </c>
    </row>
    <row r="82" spans="1:15" x14ac:dyDescent="0.3">
      <c r="A82" s="1" t="s">
        <v>93</v>
      </c>
      <c r="B82" s="15">
        <v>1479</v>
      </c>
      <c r="C82" s="15">
        <v>3.0000000000000001E-3</v>
      </c>
      <c r="D82" s="15">
        <v>33.4</v>
      </c>
      <c r="E82" s="15">
        <v>75.88</v>
      </c>
      <c r="F82" s="15" t="s">
        <v>345</v>
      </c>
      <c r="G82" s="15">
        <v>227</v>
      </c>
      <c r="H82" s="16">
        <v>174.6</v>
      </c>
      <c r="I82" s="17">
        <v>164617.29999999999</v>
      </c>
      <c r="J82" s="15">
        <v>27.2</v>
      </c>
      <c r="K82" s="15">
        <v>120058</v>
      </c>
      <c r="L82" s="15" t="s">
        <v>425</v>
      </c>
      <c r="M82" s="15" t="s">
        <v>509</v>
      </c>
      <c r="N82" s="15">
        <v>595</v>
      </c>
      <c r="O82" s="15">
        <v>601</v>
      </c>
    </row>
    <row r="83" spans="1:15" ht="28.2" x14ac:dyDescent="0.3">
      <c r="A83" s="1" t="s">
        <v>94</v>
      </c>
      <c r="B83" s="15">
        <v>1218</v>
      </c>
      <c r="C83" s="15">
        <v>1E-3</v>
      </c>
      <c r="D83" s="15">
        <v>19.2</v>
      </c>
      <c r="E83" s="15">
        <v>73.44</v>
      </c>
      <c r="F83" s="15" t="s">
        <v>346</v>
      </c>
      <c r="G83" s="15">
        <v>283</v>
      </c>
      <c r="H83" s="16">
        <v>123</v>
      </c>
      <c r="I83" s="17">
        <v>278358.90000000002</v>
      </c>
      <c r="J83" s="15">
        <v>28.2</v>
      </c>
      <c r="K83" s="15">
        <v>136291</v>
      </c>
      <c r="L83" s="15" t="s">
        <v>426</v>
      </c>
      <c r="M83" s="15" t="s">
        <v>510</v>
      </c>
      <c r="N83" s="15">
        <v>1125</v>
      </c>
      <c r="O83" s="15">
        <v>807</v>
      </c>
    </row>
    <row r="84" spans="1:15" ht="28.2" x14ac:dyDescent="0.3">
      <c r="A84" s="1" t="s">
        <v>95</v>
      </c>
      <c r="B84" s="15">
        <v>50</v>
      </c>
      <c r="C84" s="15">
        <v>1E-3</v>
      </c>
      <c r="D84" s="15">
        <v>22.4</v>
      </c>
      <c r="E84" s="15">
        <v>68.09</v>
      </c>
      <c r="F84" s="15" t="s">
        <v>347</v>
      </c>
      <c r="G84" s="15">
        <v>27</v>
      </c>
      <c r="H84" s="16">
        <v>78.8</v>
      </c>
      <c r="I84" s="17">
        <v>1898634.8</v>
      </c>
      <c r="J84" s="15">
        <v>43.4</v>
      </c>
      <c r="K84" s="15">
        <v>209839</v>
      </c>
      <c r="L84" s="15" t="s">
        <v>427</v>
      </c>
      <c r="M84" s="15" t="s">
        <v>511</v>
      </c>
      <c r="N84" s="15">
        <v>43</v>
      </c>
      <c r="O84" s="15">
        <v>13</v>
      </c>
    </row>
    <row r="85" spans="1:15" ht="28.2" x14ac:dyDescent="0.3">
      <c r="A85" s="1" t="s">
        <v>96</v>
      </c>
      <c r="B85" s="15">
        <v>544</v>
      </c>
      <c r="C85" s="15">
        <v>2E-3</v>
      </c>
      <c r="D85" s="15">
        <v>23.9</v>
      </c>
      <c r="E85" s="15">
        <v>74.180000000000007</v>
      </c>
      <c r="F85" s="15" t="s">
        <v>348</v>
      </c>
      <c r="G85" s="15">
        <v>10</v>
      </c>
      <c r="H85" s="16">
        <v>131.80000000000001</v>
      </c>
      <c r="I85" s="17">
        <v>5710467.4000000004</v>
      </c>
      <c r="J85" s="15">
        <v>39.299999999999997</v>
      </c>
      <c r="K85" s="15">
        <v>261956</v>
      </c>
      <c r="L85" s="15" t="s">
        <v>428</v>
      </c>
      <c r="M85" s="15" t="s">
        <v>512</v>
      </c>
      <c r="N85" s="15">
        <v>274</v>
      </c>
      <c r="O85" s="15">
        <v>247</v>
      </c>
    </row>
    <row r="86" spans="1:15" x14ac:dyDescent="0.3">
      <c r="A86" s="1" t="s">
        <v>97</v>
      </c>
      <c r="B86" s="15">
        <v>1254</v>
      </c>
      <c r="C86" s="15">
        <v>1E-3</v>
      </c>
      <c r="D86" s="15">
        <v>17.399999999999999</v>
      </c>
      <c r="E86" s="15">
        <v>72.92</v>
      </c>
      <c r="F86" s="15" t="s">
        <v>349</v>
      </c>
      <c r="G86" s="15">
        <v>245</v>
      </c>
      <c r="H86" s="16">
        <v>115.1</v>
      </c>
      <c r="I86" s="17">
        <v>482944.9</v>
      </c>
      <c r="J86" s="15">
        <v>33.9</v>
      </c>
      <c r="K86" s="15">
        <v>199963</v>
      </c>
      <c r="L86" s="15" t="s">
        <v>429</v>
      </c>
      <c r="M86" s="15" t="s">
        <v>475</v>
      </c>
      <c r="N86" s="15">
        <v>725</v>
      </c>
      <c r="O86" s="15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CBC-7AF3-43EE-BB65-48CE3CB02EAB}">
  <sheetPr codeName="Лист6"/>
  <dimension ref="A1:AD86"/>
  <sheetViews>
    <sheetView zoomScale="70" zoomScaleNormal="70" workbookViewId="0">
      <selection activeCell="Y9" sqref="Y9"/>
    </sheetView>
  </sheetViews>
  <sheetFormatPr defaultRowHeight="14.4" x14ac:dyDescent="0.3"/>
  <cols>
    <col min="1" max="1" width="26.21875" customWidth="1"/>
    <col min="2" max="2" width="11.109375" customWidth="1"/>
    <col min="3" max="3" width="14.109375" customWidth="1"/>
    <col min="4" max="4" width="12.33203125" customWidth="1"/>
    <col min="5" max="5" width="14.5546875" customWidth="1"/>
    <col min="6" max="6" width="14.88671875" customWidth="1"/>
    <col min="7" max="7" width="13.21875" customWidth="1"/>
    <col min="8" max="8" width="13.6640625" customWidth="1"/>
    <col min="9" max="9" width="12.88671875" customWidth="1"/>
    <col min="10" max="10" width="13.5546875" customWidth="1"/>
    <col min="11" max="11" width="13.33203125" customWidth="1"/>
    <col min="12" max="12" width="11.5546875" customWidth="1"/>
    <col min="14" max="14" width="12.88671875" customWidth="1"/>
  </cols>
  <sheetData>
    <row r="1" spans="1:30" ht="199.2" customHeight="1" x14ac:dyDescent="0.3">
      <c r="A1" s="3" t="s">
        <v>180</v>
      </c>
      <c r="B1" s="79" t="s">
        <v>0</v>
      </c>
      <c r="C1" s="18" t="s">
        <v>181</v>
      </c>
      <c r="D1" s="18" t="s">
        <v>2</v>
      </c>
      <c r="E1" s="18" t="s">
        <v>513</v>
      </c>
      <c r="F1" s="80" t="s">
        <v>4</v>
      </c>
      <c r="G1" s="18" t="s">
        <v>5</v>
      </c>
      <c r="H1" s="80" t="s">
        <v>182</v>
      </c>
      <c r="I1" s="18" t="s">
        <v>183</v>
      </c>
      <c r="J1" s="18" t="s">
        <v>6</v>
      </c>
      <c r="K1" s="18" t="s">
        <v>187</v>
      </c>
      <c r="L1" s="18" t="s">
        <v>185</v>
      </c>
      <c r="M1" s="18" t="s">
        <v>514</v>
      </c>
      <c r="N1" s="18" t="s">
        <v>190</v>
      </c>
      <c r="O1" s="81" t="s">
        <v>542</v>
      </c>
      <c r="P1" s="81" t="s">
        <v>570</v>
      </c>
      <c r="Q1" s="81" t="s">
        <v>543</v>
      </c>
      <c r="R1" s="81" t="s">
        <v>544</v>
      </c>
      <c r="S1" s="81" t="s">
        <v>545</v>
      </c>
      <c r="T1" s="81" t="s">
        <v>546</v>
      </c>
      <c r="U1" s="81" t="s">
        <v>547</v>
      </c>
      <c r="V1" s="81" t="s">
        <v>548</v>
      </c>
      <c r="W1" s="81" t="s">
        <v>549</v>
      </c>
      <c r="X1" s="76" t="s">
        <v>563</v>
      </c>
      <c r="Y1" s="42" t="s">
        <v>540</v>
      </c>
      <c r="Z1" s="42" t="s">
        <v>564</v>
      </c>
      <c r="AA1" s="42" t="s">
        <v>565</v>
      </c>
      <c r="AB1" s="42" t="s">
        <v>566</v>
      </c>
      <c r="AC1" s="42" t="s">
        <v>567</v>
      </c>
      <c r="AD1" s="42" t="s">
        <v>568</v>
      </c>
    </row>
    <row r="2" spans="1:30" x14ac:dyDescent="0.3">
      <c r="A2" s="1" t="s">
        <v>8</v>
      </c>
      <c r="B2" s="15" t="s">
        <v>178</v>
      </c>
      <c r="C2" s="15">
        <v>19</v>
      </c>
      <c r="D2" s="15">
        <v>71.61</v>
      </c>
      <c r="E2" s="15">
        <f>'2019'!F2/'2019'!B2</f>
        <v>7.0776866637893825</v>
      </c>
      <c r="F2" s="15">
        <v>212</v>
      </c>
      <c r="G2" s="16">
        <v>108.9</v>
      </c>
      <c r="H2" s="17">
        <v>271319.7</v>
      </c>
      <c r="I2" s="15">
        <v>30.5</v>
      </c>
      <c r="J2" s="15">
        <v>159514</v>
      </c>
      <c r="K2" s="15">
        <f>'2019'!L2/'2019'!B2</f>
        <v>4453.3850668968489</v>
      </c>
      <c r="L2" s="75">
        <v>7749</v>
      </c>
      <c r="M2" s="15">
        <f>'2019'!N2/'2019'!B2</f>
        <v>0.42252913249892105</v>
      </c>
      <c r="N2" s="57">
        <f>'2019'!O2/'2019'!B2</f>
        <v>0.84376348726801897</v>
      </c>
      <c r="O2" s="56">
        <v>1166</v>
      </c>
      <c r="P2" s="56">
        <v>14</v>
      </c>
      <c r="Q2" s="56">
        <v>1.46</v>
      </c>
      <c r="R2" s="56">
        <v>755</v>
      </c>
      <c r="S2" s="56">
        <v>60.7</v>
      </c>
      <c r="T2" s="56">
        <v>5.8</v>
      </c>
      <c r="U2" s="56">
        <v>17.600000000000001</v>
      </c>
      <c r="V2" s="56">
        <v>5.3</v>
      </c>
      <c r="W2" s="56">
        <v>18.600000000000001</v>
      </c>
      <c r="X2" s="48">
        <v>2.9000000000000004</v>
      </c>
      <c r="Y2" s="48">
        <v>26.86</v>
      </c>
      <c r="Z2" s="48">
        <v>0</v>
      </c>
      <c r="AA2" s="48">
        <v>0</v>
      </c>
      <c r="AB2" s="48">
        <v>0</v>
      </c>
      <c r="AC2" s="48">
        <v>0.26</v>
      </c>
      <c r="AD2" s="48">
        <v>0</v>
      </c>
    </row>
    <row r="3" spans="1:30" x14ac:dyDescent="0.3">
      <c r="A3" s="1" t="s">
        <v>10</v>
      </c>
      <c r="B3" s="15">
        <v>0</v>
      </c>
      <c r="C3" s="15">
        <v>20.2</v>
      </c>
      <c r="D3" s="15">
        <v>68.66</v>
      </c>
      <c r="E3" s="15">
        <f>'2019'!F3/'2019'!B3</f>
        <v>10.00253164556962</v>
      </c>
      <c r="F3" s="15">
        <v>186</v>
      </c>
      <c r="G3" s="16">
        <v>104.9</v>
      </c>
      <c r="H3" s="17">
        <v>521060.1</v>
      </c>
      <c r="I3" s="15">
        <v>37.200000000000003</v>
      </c>
      <c r="J3" s="15">
        <v>231113</v>
      </c>
      <c r="K3" s="15">
        <f>'2019'!L3/'2019'!B3</f>
        <v>10408.007215189873</v>
      </c>
      <c r="L3" s="75">
        <v>9989</v>
      </c>
      <c r="M3" s="15">
        <f>'2019'!N3/'2019'!B3</f>
        <v>0.50506329113924053</v>
      </c>
      <c r="N3" s="57">
        <f>'2019'!O3/'2019'!B3</f>
        <v>1.6670886075949367</v>
      </c>
      <c r="O3" s="56">
        <v>1109</v>
      </c>
      <c r="P3" s="56">
        <v>14</v>
      </c>
      <c r="Q3" s="56">
        <v>1.53</v>
      </c>
      <c r="R3" s="56">
        <v>743</v>
      </c>
      <c r="S3" s="56">
        <v>64.099999999999994</v>
      </c>
      <c r="T3" s="56">
        <v>5.4</v>
      </c>
      <c r="U3" s="56">
        <v>15.7</v>
      </c>
      <c r="V3" s="56">
        <v>5.3</v>
      </c>
      <c r="W3" s="56">
        <v>17.399999999999999</v>
      </c>
      <c r="X3" s="48">
        <v>2.1999999999999997</v>
      </c>
      <c r="Y3" s="48">
        <v>28.25</v>
      </c>
      <c r="Z3" s="48">
        <v>0</v>
      </c>
      <c r="AA3" s="48">
        <v>0</v>
      </c>
      <c r="AB3" s="48">
        <v>0</v>
      </c>
      <c r="AC3" s="48">
        <v>1.1399999999999999</v>
      </c>
      <c r="AD3" s="48">
        <v>0</v>
      </c>
    </row>
    <row r="4" spans="1:30" ht="28.2" x14ac:dyDescent="0.3">
      <c r="A4" s="1" t="s">
        <v>12</v>
      </c>
      <c r="B4" s="15" t="s">
        <v>179</v>
      </c>
      <c r="C4" s="15">
        <v>18.600000000000001</v>
      </c>
      <c r="D4" s="15">
        <v>72.3</v>
      </c>
      <c r="E4" s="15">
        <f>'2019'!F4/'2019'!B4</f>
        <v>10.197802197802197</v>
      </c>
      <c r="F4" s="15">
        <v>162</v>
      </c>
      <c r="G4" s="16">
        <v>119.1</v>
      </c>
      <c r="H4" s="17">
        <v>780623.9</v>
      </c>
      <c r="I4" s="15">
        <v>35.799999999999997</v>
      </c>
      <c r="J4" s="15">
        <v>240155</v>
      </c>
      <c r="K4" s="15">
        <f>'2019'!L4/'2019'!B4</f>
        <v>14946.443315018314</v>
      </c>
      <c r="L4" s="75">
        <v>8833</v>
      </c>
      <c r="M4" s="15">
        <f>'2019'!N4/'2019'!B4</f>
        <v>0.80952380952380953</v>
      </c>
      <c r="N4" s="57">
        <f>'2019'!O4/'2019'!B4</f>
        <v>0.30952380952380953</v>
      </c>
      <c r="O4" s="56">
        <v>1135</v>
      </c>
      <c r="P4" s="56">
        <v>13.2</v>
      </c>
      <c r="Q4" s="56">
        <v>1.46</v>
      </c>
      <c r="R4" s="56">
        <v>702</v>
      </c>
      <c r="S4" s="56">
        <v>59.8</v>
      </c>
      <c r="T4" s="56">
        <v>6.2</v>
      </c>
      <c r="U4" s="56">
        <v>12.7</v>
      </c>
      <c r="V4" s="56">
        <v>5.9</v>
      </c>
      <c r="W4" s="56">
        <v>23.3</v>
      </c>
      <c r="X4" s="48">
        <v>6.5</v>
      </c>
      <c r="Y4" s="48">
        <v>33.380000000000003</v>
      </c>
      <c r="Z4" s="48">
        <v>0</v>
      </c>
      <c r="AA4" s="48">
        <v>0</v>
      </c>
      <c r="AB4" s="48">
        <v>0</v>
      </c>
      <c r="AC4" s="48">
        <v>12.09</v>
      </c>
      <c r="AD4" s="48">
        <v>0</v>
      </c>
    </row>
    <row r="5" spans="1:30" x14ac:dyDescent="0.3">
      <c r="A5" s="1" t="s">
        <v>13</v>
      </c>
      <c r="B5" s="15" t="s">
        <v>176</v>
      </c>
      <c r="C5" s="15">
        <v>20.5</v>
      </c>
      <c r="D5" s="15">
        <v>73.86</v>
      </c>
      <c r="E5" s="15">
        <f>'2019'!F5/'2019'!B5</f>
        <v>6.251491053677932</v>
      </c>
      <c r="F5" s="15">
        <v>298</v>
      </c>
      <c r="G5" s="16">
        <v>116.3</v>
      </c>
      <c r="H5" s="17">
        <v>596388.19999999995</v>
      </c>
      <c r="I5" s="15">
        <v>44.9</v>
      </c>
      <c r="J5" s="15">
        <v>179153</v>
      </c>
      <c r="K5" s="15">
        <f>'2019'!L5/'2019'!B5</f>
        <v>3540.20337972167</v>
      </c>
      <c r="L5" s="75">
        <v>7039</v>
      </c>
      <c r="M5" s="15">
        <f>'2019'!N5/'2019'!B5</f>
        <v>0.83896620278330025</v>
      </c>
      <c r="N5" s="57">
        <f>'2019'!O5/'2019'!B5</f>
        <v>0.96123260437375746</v>
      </c>
      <c r="O5" s="56">
        <v>1122</v>
      </c>
      <c r="P5" s="56">
        <v>11.3</v>
      </c>
      <c r="Q5" s="56">
        <v>1.67</v>
      </c>
      <c r="R5" s="56">
        <v>692</v>
      </c>
      <c r="S5" s="56">
        <v>62.2</v>
      </c>
      <c r="T5" s="56">
        <v>7.6</v>
      </c>
      <c r="U5" s="56">
        <v>15.5</v>
      </c>
      <c r="V5" s="56">
        <v>6.4</v>
      </c>
      <c r="W5" s="56">
        <v>16.600000000000001</v>
      </c>
      <c r="X5" s="48">
        <v>2.1999999999999997</v>
      </c>
      <c r="Y5" s="48">
        <v>12.7</v>
      </c>
      <c r="Z5" s="48">
        <v>0</v>
      </c>
      <c r="AA5" s="48">
        <v>0</v>
      </c>
      <c r="AB5" s="48">
        <v>0</v>
      </c>
      <c r="AC5" s="48">
        <v>0.99</v>
      </c>
      <c r="AD5" s="48">
        <v>0</v>
      </c>
    </row>
    <row r="6" spans="1:30" x14ac:dyDescent="0.3">
      <c r="A6" s="1" t="s">
        <v>14</v>
      </c>
      <c r="B6" s="15" t="s">
        <v>176</v>
      </c>
      <c r="C6" s="15">
        <v>16.899999999999999</v>
      </c>
      <c r="D6" s="15">
        <v>74.209999999999994</v>
      </c>
      <c r="E6" s="15">
        <f>'2019'!F6/'2019'!B6</f>
        <v>6.6584893479664302</v>
      </c>
      <c r="F6" s="15">
        <v>302</v>
      </c>
      <c r="G6" s="16">
        <v>142</v>
      </c>
      <c r="H6" s="17">
        <v>617426.5</v>
      </c>
      <c r="I6" s="15">
        <v>27.1</v>
      </c>
      <c r="J6" s="15">
        <v>230704</v>
      </c>
      <c r="K6" s="15">
        <f>'2019'!L6/'2019'!B6</f>
        <v>7320.4583602324083</v>
      </c>
      <c r="L6" s="75">
        <v>6915</v>
      </c>
      <c r="M6" s="15">
        <f>'2019'!N6/'2019'!B6</f>
        <v>0.46739832149774047</v>
      </c>
      <c r="N6" s="57">
        <f>'2019'!O6/'2019'!B6</f>
        <v>0.40090380890897354</v>
      </c>
      <c r="O6" s="56">
        <v>1163</v>
      </c>
      <c r="P6" s="56">
        <v>13.3</v>
      </c>
      <c r="Q6" s="56">
        <v>1.29</v>
      </c>
      <c r="R6" s="56">
        <v>631</v>
      </c>
      <c r="S6" s="56">
        <v>67.3</v>
      </c>
      <c r="T6" s="56">
        <v>3.9</v>
      </c>
      <c r="U6" s="56">
        <v>7.8</v>
      </c>
      <c r="V6" s="56">
        <v>2.9</v>
      </c>
      <c r="W6" s="56">
        <v>20.100000000000001</v>
      </c>
      <c r="X6" s="48">
        <v>2</v>
      </c>
      <c r="Y6" s="48">
        <v>17.420000000000002</v>
      </c>
      <c r="Z6" s="48">
        <v>0</v>
      </c>
      <c r="AA6" s="48">
        <v>0</v>
      </c>
      <c r="AB6" s="48">
        <v>0</v>
      </c>
      <c r="AC6" s="48">
        <v>0.26</v>
      </c>
      <c r="AD6" s="48">
        <v>0</v>
      </c>
    </row>
    <row r="7" spans="1:30" x14ac:dyDescent="0.3">
      <c r="A7" s="1" t="s">
        <v>15</v>
      </c>
      <c r="B7" s="15">
        <v>0</v>
      </c>
      <c r="C7" s="15">
        <v>17</v>
      </c>
      <c r="D7" s="15">
        <v>72.31</v>
      </c>
      <c r="E7" s="15">
        <f>'2019'!F7/'2019'!B7</f>
        <v>7.5691533948030179</v>
      </c>
      <c r="F7" s="15">
        <v>199</v>
      </c>
      <c r="G7" s="16">
        <v>133.5</v>
      </c>
      <c r="H7" s="17">
        <v>332442.8</v>
      </c>
      <c r="I7" s="15">
        <v>32.9</v>
      </c>
      <c r="J7" s="15">
        <v>225818</v>
      </c>
      <c r="K7" s="15">
        <f>'2019'!L7/'2019'!B7</f>
        <v>5683.6643755238892</v>
      </c>
      <c r="L7" s="75">
        <v>8123</v>
      </c>
      <c r="M7" s="15">
        <f>'2019'!N7/'2019'!B7</f>
        <v>0.65549036043587594</v>
      </c>
      <c r="N7" s="57">
        <f>'2019'!O7/'2019'!B7</f>
        <v>0.40569991617770329</v>
      </c>
      <c r="O7" s="56">
        <v>1186</v>
      </c>
      <c r="P7" s="56">
        <v>14.7</v>
      </c>
      <c r="Q7" s="56">
        <v>1.32</v>
      </c>
      <c r="R7" s="56">
        <v>697</v>
      </c>
      <c r="S7" s="56">
        <v>62.5</v>
      </c>
      <c r="T7" s="56">
        <v>3.8</v>
      </c>
      <c r="U7" s="56">
        <v>13.8</v>
      </c>
      <c r="V7" s="56">
        <v>3.6</v>
      </c>
      <c r="W7" s="56">
        <v>21.5</v>
      </c>
      <c r="X7" s="48">
        <v>2.1</v>
      </c>
      <c r="Y7" s="48">
        <v>11.54</v>
      </c>
      <c r="Z7" s="48">
        <v>0</v>
      </c>
      <c r="AA7" s="48">
        <v>0</v>
      </c>
      <c r="AB7" s="48">
        <v>0</v>
      </c>
      <c r="AC7" s="48">
        <v>0.57999999999999996</v>
      </c>
      <c r="AD7" s="48">
        <v>0</v>
      </c>
    </row>
    <row r="8" spans="1:30" x14ac:dyDescent="0.3">
      <c r="A8" s="1" t="s">
        <v>17</v>
      </c>
      <c r="B8" s="15" t="s">
        <v>191</v>
      </c>
      <c r="C8" s="15">
        <v>16.600000000000001</v>
      </c>
      <c r="D8" s="15">
        <v>71.87</v>
      </c>
      <c r="E8" s="15">
        <f>'2019'!F8/'2019'!B8</f>
        <v>6.3932253313696616</v>
      </c>
      <c r="F8" s="15">
        <v>194</v>
      </c>
      <c r="G8" s="16">
        <v>120.6</v>
      </c>
      <c r="H8" s="17">
        <v>394560.3</v>
      </c>
      <c r="I8" s="15">
        <v>33</v>
      </c>
      <c r="J8" s="15">
        <v>175251</v>
      </c>
      <c r="K8" s="15">
        <f>'2019'!L8/'2019'!B8</f>
        <v>7636.8222385861554</v>
      </c>
      <c r="L8" s="75">
        <v>7624</v>
      </c>
      <c r="M8" s="15">
        <f>'2019'!N8/'2019'!B8</f>
        <v>0.66347569955817376</v>
      </c>
      <c r="N8" s="57">
        <f>'2019'!O8/'2019'!B8</f>
        <v>0.39322533136966126</v>
      </c>
      <c r="O8" s="56">
        <v>1202</v>
      </c>
      <c r="P8" s="56">
        <v>15.6</v>
      </c>
      <c r="Q8" s="56">
        <v>1.36</v>
      </c>
      <c r="R8" s="56">
        <v>674</v>
      </c>
      <c r="S8" s="56">
        <v>66.2</v>
      </c>
      <c r="T8" s="56">
        <v>4</v>
      </c>
      <c r="U8" s="56">
        <v>12.6</v>
      </c>
      <c r="V8" s="56">
        <v>5.0999999999999996</v>
      </c>
      <c r="W8" s="56">
        <v>21.8</v>
      </c>
      <c r="X8" s="48">
        <v>2.5</v>
      </c>
      <c r="Y8" s="48">
        <v>27.82</v>
      </c>
      <c r="Z8" s="48">
        <v>0</v>
      </c>
      <c r="AA8" s="48">
        <v>0</v>
      </c>
      <c r="AB8" s="48">
        <v>0</v>
      </c>
      <c r="AC8" s="48">
        <v>0.15</v>
      </c>
      <c r="AD8" s="48">
        <v>0</v>
      </c>
    </row>
    <row r="9" spans="1:30" x14ac:dyDescent="0.3">
      <c r="A9" s="1" t="s">
        <v>19</v>
      </c>
      <c r="B9" s="15" t="s">
        <v>178</v>
      </c>
      <c r="C9" s="15">
        <v>17.100000000000001</v>
      </c>
      <c r="D9" s="15">
        <v>74.069999999999993</v>
      </c>
      <c r="E9" s="15">
        <f>'2019'!F9/'2019'!B9</f>
        <v>6.786832597350462</v>
      </c>
      <c r="F9" s="15">
        <v>236</v>
      </c>
      <c r="G9" s="16">
        <v>113.4</v>
      </c>
      <c r="H9" s="17">
        <v>384677.3</v>
      </c>
      <c r="I9" s="15">
        <v>35.700000000000003</v>
      </c>
      <c r="J9" s="15">
        <v>166998</v>
      </c>
      <c r="K9" s="15">
        <f>'2019'!L9/'2019'!B9</f>
        <v>8921.9007226013655</v>
      </c>
      <c r="L9" s="75">
        <v>8871</v>
      </c>
      <c r="M9" s="15">
        <f>'2019'!N9/'2019'!B9</f>
        <v>0.76635889201124041</v>
      </c>
      <c r="N9" s="57">
        <f>'2019'!O9/'2019'!B9</f>
        <v>0.43637093536732235</v>
      </c>
      <c r="O9" s="56">
        <v>1157</v>
      </c>
      <c r="P9" s="56">
        <v>13.1</v>
      </c>
      <c r="Q9" s="56">
        <v>1.29</v>
      </c>
      <c r="R9" s="56">
        <v>737</v>
      </c>
      <c r="S9" s="56">
        <v>61.8</v>
      </c>
      <c r="T9" s="56">
        <v>5.3</v>
      </c>
      <c r="U9" s="56">
        <v>12.9</v>
      </c>
      <c r="V9" s="56">
        <v>4.0999999999999996</v>
      </c>
      <c r="W9" s="56">
        <v>16.399999999999999</v>
      </c>
      <c r="X9" s="48">
        <v>3.2</v>
      </c>
      <c r="Y9" s="48">
        <v>15.86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</row>
    <row r="10" spans="1:30" x14ac:dyDescent="0.3">
      <c r="A10" s="1" t="s">
        <v>20</v>
      </c>
      <c r="B10" s="15">
        <v>0</v>
      </c>
      <c r="C10" s="15">
        <v>19.399999999999999</v>
      </c>
      <c r="D10" s="15">
        <v>71.819999999999993</v>
      </c>
      <c r="E10" s="15">
        <f>'2019'!F10/'2019'!B10</f>
        <v>8.1758620689655164</v>
      </c>
      <c r="F10" s="15">
        <v>158</v>
      </c>
      <c r="G10" s="16">
        <v>129.80000000000001</v>
      </c>
      <c r="H10" s="17">
        <v>541318.69999999995</v>
      </c>
      <c r="I10" s="15">
        <v>29.9</v>
      </c>
      <c r="J10" s="15">
        <v>170174</v>
      </c>
      <c r="K10" s="15">
        <f>'2019'!L10/'2019'!B10</f>
        <v>7015.1846551724138</v>
      </c>
      <c r="L10" s="75">
        <v>7381</v>
      </c>
      <c r="M10" s="15">
        <f>'2019'!N10/'2019'!B10</f>
        <v>0.58275862068965523</v>
      </c>
      <c r="N10" s="57">
        <f>'2019'!O10/'2019'!B10</f>
        <v>0.39310344827586208</v>
      </c>
      <c r="O10" s="56">
        <v>1169</v>
      </c>
      <c r="P10" s="56">
        <v>14.1</v>
      </c>
      <c r="Q10" s="56">
        <v>1.53</v>
      </c>
      <c r="R10" s="56">
        <v>677</v>
      </c>
      <c r="S10" s="56">
        <v>61.4</v>
      </c>
      <c r="T10" s="56">
        <v>4.5</v>
      </c>
      <c r="U10" s="56">
        <v>12.9</v>
      </c>
      <c r="V10" s="56">
        <v>5.9</v>
      </c>
      <c r="W10" s="56">
        <v>23</v>
      </c>
      <c r="X10" s="48">
        <v>1.7000000000000002</v>
      </c>
      <c r="Y10" s="48">
        <v>28.01</v>
      </c>
      <c r="Z10" s="48">
        <v>0</v>
      </c>
      <c r="AA10" s="48">
        <v>0</v>
      </c>
      <c r="AB10" s="48">
        <v>0</v>
      </c>
      <c r="AC10" s="48">
        <v>0.43</v>
      </c>
      <c r="AD10" s="48">
        <v>1</v>
      </c>
    </row>
    <row r="11" spans="1:30" x14ac:dyDescent="0.3">
      <c r="A11" s="1" t="s">
        <v>21</v>
      </c>
      <c r="B11" s="15" t="s">
        <v>176</v>
      </c>
      <c r="C11" s="15">
        <v>15.9</v>
      </c>
      <c r="D11" s="15">
        <v>73.63</v>
      </c>
      <c r="E11" s="15">
        <f>'2019'!F11/'2019'!B11</f>
        <v>5.2379518072289155</v>
      </c>
      <c r="F11" s="15">
        <v>366</v>
      </c>
      <c r="G11" s="16">
        <v>126.9</v>
      </c>
      <c r="H11" s="17">
        <v>431037</v>
      </c>
      <c r="I11" s="15">
        <v>29.3</v>
      </c>
      <c r="J11" s="15">
        <v>251882</v>
      </c>
      <c r="K11" s="15">
        <f>'2019'!L11/'2019'!B11</f>
        <v>11631.184122203098</v>
      </c>
      <c r="L11" s="75">
        <v>7119</v>
      </c>
      <c r="M11" s="15">
        <f>'2019'!N11/'2019'!B11</f>
        <v>0.58993115318416522</v>
      </c>
      <c r="N11" s="57">
        <f>'2019'!O11/'2019'!B11</f>
        <v>0.5279690189328744</v>
      </c>
      <c r="O11" s="56">
        <v>1177</v>
      </c>
      <c r="P11" s="56">
        <v>14.1</v>
      </c>
      <c r="Q11" s="56">
        <v>1.27</v>
      </c>
      <c r="R11" s="56">
        <v>632</v>
      </c>
      <c r="S11" s="56">
        <v>64</v>
      </c>
      <c r="T11" s="56">
        <v>3.5</v>
      </c>
      <c r="U11" s="56">
        <v>8.9</v>
      </c>
      <c r="V11" s="56">
        <v>4.0999999999999996</v>
      </c>
      <c r="W11" s="56">
        <v>26.5</v>
      </c>
      <c r="X11" s="48">
        <v>1.7000000000000002</v>
      </c>
      <c r="Y11" s="48">
        <v>19.18</v>
      </c>
      <c r="Z11" s="48">
        <v>0</v>
      </c>
      <c r="AA11" s="48">
        <v>0</v>
      </c>
      <c r="AB11" s="48">
        <v>0</v>
      </c>
      <c r="AC11" s="48">
        <v>0.6</v>
      </c>
      <c r="AD11" s="48">
        <v>0</v>
      </c>
    </row>
    <row r="12" spans="1:30" x14ac:dyDescent="0.3">
      <c r="A12" s="1" t="s">
        <v>22</v>
      </c>
      <c r="B12" s="15">
        <v>1.6742E-2</v>
      </c>
      <c r="C12" s="15">
        <v>15.5</v>
      </c>
      <c r="D12" s="15">
        <v>78.36</v>
      </c>
      <c r="E12" s="15">
        <f>'2019'!F12/'2019'!B12</f>
        <v>4.2015302098122733</v>
      </c>
      <c r="F12" s="15">
        <v>552</v>
      </c>
      <c r="G12" s="16">
        <v>153.5</v>
      </c>
      <c r="H12" s="17">
        <v>1555586.6</v>
      </c>
      <c r="I12" s="15">
        <v>35</v>
      </c>
      <c r="J12" s="15">
        <v>403426</v>
      </c>
      <c r="K12" s="15">
        <f>'2019'!L12/'2019'!B12</f>
        <v>63288.28063574696</v>
      </c>
      <c r="L12" s="75">
        <v>22952</v>
      </c>
      <c r="M12" s="15">
        <f>'2019'!N12/'2019'!B12</f>
        <v>0.9851711626439501</v>
      </c>
      <c r="N12" s="57">
        <f>'2019'!O12/'2019'!B12</f>
        <v>0.3523426407950781</v>
      </c>
      <c r="O12" s="56">
        <v>1164</v>
      </c>
      <c r="P12" s="56">
        <v>9.5</v>
      </c>
      <c r="Q12" s="56">
        <v>1.51</v>
      </c>
      <c r="R12" s="56">
        <v>579</v>
      </c>
      <c r="S12" s="56">
        <v>74.599999999999994</v>
      </c>
      <c r="T12" s="56">
        <v>1.4</v>
      </c>
      <c r="U12" s="56">
        <v>6.5</v>
      </c>
      <c r="V12" s="56">
        <v>4.8</v>
      </c>
      <c r="W12" s="56">
        <v>36</v>
      </c>
      <c r="X12" s="48">
        <v>4.3660999999999994</v>
      </c>
      <c r="Y12" s="48">
        <v>33.979999999999997</v>
      </c>
      <c r="Z12" s="48">
        <v>0</v>
      </c>
      <c r="AA12" s="48">
        <v>0</v>
      </c>
      <c r="AB12" s="48">
        <v>0</v>
      </c>
      <c r="AC12" s="48">
        <v>25.96</v>
      </c>
      <c r="AD12" s="48">
        <v>128</v>
      </c>
    </row>
    <row r="13" spans="1:30" ht="28.2" x14ac:dyDescent="0.3">
      <c r="A13" s="1" t="s">
        <v>23</v>
      </c>
      <c r="B13" s="15" t="s">
        <v>176</v>
      </c>
      <c r="C13" s="15">
        <v>20.9</v>
      </c>
      <c r="D13" s="15">
        <v>68.08</v>
      </c>
      <c r="E13" s="15">
        <f>'2019'!F13/'2019'!B13</f>
        <v>14.917721518987342</v>
      </c>
      <c r="F13" s="15">
        <v>127</v>
      </c>
      <c r="G13" s="16">
        <v>82.5</v>
      </c>
      <c r="H13" s="17">
        <v>355545.7</v>
      </c>
      <c r="I13" s="15">
        <v>48.3</v>
      </c>
      <c r="J13" s="15">
        <v>165356</v>
      </c>
      <c r="K13" s="15">
        <f>'2019'!L13/'2019'!B13</f>
        <v>11576.790506329113</v>
      </c>
      <c r="L13" s="75">
        <v>6629</v>
      </c>
      <c r="M13" s="15">
        <f>'2019'!N13/'2019'!B13</f>
        <v>0.58860759493670889</v>
      </c>
      <c r="N13" s="57">
        <f>'2019'!O13/'2019'!B13</f>
        <v>1.3164556962025316</v>
      </c>
      <c r="O13" s="56">
        <v>1103</v>
      </c>
      <c r="P13" s="56">
        <v>14.2</v>
      </c>
      <c r="Q13" s="56">
        <v>1.73</v>
      </c>
      <c r="R13" s="56">
        <v>787</v>
      </c>
      <c r="S13" s="56">
        <v>60</v>
      </c>
      <c r="T13" s="56">
        <v>6.2</v>
      </c>
      <c r="U13" s="56">
        <v>23.9</v>
      </c>
      <c r="V13" s="56">
        <v>9.1999999999999993</v>
      </c>
      <c r="W13" s="56">
        <v>16</v>
      </c>
      <c r="X13" s="48">
        <v>1.5</v>
      </c>
      <c r="Y13" s="48">
        <v>21.39</v>
      </c>
      <c r="Z13" s="48">
        <v>0</v>
      </c>
      <c r="AA13" s="48">
        <v>0</v>
      </c>
      <c r="AB13" s="48">
        <v>0</v>
      </c>
      <c r="AC13" s="48">
        <v>0.63</v>
      </c>
      <c r="AD13" s="48">
        <v>0</v>
      </c>
    </row>
    <row r="14" spans="1:30" x14ac:dyDescent="0.3">
      <c r="A14" s="1" t="s">
        <v>25</v>
      </c>
      <c r="B14" s="15" t="s">
        <v>191</v>
      </c>
      <c r="C14" s="15">
        <v>22.8</v>
      </c>
      <c r="D14" s="15">
        <v>68.88</v>
      </c>
      <c r="E14" s="15">
        <f>'2019'!F14/'2019'!B14</f>
        <v>9.096226415094339</v>
      </c>
      <c r="F14" s="15">
        <v>211</v>
      </c>
      <c r="G14" s="16">
        <v>102.4</v>
      </c>
      <c r="H14" s="17">
        <v>343033</v>
      </c>
      <c r="I14" s="15">
        <v>39.5</v>
      </c>
      <c r="J14" s="15">
        <v>163264</v>
      </c>
      <c r="K14" s="15">
        <f>'2019'!L14/'2019'!B14</f>
        <v>7323.8122641509435</v>
      </c>
      <c r="L14" s="75">
        <v>9079</v>
      </c>
      <c r="M14" s="15">
        <f>'2019'!N14/'2019'!B14</f>
        <v>0.49056603773584906</v>
      </c>
      <c r="N14" s="57">
        <f>'2019'!O14/'2019'!B14</f>
        <v>1.1754716981132076</v>
      </c>
      <c r="O14" s="56">
        <v>1086</v>
      </c>
      <c r="P14" s="56">
        <v>12.4</v>
      </c>
      <c r="Q14" s="56">
        <v>1.74</v>
      </c>
      <c r="R14" s="56">
        <v>688</v>
      </c>
      <c r="S14" s="56">
        <v>60.2</v>
      </c>
      <c r="T14" s="56">
        <v>9.3000000000000007</v>
      </c>
      <c r="U14" s="56">
        <v>21.5</v>
      </c>
      <c r="V14" s="56">
        <v>6.9</v>
      </c>
      <c r="W14" s="56">
        <v>15.6</v>
      </c>
      <c r="X14" s="48">
        <v>3.1</v>
      </c>
      <c r="Y14" s="48">
        <v>24.22</v>
      </c>
      <c r="Z14" s="48">
        <v>0</v>
      </c>
      <c r="AA14" s="48">
        <v>0</v>
      </c>
      <c r="AB14" s="48">
        <v>0</v>
      </c>
      <c r="AC14" s="48">
        <v>1.41</v>
      </c>
      <c r="AD14" s="48">
        <v>0</v>
      </c>
    </row>
    <row r="15" spans="1:30" x14ac:dyDescent="0.3">
      <c r="A15" s="1" t="s">
        <v>26</v>
      </c>
      <c r="B15" s="15">
        <v>0</v>
      </c>
      <c r="C15" s="15">
        <v>16.5</v>
      </c>
      <c r="D15" s="15">
        <v>71.84</v>
      </c>
      <c r="E15" s="15">
        <f>'2019'!F15/'2019'!B15</f>
        <v>7.4252758274824471</v>
      </c>
      <c r="F15" s="15">
        <v>247</v>
      </c>
      <c r="G15" s="16">
        <v>123.2</v>
      </c>
      <c r="H15" s="17">
        <v>249591.6</v>
      </c>
      <c r="I15" s="15">
        <v>35</v>
      </c>
      <c r="J15" s="15">
        <v>178517</v>
      </c>
      <c r="K15" s="15">
        <f>'2019'!L15/'2019'!B15</f>
        <v>4816.2799398194584</v>
      </c>
      <c r="L15" s="75">
        <v>6841</v>
      </c>
      <c r="M15" s="15">
        <f>'2019'!N15/'2019'!B15</f>
        <v>0.72116349047141426</v>
      </c>
      <c r="N15" s="57">
        <f>'2019'!O15/'2019'!B15</f>
        <v>0.36710130391173523</v>
      </c>
      <c r="O15" s="56">
        <v>1209</v>
      </c>
      <c r="P15" s="56">
        <v>15.8</v>
      </c>
      <c r="Q15" s="56">
        <v>1.27</v>
      </c>
      <c r="R15" s="56">
        <v>717</v>
      </c>
      <c r="S15" s="56">
        <v>64.599999999999994</v>
      </c>
      <c r="T15" s="56">
        <v>3.8</v>
      </c>
      <c r="U15" s="56">
        <v>14.2</v>
      </c>
      <c r="V15" s="56">
        <v>4.9000000000000004</v>
      </c>
      <c r="W15" s="56">
        <v>17.600000000000001</v>
      </c>
      <c r="X15" s="48">
        <v>2.4</v>
      </c>
      <c r="Y15" s="48">
        <v>23.02</v>
      </c>
      <c r="Z15" s="48">
        <v>0</v>
      </c>
      <c r="AA15" s="48">
        <v>0</v>
      </c>
      <c r="AB15" s="48">
        <v>0</v>
      </c>
      <c r="AC15" s="48">
        <v>0.2</v>
      </c>
      <c r="AD15" s="48">
        <v>0</v>
      </c>
    </row>
    <row r="16" spans="1:30" x14ac:dyDescent="0.3">
      <c r="A16" s="1" t="s">
        <v>27</v>
      </c>
      <c r="B16" s="15" t="s">
        <v>176</v>
      </c>
      <c r="C16" s="15">
        <v>22</v>
      </c>
      <c r="D16" s="15">
        <v>69.55</v>
      </c>
      <c r="E16" s="15">
        <f>'2019'!F16/'2019'!B16</f>
        <v>8.228356336260978</v>
      </c>
      <c r="F16" s="15">
        <v>277</v>
      </c>
      <c r="G16" s="16">
        <v>105.6</v>
      </c>
      <c r="H16" s="17">
        <v>645518.80000000005</v>
      </c>
      <c r="I16" s="15">
        <v>31.2</v>
      </c>
      <c r="J16" s="15">
        <v>160562</v>
      </c>
      <c r="K16" s="15">
        <f>'2019'!L16/'2019'!B16</f>
        <v>7763.7948557089085</v>
      </c>
      <c r="L16" s="75">
        <v>7853</v>
      </c>
      <c r="M16" s="15">
        <f>'2019'!N16/'2019'!B16</f>
        <v>0.68046842325386869</v>
      </c>
      <c r="N16" s="57">
        <f>'2019'!O16/'2019'!B16</f>
        <v>0.53868674194897537</v>
      </c>
      <c r="O16" s="56">
        <v>1162</v>
      </c>
      <c r="P16" s="56">
        <v>13.2</v>
      </c>
      <c r="Q16" s="56">
        <v>1.72</v>
      </c>
      <c r="R16" s="56">
        <v>661</v>
      </c>
      <c r="S16" s="56">
        <v>61.6</v>
      </c>
      <c r="T16" s="56">
        <v>6.6</v>
      </c>
      <c r="U16" s="56">
        <v>17.899999999999999</v>
      </c>
      <c r="V16" s="56">
        <v>5.9</v>
      </c>
      <c r="W16" s="56">
        <v>20.2</v>
      </c>
      <c r="X16" s="48">
        <v>1.7000000000000002</v>
      </c>
      <c r="Y16" s="48">
        <v>34.840000000000003</v>
      </c>
      <c r="Z16" s="48">
        <v>0</v>
      </c>
      <c r="AA16" s="48">
        <v>0</v>
      </c>
      <c r="AB16" s="48">
        <v>0</v>
      </c>
      <c r="AC16" s="48">
        <v>0.46</v>
      </c>
      <c r="AD16" s="48">
        <v>0</v>
      </c>
    </row>
    <row r="17" spans="1:30" ht="28.2" x14ac:dyDescent="0.3">
      <c r="A17" s="1" t="s">
        <v>28</v>
      </c>
      <c r="B17" s="15">
        <v>4.2000000000000002E-4</v>
      </c>
      <c r="C17" s="15">
        <v>21.6</v>
      </c>
      <c r="D17" s="15">
        <v>76.459999999999994</v>
      </c>
      <c r="E17" s="15">
        <f>'2019'!F17/'2019'!B17</f>
        <v>6.3536866359447002</v>
      </c>
      <c r="F17" s="15">
        <v>176</v>
      </c>
      <c r="G17" s="16">
        <v>122.7</v>
      </c>
      <c r="H17" s="17">
        <v>197218.3</v>
      </c>
      <c r="I17" s="15">
        <v>43.3</v>
      </c>
      <c r="J17" s="15">
        <v>155182</v>
      </c>
      <c r="K17" s="15">
        <f>'2019'!L17/'2019'!B17</f>
        <v>4152.9188940092163</v>
      </c>
      <c r="L17" s="75">
        <v>7260</v>
      </c>
      <c r="M17" s="15">
        <f>'2019'!N17/'2019'!B17</f>
        <v>0.7695852534562212</v>
      </c>
      <c r="N17" s="57">
        <f>'2019'!O17/'2019'!B17</f>
        <v>0.89170506912442393</v>
      </c>
      <c r="O17" s="56">
        <v>1128</v>
      </c>
      <c r="P17" s="56">
        <v>8.3000000000000007</v>
      </c>
      <c r="Q17" s="56">
        <v>1.51</v>
      </c>
      <c r="R17" s="56">
        <v>508</v>
      </c>
      <c r="S17" s="56">
        <v>62</v>
      </c>
      <c r="T17" s="56">
        <v>10.8</v>
      </c>
      <c r="U17" s="56">
        <v>24.2</v>
      </c>
      <c r="V17" s="56">
        <v>4.9000000000000004</v>
      </c>
      <c r="W17" s="56">
        <v>10.199999999999999</v>
      </c>
      <c r="X17" s="48">
        <v>1.3</v>
      </c>
      <c r="Y17" s="48">
        <v>7.71</v>
      </c>
      <c r="Z17" s="48">
        <v>0</v>
      </c>
      <c r="AA17" s="48">
        <v>0</v>
      </c>
      <c r="AB17" s="48">
        <v>0</v>
      </c>
      <c r="AC17" s="48">
        <v>2.66</v>
      </c>
      <c r="AD17" s="48">
        <v>0</v>
      </c>
    </row>
    <row r="18" spans="1:30" x14ac:dyDescent="0.3">
      <c r="A18" s="1" t="s">
        <v>29</v>
      </c>
      <c r="B18" s="15">
        <v>1.8320000000000001E-3</v>
      </c>
      <c r="C18" s="15">
        <v>17.8</v>
      </c>
      <c r="D18" s="15">
        <v>73.56</v>
      </c>
      <c r="E18" s="15">
        <f>'2019'!F18/'2019'!B18</f>
        <v>8.5923000987166827</v>
      </c>
      <c r="F18" s="15">
        <v>210</v>
      </c>
      <c r="G18" s="16">
        <v>122.8</v>
      </c>
      <c r="H18" s="17">
        <v>515933</v>
      </c>
      <c r="I18" s="15">
        <v>37.200000000000003</v>
      </c>
      <c r="J18" s="15">
        <v>179949</v>
      </c>
      <c r="K18" s="15">
        <f>'2019'!L18/'2019'!B18</f>
        <v>10748.478874629813</v>
      </c>
      <c r="L18" s="75">
        <v>8643</v>
      </c>
      <c r="M18" s="15">
        <f>'2019'!N18/'2019'!B18</f>
        <v>0.5478775913129319</v>
      </c>
      <c r="N18" s="57">
        <f>'2019'!O18/'2019'!B18</f>
        <v>0.34945705824284307</v>
      </c>
      <c r="O18" s="56">
        <v>1126</v>
      </c>
      <c r="P18" s="56">
        <v>11.8</v>
      </c>
      <c r="Q18" s="56">
        <v>1.39</v>
      </c>
      <c r="R18" s="56">
        <v>741</v>
      </c>
      <c r="S18" s="56">
        <v>67.2</v>
      </c>
      <c r="T18" s="56">
        <v>4.4000000000000004</v>
      </c>
      <c r="U18" s="56">
        <v>13.6</v>
      </c>
      <c r="V18" s="56">
        <v>5.9</v>
      </c>
      <c r="W18" s="56">
        <v>21</v>
      </c>
      <c r="X18" s="48">
        <v>1.6</v>
      </c>
      <c r="Y18" s="48">
        <v>27.02</v>
      </c>
      <c r="Z18" s="48">
        <v>0</v>
      </c>
      <c r="AA18" s="48">
        <v>0</v>
      </c>
      <c r="AB18" s="48">
        <v>0</v>
      </c>
      <c r="AC18" s="48">
        <v>1.3</v>
      </c>
      <c r="AD18" s="48">
        <v>0</v>
      </c>
    </row>
    <row r="19" spans="1:30" x14ac:dyDescent="0.3">
      <c r="A19" s="1" t="s">
        <v>30</v>
      </c>
      <c r="B19" s="15">
        <v>3.2499999999999999E-4</v>
      </c>
      <c r="C19" s="15">
        <v>16.899999999999999</v>
      </c>
      <c r="D19" s="15">
        <v>72.349999999999994</v>
      </c>
      <c r="E19" s="15">
        <f>'2019'!F19/'2019'!B19</f>
        <v>8.6301096709870393</v>
      </c>
      <c r="F19" s="15">
        <v>185</v>
      </c>
      <c r="G19" s="16">
        <v>137</v>
      </c>
      <c r="H19" s="17">
        <v>541870.1</v>
      </c>
      <c r="I19" s="15">
        <v>31.4</v>
      </c>
      <c r="J19" s="15">
        <v>210454</v>
      </c>
      <c r="K19" s="15">
        <f>'2019'!L19/'2019'!B19</f>
        <v>3917.266699900299</v>
      </c>
      <c r="L19" s="75">
        <v>8290</v>
      </c>
      <c r="M19" s="15">
        <f>'2019'!N19/'2019'!B19</f>
        <v>0.7278165503489531</v>
      </c>
      <c r="N19" s="57">
        <f>'2019'!O19/'2019'!B19</f>
        <v>0.75274177467597203</v>
      </c>
      <c r="O19" s="56">
        <v>1154</v>
      </c>
      <c r="P19" s="56">
        <v>14.6</v>
      </c>
      <c r="Q19" s="56">
        <v>1.43</v>
      </c>
      <c r="R19" s="56">
        <v>687</v>
      </c>
      <c r="S19" s="56">
        <v>67.2</v>
      </c>
      <c r="T19" s="56">
        <v>3.7</v>
      </c>
      <c r="U19" s="56">
        <v>10.199999999999999</v>
      </c>
      <c r="V19" s="56">
        <v>3.9</v>
      </c>
      <c r="W19" s="56">
        <v>26.4</v>
      </c>
      <c r="X19" s="48">
        <v>2</v>
      </c>
      <c r="Y19" s="48">
        <v>28.99</v>
      </c>
      <c r="Z19" s="48">
        <v>0</v>
      </c>
      <c r="AA19" s="48">
        <v>0</v>
      </c>
      <c r="AB19" s="48">
        <v>0</v>
      </c>
      <c r="AC19" s="48">
        <v>0.2</v>
      </c>
      <c r="AD19" s="48">
        <v>0</v>
      </c>
    </row>
    <row r="20" spans="1:30" x14ac:dyDescent="0.3">
      <c r="A20" s="1" t="s">
        <v>31</v>
      </c>
      <c r="B20" s="15">
        <v>9.7499999999999996E-4</v>
      </c>
      <c r="C20" s="15">
        <v>18.899999999999999</v>
      </c>
      <c r="D20" s="15">
        <v>70.569999999999993</v>
      </c>
      <c r="E20" s="15">
        <f>'2019'!F20/'2019'!B20</f>
        <v>14.862619808306709</v>
      </c>
      <c r="F20" s="15">
        <v>147</v>
      </c>
      <c r="G20" s="16">
        <v>96.4</v>
      </c>
      <c r="H20" s="17">
        <v>891049.1</v>
      </c>
      <c r="I20" s="15">
        <v>34.5</v>
      </c>
      <c r="J20" s="15">
        <v>197448</v>
      </c>
      <c r="K20" s="15">
        <f>'2019'!L20/'2019'!B20</f>
        <v>25683.561980830673</v>
      </c>
      <c r="L20" s="75">
        <v>16707</v>
      </c>
      <c r="M20" s="15">
        <f>'2019'!N20/'2019'!B20</f>
        <v>0.79552715654952078</v>
      </c>
      <c r="N20" s="57">
        <f>'2019'!O20/'2019'!B20</f>
        <v>1.0287539936102237</v>
      </c>
      <c r="O20" s="56">
        <v>1006</v>
      </c>
      <c r="P20" s="56">
        <v>11</v>
      </c>
      <c r="Q20" s="56">
        <v>1.65</v>
      </c>
      <c r="R20" s="56">
        <v>728</v>
      </c>
      <c r="S20" s="56">
        <v>70.8</v>
      </c>
      <c r="T20" s="56">
        <v>3.8</v>
      </c>
      <c r="U20" s="56">
        <v>14.9</v>
      </c>
      <c r="V20" s="56">
        <v>8.6999999999999993</v>
      </c>
      <c r="W20" s="56">
        <v>17.2</v>
      </c>
      <c r="X20" s="48">
        <v>1.4000000000000001</v>
      </c>
      <c r="Y20" s="48">
        <v>37.159999999999997</v>
      </c>
      <c r="Z20" s="48">
        <v>0</v>
      </c>
      <c r="AA20" s="48">
        <v>0</v>
      </c>
      <c r="AB20" s="48">
        <v>0</v>
      </c>
      <c r="AC20" s="48">
        <v>11.76</v>
      </c>
      <c r="AD20" s="48">
        <v>0</v>
      </c>
    </row>
    <row r="21" spans="1:30" ht="28.2" x14ac:dyDescent="0.3">
      <c r="A21" s="1" t="s">
        <v>32</v>
      </c>
      <c r="B21" s="15">
        <v>1.0740000000000001E-3</v>
      </c>
      <c r="C21" s="15">
        <v>20.399999999999999</v>
      </c>
      <c r="D21" s="15">
        <v>76.209999999999994</v>
      </c>
      <c r="E21" s="15">
        <f>'2019'!F21/'2019'!B21</f>
        <v>9.8519313304721035</v>
      </c>
      <c r="F21" s="15">
        <v>241</v>
      </c>
      <c r="G21" s="16">
        <v>145.5</v>
      </c>
      <c r="H21" s="17">
        <v>197658.3</v>
      </c>
      <c r="I21" s="15">
        <v>29.9</v>
      </c>
      <c r="J21" s="15">
        <v>86605</v>
      </c>
      <c r="K21" s="15">
        <f>'2019'!L21/'2019'!B21</f>
        <v>2227.6832618025751</v>
      </c>
      <c r="L21" s="75">
        <v>5865</v>
      </c>
      <c r="M21" s="15">
        <f>'2019'!N21/'2019'!B21</f>
        <v>0.98283261802575106</v>
      </c>
      <c r="N21" s="57">
        <f>'2019'!O21/'2019'!B21</f>
        <v>1.0987124463519313</v>
      </c>
      <c r="O21" s="56">
        <v>1157</v>
      </c>
      <c r="P21" s="56">
        <v>9.1</v>
      </c>
      <c r="Q21" s="56">
        <v>1.48</v>
      </c>
      <c r="R21" s="56">
        <v>650</v>
      </c>
      <c r="S21" s="56">
        <v>51.9</v>
      </c>
      <c r="T21" s="56">
        <v>11.7</v>
      </c>
      <c r="U21" s="56">
        <v>23.5</v>
      </c>
      <c r="V21" s="56">
        <v>5.4</v>
      </c>
      <c r="W21" s="56">
        <v>10.5</v>
      </c>
      <c r="X21" s="48">
        <v>3.9</v>
      </c>
      <c r="Y21" s="48">
        <v>15.01</v>
      </c>
      <c r="Z21" s="48">
        <v>0</v>
      </c>
      <c r="AA21" s="48">
        <v>0</v>
      </c>
      <c r="AB21" s="48">
        <v>0</v>
      </c>
      <c r="AC21" s="48">
        <v>6.66</v>
      </c>
      <c r="AD21" s="48">
        <v>0</v>
      </c>
    </row>
    <row r="22" spans="1:30" ht="28.2" x14ac:dyDescent="0.3">
      <c r="A22" s="1" t="s">
        <v>33</v>
      </c>
      <c r="B22" s="15">
        <v>2.7680000000000001E-3</v>
      </c>
      <c r="C22" s="15">
        <v>19.5</v>
      </c>
      <c r="D22" s="15">
        <v>69.78</v>
      </c>
      <c r="E22" s="15">
        <f>'2019'!F22/'2019'!B22</f>
        <v>6.4804364183596688</v>
      </c>
      <c r="F22" s="15">
        <v>176</v>
      </c>
      <c r="G22" s="16">
        <v>110.3</v>
      </c>
      <c r="H22" s="17">
        <v>416501.2</v>
      </c>
      <c r="I22" s="15">
        <v>32.6</v>
      </c>
      <c r="J22" s="15">
        <v>150973</v>
      </c>
      <c r="K22" s="15">
        <f>'2019'!L22/'2019'!B22</f>
        <v>6666.4697140707294</v>
      </c>
      <c r="L22" s="75">
        <v>7529</v>
      </c>
      <c r="M22" s="15">
        <f>'2019'!N22/'2019'!B22</f>
        <v>0.43416102332580886</v>
      </c>
      <c r="N22" s="57">
        <f>'2019'!O22/'2019'!B22</f>
        <v>0.71896162528216701</v>
      </c>
      <c r="O22" s="56">
        <v>1176</v>
      </c>
      <c r="P22" s="56">
        <v>14.2</v>
      </c>
      <c r="Q22" s="56">
        <v>1.4</v>
      </c>
      <c r="R22" s="56">
        <v>710</v>
      </c>
      <c r="S22" s="56">
        <v>60.4</v>
      </c>
      <c r="T22" s="56">
        <v>5.5</v>
      </c>
      <c r="U22" s="56">
        <v>13.6</v>
      </c>
      <c r="V22" s="56">
        <v>6.2</v>
      </c>
      <c r="W22" s="56">
        <v>18.8</v>
      </c>
      <c r="X22" s="48">
        <v>2.5</v>
      </c>
      <c r="Y22" s="48">
        <v>12.03</v>
      </c>
      <c r="Z22" s="48">
        <v>0</v>
      </c>
      <c r="AA22" s="48">
        <v>0</v>
      </c>
      <c r="AB22" s="48">
        <v>0</v>
      </c>
      <c r="AC22" s="48">
        <v>0.6</v>
      </c>
      <c r="AD22" s="48">
        <v>3</v>
      </c>
    </row>
    <row r="23" spans="1:30" x14ac:dyDescent="0.3">
      <c r="A23" s="1" t="s">
        <v>34</v>
      </c>
      <c r="B23" s="15">
        <v>1.843E-3</v>
      </c>
      <c r="C23" s="15">
        <v>18.2</v>
      </c>
      <c r="D23" s="15">
        <v>72.959999999999994</v>
      </c>
      <c r="E23" s="15">
        <f>'2019'!F23/'2019'!B23</f>
        <v>8.8163103721298501</v>
      </c>
      <c r="F23" s="15">
        <v>229</v>
      </c>
      <c r="G23" s="16">
        <v>114.1</v>
      </c>
      <c r="H23" s="17">
        <v>292171.59999999998</v>
      </c>
      <c r="I23" s="15">
        <v>27.8</v>
      </c>
      <c r="J23" s="15">
        <v>161370</v>
      </c>
      <c r="K23" s="15">
        <f>'2019'!L23/'2019'!B23</f>
        <v>5372.0983372921619</v>
      </c>
      <c r="L23" s="75">
        <v>6864</v>
      </c>
      <c r="M23" s="15">
        <f>'2019'!N23/'2019'!B23</f>
        <v>0.5558194774346793</v>
      </c>
      <c r="N23" s="57">
        <f>'2019'!O23/'2019'!B23</f>
        <v>0.39034045922406968</v>
      </c>
      <c r="O23" s="56">
        <v>1171</v>
      </c>
      <c r="P23" s="56">
        <v>14.3</v>
      </c>
      <c r="Q23" s="56">
        <v>1.49</v>
      </c>
      <c r="R23" s="56">
        <v>748</v>
      </c>
      <c r="S23" s="56">
        <v>62.8</v>
      </c>
      <c r="T23" s="56">
        <v>4.8</v>
      </c>
      <c r="U23" s="56">
        <v>14.7</v>
      </c>
      <c r="V23" s="56">
        <v>3.2</v>
      </c>
      <c r="W23" s="56">
        <v>21.2</v>
      </c>
      <c r="X23" s="48">
        <v>2.1</v>
      </c>
      <c r="Y23" s="48">
        <v>28.25</v>
      </c>
      <c r="Z23" s="48">
        <v>0</v>
      </c>
      <c r="AA23" s="48">
        <v>0</v>
      </c>
      <c r="AB23" s="48">
        <v>0</v>
      </c>
      <c r="AC23" s="48">
        <v>0.16</v>
      </c>
      <c r="AD23" s="48">
        <v>0</v>
      </c>
    </row>
    <row r="24" spans="1:30" x14ac:dyDescent="0.3">
      <c r="A24" s="1" t="s">
        <v>35</v>
      </c>
      <c r="B24" s="15">
        <v>2.7569999999999999E-3</v>
      </c>
      <c r="C24" s="15">
        <v>18.399999999999999</v>
      </c>
      <c r="D24" s="15">
        <v>72.349999999999994</v>
      </c>
      <c r="E24" s="15">
        <f>'2019'!F24/'2019'!B24</f>
        <v>9.5797788309636651</v>
      </c>
      <c r="F24" s="15">
        <v>162</v>
      </c>
      <c r="G24" s="16">
        <v>106</v>
      </c>
      <c r="H24" s="17">
        <v>319404.59999999998</v>
      </c>
      <c r="I24" s="15">
        <v>36.1</v>
      </c>
      <c r="J24" s="15">
        <v>171567</v>
      </c>
      <c r="K24" s="15">
        <f>'2019'!L24/'2019'!B24</f>
        <v>5360.40663507109</v>
      </c>
      <c r="L24" s="75">
        <v>7844</v>
      </c>
      <c r="M24" s="15">
        <f>'2019'!N24/'2019'!B24</f>
        <v>0.627172195892575</v>
      </c>
      <c r="N24" s="57">
        <f>'2019'!O24/'2019'!B24</f>
        <v>0.46919431279620855</v>
      </c>
      <c r="O24" s="56">
        <v>1175</v>
      </c>
      <c r="P24" s="56">
        <v>14.7</v>
      </c>
      <c r="Q24" s="56">
        <v>1.54</v>
      </c>
      <c r="R24" s="56">
        <v>781</v>
      </c>
      <c r="S24" s="56">
        <v>61.6</v>
      </c>
      <c r="T24" s="56">
        <v>4.0999999999999996</v>
      </c>
      <c r="U24" s="56">
        <v>12.6</v>
      </c>
      <c r="V24" s="56">
        <v>7.3</v>
      </c>
      <c r="W24" s="56">
        <v>24.3</v>
      </c>
      <c r="X24" s="48">
        <v>3.3000000000000003</v>
      </c>
      <c r="Y24" s="48">
        <v>31.19</v>
      </c>
      <c r="Z24" s="48">
        <v>0</v>
      </c>
      <c r="AA24" s="48">
        <v>0</v>
      </c>
      <c r="AB24" s="48">
        <v>0</v>
      </c>
      <c r="AC24" s="48">
        <v>0.16</v>
      </c>
      <c r="AD24" s="48">
        <v>0</v>
      </c>
    </row>
    <row r="25" spans="1:30" x14ac:dyDescent="0.3">
      <c r="A25" s="1" t="s">
        <v>36</v>
      </c>
      <c r="B25" s="15">
        <v>1.645E-3</v>
      </c>
      <c r="C25" s="15">
        <v>18.899999999999999</v>
      </c>
      <c r="D25" s="15">
        <v>73.91</v>
      </c>
      <c r="E25" s="15">
        <f>'2019'!F25/'2019'!B25</f>
        <v>6.0720577871740664</v>
      </c>
      <c r="F25" s="15">
        <v>192</v>
      </c>
      <c r="G25" s="16">
        <v>136</v>
      </c>
      <c r="H25" s="17">
        <v>453882</v>
      </c>
      <c r="I25" s="15">
        <v>31.9</v>
      </c>
      <c r="J25" s="15">
        <v>258288</v>
      </c>
      <c r="K25" s="15">
        <f>'2019'!L25/'2019'!B25</f>
        <v>14917.204668780832</v>
      </c>
      <c r="L25" s="75">
        <v>11861</v>
      </c>
      <c r="M25" s="15">
        <f>'2019'!N25/'2019'!B25</f>
        <v>0.66825229034531364</v>
      </c>
      <c r="N25" s="57">
        <f>'2019'!O25/'2019'!B25</f>
        <v>0.81113460183227626</v>
      </c>
      <c r="O25" s="56">
        <v>1157</v>
      </c>
      <c r="P25" s="56">
        <v>12.3</v>
      </c>
      <c r="Q25" s="56">
        <v>1.62</v>
      </c>
      <c r="R25" s="56">
        <v>644</v>
      </c>
      <c r="S25" s="56">
        <v>63.8</v>
      </c>
      <c r="T25" s="56">
        <v>4.8</v>
      </c>
      <c r="U25" s="56">
        <v>10.7</v>
      </c>
      <c r="V25" s="56">
        <v>3.7</v>
      </c>
      <c r="W25" s="56">
        <v>19.600000000000001</v>
      </c>
      <c r="X25" s="48">
        <v>1.4000000000000001</v>
      </c>
      <c r="Y25" s="48">
        <v>10.57</v>
      </c>
      <c r="Z25" s="48">
        <v>0</v>
      </c>
      <c r="AA25" s="48">
        <v>0</v>
      </c>
      <c r="AB25" s="48">
        <v>0</v>
      </c>
      <c r="AC25" s="48">
        <v>0.48</v>
      </c>
      <c r="AD25" s="48">
        <v>16</v>
      </c>
    </row>
    <row r="26" spans="1:30" x14ac:dyDescent="0.3">
      <c r="A26" s="1" t="s">
        <v>37</v>
      </c>
      <c r="B26" s="15">
        <v>1.4469999999999999E-3</v>
      </c>
      <c r="C26" s="15">
        <v>19.899999999999999</v>
      </c>
      <c r="D26" s="15">
        <v>71.16</v>
      </c>
      <c r="E26" s="15">
        <f>'2019'!F26/'2019'!B26</f>
        <v>8.0083740404745285</v>
      </c>
      <c r="F26" s="15">
        <v>240</v>
      </c>
      <c r="G26" s="16">
        <v>124.6</v>
      </c>
      <c r="H26" s="17">
        <v>938016.7</v>
      </c>
      <c r="I26" s="15">
        <v>29.9</v>
      </c>
      <c r="J26" s="15">
        <v>201665</v>
      </c>
      <c r="K26" s="15">
        <f>'2019'!L26/'2019'!B26</f>
        <v>7701.2230983949748</v>
      </c>
      <c r="L26" s="75">
        <v>8494</v>
      </c>
      <c r="M26" s="15">
        <f>'2019'!N26/'2019'!B26</f>
        <v>0.51395673412421494</v>
      </c>
      <c r="N26" s="57">
        <f>'2019'!O26/'2019'!B26</f>
        <v>0.75366364270760644</v>
      </c>
      <c r="O26" s="56">
        <v>1142</v>
      </c>
      <c r="P26" s="56">
        <v>12.2</v>
      </c>
      <c r="Q26" s="56">
        <v>1.51</v>
      </c>
      <c r="R26" s="56">
        <v>701</v>
      </c>
      <c r="S26" s="56">
        <v>65.099999999999994</v>
      </c>
      <c r="T26" s="56">
        <v>4.5</v>
      </c>
      <c r="U26" s="56">
        <v>17.3</v>
      </c>
      <c r="V26" s="56">
        <v>6.4</v>
      </c>
      <c r="W26" s="56">
        <v>16.899999999999999</v>
      </c>
      <c r="X26" s="48">
        <v>1.6</v>
      </c>
      <c r="Y26" s="48">
        <v>28.96</v>
      </c>
      <c r="Z26" s="48">
        <v>0</v>
      </c>
      <c r="AA26" s="48">
        <v>0</v>
      </c>
      <c r="AB26" s="48">
        <v>0</v>
      </c>
      <c r="AC26" s="48">
        <v>0.49</v>
      </c>
      <c r="AD26" s="48">
        <v>1</v>
      </c>
    </row>
    <row r="27" spans="1:30" x14ac:dyDescent="0.3">
      <c r="A27" s="1" t="s">
        <v>38</v>
      </c>
      <c r="B27" s="15">
        <v>1.127E-3</v>
      </c>
      <c r="C27" s="15">
        <v>19.399999999999999</v>
      </c>
      <c r="D27" s="15">
        <v>71.14</v>
      </c>
      <c r="E27" s="15">
        <f>'2019'!F27/'2019'!B27</f>
        <v>8.9504232164449817</v>
      </c>
      <c r="F27" s="15">
        <v>180</v>
      </c>
      <c r="G27" s="16">
        <v>115.1</v>
      </c>
      <c r="H27" s="17">
        <v>280971.3</v>
      </c>
      <c r="I27" s="15">
        <v>35</v>
      </c>
      <c r="J27" s="15">
        <v>144802</v>
      </c>
      <c r="K27" s="15">
        <f>'2019'!L27/'2019'!B27</f>
        <v>5720.8333736396617</v>
      </c>
      <c r="L27" s="75">
        <v>6137</v>
      </c>
      <c r="M27" s="15">
        <f>'2019'!N27/'2019'!B27</f>
        <v>0.80652962515114868</v>
      </c>
      <c r="N27" s="57">
        <f>'2019'!O27/'2019'!B27</f>
        <v>0.94437726723095528</v>
      </c>
      <c r="O27" s="56">
        <v>1170</v>
      </c>
      <c r="P27" s="56">
        <v>15.2</v>
      </c>
      <c r="Q27" s="56">
        <v>1.64</v>
      </c>
      <c r="R27" s="56">
        <v>815</v>
      </c>
      <c r="S27" s="56">
        <v>54.1</v>
      </c>
      <c r="T27" s="56">
        <v>7.8</v>
      </c>
      <c r="U27" s="56">
        <v>19.600000000000001</v>
      </c>
      <c r="V27" s="56">
        <v>4.9000000000000004</v>
      </c>
      <c r="W27" s="56">
        <v>21.3</v>
      </c>
      <c r="X27" s="48">
        <v>2.2999999999999998</v>
      </c>
      <c r="Y27" s="48">
        <v>29.53</v>
      </c>
      <c r="Z27" s="48">
        <v>0</v>
      </c>
      <c r="AA27" s="48">
        <v>0</v>
      </c>
      <c r="AB27" s="48">
        <v>0</v>
      </c>
      <c r="AC27" s="48">
        <v>0.36</v>
      </c>
      <c r="AD27" s="48">
        <v>2</v>
      </c>
    </row>
    <row r="28" spans="1:30" x14ac:dyDescent="0.3">
      <c r="A28" s="1" t="s">
        <v>39</v>
      </c>
      <c r="B28" s="15">
        <v>3.8299999999999999E-4</v>
      </c>
      <c r="C28" s="15">
        <v>16.899999999999999</v>
      </c>
      <c r="D28" s="15">
        <v>72.27</v>
      </c>
      <c r="E28" s="15">
        <f>'2019'!F28/'2019'!B28</f>
        <v>8.3976449275362324</v>
      </c>
      <c r="F28" s="15">
        <v>329</v>
      </c>
      <c r="G28" s="16">
        <v>117.8</v>
      </c>
      <c r="H28" s="17">
        <v>449288.6</v>
      </c>
      <c r="I28" s="15">
        <v>30</v>
      </c>
      <c r="J28" s="15">
        <v>206829</v>
      </c>
      <c r="K28" s="15">
        <f>'2019'!L28/'2019'!B28</f>
        <v>8659.1922101449272</v>
      </c>
      <c r="L28" s="75">
        <v>6952</v>
      </c>
      <c r="M28" s="15">
        <f>'2019'!N28/'2019'!B28</f>
        <v>0.62318840579710144</v>
      </c>
      <c r="N28" s="57">
        <f>'2019'!O28/'2019'!B28</f>
        <v>0.62137681159420288</v>
      </c>
      <c r="O28" s="56">
        <v>1198</v>
      </c>
      <c r="P28" s="56">
        <v>15</v>
      </c>
      <c r="Q28" s="56">
        <v>1.34</v>
      </c>
      <c r="R28" s="56">
        <v>679</v>
      </c>
      <c r="S28" s="56">
        <v>64.8</v>
      </c>
      <c r="T28" s="56">
        <v>4</v>
      </c>
      <c r="U28" s="56">
        <v>9.9</v>
      </c>
      <c r="V28" s="56">
        <v>4.3</v>
      </c>
      <c r="W28" s="56">
        <v>23.4</v>
      </c>
      <c r="X28" s="48">
        <v>1.7000000000000002</v>
      </c>
      <c r="Y28" s="48">
        <v>25.35</v>
      </c>
      <c r="Z28" s="48">
        <v>0</v>
      </c>
      <c r="AA28" s="48">
        <v>0</v>
      </c>
      <c r="AB28" s="48">
        <v>0</v>
      </c>
      <c r="AC28" s="48">
        <v>0.81</v>
      </c>
      <c r="AD28" s="48">
        <v>0</v>
      </c>
    </row>
    <row r="29" spans="1:30" x14ac:dyDescent="0.3">
      <c r="A29" s="1" t="s">
        <v>40</v>
      </c>
      <c r="B29" s="15">
        <v>1.787E-3</v>
      </c>
      <c r="C29" s="15">
        <v>15.6</v>
      </c>
      <c r="D29" s="15">
        <v>73.64</v>
      </c>
      <c r="E29" s="15">
        <f>'2019'!F29/'2019'!B29</f>
        <v>6.6183368869936032</v>
      </c>
      <c r="F29" s="15">
        <v>36</v>
      </c>
      <c r="G29" s="16">
        <v>163</v>
      </c>
      <c r="H29" s="17">
        <v>657679.69999999995</v>
      </c>
      <c r="I29" s="15">
        <v>30.6</v>
      </c>
      <c r="J29" s="15">
        <v>235709</v>
      </c>
      <c r="K29" s="15">
        <f>'2019'!L29/'2019'!B29</f>
        <v>5405.8302238805973</v>
      </c>
      <c r="L29" s="75">
        <v>1538</v>
      </c>
      <c r="M29" s="15">
        <f>'2019'!N29/'2019'!B29</f>
        <v>0.64125799573560771</v>
      </c>
      <c r="N29" s="57">
        <f>'2019'!O29/'2019'!B29</f>
        <v>0.42537313432835822</v>
      </c>
      <c r="O29" s="56">
        <v>1135</v>
      </c>
      <c r="P29" s="56">
        <v>12.5</v>
      </c>
      <c r="Q29" s="56">
        <v>1.08</v>
      </c>
      <c r="R29" s="56">
        <v>980</v>
      </c>
      <c r="S29" s="56">
        <v>65.900000000000006</v>
      </c>
      <c r="T29" s="56">
        <v>3.9</v>
      </c>
      <c r="U29" s="56">
        <v>8.8000000000000007</v>
      </c>
      <c r="V29" s="56">
        <v>2.9</v>
      </c>
      <c r="W29" s="56">
        <v>12</v>
      </c>
      <c r="X29" s="48">
        <v>2.4</v>
      </c>
      <c r="Y29" s="48">
        <v>20.11</v>
      </c>
      <c r="Z29" s="48">
        <v>0</v>
      </c>
      <c r="AA29" s="48">
        <v>0</v>
      </c>
      <c r="AB29" s="48">
        <v>0</v>
      </c>
      <c r="AC29" s="48">
        <v>0.49</v>
      </c>
      <c r="AD29" s="48">
        <v>0</v>
      </c>
    </row>
    <row r="30" spans="1:30" x14ac:dyDescent="0.3">
      <c r="A30" s="1" t="s">
        <v>41</v>
      </c>
      <c r="B30" s="15">
        <v>1.6789999999999999E-3</v>
      </c>
      <c r="C30" s="15">
        <v>17.2</v>
      </c>
      <c r="D30" s="15">
        <v>73.34</v>
      </c>
      <c r="E30" s="15">
        <f>'2019'!F30/'2019'!B30</f>
        <v>6.8235294117647056</v>
      </c>
      <c r="F30" s="15">
        <v>177</v>
      </c>
      <c r="G30" s="16">
        <v>122.1</v>
      </c>
      <c r="H30" s="17">
        <v>499587</v>
      </c>
      <c r="I30" s="15">
        <v>31</v>
      </c>
      <c r="J30" s="15">
        <v>241566</v>
      </c>
      <c r="K30" s="15">
        <f>'2019'!L30/'2019'!B30</f>
        <v>7719.7631255487267</v>
      </c>
      <c r="L30" s="75">
        <v>8729</v>
      </c>
      <c r="M30" s="15">
        <f>'2019'!N30/'2019'!B30</f>
        <v>0.47146619841966636</v>
      </c>
      <c r="N30" s="57">
        <f>'2019'!O30/'2019'!B30</f>
        <v>0.42844600526777876</v>
      </c>
      <c r="O30" s="56">
        <v>1187</v>
      </c>
      <c r="P30" s="56">
        <v>14.3</v>
      </c>
      <c r="Q30" s="56">
        <v>1.39</v>
      </c>
      <c r="R30" s="56">
        <v>696</v>
      </c>
      <c r="S30" s="56">
        <v>66.099999999999994</v>
      </c>
      <c r="T30" s="56">
        <v>3.7</v>
      </c>
      <c r="U30" s="56">
        <v>8.6999999999999993</v>
      </c>
      <c r="V30" s="56">
        <v>2.9</v>
      </c>
      <c r="W30" s="56">
        <v>23.5</v>
      </c>
      <c r="X30" s="48">
        <v>2.6</v>
      </c>
      <c r="Y30" s="48">
        <v>20.85</v>
      </c>
      <c r="Z30" s="48">
        <v>0</v>
      </c>
      <c r="AA30" s="48">
        <v>0</v>
      </c>
      <c r="AB30" s="48">
        <v>0</v>
      </c>
      <c r="AC30" s="48">
        <v>0.09</v>
      </c>
      <c r="AD30" s="48">
        <v>0</v>
      </c>
    </row>
    <row r="31" spans="1:30" x14ac:dyDescent="0.3">
      <c r="A31" s="1" t="s">
        <v>42</v>
      </c>
      <c r="B31" s="15">
        <v>2.2439999999999999E-3</v>
      </c>
      <c r="C31" s="15">
        <v>18.8</v>
      </c>
      <c r="D31" s="15">
        <v>69.66</v>
      </c>
      <c r="E31" s="15">
        <f>'2019'!F31/'2019'!B31</f>
        <v>24.435714285714287</v>
      </c>
      <c r="F31" s="15">
        <v>194</v>
      </c>
      <c r="G31" s="16">
        <v>90.3</v>
      </c>
      <c r="H31" s="17">
        <v>1518066.7</v>
      </c>
      <c r="I31" s="15">
        <v>36.200000000000003</v>
      </c>
      <c r="J31" s="15">
        <v>240162</v>
      </c>
      <c r="K31" s="15">
        <f>'2019'!L31/'2019'!B31</f>
        <v>33443.737142857142</v>
      </c>
      <c r="L31" s="75">
        <v>16019</v>
      </c>
      <c r="M31" s="15">
        <f>'2019'!N31/'2019'!B31</f>
        <v>1.0714285714285714</v>
      </c>
      <c r="N31" s="57">
        <f>'2019'!O31/'2019'!B31</f>
        <v>1.2285714285714286</v>
      </c>
      <c r="O31" s="56">
        <v>1065</v>
      </c>
      <c r="P31" s="56">
        <v>11.6</v>
      </c>
      <c r="Q31" s="56">
        <v>1.42</v>
      </c>
      <c r="R31" s="56">
        <v>770</v>
      </c>
      <c r="S31" s="56">
        <v>71.400000000000006</v>
      </c>
      <c r="T31" s="56">
        <v>4.5999999999999996</v>
      </c>
      <c r="U31" s="56">
        <v>9.3000000000000007</v>
      </c>
      <c r="V31" s="56">
        <v>6.1</v>
      </c>
      <c r="W31" s="56">
        <v>23.4</v>
      </c>
      <c r="X31" s="48">
        <v>3.7560000000000002</v>
      </c>
      <c r="Y31" s="48">
        <v>36.619999999999997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</row>
    <row r="32" spans="1:30" x14ac:dyDescent="0.3">
      <c r="A32" s="1" t="s">
        <v>43</v>
      </c>
      <c r="B32" s="15">
        <v>1.2019999999999999E-3</v>
      </c>
      <c r="C32" s="15">
        <v>18.100000000000001</v>
      </c>
      <c r="D32" s="15">
        <v>73.86</v>
      </c>
      <c r="E32" s="15">
        <f>'2019'!F32/'2019'!B32</f>
        <v>4.0133922766870365</v>
      </c>
      <c r="F32" s="15">
        <v>105</v>
      </c>
      <c r="G32" s="16">
        <v>122.4</v>
      </c>
      <c r="H32" s="17">
        <v>670800.30000000005</v>
      </c>
      <c r="I32" s="15">
        <v>32.200000000000003</v>
      </c>
      <c r="J32" s="15">
        <v>337814</v>
      </c>
      <c r="K32" s="15">
        <f>'2019'!L32/'2019'!B32</f>
        <v>5934.0184241321031</v>
      </c>
      <c r="L32" s="75">
        <v>4485</v>
      </c>
      <c r="M32" s="15">
        <f>'2019'!N32/'2019'!B32</f>
        <v>0.48849304381744896</v>
      </c>
      <c r="N32" s="57">
        <f>'2019'!O32/'2019'!B32</f>
        <v>0.56910674814718498</v>
      </c>
      <c r="O32" s="56">
        <v>1158</v>
      </c>
      <c r="P32" s="56">
        <v>12</v>
      </c>
      <c r="Q32" s="56">
        <v>1.37</v>
      </c>
      <c r="R32" s="56">
        <v>667</v>
      </c>
      <c r="S32" s="56">
        <v>71</v>
      </c>
      <c r="T32" s="56">
        <v>2.7</v>
      </c>
      <c r="U32" s="56">
        <v>7.3</v>
      </c>
      <c r="V32" s="56">
        <v>4</v>
      </c>
      <c r="W32" s="56">
        <v>21.8</v>
      </c>
      <c r="X32" s="48">
        <v>2.2128999999999999</v>
      </c>
      <c r="Y32" s="48">
        <v>20.12</v>
      </c>
      <c r="Z32" s="48">
        <v>0</v>
      </c>
      <c r="AA32" s="48">
        <v>0</v>
      </c>
      <c r="AB32" s="48">
        <v>0</v>
      </c>
      <c r="AC32" s="48">
        <v>0.36</v>
      </c>
      <c r="AD32" s="48">
        <v>0</v>
      </c>
    </row>
    <row r="33" spans="1:30" x14ac:dyDescent="0.3">
      <c r="A33" s="1" t="s">
        <v>44</v>
      </c>
      <c r="B33" s="15">
        <v>4.0999999999999999E-4</v>
      </c>
      <c r="C33" s="15">
        <v>18.600000000000001</v>
      </c>
      <c r="D33" s="15">
        <v>71.75</v>
      </c>
      <c r="E33" s="15">
        <f>'2019'!F33/'2019'!B33</f>
        <v>9.9338731443994597</v>
      </c>
      <c r="F33" s="15">
        <v>94</v>
      </c>
      <c r="G33" s="16">
        <v>104.9</v>
      </c>
      <c r="H33" s="17">
        <v>828365.9</v>
      </c>
      <c r="I33" s="15">
        <v>37.700000000000003</v>
      </c>
      <c r="J33" s="15">
        <v>240353</v>
      </c>
      <c r="K33" s="15">
        <f>'2019'!L33/'2019'!B33</f>
        <v>10233.116194331984</v>
      </c>
      <c r="L33" s="75">
        <v>11055</v>
      </c>
      <c r="M33" s="15">
        <f>'2019'!N33/'2019'!B33</f>
        <v>0.53171390013495279</v>
      </c>
      <c r="N33" s="57">
        <f>'2019'!O33/'2019'!B33</f>
        <v>0.60593792172739536</v>
      </c>
      <c r="O33" s="56">
        <v>1079</v>
      </c>
      <c r="P33" s="56">
        <v>11.4</v>
      </c>
      <c r="Q33" s="56">
        <v>1.44</v>
      </c>
      <c r="R33" s="56">
        <v>794</v>
      </c>
      <c r="S33" s="56">
        <v>67.900000000000006</v>
      </c>
      <c r="T33" s="56">
        <v>5.5</v>
      </c>
      <c r="U33" s="56">
        <v>10.6</v>
      </c>
      <c r="V33" s="56">
        <v>5</v>
      </c>
      <c r="W33" s="56">
        <v>31.5</v>
      </c>
      <c r="X33" s="48">
        <v>1.855</v>
      </c>
      <c r="Y33" s="48">
        <v>36.33</v>
      </c>
      <c r="Z33" s="48">
        <v>0</v>
      </c>
      <c r="AA33" s="48">
        <v>0</v>
      </c>
      <c r="AB33" s="48">
        <v>0</v>
      </c>
      <c r="AC33" s="48">
        <v>0.67</v>
      </c>
      <c r="AD33" s="48">
        <v>0</v>
      </c>
    </row>
    <row r="34" spans="1:30" ht="28.2" x14ac:dyDescent="0.3">
      <c r="A34" s="1" t="s">
        <v>45</v>
      </c>
      <c r="B34" s="15">
        <v>0</v>
      </c>
      <c r="C34" s="15">
        <v>24.5</v>
      </c>
      <c r="D34" s="15">
        <v>73.19</v>
      </c>
      <c r="E34" s="15">
        <f>'2019'!F34/'2019'!B34</f>
        <v>19.84090909090909</v>
      </c>
      <c r="F34" s="15">
        <v>6</v>
      </c>
      <c r="G34" s="16">
        <v>126</v>
      </c>
      <c r="H34" s="17">
        <v>7530484.7000000002</v>
      </c>
      <c r="I34" s="15">
        <v>59.6</v>
      </c>
      <c r="J34" s="15">
        <v>223587</v>
      </c>
      <c r="K34" s="15">
        <f>'2019'!L34/'2019'!B34</f>
        <v>13941.172727272728</v>
      </c>
      <c r="L34" s="75">
        <v>6595</v>
      </c>
      <c r="M34" s="15">
        <f>'2019'!N34/'2019'!B34</f>
        <v>1.4318181818181819</v>
      </c>
      <c r="N34" s="57">
        <f>'2019'!O34/'2019'!B34</f>
        <v>0.47727272727272729</v>
      </c>
      <c r="O34" s="56">
        <v>1052</v>
      </c>
      <c r="P34" s="56">
        <v>8.6</v>
      </c>
      <c r="Q34" s="56">
        <v>2.1800000000000002</v>
      </c>
      <c r="R34" s="56">
        <v>775</v>
      </c>
      <c r="S34" s="56">
        <v>65</v>
      </c>
      <c r="T34" s="56">
        <v>7.9</v>
      </c>
      <c r="U34" s="56">
        <v>9.4</v>
      </c>
      <c r="V34" s="56">
        <v>1.7</v>
      </c>
      <c r="W34" s="56">
        <v>20.3</v>
      </c>
      <c r="X34" s="48">
        <v>0</v>
      </c>
      <c r="Y34" s="48">
        <v>54.57</v>
      </c>
      <c r="Z34" s="48">
        <v>0</v>
      </c>
      <c r="AA34" s="48">
        <v>0</v>
      </c>
      <c r="AB34" s="48">
        <v>0</v>
      </c>
      <c r="AC34" s="48">
        <v>0.19</v>
      </c>
      <c r="AD34" s="48">
        <v>0</v>
      </c>
    </row>
    <row r="35" spans="1:30" x14ac:dyDescent="0.3">
      <c r="A35" s="1" t="s">
        <v>46</v>
      </c>
      <c r="B35" s="15">
        <v>1.3929999999999999E-3</v>
      </c>
      <c r="C35" s="15">
        <v>17.100000000000001</v>
      </c>
      <c r="D35" s="15">
        <v>72.319999999999993</v>
      </c>
      <c r="E35" s="15">
        <f>'2019'!F35/'2019'!B35</f>
        <v>7.1008429597252576</v>
      </c>
      <c r="F35" s="15">
        <v>261</v>
      </c>
      <c r="G35" s="16">
        <v>113.4</v>
      </c>
      <c r="H35" s="17">
        <v>505460.2</v>
      </c>
      <c r="I35" s="15">
        <v>26.8</v>
      </c>
      <c r="J35" s="15">
        <v>243303</v>
      </c>
      <c r="K35" s="15">
        <f>'2019'!L35/'2019'!B35</f>
        <v>5192.2728691851389</v>
      </c>
      <c r="L35" s="75">
        <v>7826</v>
      </c>
      <c r="M35" s="15">
        <f>'2019'!N35/'2019'!B35</f>
        <v>0.78863565407430536</v>
      </c>
      <c r="N35" s="57">
        <f>'2019'!O35/'2019'!B35</f>
        <v>0.5766468935373088</v>
      </c>
      <c r="O35" s="56">
        <v>1199</v>
      </c>
      <c r="P35" s="56">
        <v>14.6</v>
      </c>
      <c r="Q35" s="56">
        <v>1.35</v>
      </c>
      <c r="R35" s="56">
        <v>694</v>
      </c>
      <c r="S35" s="56">
        <v>68.5</v>
      </c>
      <c r="T35" s="56">
        <v>4.0999999999999996</v>
      </c>
      <c r="U35" s="56">
        <v>9.5</v>
      </c>
      <c r="V35" s="56">
        <v>5</v>
      </c>
      <c r="W35" s="56">
        <v>23.3</v>
      </c>
      <c r="X35" s="48">
        <v>2.8702167000000003</v>
      </c>
      <c r="Y35" s="48">
        <v>20.16</v>
      </c>
      <c r="Z35" s="48">
        <v>0</v>
      </c>
      <c r="AA35" s="48">
        <v>0</v>
      </c>
      <c r="AB35" s="48">
        <v>0</v>
      </c>
      <c r="AC35" s="48">
        <v>0.09</v>
      </c>
      <c r="AD35" s="48">
        <v>0</v>
      </c>
    </row>
    <row r="36" spans="1:30" x14ac:dyDescent="0.3">
      <c r="A36" s="1" t="s">
        <v>47</v>
      </c>
      <c r="B36" s="15">
        <v>5.6979999999999999E-3</v>
      </c>
      <c r="C36" s="15">
        <v>17.8</v>
      </c>
      <c r="D36" s="15">
        <v>70.52</v>
      </c>
      <c r="E36" s="15">
        <f>'2019'!F36/'2019'!B36</f>
        <v>8.5125628140703515</v>
      </c>
      <c r="F36" s="15">
        <v>135</v>
      </c>
      <c r="G36" s="16">
        <v>122.3</v>
      </c>
      <c r="H36" s="17">
        <v>457123.3</v>
      </c>
      <c r="I36" s="15">
        <v>42.1</v>
      </c>
      <c r="J36" s="15">
        <v>201392</v>
      </c>
      <c r="K36" s="15">
        <f>'2019'!L36/'2019'!B36</f>
        <v>6165.4988274706866</v>
      </c>
      <c r="L36" s="75">
        <v>7207</v>
      </c>
      <c r="M36" s="15">
        <f>'2019'!N36/'2019'!B36</f>
        <v>0.81072026800670016</v>
      </c>
      <c r="N36" s="57">
        <f>'2019'!O36/'2019'!B36</f>
        <v>0.65326633165829151</v>
      </c>
      <c r="O36" s="56">
        <v>1212</v>
      </c>
      <c r="P36" s="56">
        <v>16.399999999999999</v>
      </c>
      <c r="Q36" s="56">
        <v>1.44</v>
      </c>
      <c r="R36" s="56">
        <v>802</v>
      </c>
      <c r="S36" s="56">
        <v>64.2</v>
      </c>
      <c r="T36" s="56">
        <v>3.6</v>
      </c>
      <c r="U36" s="56">
        <v>13.9</v>
      </c>
      <c r="V36" s="56">
        <v>5.2</v>
      </c>
      <c r="W36" s="56">
        <v>18.2</v>
      </c>
      <c r="X36" s="48">
        <v>2.9706583000000002</v>
      </c>
      <c r="Y36" s="48">
        <v>27.51</v>
      </c>
      <c r="Z36" s="48">
        <v>0</v>
      </c>
      <c r="AA36" s="48">
        <v>0</v>
      </c>
      <c r="AB36" s="48">
        <v>0</v>
      </c>
      <c r="AC36" s="48">
        <v>1.33</v>
      </c>
      <c r="AD36" s="48">
        <v>0</v>
      </c>
    </row>
    <row r="37" spans="1:30" x14ac:dyDescent="0.3">
      <c r="A37" s="1" t="s">
        <v>48</v>
      </c>
      <c r="B37" s="15">
        <v>1.8420000000000001E-3</v>
      </c>
      <c r="C37" s="15">
        <v>19</v>
      </c>
      <c r="D37" s="15">
        <v>72.25</v>
      </c>
      <c r="E37" s="15">
        <f>'2019'!F37/'2019'!B37</f>
        <v>6.8120085775553969</v>
      </c>
      <c r="F37" s="15">
        <v>344</v>
      </c>
      <c r="G37" s="16">
        <v>105.9</v>
      </c>
      <c r="H37" s="17">
        <v>504043.1</v>
      </c>
      <c r="I37" s="15">
        <v>32.6</v>
      </c>
      <c r="J37" s="15">
        <v>191413</v>
      </c>
      <c r="K37" s="15">
        <f>'2019'!L37/'2019'!B37</f>
        <v>8622.3640814867758</v>
      </c>
      <c r="L37" s="75">
        <v>9734</v>
      </c>
      <c r="M37" s="15">
        <f>'2019'!N37/'2019'!B37</f>
        <v>0.71193709792709081</v>
      </c>
      <c r="N37" s="57">
        <f>'2019'!O37/'2019'!B37</f>
        <v>0.36954967834167263</v>
      </c>
      <c r="O37" s="56">
        <v>1148</v>
      </c>
      <c r="P37" s="56">
        <v>12.7</v>
      </c>
      <c r="Q37" s="56">
        <v>1.56</v>
      </c>
      <c r="R37" s="56">
        <v>684</v>
      </c>
      <c r="S37" s="56">
        <v>63.5</v>
      </c>
      <c r="T37" s="56">
        <v>6.1</v>
      </c>
      <c r="U37" s="56">
        <v>13.9</v>
      </c>
      <c r="V37" s="56">
        <v>4.9000000000000004</v>
      </c>
      <c r="W37" s="56">
        <v>37.5</v>
      </c>
      <c r="X37" s="48">
        <v>1.9140999999999999</v>
      </c>
      <c r="Y37" s="48">
        <v>31.3</v>
      </c>
      <c r="Z37" s="48">
        <v>0</v>
      </c>
      <c r="AA37" s="48">
        <v>0</v>
      </c>
      <c r="AB37" s="48">
        <v>0</v>
      </c>
      <c r="AC37" s="48">
        <v>0.14000000000000001</v>
      </c>
      <c r="AD37" s="48">
        <v>0</v>
      </c>
    </row>
    <row r="38" spans="1:30" x14ac:dyDescent="0.3">
      <c r="A38" s="1" t="s">
        <v>49</v>
      </c>
      <c r="B38" s="15">
        <v>7.7499999999999997E-4</v>
      </c>
      <c r="C38" s="15">
        <v>19.600000000000001</v>
      </c>
      <c r="D38" s="15">
        <v>72.319999999999993</v>
      </c>
      <c r="E38" s="15">
        <f>'2019'!F38/'2019'!B38</f>
        <v>6.8790866632070573</v>
      </c>
      <c r="F38" s="15">
        <v>390</v>
      </c>
      <c r="G38" s="16">
        <v>124.5</v>
      </c>
      <c r="H38" s="17">
        <v>399371.1</v>
      </c>
      <c r="I38" s="15">
        <v>25.2</v>
      </c>
      <c r="J38" s="15">
        <v>184179</v>
      </c>
      <c r="K38" s="15">
        <f>'2019'!L38/'2019'!B38</f>
        <v>8476.9744680851072</v>
      </c>
      <c r="L38" s="75">
        <v>6359</v>
      </c>
      <c r="M38" s="15">
        <f>'2019'!N38/'2019'!B38</f>
        <v>0.81318111053450959</v>
      </c>
      <c r="N38" s="57">
        <f>'2019'!O38/'2019'!B38</f>
        <v>0.79294239750908146</v>
      </c>
      <c r="O38" s="56">
        <v>1163</v>
      </c>
      <c r="P38" s="56">
        <v>12.6</v>
      </c>
      <c r="Q38" s="56">
        <v>1.48</v>
      </c>
      <c r="R38" s="56">
        <v>684</v>
      </c>
      <c r="S38" s="56">
        <v>64.400000000000006</v>
      </c>
      <c r="T38" s="56">
        <v>6.5</v>
      </c>
      <c r="U38" s="56">
        <v>13.9</v>
      </c>
      <c r="V38" s="56">
        <v>6.9</v>
      </c>
      <c r="W38" s="56">
        <v>16</v>
      </c>
      <c r="X38" s="48">
        <v>2.1113166999999997</v>
      </c>
      <c r="Y38" s="48">
        <v>36.659999999999997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</row>
    <row r="39" spans="1:30" x14ac:dyDescent="0.3">
      <c r="A39" s="1" t="s">
        <v>50</v>
      </c>
      <c r="B39" s="15">
        <v>1.1169999999999999E-3</v>
      </c>
      <c r="C39" s="15">
        <v>20.2</v>
      </c>
      <c r="D39" s="15">
        <v>72.040000000000006</v>
      </c>
      <c r="E39" s="15">
        <f>'2019'!F39/'2019'!B39</f>
        <v>6.7266223811957078</v>
      </c>
      <c r="F39" s="15">
        <v>222</v>
      </c>
      <c r="G39" s="16">
        <v>129</v>
      </c>
      <c r="H39" s="17">
        <v>564897.9</v>
      </c>
      <c r="I39" s="15">
        <v>35.5</v>
      </c>
      <c r="J39" s="15">
        <v>167197</v>
      </c>
      <c r="K39" s="15">
        <f>'2019'!L39/'2019'!B39</f>
        <v>6579.6090955544196</v>
      </c>
      <c r="L39" s="75">
        <v>7622</v>
      </c>
      <c r="M39" s="15">
        <f>'2019'!N39/'2019'!B39</f>
        <v>0.68829841594276953</v>
      </c>
      <c r="N39" s="57">
        <f>'2019'!O39/'2019'!B39</f>
        <v>1.4368932038834952</v>
      </c>
      <c r="O39" s="56">
        <v>1146</v>
      </c>
      <c r="P39" s="56">
        <v>13</v>
      </c>
      <c r="Q39" s="56">
        <v>1.59</v>
      </c>
      <c r="R39" s="56">
        <v>685</v>
      </c>
      <c r="S39" s="56">
        <v>60.5</v>
      </c>
      <c r="T39" s="56">
        <v>4.4000000000000004</v>
      </c>
      <c r="U39" s="56">
        <v>14.3</v>
      </c>
      <c r="V39" s="56">
        <v>4.4000000000000004</v>
      </c>
      <c r="W39" s="56">
        <v>18.399999999999999</v>
      </c>
      <c r="X39" s="48">
        <v>1.9298916999999998</v>
      </c>
      <c r="Y39" s="48">
        <v>25.29</v>
      </c>
      <c r="Z39" s="48">
        <v>0</v>
      </c>
      <c r="AA39" s="48">
        <v>0</v>
      </c>
      <c r="AB39" s="48">
        <v>0</v>
      </c>
      <c r="AC39" s="48">
        <v>0.1</v>
      </c>
      <c r="AD39" s="48">
        <v>0</v>
      </c>
    </row>
    <row r="40" spans="1:30" x14ac:dyDescent="0.3">
      <c r="A40" s="1" t="s">
        <v>51</v>
      </c>
      <c r="B40" s="15">
        <v>2.7200000000000002E-3</v>
      </c>
      <c r="C40" s="15">
        <v>16.5</v>
      </c>
      <c r="D40" s="15">
        <v>72.56</v>
      </c>
      <c r="E40" s="15">
        <f>'2019'!F40/'2019'!B40</f>
        <v>8.869209809264305</v>
      </c>
      <c r="F40" s="15">
        <v>389</v>
      </c>
      <c r="G40" s="16">
        <v>113.4</v>
      </c>
      <c r="H40" s="17">
        <v>360731.6</v>
      </c>
      <c r="I40" s="15">
        <v>32.700000000000003</v>
      </c>
      <c r="J40" s="15">
        <v>188964</v>
      </c>
      <c r="K40" s="15">
        <f>'2019'!L40/'2019'!B40</f>
        <v>4638.2841961852864</v>
      </c>
      <c r="L40" s="75">
        <v>7688</v>
      </c>
      <c r="M40" s="15">
        <f>'2019'!N40/'2019'!B40</f>
        <v>0.6634877384196185</v>
      </c>
      <c r="N40" s="57">
        <f>'2019'!O40/'2019'!B40</f>
        <v>0.39782016348773841</v>
      </c>
      <c r="O40" s="56">
        <v>1215</v>
      </c>
      <c r="P40" s="56">
        <v>15.3</v>
      </c>
      <c r="Q40" s="56">
        <v>1.27</v>
      </c>
      <c r="R40" s="56">
        <v>699</v>
      </c>
      <c r="S40" s="56">
        <v>57.6</v>
      </c>
      <c r="T40" s="56">
        <v>5.4</v>
      </c>
      <c r="U40" s="56">
        <v>13.7</v>
      </c>
      <c r="V40" s="56">
        <v>5.2</v>
      </c>
      <c r="W40" s="56">
        <v>25.8</v>
      </c>
      <c r="X40" s="48">
        <v>2.605925</v>
      </c>
      <c r="Y40" s="48">
        <v>19.05</v>
      </c>
      <c r="Z40" s="48">
        <v>0</v>
      </c>
      <c r="AA40" s="48">
        <v>0</v>
      </c>
      <c r="AB40" s="48">
        <v>0</v>
      </c>
      <c r="AC40" s="48">
        <v>0.54</v>
      </c>
      <c r="AD40" s="48">
        <v>0</v>
      </c>
    </row>
    <row r="41" spans="1:30" x14ac:dyDescent="0.3">
      <c r="A41" s="1" t="s">
        <v>52</v>
      </c>
      <c r="B41" s="15">
        <v>3.127E-3</v>
      </c>
      <c r="C41" s="15">
        <v>16</v>
      </c>
      <c r="D41" s="15">
        <v>73.61</v>
      </c>
      <c r="E41" s="15">
        <f>'2019'!F41/'2019'!B41</f>
        <v>6.7151607963246551</v>
      </c>
      <c r="F41" s="15">
        <v>249</v>
      </c>
      <c r="G41" s="16">
        <v>124.2</v>
      </c>
      <c r="H41" s="17">
        <v>342250.5</v>
      </c>
      <c r="I41" s="15">
        <v>36</v>
      </c>
      <c r="J41" s="15">
        <v>165855</v>
      </c>
      <c r="K41" s="15">
        <f>'2019'!L41/'2019'!B41</f>
        <v>5338.2831546707503</v>
      </c>
      <c r="L41" s="75">
        <v>7707</v>
      </c>
      <c r="M41" s="15">
        <f>'2019'!N41/'2019'!B41</f>
        <v>0.45176110260336905</v>
      </c>
      <c r="N41" s="57">
        <f>'2019'!O41/'2019'!B41</f>
        <v>0.42649310872894336</v>
      </c>
      <c r="O41" s="56">
        <v>1188</v>
      </c>
      <c r="P41" s="56">
        <v>14</v>
      </c>
      <c r="Q41" s="56">
        <v>1.26</v>
      </c>
      <c r="R41" s="56">
        <v>727</v>
      </c>
      <c r="S41" s="56">
        <v>61.5</v>
      </c>
      <c r="T41" s="56">
        <v>4.3</v>
      </c>
      <c r="U41" s="56">
        <v>13.6</v>
      </c>
      <c r="V41" s="56">
        <v>5.5</v>
      </c>
      <c r="W41" s="56">
        <v>19.8</v>
      </c>
      <c r="X41" s="48">
        <v>1.920625</v>
      </c>
      <c r="Y41" s="48">
        <v>14.3</v>
      </c>
      <c r="Z41" s="48">
        <v>0</v>
      </c>
      <c r="AA41" s="48">
        <v>0</v>
      </c>
      <c r="AB41" s="48">
        <v>0</v>
      </c>
      <c r="AC41" s="48">
        <v>1.44</v>
      </c>
      <c r="AD41" s="48">
        <v>0</v>
      </c>
    </row>
    <row r="42" spans="1:30" x14ac:dyDescent="0.3">
      <c r="A42" s="1" t="s">
        <v>53</v>
      </c>
      <c r="B42" s="15">
        <v>1.593E-3</v>
      </c>
      <c r="C42" s="15">
        <v>20.399999999999999</v>
      </c>
      <c r="D42" s="15">
        <v>71.319999999999993</v>
      </c>
      <c r="E42" s="15">
        <f>'2019'!F42/'2019'!B42</f>
        <v>7.3601385148133893</v>
      </c>
      <c r="F42" s="15">
        <v>208</v>
      </c>
      <c r="G42" s="16">
        <v>127.1</v>
      </c>
      <c r="H42" s="17">
        <v>573894.30000000005</v>
      </c>
      <c r="I42" s="15">
        <v>30</v>
      </c>
      <c r="J42" s="15">
        <v>216516</v>
      </c>
      <c r="K42" s="15">
        <f>'2019'!L42/'2019'!B42</f>
        <v>9975.9135051943049</v>
      </c>
      <c r="L42" s="75">
        <v>7501</v>
      </c>
      <c r="M42" s="15">
        <f>'2019'!N42/'2019'!B42</f>
        <v>0.79915352058484035</v>
      </c>
      <c r="N42" s="57">
        <f>'2019'!O42/'2019'!B42</f>
        <v>0.77337437475952286</v>
      </c>
      <c r="O42" s="56">
        <v>1176</v>
      </c>
      <c r="P42" s="56">
        <v>13.2</v>
      </c>
      <c r="Q42" s="56">
        <v>1.56</v>
      </c>
      <c r="R42" s="56">
        <v>654</v>
      </c>
      <c r="S42" s="56">
        <v>59.5</v>
      </c>
      <c r="T42" s="56">
        <v>5.0999999999999996</v>
      </c>
      <c r="U42" s="56">
        <v>13.9</v>
      </c>
      <c r="V42" s="56">
        <v>4.2</v>
      </c>
      <c r="W42" s="56">
        <v>21.8</v>
      </c>
      <c r="X42" s="48">
        <v>1.7241</v>
      </c>
      <c r="Y42" s="48">
        <v>28.27</v>
      </c>
      <c r="Z42" s="48">
        <v>0</v>
      </c>
      <c r="AA42" s="48">
        <v>0</v>
      </c>
      <c r="AB42" s="48">
        <v>0</v>
      </c>
      <c r="AC42" s="48">
        <v>0.31</v>
      </c>
      <c r="AD42" s="48">
        <v>0</v>
      </c>
    </row>
    <row r="43" spans="1:30" x14ac:dyDescent="0.3">
      <c r="A43" s="1" t="s">
        <v>54</v>
      </c>
      <c r="B43" s="15">
        <v>2.562E-3</v>
      </c>
      <c r="C43" s="15">
        <v>17.899999999999999</v>
      </c>
      <c r="D43" s="15">
        <v>70.540000000000006</v>
      </c>
      <c r="E43" s="15">
        <f>'2019'!F43/'2019'!B43</f>
        <v>8.1787974683544302</v>
      </c>
      <c r="F43" s="15">
        <v>238</v>
      </c>
      <c r="G43" s="16">
        <v>102</v>
      </c>
      <c r="H43" s="17">
        <v>561643</v>
      </c>
      <c r="I43" s="15">
        <v>35.4</v>
      </c>
      <c r="J43" s="15">
        <v>235572</v>
      </c>
      <c r="K43" s="15">
        <f>'2019'!L43/'2019'!B43</f>
        <v>19340.777689873419</v>
      </c>
      <c r="L43" s="75">
        <v>10412</v>
      </c>
      <c r="M43" s="15">
        <f>'2019'!N43/'2019'!B43</f>
        <v>0.57120253164556967</v>
      </c>
      <c r="N43" s="57">
        <f>'2019'!O43/'2019'!B43</f>
        <v>1.0284810126582278</v>
      </c>
      <c r="O43" s="56">
        <v>1087</v>
      </c>
      <c r="P43" s="56">
        <v>13.6</v>
      </c>
      <c r="Q43" s="56">
        <v>1.49</v>
      </c>
      <c r="R43" s="56">
        <v>657</v>
      </c>
      <c r="S43" s="56">
        <v>64.099999999999994</v>
      </c>
      <c r="T43" s="56">
        <v>5.2</v>
      </c>
      <c r="U43" s="56">
        <v>13.5</v>
      </c>
      <c r="V43" s="56">
        <v>6.2</v>
      </c>
      <c r="W43" s="56">
        <v>18.3</v>
      </c>
      <c r="X43" s="48">
        <v>2.6703999999999999</v>
      </c>
      <c r="Y43" s="48">
        <v>20.239999999999998</v>
      </c>
      <c r="Z43" s="48">
        <v>0</v>
      </c>
      <c r="AA43" s="48">
        <v>0</v>
      </c>
      <c r="AB43" s="48">
        <v>0</v>
      </c>
      <c r="AC43" s="48">
        <v>0.42</v>
      </c>
      <c r="AD43" s="48">
        <v>0</v>
      </c>
    </row>
    <row r="44" spans="1:30" x14ac:dyDescent="0.3">
      <c r="A44" s="1" t="s">
        <v>55</v>
      </c>
      <c r="B44" s="15">
        <v>1.0380000000000001E-3</v>
      </c>
      <c r="C44" s="15">
        <v>16.7</v>
      </c>
      <c r="D44" s="15">
        <v>70.650000000000006</v>
      </c>
      <c r="E44" s="15">
        <f>'2019'!F44/'2019'!B44</f>
        <v>11.297124600638977</v>
      </c>
      <c r="F44" s="15">
        <v>185</v>
      </c>
      <c r="G44" s="16">
        <v>106.2</v>
      </c>
      <c r="H44" s="17">
        <v>313959.2</v>
      </c>
      <c r="I44" s="15">
        <v>41.8</v>
      </c>
      <c r="J44" s="15">
        <v>192571</v>
      </c>
      <c r="K44" s="15">
        <f>'2019'!L44/'2019'!B44</f>
        <v>5797.4757188498397</v>
      </c>
      <c r="L44" s="75">
        <v>6537</v>
      </c>
      <c r="M44" s="15">
        <f>'2019'!N44/'2019'!B44</f>
        <v>0.61022364217252401</v>
      </c>
      <c r="N44" s="57">
        <f>'2019'!O44/'2019'!B44</f>
        <v>0.90095846645367417</v>
      </c>
      <c r="O44" s="56">
        <v>1157</v>
      </c>
      <c r="P44" s="56">
        <v>16.8</v>
      </c>
      <c r="Q44" s="56">
        <v>1.47</v>
      </c>
      <c r="R44" s="56">
        <v>725</v>
      </c>
      <c r="S44" s="56">
        <v>62.2</v>
      </c>
      <c r="T44" s="56">
        <v>5.0999999999999996</v>
      </c>
      <c r="U44" s="56">
        <v>16.2</v>
      </c>
      <c r="V44" s="56">
        <v>5.6</v>
      </c>
      <c r="W44" s="56">
        <v>20.2</v>
      </c>
      <c r="X44" s="48">
        <v>2.4359250000000001</v>
      </c>
      <c r="Y44" s="48">
        <v>20.54</v>
      </c>
      <c r="Z44" s="48">
        <v>0</v>
      </c>
      <c r="AA44" s="48">
        <v>0</v>
      </c>
      <c r="AB44" s="48">
        <v>0</v>
      </c>
      <c r="AC44" s="48">
        <v>1.59</v>
      </c>
      <c r="AD44" s="48">
        <v>0</v>
      </c>
    </row>
    <row r="45" spans="1:30" ht="28.2" x14ac:dyDescent="0.3">
      <c r="A45" s="1" t="s">
        <v>56</v>
      </c>
      <c r="B45" s="15">
        <v>2E-3</v>
      </c>
      <c r="C45" s="15">
        <v>19.8</v>
      </c>
      <c r="D45" s="15">
        <v>73.849999999999994</v>
      </c>
      <c r="E45" s="15">
        <f>'2019'!F45/'2019'!B45</f>
        <v>8.1900647948164149</v>
      </c>
      <c r="F45" s="15">
        <v>307</v>
      </c>
      <c r="G45" s="16">
        <v>144.4</v>
      </c>
      <c r="H45" s="17">
        <v>288147.8</v>
      </c>
      <c r="I45" s="15">
        <v>22.6</v>
      </c>
      <c r="J45" s="15">
        <v>221468</v>
      </c>
      <c r="K45" s="15">
        <f>'2019'!L45/'2019'!B45</f>
        <v>1252.9669546436285</v>
      </c>
      <c r="L45" s="75">
        <v>5823</v>
      </c>
      <c r="M45" s="15">
        <f>'2019'!N45/'2019'!B45</f>
        <v>1.1339092872570193</v>
      </c>
      <c r="N45" s="57">
        <f>'2019'!O45/'2019'!B45</f>
        <v>0.4816414686825054</v>
      </c>
      <c r="O45" s="56">
        <v>1133</v>
      </c>
      <c r="P45" s="56">
        <v>12.3</v>
      </c>
      <c r="Q45" s="56">
        <v>1.38</v>
      </c>
      <c r="R45" s="56">
        <v>755</v>
      </c>
      <c r="S45" s="56">
        <v>55.1</v>
      </c>
      <c r="T45" s="56">
        <v>8.1999999999999993</v>
      </c>
      <c r="U45" s="56">
        <v>12.6</v>
      </c>
      <c r="V45" s="56">
        <v>4.8</v>
      </c>
      <c r="W45" s="56">
        <v>10</v>
      </c>
      <c r="X45" s="48">
        <v>2.7</v>
      </c>
      <c r="Y45" s="48">
        <v>14.66</v>
      </c>
      <c r="Z45" s="48">
        <v>0</v>
      </c>
      <c r="AA45" s="48">
        <v>0</v>
      </c>
      <c r="AB45" s="48">
        <v>0</v>
      </c>
      <c r="AC45" s="48">
        <v>0.22</v>
      </c>
      <c r="AD45" s="48">
        <v>0</v>
      </c>
    </row>
    <row r="46" spans="1:30" x14ac:dyDescent="0.3">
      <c r="A46" s="1" t="s">
        <v>57</v>
      </c>
      <c r="B46" s="15">
        <v>1E-3</v>
      </c>
      <c r="C46" s="15">
        <v>27.8</v>
      </c>
      <c r="D46" s="15">
        <v>70.290000000000006</v>
      </c>
      <c r="E46" s="15">
        <f>'2019'!F46/'2019'!B46</f>
        <v>12.4</v>
      </c>
      <c r="F46" s="15">
        <v>121</v>
      </c>
      <c r="G46" s="16">
        <v>136.30000000000001</v>
      </c>
      <c r="H46" s="17">
        <v>268657.40000000002</v>
      </c>
      <c r="I46" s="15">
        <v>31.3</v>
      </c>
      <c r="J46" s="15">
        <v>132257</v>
      </c>
      <c r="K46" s="15">
        <f>'2019'!L46/'2019'!B46</f>
        <v>3417.2799999999997</v>
      </c>
      <c r="L46" s="75">
        <v>4962</v>
      </c>
      <c r="M46" s="15">
        <f>'2019'!N46/'2019'!B46</f>
        <v>0.6045454545454545</v>
      </c>
      <c r="N46" s="57">
        <f>'2019'!O46/'2019'!B46</f>
        <v>0.97272727272727277</v>
      </c>
      <c r="O46" s="56">
        <v>1106</v>
      </c>
      <c r="P46" s="56">
        <v>10.1</v>
      </c>
      <c r="Q46" s="56">
        <v>2.11</v>
      </c>
      <c r="R46" s="56">
        <v>657</v>
      </c>
      <c r="S46" s="56">
        <v>55.8</v>
      </c>
      <c r="T46" s="56">
        <v>11</v>
      </c>
      <c r="U46" s="56">
        <v>24.3</v>
      </c>
      <c r="V46" s="56">
        <v>10.9</v>
      </c>
      <c r="W46" s="56">
        <v>8</v>
      </c>
      <c r="X46" s="48">
        <v>1</v>
      </c>
      <c r="Y46" s="48">
        <v>32.83</v>
      </c>
      <c r="Z46" s="48">
        <v>0</v>
      </c>
      <c r="AA46" s="48">
        <v>0</v>
      </c>
      <c r="AB46" s="48">
        <v>0</v>
      </c>
      <c r="AC46" s="48">
        <v>0.91</v>
      </c>
      <c r="AD46" s="48">
        <v>0</v>
      </c>
    </row>
    <row r="47" spans="1:30" x14ac:dyDescent="0.3">
      <c r="A47" s="1" t="s">
        <v>58</v>
      </c>
      <c r="B47" s="15">
        <v>1E-3</v>
      </c>
      <c r="C47" s="15">
        <v>20.399999999999999</v>
      </c>
      <c r="D47" s="15">
        <v>72.64</v>
      </c>
      <c r="E47" s="15">
        <f>'2019'!F47/'2019'!B47</f>
        <v>5.4913323427439327</v>
      </c>
      <c r="F47" s="15">
        <v>241</v>
      </c>
      <c r="G47" s="16">
        <v>128.80000000000001</v>
      </c>
      <c r="H47" s="17">
        <v>447535.2</v>
      </c>
      <c r="I47" s="15">
        <v>30.8</v>
      </c>
      <c r="J47" s="15">
        <v>230315</v>
      </c>
      <c r="K47" s="15">
        <f>'2019'!L47/'2019'!B47</f>
        <v>11606.131723625556</v>
      </c>
      <c r="L47" s="75">
        <v>8251</v>
      </c>
      <c r="M47" s="15">
        <f>'2019'!N47/'2019'!B47</f>
        <v>0.58122833085685988</v>
      </c>
      <c r="N47" s="57">
        <f>'2019'!O47/'2019'!B47</f>
        <v>0.51535413571074784</v>
      </c>
      <c r="O47" s="56">
        <v>1133</v>
      </c>
      <c r="P47" s="56">
        <v>12.1</v>
      </c>
      <c r="Q47" s="56">
        <v>1.51</v>
      </c>
      <c r="R47" s="56">
        <v>614</v>
      </c>
      <c r="S47" s="56">
        <v>60.2</v>
      </c>
      <c r="T47" s="56">
        <v>4.4000000000000004</v>
      </c>
      <c r="U47" s="56">
        <v>12.1</v>
      </c>
      <c r="V47" s="56">
        <v>6.1</v>
      </c>
      <c r="W47" s="56">
        <v>21.2</v>
      </c>
      <c r="X47" s="48">
        <v>2</v>
      </c>
      <c r="Y47" s="48">
        <v>10.6</v>
      </c>
      <c r="Z47" s="48">
        <v>0</v>
      </c>
      <c r="AA47" s="48">
        <v>0</v>
      </c>
      <c r="AB47" s="48">
        <v>0</v>
      </c>
      <c r="AC47" s="48">
        <v>0.4</v>
      </c>
      <c r="AD47" s="48">
        <v>0</v>
      </c>
    </row>
    <row r="48" spans="1:30" x14ac:dyDescent="0.3">
      <c r="A48" s="1" t="s">
        <v>59</v>
      </c>
      <c r="B48" s="15">
        <v>5.0000000000000001E-3</v>
      </c>
      <c r="C48" s="15">
        <v>24.5</v>
      </c>
      <c r="D48" s="15">
        <v>70.77</v>
      </c>
      <c r="E48" s="15">
        <f>'2019'!F48/'2019'!B48</f>
        <v>7.6592292089249492</v>
      </c>
      <c r="F48" s="15">
        <v>209</v>
      </c>
      <c r="G48" s="16">
        <v>120.1</v>
      </c>
      <c r="H48" s="17">
        <v>290301.40000000002</v>
      </c>
      <c r="I48" s="15">
        <v>38.700000000000003</v>
      </c>
      <c r="J48" s="15">
        <v>192070</v>
      </c>
      <c r="K48" s="15">
        <f>'2019'!L48/'2019'!B48</f>
        <v>5559.1875253549697</v>
      </c>
      <c r="L48" s="75">
        <v>7674</v>
      </c>
      <c r="M48" s="15">
        <f>'2019'!N48/'2019'!B48</f>
        <v>0.54056795131845847</v>
      </c>
      <c r="N48" s="57">
        <f>'2019'!O48/'2019'!B48</f>
        <v>1.1683569979716024</v>
      </c>
      <c r="O48" s="56">
        <v>1095</v>
      </c>
      <c r="P48" s="56">
        <v>11</v>
      </c>
      <c r="Q48" s="56">
        <v>1.89</v>
      </c>
      <c r="R48" s="56">
        <v>620</v>
      </c>
      <c r="S48" s="56">
        <v>55.5</v>
      </c>
      <c r="T48" s="56">
        <v>9.1999999999999993</v>
      </c>
      <c r="U48" s="56">
        <v>20.100000000000001</v>
      </c>
      <c r="V48" s="56">
        <v>6</v>
      </c>
      <c r="W48" s="56">
        <v>14.8</v>
      </c>
      <c r="X48" s="48">
        <v>2.6</v>
      </c>
      <c r="Y48" s="48">
        <v>26.49</v>
      </c>
      <c r="Z48" s="48">
        <v>0</v>
      </c>
      <c r="AA48" s="48">
        <v>0</v>
      </c>
      <c r="AB48" s="48">
        <v>0</v>
      </c>
      <c r="AC48" s="48">
        <v>1.32</v>
      </c>
      <c r="AD48" s="48">
        <v>4</v>
      </c>
    </row>
    <row r="49" spans="1:30" x14ac:dyDescent="0.3">
      <c r="A49" s="1" t="s">
        <v>60</v>
      </c>
      <c r="B49" s="15">
        <v>2E-3</v>
      </c>
      <c r="C49" s="15">
        <v>25.5</v>
      </c>
      <c r="D49" s="15">
        <v>79.099999999999994</v>
      </c>
      <c r="E49" s="15">
        <f>'2019'!F49/'2019'!B49</f>
        <v>4.4664095146255223</v>
      </c>
      <c r="F49" s="15">
        <v>166</v>
      </c>
      <c r="G49" s="16">
        <v>150</v>
      </c>
      <c r="H49" s="17">
        <v>231886.3</v>
      </c>
      <c r="I49" s="15">
        <v>31</v>
      </c>
      <c r="J49" s="15">
        <v>191480</v>
      </c>
      <c r="K49" s="15">
        <f>'2019'!L49/'2019'!B49</f>
        <v>10709.170138219222</v>
      </c>
      <c r="L49" s="75">
        <v>5576</v>
      </c>
      <c r="M49" s="15">
        <f>'2019'!N49/'2019'!B49</f>
        <v>0.62455801992928317</v>
      </c>
      <c r="N49" s="57">
        <f>'2019'!O49/'2019'!B49</f>
        <v>0.7168113146898103</v>
      </c>
      <c r="O49" s="56">
        <v>1070</v>
      </c>
      <c r="P49" s="56">
        <v>4.8</v>
      </c>
      <c r="Q49" s="56">
        <v>1.8</v>
      </c>
      <c r="R49" s="56">
        <v>332</v>
      </c>
      <c r="S49" s="56">
        <v>54.4</v>
      </c>
      <c r="T49" s="56">
        <v>13</v>
      </c>
      <c r="U49" s="56">
        <v>14.6</v>
      </c>
      <c r="V49" s="56">
        <v>7.7</v>
      </c>
      <c r="W49" s="56">
        <v>3.2</v>
      </c>
      <c r="X49" s="48">
        <v>2.1</v>
      </c>
      <c r="Y49" s="48">
        <v>9.3699999999999992</v>
      </c>
      <c r="Z49" s="48">
        <v>0</v>
      </c>
      <c r="AA49" s="48">
        <v>0</v>
      </c>
      <c r="AB49" s="48">
        <v>0</v>
      </c>
      <c r="AC49" s="48">
        <v>0.68</v>
      </c>
      <c r="AD49" s="48">
        <v>0</v>
      </c>
    </row>
    <row r="50" spans="1:30" x14ac:dyDescent="0.3">
      <c r="A50" s="1" t="s">
        <v>61</v>
      </c>
      <c r="B50" s="15">
        <v>2.1999999999999999E-2</v>
      </c>
      <c r="C50" s="15">
        <v>28</v>
      </c>
      <c r="D50" s="15">
        <v>83.4</v>
      </c>
      <c r="E50" s="15">
        <f>'2019'!F50/'2019'!B50</f>
        <v>6.9211045364891515</v>
      </c>
      <c r="F50" s="15">
        <v>145</v>
      </c>
      <c r="G50" s="16">
        <v>226.8</v>
      </c>
      <c r="H50" s="17">
        <v>145723.1</v>
      </c>
      <c r="I50" s="15">
        <v>37.5</v>
      </c>
      <c r="J50" s="15">
        <v>51702</v>
      </c>
      <c r="K50" s="15">
        <f>'2019'!L50/'2019'!B50</f>
        <v>4902.7019723865878</v>
      </c>
      <c r="L50" s="75">
        <v>3539</v>
      </c>
      <c r="M50" s="15">
        <f>'2019'!N50/'2019'!B50</f>
        <v>0.4911242603550296</v>
      </c>
      <c r="N50" s="57">
        <f>'2019'!O50/'2019'!B50</f>
        <v>0.48520710059171596</v>
      </c>
      <c r="O50" s="56">
        <v>1195</v>
      </c>
      <c r="P50" s="56">
        <v>3</v>
      </c>
      <c r="Q50" s="56">
        <v>1.83</v>
      </c>
      <c r="R50" s="56">
        <v>205</v>
      </c>
      <c r="S50" s="56">
        <v>55</v>
      </c>
      <c r="T50" s="56">
        <v>26.8</v>
      </c>
      <c r="U50" s="56">
        <v>30.5</v>
      </c>
      <c r="V50" s="56">
        <v>6</v>
      </c>
      <c r="W50" s="56">
        <v>1.5</v>
      </c>
      <c r="X50" s="48">
        <v>4</v>
      </c>
      <c r="Y50" s="48">
        <v>12.93</v>
      </c>
      <c r="Z50" s="48">
        <v>0</v>
      </c>
      <c r="AA50" s="48">
        <v>0</v>
      </c>
      <c r="AB50" s="48">
        <v>0</v>
      </c>
      <c r="AC50" s="48">
        <v>68.760000000000005</v>
      </c>
      <c r="AD50" s="48">
        <v>63</v>
      </c>
    </row>
    <row r="51" spans="1:30" x14ac:dyDescent="0.3">
      <c r="A51" s="1" t="s">
        <v>62</v>
      </c>
      <c r="B51" s="15">
        <v>4.0000000000000001E-3</v>
      </c>
      <c r="C51" s="15">
        <v>21.7</v>
      </c>
      <c r="D51" s="15">
        <v>74.84</v>
      </c>
      <c r="E51" s="15">
        <f>'2019'!F51/'2019'!B51</f>
        <v>13.099630996309964</v>
      </c>
      <c r="F51" s="15">
        <v>326</v>
      </c>
      <c r="G51" s="16">
        <v>126.9</v>
      </c>
      <c r="H51" s="17">
        <v>327149.3</v>
      </c>
      <c r="I51" s="15">
        <v>43</v>
      </c>
      <c r="J51" s="15">
        <v>83234</v>
      </c>
      <c r="K51" s="15">
        <f>'2019'!L51/'2019'!B51</f>
        <v>1380.5915129151292</v>
      </c>
      <c r="L51" s="75">
        <v>6150</v>
      </c>
      <c r="M51" s="15">
        <f>'2019'!N51/'2019'!B51</f>
        <v>0.73800738007380073</v>
      </c>
      <c r="N51" s="57">
        <f>'2019'!O51/'2019'!B51</f>
        <v>0.98892988929889303</v>
      </c>
      <c r="O51" s="56">
        <v>1083</v>
      </c>
      <c r="P51" s="56">
        <v>9.4</v>
      </c>
      <c r="Q51" s="56">
        <v>1.53</v>
      </c>
      <c r="R51" s="56">
        <v>753</v>
      </c>
      <c r="S51" s="56">
        <v>59</v>
      </c>
      <c r="T51" s="56">
        <v>9.1999999999999993</v>
      </c>
      <c r="U51" s="56">
        <v>23.5</v>
      </c>
      <c r="V51" s="56">
        <v>1.4</v>
      </c>
      <c r="W51" s="56">
        <v>14.2</v>
      </c>
      <c r="X51" s="48">
        <v>2.1</v>
      </c>
      <c r="Y51" s="48">
        <v>14.95</v>
      </c>
      <c r="Z51" s="48">
        <v>0</v>
      </c>
      <c r="AA51" s="48">
        <v>0</v>
      </c>
      <c r="AB51" s="48">
        <v>0</v>
      </c>
      <c r="AC51" s="48">
        <v>13.94</v>
      </c>
      <c r="AD51" s="48">
        <v>0</v>
      </c>
    </row>
    <row r="52" spans="1:30" x14ac:dyDescent="0.3">
      <c r="A52" s="1" t="s">
        <v>63</v>
      </c>
      <c r="B52" s="15">
        <v>3.0000000000000001E-3</v>
      </c>
      <c r="C52" s="15">
        <v>18.399999999999999</v>
      </c>
      <c r="D52" s="15">
        <v>71.459999999999994</v>
      </c>
      <c r="E52" s="15">
        <f>'2019'!F52/'2019'!B52</f>
        <v>10.224755700325733</v>
      </c>
      <c r="F52" s="15">
        <v>178</v>
      </c>
      <c r="G52" s="16">
        <v>133.5</v>
      </c>
      <c r="H52" s="17">
        <v>527845.9</v>
      </c>
      <c r="I52" s="15">
        <v>42.8</v>
      </c>
      <c r="J52" s="15">
        <v>209593</v>
      </c>
      <c r="K52" s="15">
        <f>'2019'!L52/'2019'!B52</f>
        <v>7915.742182410424</v>
      </c>
      <c r="L52" s="75">
        <v>9793</v>
      </c>
      <c r="M52" s="15">
        <f>'2019'!N52/'2019'!B52</f>
        <v>0.6596091205211726</v>
      </c>
      <c r="N52" s="57">
        <f>'2019'!O52/'2019'!B52</f>
        <v>0.43811074918566772</v>
      </c>
      <c r="O52" s="56">
        <v>1192</v>
      </c>
      <c r="P52" s="56">
        <v>14.2</v>
      </c>
      <c r="Q52" s="56">
        <v>1.43</v>
      </c>
      <c r="R52" s="56">
        <v>721</v>
      </c>
      <c r="S52" s="56">
        <v>60</v>
      </c>
      <c r="T52" s="56">
        <v>7.4</v>
      </c>
      <c r="U52" s="56">
        <v>15.7</v>
      </c>
      <c r="V52" s="56">
        <v>4.7</v>
      </c>
      <c r="W52" s="56">
        <v>32.200000000000003</v>
      </c>
      <c r="X52" s="48">
        <v>2.5</v>
      </c>
      <c r="Y52" s="48">
        <v>28.58</v>
      </c>
      <c r="Z52" s="48">
        <v>0</v>
      </c>
      <c r="AA52" s="48">
        <v>0</v>
      </c>
      <c r="AB52" s="48">
        <v>0</v>
      </c>
      <c r="AC52" s="48">
        <v>1.94</v>
      </c>
      <c r="AD52" s="48">
        <v>1</v>
      </c>
    </row>
    <row r="53" spans="1:30" x14ac:dyDescent="0.3">
      <c r="A53" s="1" t="s">
        <v>64</v>
      </c>
      <c r="B53" s="15">
        <v>2E-3</v>
      </c>
      <c r="C53" s="15">
        <v>20.2</v>
      </c>
      <c r="D53" s="15">
        <v>71.3</v>
      </c>
      <c r="E53" s="15">
        <f>'2019'!F53/'2019'!B53</f>
        <v>8.9756394640682089</v>
      </c>
      <c r="F53" s="15">
        <v>179</v>
      </c>
      <c r="G53" s="16">
        <v>102.4</v>
      </c>
      <c r="H53" s="17">
        <v>873159</v>
      </c>
      <c r="I53" s="15">
        <v>38.700000000000003</v>
      </c>
      <c r="J53" s="15">
        <v>196592</v>
      </c>
      <c r="K53" s="15">
        <f>'2019'!L53/'2019'!B53</f>
        <v>9595.1702801461633</v>
      </c>
      <c r="L53" s="75">
        <v>9038</v>
      </c>
      <c r="M53" s="15">
        <f>'2019'!N53/'2019'!B53</f>
        <v>0.93057247259439713</v>
      </c>
      <c r="N53" s="57">
        <f>'2019'!O53/'2019'!B53</f>
        <v>0.46285018270401951</v>
      </c>
      <c r="O53" s="56">
        <v>1119</v>
      </c>
      <c r="P53" s="56">
        <v>12</v>
      </c>
      <c r="Q53" s="56">
        <v>1.57</v>
      </c>
      <c r="R53" s="56">
        <v>803</v>
      </c>
      <c r="S53" s="56">
        <v>62.4</v>
      </c>
      <c r="T53" s="56">
        <v>6.8</v>
      </c>
      <c r="U53" s="56">
        <v>15.5</v>
      </c>
      <c r="V53" s="56">
        <v>5</v>
      </c>
      <c r="W53" s="56">
        <v>23.1</v>
      </c>
      <c r="X53" s="48">
        <v>2.9000000000000004</v>
      </c>
      <c r="Y53" s="48">
        <v>33.94</v>
      </c>
      <c r="Z53" s="48">
        <v>0</v>
      </c>
      <c r="AA53" s="48">
        <v>0</v>
      </c>
      <c r="AB53" s="48">
        <v>0</v>
      </c>
      <c r="AC53" s="48">
        <v>1.69</v>
      </c>
      <c r="AD53" s="48">
        <v>0</v>
      </c>
    </row>
    <row r="54" spans="1:30" x14ac:dyDescent="0.3">
      <c r="A54" s="1" t="s">
        <v>65</v>
      </c>
      <c r="B54" s="15">
        <v>1.2999999999999999E-2</v>
      </c>
      <c r="C54" s="15">
        <v>18.399999999999999</v>
      </c>
      <c r="D54" s="15">
        <v>72.709999999999994</v>
      </c>
      <c r="E54" s="15">
        <f>'2019'!F54/'2019'!B54</f>
        <v>7.9822175732217575</v>
      </c>
      <c r="F54" s="15">
        <v>191</v>
      </c>
      <c r="G54" s="16">
        <v>129.1</v>
      </c>
      <c r="H54" s="17">
        <v>245411.7</v>
      </c>
      <c r="I54" s="15">
        <v>46</v>
      </c>
      <c r="J54" s="15">
        <v>143660</v>
      </c>
      <c r="K54" s="15">
        <f>'2019'!L54/'2019'!B54</f>
        <v>3096.0093096234309</v>
      </c>
      <c r="L54" s="75">
        <v>3442</v>
      </c>
      <c r="M54" s="15">
        <f>'2019'!N54/'2019'!B54</f>
        <v>0.40376569037656906</v>
      </c>
      <c r="N54" s="57">
        <f>'2019'!O54/'2019'!B54</f>
        <v>0.58577405857740583</v>
      </c>
      <c r="O54" s="56">
        <v>1170</v>
      </c>
      <c r="P54" s="56">
        <v>14</v>
      </c>
      <c r="Q54" s="56">
        <v>1.58</v>
      </c>
      <c r="R54" s="56">
        <v>534</v>
      </c>
      <c r="S54" s="56">
        <v>60.7</v>
      </c>
      <c r="T54" s="56">
        <v>5.6</v>
      </c>
      <c r="U54" s="56">
        <v>17.2</v>
      </c>
      <c r="V54" s="56">
        <v>4.5999999999999996</v>
      </c>
      <c r="W54" s="56">
        <v>13.4</v>
      </c>
      <c r="X54" s="48">
        <v>3.4000000000000004</v>
      </c>
      <c r="Y54" s="48">
        <v>9.08</v>
      </c>
      <c r="Z54" s="48">
        <v>0</v>
      </c>
      <c r="AA54" s="48">
        <v>0</v>
      </c>
      <c r="AB54" s="48">
        <v>0</v>
      </c>
      <c r="AC54" s="48">
        <v>0.31</v>
      </c>
      <c r="AD54" s="48">
        <v>0</v>
      </c>
    </row>
    <row r="55" spans="1:30" x14ac:dyDescent="0.3">
      <c r="A55" s="1" t="s">
        <v>66</v>
      </c>
      <c r="B55" s="15">
        <v>0</v>
      </c>
      <c r="C55" s="15">
        <v>19.8</v>
      </c>
      <c r="D55" s="15">
        <v>72.900000000000006</v>
      </c>
      <c r="E55" s="15">
        <f>'2019'!F55/'2019'!B55</f>
        <v>7.5493372606774667</v>
      </c>
      <c r="F55" s="15">
        <v>254</v>
      </c>
      <c r="G55" s="16">
        <v>127.7</v>
      </c>
      <c r="H55" s="17">
        <v>300163.40000000002</v>
      </c>
      <c r="I55" s="15">
        <v>32.9</v>
      </c>
      <c r="J55" s="15">
        <v>133493</v>
      </c>
      <c r="K55" s="15">
        <f>'2019'!L55/'2019'!B55</f>
        <v>2945.3344624447718</v>
      </c>
      <c r="L55" s="75">
        <v>6649</v>
      </c>
      <c r="M55" s="15">
        <f>'2019'!N55/'2019'!B55</f>
        <v>0.67157584683357874</v>
      </c>
      <c r="N55" s="57">
        <f>'2019'!O55/'2019'!B55</f>
        <v>0.32547864506627394</v>
      </c>
      <c r="O55" s="56">
        <v>1140</v>
      </c>
      <c r="P55" s="56">
        <v>12</v>
      </c>
      <c r="Q55" s="56">
        <v>1.52</v>
      </c>
      <c r="R55" s="56">
        <v>676</v>
      </c>
      <c r="S55" s="56">
        <v>62</v>
      </c>
      <c r="T55" s="56">
        <v>4.5999999999999996</v>
      </c>
      <c r="U55" s="56">
        <v>20.100000000000001</v>
      </c>
      <c r="V55" s="56">
        <v>4.4000000000000004</v>
      </c>
      <c r="W55" s="56">
        <v>18.3</v>
      </c>
      <c r="X55" s="48">
        <v>1.7999999999999998</v>
      </c>
      <c r="Y55" s="48">
        <v>23.43</v>
      </c>
      <c r="Z55" s="48">
        <v>0</v>
      </c>
      <c r="AA55" s="48">
        <v>0</v>
      </c>
      <c r="AB55" s="48">
        <v>0</v>
      </c>
      <c r="AC55" s="48">
        <v>0.28999999999999998</v>
      </c>
      <c r="AD55" s="48">
        <v>0</v>
      </c>
    </row>
    <row r="56" spans="1:30" x14ac:dyDescent="0.3">
      <c r="A56" s="1" t="s">
        <v>67</v>
      </c>
      <c r="B56" s="15">
        <v>0</v>
      </c>
      <c r="C56" s="15">
        <v>15.1</v>
      </c>
      <c r="D56" s="15">
        <v>73.95</v>
      </c>
      <c r="E56" s="15">
        <f>'2019'!F56/'2019'!B56</f>
        <v>7.8430379746835444</v>
      </c>
      <c r="F56" s="15">
        <v>322</v>
      </c>
      <c r="G56" s="16">
        <v>126.9</v>
      </c>
      <c r="H56" s="17">
        <v>332154.8</v>
      </c>
      <c r="I56" s="15">
        <v>27.2</v>
      </c>
      <c r="J56" s="15">
        <v>123273</v>
      </c>
      <c r="K56" s="15">
        <f>'2019'!L56/'2019'!B56</f>
        <v>3839.8208860759491</v>
      </c>
      <c r="L56" s="75">
        <v>6124</v>
      </c>
      <c r="M56" s="15">
        <f>'2019'!N56/'2019'!B56</f>
        <v>1.070886075949367</v>
      </c>
      <c r="N56" s="57">
        <f>'2019'!O56/'2019'!B56</f>
        <v>0.52658227848101269</v>
      </c>
      <c r="O56" s="56">
        <v>1120</v>
      </c>
      <c r="P56" s="56">
        <v>13.2</v>
      </c>
      <c r="Q56" s="56">
        <v>1.17</v>
      </c>
      <c r="R56" s="56">
        <v>640</v>
      </c>
      <c r="S56" s="56">
        <v>66.7</v>
      </c>
      <c r="T56" s="56">
        <v>4.2</v>
      </c>
      <c r="U56" s="56">
        <v>18</v>
      </c>
      <c r="V56" s="56">
        <v>4.3</v>
      </c>
      <c r="W56" s="56">
        <v>19.2</v>
      </c>
      <c r="X56" s="48">
        <v>1.7000000000000002</v>
      </c>
      <c r="Y56" s="48">
        <v>13.82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</row>
    <row r="57" spans="1:30" x14ac:dyDescent="0.3">
      <c r="A57" s="1" t="s">
        <v>68</v>
      </c>
      <c r="B57" s="15">
        <v>1E-3</v>
      </c>
      <c r="C57" s="15">
        <v>24.5</v>
      </c>
      <c r="D57" s="15">
        <v>73</v>
      </c>
      <c r="E57" s="15">
        <f>'2019'!F57/'2019'!B57</f>
        <v>10.109053497942387</v>
      </c>
      <c r="F57" s="15">
        <v>245</v>
      </c>
      <c r="G57" s="16">
        <v>104.5</v>
      </c>
      <c r="H57" s="17">
        <v>1258706.5</v>
      </c>
      <c r="I57" s="15">
        <v>35.4</v>
      </c>
      <c r="J57" s="15">
        <v>254681</v>
      </c>
      <c r="K57" s="15">
        <f>'2019'!L57/'2019'!B57</f>
        <v>33088.09598765432</v>
      </c>
      <c r="L57" s="75">
        <v>11924</v>
      </c>
      <c r="M57" s="15">
        <f>'2019'!N57/'2019'!B57</f>
        <v>0.58539094650205759</v>
      </c>
      <c r="N57" s="57">
        <f>'2019'!O57/'2019'!B57</f>
        <v>0.33950617283950618</v>
      </c>
      <c r="O57" s="56">
        <v>1057</v>
      </c>
      <c r="P57" s="56">
        <v>7.8</v>
      </c>
      <c r="Q57" s="56">
        <v>1.82</v>
      </c>
      <c r="R57" s="56">
        <v>643</v>
      </c>
      <c r="S57" s="56">
        <v>65.8</v>
      </c>
      <c r="T57" s="56">
        <v>6.9</v>
      </c>
      <c r="U57" s="56">
        <v>17.8</v>
      </c>
      <c r="V57" s="56">
        <v>4.4000000000000004</v>
      </c>
      <c r="W57" s="56">
        <v>17.3</v>
      </c>
      <c r="X57" s="48">
        <v>2.1</v>
      </c>
      <c r="Y57" s="48">
        <v>40.65</v>
      </c>
      <c r="Z57" s="48">
        <v>0</v>
      </c>
      <c r="AA57" s="48">
        <v>0</v>
      </c>
      <c r="AB57" s="48">
        <v>0</v>
      </c>
      <c r="AC57" s="48">
        <v>0.62</v>
      </c>
      <c r="AD57" s="48">
        <v>0</v>
      </c>
    </row>
    <row r="58" spans="1:30" ht="28.2" x14ac:dyDescent="0.3">
      <c r="A58" s="1" t="s">
        <v>69</v>
      </c>
      <c r="B58" s="15">
        <v>5.0000000000000001E-3</v>
      </c>
      <c r="C58" s="15">
        <v>21.2</v>
      </c>
      <c r="D58" s="15">
        <v>75.75</v>
      </c>
      <c r="E58" s="15">
        <f>'2019'!F58/'2019'!B58</f>
        <v>8.1994261119081777</v>
      </c>
      <c r="F58" s="15">
        <v>300</v>
      </c>
      <c r="G58" s="16">
        <v>114.3</v>
      </c>
      <c r="H58" s="17">
        <v>248172.2</v>
      </c>
      <c r="I58" s="15">
        <v>33.299999999999997</v>
      </c>
      <c r="J58" s="15">
        <v>170755</v>
      </c>
      <c r="K58" s="15">
        <f>'2019'!L58/'2019'!B58</f>
        <v>8716.9441893830699</v>
      </c>
      <c r="L58" s="75">
        <v>8278</v>
      </c>
      <c r="M58" s="15">
        <f>'2019'!N58/'2019'!B58</f>
        <v>1.139167862266858</v>
      </c>
      <c r="N58" s="57">
        <f>'2019'!O58/'2019'!B58</f>
        <v>1.3830703012912482</v>
      </c>
      <c r="O58" s="56">
        <v>1158</v>
      </c>
      <c r="P58" s="56">
        <v>10.3</v>
      </c>
      <c r="Q58" s="56">
        <v>1.75</v>
      </c>
      <c r="R58" s="56">
        <v>558</v>
      </c>
      <c r="S58" s="56">
        <v>53.4</v>
      </c>
      <c r="T58" s="56">
        <v>12.2</v>
      </c>
      <c r="U58" s="56">
        <v>13.8</v>
      </c>
      <c r="V58" s="56">
        <v>6.1</v>
      </c>
      <c r="W58" s="56">
        <v>16.8</v>
      </c>
      <c r="X58" s="48">
        <v>3.4000000000000004</v>
      </c>
      <c r="Y58" s="48">
        <v>16.89</v>
      </c>
      <c r="Z58" s="48">
        <v>0</v>
      </c>
      <c r="AA58" s="48">
        <v>0</v>
      </c>
      <c r="AB58" s="48">
        <v>0</v>
      </c>
      <c r="AC58" s="48">
        <v>0.72</v>
      </c>
      <c r="AD58" s="48">
        <v>0</v>
      </c>
    </row>
    <row r="59" spans="1:30" ht="28.2" x14ac:dyDescent="0.3">
      <c r="A59" s="1" t="s">
        <v>70</v>
      </c>
      <c r="B59" s="15">
        <v>3.0000000000000001E-3</v>
      </c>
      <c r="C59" s="15">
        <v>19.600000000000001</v>
      </c>
      <c r="D59" s="15">
        <v>75.03</v>
      </c>
      <c r="E59" s="15">
        <f>'2019'!F59/'2019'!B59</f>
        <v>5.5980015372790159</v>
      </c>
      <c r="F59" s="15">
        <v>369</v>
      </c>
      <c r="G59" s="16">
        <v>158.4</v>
      </c>
      <c r="H59" s="17">
        <v>716745.5</v>
      </c>
      <c r="I59" s="15">
        <v>28.2</v>
      </c>
      <c r="J59" s="15">
        <v>244232</v>
      </c>
      <c r="K59" s="15">
        <f>'2019'!L59/'2019'!B59</f>
        <v>12439.897668460158</v>
      </c>
      <c r="L59" s="75">
        <v>7547</v>
      </c>
      <c r="M59" s="15">
        <f>'2019'!N59/'2019'!B59</f>
        <v>0.56956187548039972</v>
      </c>
      <c r="N59" s="57">
        <f>'2019'!O59/'2019'!B59</f>
        <v>0.41532154752754291</v>
      </c>
      <c r="O59" s="56">
        <v>1158</v>
      </c>
      <c r="P59" s="56">
        <v>11</v>
      </c>
      <c r="Q59" s="56">
        <v>1.54</v>
      </c>
      <c r="R59" s="56">
        <v>551</v>
      </c>
      <c r="S59" s="56">
        <v>67.599999999999994</v>
      </c>
      <c r="T59" s="56">
        <v>3.3</v>
      </c>
      <c r="U59" s="56">
        <v>6.9</v>
      </c>
      <c r="V59" s="56">
        <v>4.9000000000000004</v>
      </c>
      <c r="W59" s="56">
        <v>26.9</v>
      </c>
      <c r="X59" s="48">
        <v>2.5</v>
      </c>
      <c r="Y59" s="48">
        <v>16.61</v>
      </c>
      <c r="Z59" s="48">
        <v>0</v>
      </c>
      <c r="AA59" s="48">
        <v>0</v>
      </c>
      <c r="AB59" s="48">
        <v>0</v>
      </c>
      <c r="AC59" s="48">
        <v>0.74</v>
      </c>
      <c r="AD59" s="48">
        <v>5</v>
      </c>
    </row>
    <row r="60" spans="1:30" x14ac:dyDescent="0.3">
      <c r="A60" s="1" t="s">
        <v>71</v>
      </c>
      <c r="B60" s="15">
        <v>1E-3</v>
      </c>
      <c r="C60" s="15">
        <v>34.200000000000003</v>
      </c>
      <c r="D60" s="15">
        <v>67.569999999999993</v>
      </c>
      <c r="E60" s="15">
        <f>'2019'!F60/'2019'!B60</f>
        <v>11.217125382262997</v>
      </c>
      <c r="F60" s="15">
        <v>151</v>
      </c>
      <c r="G60" s="16">
        <v>93</v>
      </c>
      <c r="H60" s="17">
        <v>243052.4</v>
      </c>
      <c r="I60" s="15">
        <v>36.799999999999997</v>
      </c>
      <c r="J60" s="15">
        <v>80283</v>
      </c>
      <c r="K60" s="15">
        <f>'2019'!L60/'2019'!B60</f>
        <v>2837.2281345565748</v>
      </c>
      <c r="L60" s="75">
        <v>4407</v>
      </c>
      <c r="M60" s="15">
        <f>'2019'!N60/'2019'!B60</f>
        <v>0.37614678899082571</v>
      </c>
      <c r="N60" s="57">
        <f>'2019'!O60/'2019'!B60</f>
        <v>1.8012232415902141</v>
      </c>
      <c r="O60" s="56">
        <v>1087</v>
      </c>
      <c r="P60" s="56">
        <v>8.3000000000000007</v>
      </c>
      <c r="Q60" s="56">
        <v>2.72</v>
      </c>
      <c r="R60" s="56">
        <v>341</v>
      </c>
      <c r="S60" s="56">
        <v>49.1</v>
      </c>
      <c r="T60" s="56">
        <v>12.4</v>
      </c>
      <c r="U60" s="56">
        <v>34.1</v>
      </c>
      <c r="V60" s="56">
        <v>6.6</v>
      </c>
      <c r="W60" s="56">
        <v>5.3</v>
      </c>
      <c r="X60" s="48">
        <v>2.1638916666666663</v>
      </c>
      <c r="Y60" s="48">
        <v>2.99</v>
      </c>
      <c r="Z60" s="48">
        <v>0</v>
      </c>
      <c r="AA60" s="48">
        <v>0</v>
      </c>
      <c r="AB60" s="48">
        <v>0</v>
      </c>
      <c r="AC60" s="48">
        <v>0.93</v>
      </c>
      <c r="AD60" s="48">
        <v>0</v>
      </c>
    </row>
    <row r="61" spans="1:30" x14ac:dyDescent="0.3">
      <c r="A61" s="1" t="s">
        <v>72</v>
      </c>
      <c r="B61" s="15">
        <v>1E-3</v>
      </c>
      <c r="C61" s="15">
        <v>21.9</v>
      </c>
      <c r="D61" s="15">
        <v>71.05</v>
      </c>
      <c r="E61" s="15">
        <f>'2019'!F61/'2019'!B61</f>
        <v>8.5880149812734086</v>
      </c>
      <c r="F61" s="15">
        <v>159</v>
      </c>
      <c r="G61" s="16">
        <v>143</v>
      </c>
      <c r="H61" s="17">
        <v>478781</v>
      </c>
      <c r="I61" s="15">
        <v>32.6</v>
      </c>
      <c r="J61" s="15">
        <v>170197</v>
      </c>
      <c r="K61" s="15">
        <f>'2019'!L61/'2019'!B61</f>
        <v>3988.4632958801494</v>
      </c>
      <c r="L61" s="75">
        <v>7281</v>
      </c>
      <c r="M61" s="15">
        <f>'2019'!N61/'2019'!B61</f>
        <v>0.63670411985018727</v>
      </c>
      <c r="N61" s="57">
        <f>'2019'!O61/'2019'!B61</f>
        <v>1.2153558052434457</v>
      </c>
      <c r="O61" s="56">
        <v>1153</v>
      </c>
      <c r="P61" s="56">
        <v>12.5</v>
      </c>
      <c r="Q61" s="56">
        <v>1.59</v>
      </c>
      <c r="R61" s="56">
        <v>653</v>
      </c>
      <c r="S61" s="56">
        <v>58.3</v>
      </c>
      <c r="T61" s="56">
        <v>6</v>
      </c>
      <c r="U61" s="56">
        <v>19</v>
      </c>
      <c r="V61" s="56">
        <v>3.9</v>
      </c>
      <c r="W61" s="56">
        <v>13.2</v>
      </c>
      <c r="X61" s="48">
        <v>2.5479166666666666</v>
      </c>
      <c r="Y61" s="48">
        <v>29.38</v>
      </c>
      <c r="Z61" s="48">
        <v>0</v>
      </c>
      <c r="AA61" s="48">
        <v>0</v>
      </c>
      <c r="AB61" s="48">
        <v>0</v>
      </c>
      <c r="AC61" s="48">
        <v>0.19</v>
      </c>
      <c r="AD61" s="48">
        <v>0</v>
      </c>
    </row>
    <row r="62" spans="1:30" x14ac:dyDescent="0.3">
      <c r="A62" s="1" t="s">
        <v>73</v>
      </c>
      <c r="B62" s="15">
        <v>5.0000000000000001E-3</v>
      </c>
      <c r="C62" s="15">
        <v>17</v>
      </c>
      <c r="D62" s="15">
        <v>73.69</v>
      </c>
      <c r="E62" s="15">
        <f>'2019'!F62/'2019'!B62</f>
        <v>6.837065269175798</v>
      </c>
      <c r="F62" s="15">
        <v>317</v>
      </c>
      <c r="G62" s="16">
        <v>126.1</v>
      </c>
      <c r="H62" s="17">
        <v>389933.4</v>
      </c>
      <c r="I62" s="15">
        <v>30.6</v>
      </c>
      <c r="J62" s="15">
        <v>232282</v>
      </c>
      <c r="K62" s="15">
        <f>'2019'!L62/'2019'!B62</f>
        <v>7285.8411148165796</v>
      </c>
      <c r="L62" s="75">
        <v>7984</v>
      </c>
      <c r="M62" s="15">
        <f>'2019'!N62/'2019'!B62</f>
        <v>0.49166269652215339</v>
      </c>
      <c r="N62" s="57">
        <f>'2019'!O62/'2019'!B62</f>
        <v>0.70938542162934726</v>
      </c>
      <c r="O62" s="56">
        <v>1150</v>
      </c>
      <c r="P62" s="56">
        <v>13.3</v>
      </c>
      <c r="Q62" s="56">
        <v>1.35</v>
      </c>
      <c r="R62" s="56">
        <v>680</v>
      </c>
      <c r="S62" s="56">
        <v>62.3</v>
      </c>
      <c r="T62" s="56">
        <v>4.8</v>
      </c>
      <c r="U62" s="56">
        <v>13.4</v>
      </c>
      <c r="V62" s="56">
        <v>4.8</v>
      </c>
      <c r="W62" s="56">
        <v>22</v>
      </c>
      <c r="X62" s="48">
        <v>2.7049833333333333</v>
      </c>
      <c r="Y62" s="48">
        <v>15.94</v>
      </c>
      <c r="Z62" s="48">
        <v>0</v>
      </c>
      <c r="AA62" s="48">
        <v>0</v>
      </c>
      <c r="AB62" s="48">
        <v>0</v>
      </c>
      <c r="AC62" s="48">
        <v>0.56999999999999995</v>
      </c>
      <c r="AD62" s="48">
        <v>0</v>
      </c>
    </row>
    <row r="63" spans="1:30" x14ac:dyDescent="0.3">
      <c r="A63" s="1" t="s">
        <v>74</v>
      </c>
      <c r="B63" s="15">
        <v>1E-3</v>
      </c>
      <c r="C63" s="15">
        <v>15.9</v>
      </c>
      <c r="D63" s="15">
        <v>73.2</v>
      </c>
      <c r="E63" s="15">
        <f>'2019'!F63/'2019'!B63</f>
        <v>7.7114517583408473</v>
      </c>
      <c r="F63" s="15">
        <v>269</v>
      </c>
      <c r="G63" s="16">
        <v>130.4</v>
      </c>
      <c r="H63" s="17">
        <v>392304.4</v>
      </c>
      <c r="I63" s="15">
        <v>30.8</v>
      </c>
      <c r="J63" s="15">
        <v>186792</v>
      </c>
      <c r="K63" s="15">
        <f>'2019'!L63/'2019'!B63</f>
        <v>2634.4247971145178</v>
      </c>
      <c r="L63" s="75">
        <v>8915</v>
      </c>
      <c r="M63" s="15">
        <f>'2019'!N63/'2019'!B63</f>
        <v>0.57799819657348961</v>
      </c>
      <c r="N63" s="57">
        <f>'2019'!O63/'2019'!B63</f>
        <v>0.57258791704238055</v>
      </c>
      <c r="O63" s="56">
        <v>1186</v>
      </c>
      <c r="P63" s="56">
        <v>15.2</v>
      </c>
      <c r="Q63" s="56">
        <v>1.35</v>
      </c>
      <c r="R63" s="56">
        <v>752</v>
      </c>
      <c r="S63" s="56">
        <v>60.4</v>
      </c>
      <c r="T63" s="56">
        <v>4</v>
      </c>
      <c r="U63" s="56">
        <v>12.7</v>
      </c>
      <c r="V63" s="56">
        <v>4.9000000000000004</v>
      </c>
      <c r="W63" s="56">
        <v>24</v>
      </c>
      <c r="X63" s="48">
        <v>2.0942499999999997</v>
      </c>
      <c r="Y63" s="48">
        <v>20.07</v>
      </c>
      <c r="Z63" s="48">
        <v>0</v>
      </c>
      <c r="AA63" s="48">
        <v>0</v>
      </c>
      <c r="AB63" s="48">
        <v>0</v>
      </c>
      <c r="AC63" s="48">
        <v>0.27</v>
      </c>
      <c r="AD63" s="48">
        <v>0</v>
      </c>
    </row>
    <row r="64" spans="1:30" x14ac:dyDescent="0.3">
      <c r="A64" s="1" t="s">
        <v>75</v>
      </c>
      <c r="B64" s="15">
        <v>1E-3</v>
      </c>
      <c r="C64" s="15">
        <v>17.5</v>
      </c>
      <c r="D64" s="15">
        <v>72.77</v>
      </c>
      <c r="E64" s="15">
        <f>'2019'!F64/'2019'!B64</f>
        <v>6.0648002516514623</v>
      </c>
      <c r="F64" s="15">
        <v>297</v>
      </c>
      <c r="G64" s="16">
        <v>137.19999999999999</v>
      </c>
      <c r="H64" s="17">
        <v>530579.4</v>
      </c>
      <c r="I64" s="15">
        <v>28.2</v>
      </c>
      <c r="J64" s="15">
        <v>216113</v>
      </c>
      <c r="K64" s="15">
        <f>'2019'!L64/'2019'!B64</f>
        <v>5693.3956904687002</v>
      </c>
      <c r="L64" s="75">
        <v>8595</v>
      </c>
      <c r="M64" s="15">
        <f>'2019'!N64/'2019'!B64</f>
        <v>0.79175841459578489</v>
      </c>
      <c r="N64" s="57">
        <f>'2019'!O64/'2019'!B64</f>
        <v>0.81786725385341297</v>
      </c>
      <c r="O64" s="56">
        <v>1182</v>
      </c>
      <c r="P64" s="56">
        <v>13.2</v>
      </c>
      <c r="Q64" s="56">
        <v>1.41</v>
      </c>
      <c r="R64" s="56">
        <v>674</v>
      </c>
      <c r="S64" s="56">
        <v>66.599999999999994</v>
      </c>
      <c r="T64" s="56">
        <v>3.9</v>
      </c>
      <c r="U64" s="56">
        <v>12.9</v>
      </c>
      <c r="V64" s="56">
        <v>4.2</v>
      </c>
      <c r="W64" s="56">
        <v>22.1</v>
      </c>
      <c r="X64" s="48">
        <v>1.8168416666666667</v>
      </c>
      <c r="Y64" s="48">
        <v>18.68</v>
      </c>
      <c r="Z64" s="48">
        <v>0</v>
      </c>
      <c r="AA64" s="48">
        <v>0</v>
      </c>
      <c r="AB64" s="48">
        <v>0</v>
      </c>
      <c r="AC64" s="48">
        <v>0.25</v>
      </c>
      <c r="AD64" s="48">
        <v>1</v>
      </c>
    </row>
    <row r="65" spans="1:30" x14ac:dyDescent="0.3">
      <c r="A65" s="1" t="s">
        <v>76</v>
      </c>
      <c r="B65" s="15">
        <v>2E-3</v>
      </c>
      <c r="C65" s="15">
        <v>16</v>
      </c>
      <c r="D65" s="15">
        <v>76.31</v>
      </c>
      <c r="E65" s="15">
        <f>'2019'!F65/'2019'!B65</f>
        <v>5.0816969247869581</v>
      </c>
      <c r="F65" s="15">
        <v>561</v>
      </c>
      <c r="G65" s="16">
        <v>119.7</v>
      </c>
      <c r="H65" s="17">
        <v>950587.3</v>
      </c>
      <c r="I65" s="15">
        <v>26.5</v>
      </c>
      <c r="J65" s="15">
        <v>278027</v>
      </c>
      <c r="K65" s="15">
        <f>'2019'!L65/'2019'!B65</f>
        <v>15236.382530566878</v>
      </c>
      <c r="L65" s="75">
        <v>18806</v>
      </c>
      <c r="M65" s="15">
        <f>'2019'!N65/'2019'!B65</f>
        <v>0.49870322341608003</v>
      </c>
      <c r="N65" s="57">
        <f>'2019'!O65/'2019'!B65</f>
        <v>0.89848091885883663</v>
      </c>
      <c r="O65" s="56">
        <v>1210</v>
      </c>
      <c r="P65" s="56">
        <v>11</v>
      </c>
      <c r="Q65" s="56">
        <v>1.4</v>
      </c>
      <c r="R65" s="56">
        <v>546</v>
      </c>
      <c r="S65" s="56">
        <v>73.2</v>
      </c>
      <c r="T65" s="56">
        <v>1.4</v>
      </c>
      <c r="U65" s="56">
        <v>6.5</v>
      </c>
      <c r="V65" s="56">
        <v>3.6</v>
      </c>
      <c r="W65" s="56">
        <v>28.9</v>
      </c>
      <c r="X65" s="48">
        <v>1.6749916666666667</v>
      </c>
      <c r="Y65" s="48">
        <v>21.63</v>
      </c>
      <c r="Z65" s="48">
        <v>0</v>
      </c>
      <c r="AA65" s="48">
        <v>0</v>
      </c>
      <c r="AB65" s="48">
        <v>0</v>
      </c>
      <c r="AC65" s="48">
        <v>6.8</v>
      </c>
      <c r="AD65" s="48">
        <v>10</v>
      </c>
    </row>
    <row r="66" spans="1:30" x14ac:dyDescent="0.3">
      <c r="A66" s="1" t="s">
        <v>77</v>
      </c>
      <c r="B66" s="15">
        <v>2E-3</v>
      </c>
      <c r="C66" s="15">
        <v>16.7</v>
      </c>
      <c r="D66" s="15">
        <v>73.069999999999993</v>
      </c>
      <c r="E66" s="15">
        <f>'2019'!F66/'2019'!B66</f>
        <v>6.1453344343517751</v>
      </c>
      <c r="F66" s="15">
        <v>304</v>
      </c>
      <c r="G66" s="16">
        <v>100</v>
      </c>
      <c r="H66" s="17">
        <v>333876.5</v>
      </c>
      <c r="I66" s="15">
        <v>33.1</v>
      </c>
      <c r="J66" s="15">
        <v>155017</v>
      </c>
      <c r="K66" s="15">
        <f>'2019'!L66/'2019'!B66</f>
        <v>4529.6470272502065</v>
      </c>
      <c r="L66" s="75">
        <v>7753</v>
      </c>
      <c r="M66" s="15">
        <f>'2019'!N66/'2019'!B66</f>
        <v>0.66267547481420319</v>
      </c>
      <c r="N66" s="57">
        <f>'2019'!O66/'2019'!B66</f>
        <v>0.38439306358381503</v>
      </c>
      <c r="O66" s="56">
        <v>1180</v>
      </c>
      <c r="P66" s="56">
        <v>13.7</v>
      </c>
      <c r="Q66" s="56">
        <v>1.28</v>
      </c>
      <c r="R66" s="56">
        <v>726</v>
      </c>
      <c r="S66" s="56">
        <v>61.5</v>
      </c>
      <c r="T66" s="56">
        <v>4.3</v>
      </c>
      <c r="U66" s="56">
        <v>15.5</v>
      </c>
      <c r="V66" s="56">
        <v>4.2</v>
      </c>
      <c r="W66" s="56">
        <v>21.8</v>
      </c>
      <c r="X66" s="48">
        <v>2.457066666666667</v>
      </c>
      <c r="Y66" s="48">
        <v>16.96</v>
      </c>
      <c r="Z66" s="48">
        <v>0</v>
      </c>
      <c r="AA66" s="48">
        <v>0</v>
      </c>
      <c r="AB66" s="48">
        <v>0</v>
      </c>
      <c r="AC66" s="48">
        <v>0.94</v>
      </c>
      <c r="AD66" s="48">
        <v>0</v>
      </c>
    </row>
    <row r="67" spans="1:30" x14ac:dyDescent="0.3">
      <c r="A67" s="1" t="s">
        <v>78</v>
      </c>
      <c r="B67" s="15">
        <v>3.0000000000000001E-3</v>
      </c>
      <c r="C67" s="15">
        <v>19.8</v>
      </c>
      <c r="D67" s="15">
        <v>70.28</v>
      </c>
      <c r="E67" s="15">
        <f>'2019'!F67/'2019'!B67</f>
        <v>12.891393442622951</v>
      </c>
      <c r="F67" s="15">
        <v>123</v>
      </c>
      <c r="G67" s="16">
        <v>87.9</v>
      </c>
      <c r="H67" s="17">
        <v>2400858.1</v>
      </c>
      <c r="I67" s="15">
        <v>35.700000000000003</v>
      </c>
      <c r="J67" s="15">
        <v>327601</v>
      </c>
      <c r="K67" s="15">
        <f>'2019'!L67/'2019'!B67</f>
        <v>32847.474999999999</v>
      </c>
      <c r="L67" s="75">
        <v>13292</v>
      </c>
      <c r="M67" s="15">
        <f>'2019'!N67/'2019'!B67</f>
        <v>0.59221311475409832</v>
      </c>
      <c r="N67" s="57">
        <f>'2019'!O67/'2019'!B67</f>
        <v>0.67827868852459017</v>
      </c>
      <c r="O67" s="56">
        <v>1070</v>
      </c>
      <c r="P67" s="56">
        <v>12.5</v>
      </c>
      <c r="Q67" s="56">
        <v>1.95</v>
      </c>
      <c r="R67" s="56">
        <v>785</v>
      </c>
      <c r="S67" s="56">
        <v>68.7</v>
      </c>
      <c r="T67" s="56">
        <v>5.2</v>
      </c>
      <c r="U67" s="56">
        <v>8.1999999999999993</v>
      </c>
      <c r="V67" s="56">
        <v>4.3</v>
      </c>
      <c r="W67" s="56">
        <v>18.899999999999999</v>
      </c>
      <c r="X67" s="48">
        <v>2.7614666666666676</v>
      </c>
      <c r="Y67" s="48">
        <v>24.04</v>
      </c>
      <c r="Z67" s="48">
        <v>0</v>
      </c>
      <c r="AA67" s="48">
        <v>0</v>
      </c>
      <c r="AB67" s="48">
        <v>0</v>
      </c>
      <c r="AC67" s="48">
        <v>1.43</v>
      </c>
      <c r="AD67" s="48">
        <v>0</v>
      </c>
    </row>
    <row r="68" spans="1:30" x14ac:dyDescent="0.3">
      <c r="A68" s="1" t="s">
        <v>79</v>
      </c>
      <c r="B68" s="15">
        <v>8.9999999999999993E-3</v>
      </c>
      <c r="C68" s="15">
        <v>19.7</v>
      </c>
      <c r="D68" s="15">
        <v>71.81</v>
      </c>
      <c r="E68" s="15">
        <f>'2019'!F68/'2019'!B68</f>
        <v>6.2143354210160053</v>
      </c>
      <c r="F68" s="15">
        <v>277</v>
      </c>
      <c r="G68" s="16">
        <v>117.7</v>
      </c>
      <c r="H68" s="17">
        <v>586468.30000000005</v>
      </c>
      <c r="I68" s="15">
        <v>26.5</v>
      </c>
      <c r="J68" s="15">
        <v>277509</v>
      </c>
      <c r="K68" s="15">
        <f>'2019'!L68/'2019'!B68</f>
        <v>27526.393296218976</v>
      </c>
      <c r="L68" s="75">
        <v>8764</v>
      </c>
      <c r="M68" s="15">
        <f>'2019'!N68/'2019'!B68</f>
        <v>0.51588958478311298</v>
      </c>
      <c r="N68" s="57">
        <f>'2019'!O68/'2019'!B68</f>
        <v>0.59846903270702856</v>
      </c>
      <c r="O68" s="56">
        <v>1177</v>
      </c>
      <c r="P68" s="56">
        <v>13.3</v>
      </c>
      <c r="Q68" s="56">
        <v>1.62</v>
      </c>
      <c r="R68" s="56">
        <v>697</v>
      </c>
      <c r="S68" s="56">
        <v>63</v>
      </c>
      <c r="T68" s="56">
        <v>4.2</v>
      </c>
      <c r="U68" s="56">
        <v>8.9</v>
      </c>
      <c r="V68" s="56">
        <v>4.7</v>
      </c>
      <c r="W68" s="56">
        <v>25.6</v>
      </c>
      <c r="X68" s="48">
        <v>2.9304666666666668</v>
      </c>
      <c r="Y68" s="48">
        <v>32.96</v>
      </c>
      <c r="Z68" s="48">
        <v>0</v>
      </c>
      <c r="AA68" s="48">
        <v>0</v>
      </c>
      <c r="AB68" s="48">
        <v>0</v>
      </c>
      <c r="AC68" s="48">
        <v>2.29</v>
      </c>
      <c r="AD68" s="48">
        <v>6</v>
      </c>
    </row>
    <row r="69" spans="1:30" x14ac:dyDescent="0.3">
      <c r="A69" s="1" t="s">
        <v>80</v>
      </c>
      <c r="B69" s="15">
        <v>1E-3</v>
      </c>
      <c r="C69" s="15">
        <v>17.399999999999999</v>
      </c>
      <c r="D69" s="15">
        <v>73.53</v>
      </c>
      <c r="E69" s="15">
        <f>'2019'!F69/'2019'!B69</f>
        <v>8.8106904231625833</v>
      </c>
      <c r="F69" s="15">
        <v>310</v>
      </c>
      <c r="G69" s="16">
        <v>128.5</v>
      </c>
      <c r="H69" s="17">
        <v>306891.7</v>
      </c>
      <c r="I69" s="15">
        <v>47.7</v>
      </c>
      <c r="J69" s="15">
        <v>154734</v>
      </c>
      <c r="K69" s="15">
        <f>'2019'!L69/'2019'!B69</f>
        <v>5633.9681514476615</v>
      </c>
      <c r="L69" s="75">
        <v>5411</v>
      </c>
      <c r="M69" s="15">
        <f>'2019'!N69/'2019'!B69</f>
        <v>0.39643652561247217</v>
      </c>
      <c r="N69" s="57">
        <f>'2019'!O69/'2019'!B69</f>
        <v>0.52561247216035634</v>
      </c>
      <c r="O69" s="56">
        <v>1123</v>
      </c>
      <c r="P69" s="56">
        <v>13</v>
      </c>
      <c r="Q69" s="56">
        <v>1.4</v>
      </c>
      <c r="R69" s="56">
        <v>532</v>
      </c>
      <c r="S69" s="56">
        <v>64.2</v>
      </c>
      <c r="T69" s="56">
        <v>3.9</v>
      </c>
      <c r="U69" s="56">
        <v>11.6</v>
      </c>
      <c r="V69" s="56">
        <v>3.5</v>
      </c>
      <c r="W69" s="56">
        <v>15.6</v>
      </c>
      <c r="X69" s="48">
        <v>1.1696</v>
      </c>
      <c r="Y69" s="48">
        <v>14.6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</row>
    <row r="70" spans="1:30" x14ac:dyDescent="0.3">
      <c r="A70" s="1" t="s">
        <v>81</v>
      </c>
      <c r="B70" s="15">
        <v>1E-3</v>
      </c>
      <c r="C70" s="15">
        <v>15.6</v>
      </c>
      <c r="D70" s="15">
        <v>71.89</v>
      </c>
      <c r="E70" s="15">
        <f>'2019'!F70/'2019'!B70</f>
        <v>8.990374331550802</v>
      </c>
      <c r="F70" s="15">
        <v>232</v>
      </c>
      <c r="G70" s="16">
        <v>105.6</v>
      </c>
      <c r="H70" s="17">
        <v>370820.2</v>
      </c>
      <c r="I70" s="15">
        <v>32.9</v>
      </c>
      <c r="J70" s="15">
        <v>188805</v>
      </c>
      <c r="K70" s="15">
        <f>'2019'!L70/'2019'!B70</f>
        <v>3196.968449197861</v>
      </c>
      <c r="L70" s="75">
        <v>7008</v>
      </c>
      <c r="M70" s="15">
        <f>'2019'!N70/'2019'!B70</f>
        <v>0.62673796791443848</v>
      </c>
      <c r="N70" s="57">
        <f>'2019'!O70/'2019'!B70</f>
        <v>0.57112299465240646</v>
      </c>
      <c r="O70" s="56">
        <v>1147</v>
      </c>
      <c r="P70" s="56">
        <v>15.1</v>
      </c>
      <c r="Q70" s="56">
        <v>1.21</v>
      </c>
      <c r="R70" s="56">
        <v>763</v>
      </c>
      <c r="S70" s="56">
        <v>62</v>
      </c>
      <c r="T70" s="56">
        <v>5.3</v>
      </c>
      <c r="U70" s="56">
        <v>16.3</v>
      </c>
      <c r="V70" s="56">
        <v>4</v>
      </c>
      <c r="W70" s="56">
        <v>22.6</v>
      </c>
      <c r="X70" s="48">
        <v>2.3325916666666666</v>
      </c>
      <c r="Y70" s="48">
        <v>26.98</v>
      </c>
      <c r="Z70" s="48">
        <v>0</v>
      </c>
      <c r="AA70" s="48">
        <v>0</v>
      </c>
      <c r="AB70" s="48">
        <v>0</v>
      </c>
      <c r="AC70" s="48">
        <v>0</v>
      </c>
      <c r="AD70" s="48">
        <v>0</v>
      </c>
    </row>
    <row r="71" spans="1:30" x14ac:dyDescent="0.3">
      <c r="A71" s="1" t="s">
        <v>82</v>
      </c>
      <c r="B71" s="15">
        <v>2E-3</v>
      </c>
      <c r="C71" s="15">
        <v>18.8</v>
      </c>
      <c r="D71" s="15">
        <v>74.66</v>
      </c>
      <c r="E71" s="15">
        <f>'2019'!F71/'2019'!B71</f>
        <v>6.7367106671423471</v>
      </c>
      <c r="F71" s="15">
        <v>245</v>
      </c>
      <c r="G71" s="16">
        <v>122.1</v>
      </c>
      <c r="H71" s="17">
        <v>295435.5</v>
      </c>
      <c r="I71" s="15">
        <v>25.9</v>
      </c>
      <c r="J71" s="15">
        <v>191606</v>
      </c>
      <c r="K71" s="15">
        <f>'2019'!L71/'2019'!B71</f>
        <v>7135.9348198358903</v>
      </c>
      <c r="L71" s="75">
        <v>6909</v>
      </c>
      <c r="M71" s="15">
        <f>'2019'!N71/'2019'!B71</f>
        <v>0.91009632536567964</v>
      </c>
      <c r="N71" s="57">
        <f>'2019'!O71/'2019'!B71</f>
        <v>0.65501248662147704</v>
      </c>
      <c r="O71" s="56">
        <v>1141</v>
      </c>
      <c r="P71" s="56">
        <v>11.3</v>
      </c>
      <c r="Q71" s="56">
        <v>1.42</v>
      </c>
      <c r="R71" s="56">
        <v>674</v>
      </c>
      <c r="S71" s="56">
        <v>62.7</v>
      </c>
      <c r="T71" s="56">
        <v>4.9000000000000004</v>
      </c>
      <c r="U71" s="56">
        <v>14</v>
      </c>
      <c r="V71" s="56">
        <v>5.8</v>
      </c>
      <c r="W71" s="56">
        <v>17.399999999999999</v>
      </c>
      <c r="X71" s="48">
        <v>2.6</v>
      </c>
      <c r="Y71" s="48">
        <v>13.88</v>
      </c>
      <c r="Z71" s="48">
        <v>0</v>
      </c>
      <c r="AA71" s="48">
        <v>0</v>
      </c>
      <c r="AB71" s="48">
        <v>0</v>
      </c>
      <c r="AC71" s="48">
        <v>0.28999999999999998</v>
      </c>
      <c r="AD71" s="48">
        <v>2</v>
      </c>
    </row>
    <row r="72" spans="1:30" x14ac:dyDescent="0.3">
      <c r="A72" s="1" t="s">
        <v>83</v>
      </c>
      <c r="B72" s="15">
        <v>1E-3</v>
      </c>
      <c r="C72" s="15">
        <v>15.1</v>
      </c>
      <c r="D72" s="15">
        <v>73.56</v>
      </c>
      <c r="E72" s="15">
        <f>'2019'!F72/'2019'!B72</f>
        <v>8.2919563058589869</v>
      </c>
      <c r="F72" s="15">
        <v>277</v>
      </c>
      <c r="G72" s="16">
        <v>131.4</v>
      </c>
      <c r="H72" s="17">
        <v>350323.20000000001</v>
      </c>
      <c r="I72" s="15">
        <v>33.1</v>
      </c>
      <c r="J72" s="15">
        <v>209132</v>
      </c>
      <c r="K72" s="15">
        <f>'2019'!L72/'2019'!B72</f>
        <v>10173.975471698113</v>
      </c>
      <c r="L72" s="75">
        <v>6591</v>
      </c>
      <c r="M72" s="15">
        <f>'2019'!N72/'2019'!B72</f>
        <v>0.49652432969215493</v>
      </c>
      <c r="N72" s="57">
        <f>'2019'!O72/'2019'!B72</f>
        <v>0.73485600794438932</v>
      </c>
      <c r="O72" s="56">
        <v>1172</v>
      </c>
      <c r="P72" s="56">
        <v>15</v>
      </c>
      <c r="Q72" s="56">
        <v>1.3</v>
      </c>
      <c r="R72" s="56">
        <v>697</v>
      </c>
      <c r="S72" s="56">
        <v>60.6</v>
      </c>
      <c r="T72" s="56">
        <v>3.9</v>
      </c>
      <c r="U72" s="56">
        <v>10.7</v>
      </c>
      <c r="V72" s="56">
        <v>3.8</v>
      </c>
      <c r="W72" s="56">
        <v>18.899999999999999</v>
      </c>
      <c r="X72" s="48">
        <v>2.8000000000000003</v>
      </c>
      <c r="Y72" s="48">
        <v>11.99</v>
      </c>
      <c r="Z72" s="48">
        <v>0</v>
      </c>
      <c r="AA72" s="48">
        <v>0</v>
      </c>
      <c r="AB72" s="48">
        <v>0</v>
      </c>
      <c r="AC72" s="48">
        <v>0.1</v>
      </c>
      <c r="AD72" s="48">
        <v>0</v>
      </c>
    </row>
    <row r="73" spans="1:30" x14ac:dyDescent="0.3">
      <c r="A73" s="1" t="s">
        <v>84</v>
      </c>
      <c r="B73" s="15">
        <v>1E-3</v>
      </c>
      <c r="C73" s="15">
        <v>16.899999999999999</v>
      </c>
      <c r="D73" s="15">
        <v>71.239999999999995</v>
      </c>
      <c r="E73" s="15">
        <f>'2019'!F73/'2019'!B73</f>
        <v>7.5103174603174603</v>
      </c>
      <c r="F73" s="15">
        <v>187</v>
      </c>
      <c r="G73" s="16">
        <v>108.2</v>
      </c>
      <c r="H73" s="17">
        <v>383528.8</v>
      </c>
      <c r="I73" s="15">
        <v>41</v>
      </c>
      <c r="J73" s="15">
        <v>192877</v>
      </c>
      <c r="K73" s="15">
        <f>'2019'!L73/'2019'!B73</f>
        <v>3751.3736507936505</v>
      </c>
      <c r="L73" s="75">
        <v>7305</v>
      </c>
      <c r="M73" s="15">
        <f>'2019'!N73/'2019'!B73</f>
        <v>0.49841269841269842</v>
      </c>
      <c r="N73" s="57">
        <f>'2019'!O73/'2019'!B73</f>
        <v>0.34126984126984128</v>
      </c>
      <c r="O73" s="56">
        <v>1191</v>
      </c>
      <c r="P73" s="56">
        <v>16.3</v>
      </c>
      <c r="Q73" s="56">
        <v>1.4</v>
      </c>
      <c r="R73" s="56">
        <v>733</v>
      </c>
      <c r="S73" s="56">
        <v>66.7</v>
      </c>
      <c r="T73" s="56">
        <v>4</v>
      </c>
      <c r="U73" s="56">
        <v>11.7</v>
      </c>
      <c r="V73" s="56">
        <v>4.2</v>
      </c>
      <c r="W73" s="56">
        <v>15.8</v>
      </c>
      <c r="X73" s="48">
        <v>1.9</v>
      </c>
      <c r="Y73" s="48">
        <v>27.21</v>
      </c>
      <c r="Z73" s="48">
        <v>0</v>
      </c>
      <c r="AA73" s="48">
        <v>0</v>
      </c>
      <c r="AB73" s="48">
        <v>0</v>
      </c>
      <c r="AC73" s="48">
        <v>0.24</v>
      </c>
      <c r="AD73" s="48">
        <v>0</v>
      </c>
    </row>
    <row r="74" spans="1:30" x14ac:dyDescent="0.3">
      <c r="A74" s="1" t="s">
        <v>85</v>
      </c>
      <c r="B74" s="15">
        <v>2E-3</v>
      </c>
      <c r="C74" s="15">
        <v>19.100000000000001</v>
      </c>
      <c r="D74" s="15">
        <v>72.849999999999994</v>
      </c>
      <c r="E74" s="15">
        <f>'2019'!F74/'2019'!B74</f>
        <v>8.0148148148148142</v>
      </c>
      <c r="F74" s="15">
        <v>533</v>
      </c>
      <c r="G74" s="16">
        <v>104.2</v>
      </c>
      <c r="H74" s="17">
        <v>577550.69999999995</v>
      </c>
      <c r="I74" s="15">
        <v>24.6</v>
      </c>
      <c r="J74" s="15">
        <v>158968</v>
      </c>
      <c r="K74" s="15">
        <f>'2019'!L74/'2019'!B74</f>
        <v>4605.628055555555</v>
      </c>
      <c r="L74" s="75">
        <v>8300</v>
      </c>
      <c r="M74" s="15">
        <f>'2019'!N74/'2019'!B74</f>
        <v>0.6333333333333333</v>
      </c>
      <c r="N74" s="57">
        <f>'2019'!O74/'2019'!B74</f>
        <v>0.48518518518518516</v>
      </c>
      <c r="O74" s="56">
        <v>1131</v>
      </c>
      <c r="P74" s="56">
        <v>11.3</v>
      </c>
      <c r="Q74" s="56">
        <v>1.31</v>
      </c>
      <c r="R74" s="56">
        <v>690</v>
      </c>
      <c r="S74" s="56">
        <v>62.3</v>
      </c>
      <c r="T74" s="56">
        <v>5.5</v>
      </c>
      <c r="U74" s="56">
        <v>14.8</v>
      </c>
      <c r="V74" s="56">
        <v>4.4000000000000004</v>
      </c>
      <c r="W74" s="56">
        <v>19.8</v>
      </c>
      <c r="X74" s="48">
        <v>2.2999999999999998</v>
      </c>
      <c r="Y74" s="48">
        <v>34.090000000000003</v>
      </c>
      <c r="Z74" s="48">
        <v>0</v>
      </c>
      <c r="AA74" s="48">
        <v>0</v>
      </c>
      <c r="AB74" s="48">
        <v>0</v>
      </c>
      <c r="AC74" s="48">
        <v>0.37</v>
      </c>
      <c r="AD74" s="48">
        <v>2</v>
      </c>
    </row>
    <row r="75" spans="1:30" x14ac:dyDescent="0.3">
      <c r="A75" s="1" t="s">
        <v>86</v>
      </c>
      <c r="B75" s="15">
        <v>1E-3</v>
      </c>
      <c r="C75" s="15">
        <v>14.9</v>
      </c>
      <c r="D75" s="15">
        <v>72.209999999999994</v>
      </c>
      <c r="E75" s="15">
        <f>'2019'!F75/'2019'!B75</f>
        <v>5.3335607094133701</v>
      </c>
      <c r="F75" s="15">
        <v>229</v>
      </c>
      <c r="G75" s="16">
        <v>113.2</v>
      </c>
      <c r="H75" s="17">
        <v>462903.4</v>
      </c>
      <c r="I75" s="15">
        <v>32.299999999999997</v>
      </c>
      <c r="J75" s="15">
        <v>208800</v>
      </c>
      <c r="K75" s="15">
        <f>'2019'!L75/'2019'!B75</f>
        <v>5168.9184174624834</v>
      </c>
      <c r="L75" s="75">
        <v>7833</v>
      </c>
      <c r="M75" s="15">
        <f>'2019'!N75/'2019'!B75</f>
        <v>0.65347885402455663</v>
      </c>
      <c r="N75" s="57">
        <f>'2019'!O75/'2019'!B75</f>
        <v>0.24624829467939974</v>
      </c>
      <c r="O75" s="56">
        <v>1205</v>
      </c>
      <c r="P75" s="56">
        <v>15.9</v>
      </c>
      <c r="Q75" s="56">
        <v>1.26</v>
      </c>
      <c r="R75" s="56">
        <v>677</v>
      </c>
      <c r="S75" s="56">
        <v>66.599999999999994</v>
      </c>
      <c r="T75" s="56">
        <v>3.8</v>
      </c>
      <c r="U75" s="56">
        <v>10.3</v>
      </c>
      <c r="V75" s="56">
        <v>4.8</v>
      </c>
      <c r="W75" s="56">
        <v>24.3</v>
      </c>
      <c r="X75" s="48">
        <v>1.7999999999999998</v>
      </c>
      <c r="Y75" s="48">
        <v>16.239999999999998</v>
      </c>
      <c r="Z75" s="48">
        <v>0</v>
      </c>
      <c r="AA75" s="48">
        <v>0</v>
      </c>
      <c r="AB75" s="48">
        <v>0</v>
      </c>
      <c r="AC75" s="48">
        <v>1.62</v>
      </c>
      <c r="AD75" s="48">
        <v>0</v>
      </c>
    </row>
    <row r="76" spans="1:30" ht="28.2" x14ac:dyDescent="0.3">
      <c r="A76" s="1" t="s">
        <v>87</v>
      </c>
      <c r="B76" s="15">
        <v>2E-3</v>
      </c>
      <c r="C76" s="15">
        <v>21.8</v>
      </c>
      <c r="D76" s="15">
        <v>72.75</v>
      </c>
      <c r="E76" s="15">
        <f>'2019'!F76/'2019'!B76</f>
        <v>21.186605981794539</v>
      </c>
      <c r="F76" s="15">
        <v>343</v>
      </c>
      <c r="G76" s="16">
        <v>146.9</v>
      </c>
      <c r="H76" s="17">
        <v>2384622.4</v>
      </c>
      <c r="I76" s="15">
        <v>32.700000000000003</v>
      </c>
      <c r="J76" s="15">
        <v>263154</v>
      </c>
      <c r="K76" s="15">
        <f>'2019'!L76/'2019'!B76</f>
        <v>32128.194993498048</v>
      </c>
      <c r="L76" s="75">
        <v>10222</v>
      </c>
      <c r="M76" s="15">
        <f>'2019'!N76/'2019'!B76</f>
        <v>0.7496749024707412</v>
      </c>
      <c r="N76" s="57">
        <f>'2019'!O76/'2019'!B76</f>
        <v>0.73407022106631992</v>
      </c>
      <c r="O76" s="56">
        <v>1102</v>
      </c>
      <c r="P76" s="56">
        <v>10.5</v>
      </c>
      <c r="Q76" s="56">
        <v>1.75</v>
      </c>
      <c r="R76" s="56">
        <v>667</v>
      </c>
      <c r="S76" s="56">
        <v>62.5</v>
      </c>
      <c r="T76" s="56">
        <v>4.0999999999999996</v>
      </c>
      <c r="U76" s="56">
        <v>14.7</v>
      </c>
      <c r="V76" s="56">
        <v>4.2</v>
      </c>
      <c r="W76" s="56">
        <v>25.7</v>
      </c>
      <c r="X76" s="48">
        <v>2.7</v>
      </c>
      <c r="Y76" s="48">
        <v>14.04</v>
      </c>
      <c r="Z76" s="48">
        <v>0</v>
      </c>
      <c r="AA76" s="48">
        <v>0</v>
      </c>
      <c r="AB76" s="48">
        <v>0</v>
      </c>
      <c r="AC76" s="48">
        <v>0.46</v>
      </c>
      <c r="AD76" s="48">
        <v>0</v>
      </c>
    </row>
    <row r="77" spans="1:30" x14ac:dyDescent="0.3">
      <c r="A77" s="1" t="s">
        <v>88</v>
      </c>
      <c r="B77" s="15">
        <v>3.0000000000000001E-3</v>
      </c>
      <c r="C77" s="15">
        <v>20.5</v>
      </c>
      <c r="D77" s="15">
        <v>72.8</v>
      </c>
      <c r="E77" s="15">
        <f>'2019'!F77/'2019'!B77</f>
        <v>6.4723517654896732</v>
      </c>
      <c r="F77" s="15">
        <v>289</v>
      </c>
      <c r="G77" s="16">
        <v>134.30000000000001</v>
      </c>
      <c r="H77" s="17">
        <v>479562.9</v>
      </c>
      <c r="I77" s="15">
        <v>29</v>
      </c>
      <c r="J77" s="15">
        <v>161544</v>
      </c>
      <c r="K77" s="15">
        <f>'2019'!L77/'2019'!B77</f>
        <v>5382.6900066622256</v>
      </c>
      <c r="L77" s="75">
        <v>5982</v>
      </c>
      <c r="M77" s="15">
        <f>'2019'!N77/'2019'!B77</f>
        <v>0.77681545636242511</v>
      </c>
      <c r="N77" s="57">
        <f>'2019'!O77/'2019'!B77</f>
        <v>0.65956029313790809</v>
      </c>
      <c r="O77" s="56">
        <v>1171</v>
      </c>
      <c r="P77" s="56">
        <v>11.9</v>
      </c>
      <c r="Q77" s="56">
        <v>1.5</v>
      </c>
      <c r="R77" s="56">
        <v>626</v>
      </c>
      <c r="S77" s="56">
        <v>64.7</v>
      </c>
      <c r="T77" s="56">
        <v>4.3</v>
      </c>
      <c r="U77" s="56">
        <v>12.4</v>
      </c>
      <c r="V77" s="56">
        <v>4.4000000000000004</v>
      </c>
      <c r="W77" s="56">
        <v>20.6</v>
      </c>
      <c r="X77" s="48">
        <v>2.6</v>
      </c>
      <c r="Y77" s="48">
        <v>30.1</v>
      </c>
      <c r="Z77" s="48">
        <v>0</v>
      </c>
      <c r="AA77" s="48">
        <v>0</v>
      </c>
      <c r="AB77" s="48">
        <v>0</v>
      </c>
      <c r="AC77" s="48">
        <v>0.13</v>
      </c>
      <c r="AD77" s="48">
        <v>0</v>
      </c>
    </row>
    <row r="78" spans="1:30" x14ac:dyDescent="0.3">
      <c r="A78" s="1" t="s">
        <v>89</v>
      </c>
      <c r="B78" s="15">
        <v>1E-3</v>
      </c>
      <c r="C78" s="15">
        <v>16.7</v>
      </c>
      <c r="D78" s="15">
        <v>72.959999999999994</v>
      </c>
      <c r="E78" s="15">
        <f>'2019'!F78/'2019'!B78</f>
        <v>5.9544715447154468</v>
      </c>
      <c r="F78" s="15">
        <v>289</v>
      </c>
      <c r="G78" s="16">
        <v>127.1</v>
      </c>
      <c r="H78" s="17">
        <v>340581.4</v>
      </c>
      <c r="I78" s="15">
        <v>40.200000000000003</v>
      </c>
      <c r="J78" s="15">
        <v>161005</v>
      </c>
      <c r="K78" s="15">
        <f>'2019'!L78/'2019'!B78</f>
        <v>6294.2129268292683</v>
      </c>
      <c r="L78" s="75">
        <v>7142</v>
      </c>
      <c r="M78" s="15">
        <f>'2019'!N78/'2019'!B78</f>
        <v>0.6308943089430894</v>
      </c>
      <c r="N78" s="57">
        <f>'2019'!O78/'2019'!B78</f>
        <v>0.56341463414634141</v>
      </c>
      <c r="O78" s="56">
        <v>1173</v>
      </c>
      <c r="P78" s="56">
        <v>13.8</v>
      </c>
      <c r="Q78" s="56">
        <v>1.42</v>
      </c>
      <c r="R78" s="56">
        <v>652</v>
      </c>
      <c r="S78" s="56">
        <v>61.7</v>
      </c>
      <c r="T78" s="56">
        <v>3.8</v>
      </c>
      <c r="U78" s="56">
        <v>15.5</v>
      </c>
      <c r="V78" s="56">
        <v>4.3</v>
      </c>
      <c r="W78" s="56">
        <v>20.3</v>
      </c>
      <c r="X78" s="48">
        <v>2.4</v>
      </c>
      <c r="Y78" s="48">
        <v>27.85</v>
      </c>
      <c r="Z78" s="48">
        <v>0</v>
      </c>
      <c r="AA78" s="48">
        <v>0</v>
      </c>
      <c r="AB78" s="48">
        <v>0</v>
      </c>
      <c r="AC78" s="48">
        <v>2.02</v>
      </c>
      <c r="AD78" s="48">
        <v>0</v>
      </c>
    </row>
    <row r="79" spans="1:30" x14ac:dyDescent="0.3">
      <c r="A79" s="1" t="s">
        <v>90</v>
      </c>
      <c r="B79" s="15">
        <v>2E-3</v>
      </c>
      <c r="C79" s="15">
        <v>19.2</v>
      </c>
      <c r="D79" s="15">
        <v>70.05</v>
      </c>
      <c r="E79" s="15">
        <f>'2019'!F79/'2019'!B79</f>
        <v>9.9460486322188455</v>
      </c>
      <c r="F79" s="15">
        <v>324</v>
      </c>
      <c r="G79" s="16">
        <v>116.4</v>
      </c>
      <c r="H79" s="17">
        <v>608977.5</v>
      </c>
      <c r="I79" s="15">
        <v>43.3</v>
      </c>
      <c r="J79" s="15">
        <v>262321</v>
      </c>
      <c r="K79" s="15">
        <f>'2019'!L79/'2019'!B79</f>
        <v>40641.616109422488</v>
      </c>
      <c r="L79" s="75">
        <v>14231</v>
      </c>
      <c r="M79" s="15">
        <f>'2019'!N79/'2019'!B79</f>
        <v>0.50151975683890582</v>
      </c>
      <c r="N79" s="57">
        <f>'2019'!O79/'2019'!B79</f>
        <v>0.54103343465045595</v>
      </c>
      <c r="O79" s="56">
        <v>1100</v>
      </c>
      <c r="P79" s="56">
        <v>13.3</v>
      </c>
      <c r="Q79" s="56">
        <v>1.59</v>
      </c>
      <c r="R79" s="56">
        <v>705</v>
      </c>
      <c r="S79" s="56">
        <v>66.5</v>
      </c>
      <c r="T79" s="56">
        <v>3.8</v>
      </c>
      <c r="U79" s="56">
        <v>12.2</v>
      </c>
      <c r="V79" s="56">
        <v>4</v>
      </c>
      <c r="W79" s="56">
        <v>25.3</v>
      </c>
      <c r="X79" s="48">
        <v>1.6</v>
      </c>
      <c r="Y79" s="48">
        <v>36.64</v>
      </c>
      <c r="Z79" s="48">
        <v>0</v>
      </c>
      <c r="AA79" s="48">
        <v>0</v>
      </c>
      <c r="AB79" s="48">
        <v>0</v>
      </c>
      <c r="AC79" s="48">
        <v>0.68</v>
      </c>
      <c r="AD79" s="48">
        <v>1</v>
      </c>
    </row>
    <row r="80" spans="1:30" ht="28.2" x14ac:dyDescent="0.3">
      <c r="A80" s="1" t="s">
        <v>91</v>
      </c>
      <c r="B80" s="15">
        <v>3.0000000000000001E-3</v>
      </c>
      <c r="C80" s="15">
        <v>23.1</v>
      </c>
      <c r="D80" s="15">
        <v>75.040000000000006</v>
      </c>
      <c r="E80" s="15">
        <f>'2019'!F80/'2019'!B80</f>
        <v>8.2937313432835822</v>
      </c>
      <c r="F80" s="15">
        <v>135</v>
      </c>
      <c r="G80" s="16">
        <v>135.6</v>
      </c>
      <c r="H80" s="17">
        <v>2733622.7</v>
      </c>
      <c r="I80" s="15">
        <v>30.9</v>
      </c>
      <c r="J80" s="15">
        <v>262109</v>
      </c>
      <c r="K80" s="15">
        <f>'2019'!L80/'2019'!B80</f>
        <v>10306.096835820896</v>
      </c>
      <c r="L80" s="75">
        <v>14801</v>
      </c>
      <c r="M80" s="15">
        <f>'2019'!N80/'2019'!B80</f>
        <v>0.61373134328358214</v>
      </c>
      <c r="N80" s="57">
        <f>'2019'!O80/'2019'!B80</f>
        <v>0.61074626865671644</v>
      </c>
      <c r="O80" s="56">
        <v>1054</v>
      </c>
      <c r="P80" s="56">
        <v>6</v>
      </c>
      <c r="Q80" s="56">
        <v>1.76</v>
      </c>
      <c r="R80" s="56">
        <v>691</v>
      </c>
      <c r="S80" s="56">
        <v>71</v>
      </c>
      <c r="T80" s="56">
        <v>2.5</v>
      </c>
      <c r="U80" s="56">
        <v>8.9</v>
      </c>
      <c r="V80" s="56">
        <v>4.0999999999999996</v>
      </c>
      <c r="W80" s="56">
        <v>23.2</v>
      </c>
      <c r="X80" s="48">
        <v>2.9000000000000004</v>
      </c>
      <c r="Y80" s="48">
        <v>30.5</v>
      </c>
      <c r="Z80" s="48">
        <v>0</v>
      </c>
      <c r="AA80" s="48">
        <v>0</v>
      </c>
      <c r="AB80" s="48">
        <v>0</v>
      </c>
      <c r="AC80" s="48">
        <v>0.48</v>
      </c>
      <c r="AD80" s="48">
        <v>1</v>
      </c>
    </row>
    <row r="81" spans="1:30" x14ac:dyDescent="0.3">
      <c r="A81" s="1" t="s">
        <v>92</v>
      </c>
      <c r="B81" s="15">
        <v>2E-3</v>
      </c>
      <c r="C81" s="15">
        <v>19.5</v>
      </c>
      <c r="D81" s="15">
        <v>72.08</v>
      </c>
      <c r="E81" s="15">
        <f>'2019'!F81/'2019'!B81</f>
        <v>5.6806116560877093</v>
      </c>
      <c r="F81" s="15">
        <v>256</v>
      </c>
      <c r="G81" s="16">
        <v>135.30000000000001</v>
      </c>
      <c r="H81" s="17">
        <v>445276.7</v>
      </c>
      <c r="I81" s="15">
        <v>31.7</v>
      </c>
      <c r="J81" s="15">
        <v>158480</v>
      </c>
      <c r="K81" s="15">
        <f>'2019'!L81/'2019'!B81</f>
        <v>4988.228101557992</v>
      </c>
      <c r="L81" s="75">
        <v>7036</v>
      </c>
      <c r="M81" s="15">
        <f>'2019'!N81/'2019'!B81</f>
        <v>0.67743796884016161</v>
      </c>
      <c r="N81" s="57">
        <f>'2019'!O81/'2019'!B81</f>
        <v>1.2536064627813042</v>
      </c>
      <c r="O81" s="56">
        <v>1183</v>
      </c>
      <c r="P81" s="56">
        <v>13.1</v>
      </c>
      <c r="Q81" s="56">
        <v>1.48</v>
      </c>
      <c r="R81" s="56">
        <v>719</v>
      </c>
      <c r="S81" s="56">
        <v>68.3</v>
      </c>
      <c r="T81" s="56">
        <v>5.0999999999999996</v>
      </c>
      <c r="U81" s="56">
        <v>12.8</v>
      </c>
      <c r="V81" s="56">
        <v>4.9000000000000004</v>
      </c>
      <c r="W81" s="56">
        <v>26.9</v>
      </c>
      <c r="X81" s="48">
        <v>2.2999999999999998</v>
      </c>
      <c r="Y81" s="48">
        <v>29.55</v>
      </c>
      <c r="Z81" s="48">
        <v>0</v>
      </c>
      <c r="AA81" s="48">
        <v>0</v>
      </c>
      <c r="AB81" s="48">
        <v>0</v>
      </c>
      <c r="AC81" s="48">
        <v>0.37</v>
      </c>
      <c r="AD81" s="48">
        <v>1</v>
      </c>
    </row>
    <row r="82" spans="1:30" x14ac:dyDescent="0.3">
      <c r="A82" s="1" t="s">
        <v>93</v>
      </c>
      <c r="B82" s="15">
        <v>3.0000000000000001E-3</v>
      </c>
      <c r="C82" s="15">
        <v>33.4</v>
      </c>
      <c r="D82" s="15">
        <v>75.88</v>
      </c>
      <c r="E82" s="15">
        <f>'2019'!F82/'2019'!B82</f>
        <v>5.9702501690331307</v>
      </c>
      <c r="F82" s="15">
        <v>227</v>
      </c>
      <c r="G82" s="16">
        <v>174.6</v>
      </c>
      <c r="H82" s="17">
        <v>164617.29999999999</v>
      </c>
      <c r="I82" s="15">
        <v>27.2</v>
      </c>
      <c r="J82" s="15">
        <v>120058</v>
      </c>
      <c r="K82" s="15">
        <f>'2019'!L82/'2019'!B82</f>
        <v>7400.7723461798514</v>
      </c>
      <c r="L82" s="75">
        <v>5782</v>
      </c>
      <c r="M82" s="15">
        <f>'2019'!N82/'2019'!B82</f>
        <v>0.40229885057471265</v>
      </c>
      <c r="N82" s="57">
        <f>'2019'!O82/'2019'!B82</f>
        <v>0.40635564570655847</v>
      </c>
      <c r="O82" s="56">
        <v>1028</v>
      </c>
      <c r="P82" s="56">
        <v>4.3</v>
      </c>
      <c r="Q82" s="56">
        <v>2.58</v>
      </c>
      <c r="R82" s="56">
        <v>157</v>
      </c>
      <c r="S82" s="56">
        <v>57.9</v>
      </c>
      <c r="T82" s="56">
        <v>13.4</v>
      </c>
      <c r="U82" s="56">
        <v>20.7</v>
      </c>
      <c r="V82" s="56">
        <v>5.6</v>
      </c>
      <c r="W82" s="56">
        <v>4.8</v>
      </c>
      <c r="X82" s="48">
        <v>1.7000000000000002</v>
      </c>
      <c r="Y82" s="48">
        <v>1.94</v>
      </c>
      <c r="Z82" s="48">
        <v>0</v>
      </c>
      <c r="AA82" s="48">
        <v>0</v>
      </c>
      <c r="AB82" s="48">
        <v>0</v>
      </c>
      <c r="AC82" s="48">
        <v>0</v>
      </c>
      <c r="AD82" s="48">
        <v>0</v>
      </c>
    </row>
    <row r="83" spans="1:30" ht="28.2" x14ac:dyDescent="0.3">
      <c r="A83" s="1" t="s">
        <v>94</v>
      </c>
      <c r="B83" s="15">
        <v>1E-3</v>
      </c>
      <c r="C83" s="15">
        <v>19.2</v>
      </c>
      <c r="D83" s="15">
        <v>73.44</v>
      </c>
      <c r="E83" s="15">
        <f>'2019'!F83/'2019'!B83</f>
        <v>6.2200328407224958</v>
      </c>
      <c r="F83" s="15">
        <v>283</v>
      </c>
      <c r="G83" s="16">
        <v>123</v>
      </c>
      <c r="H83" s="17">
        <v>278358.90000000002</v>
      </c>
      <c r="I83" s="15">
        <v>28.2</v>
      </c>
      <c r="J83" s="15">
        <v>136291</v>
      </c>
      <c r="K83" s="15">
        <f>'2019'!L83/'2019'!B83</f>
        <v>5550.1403119868637</v>
      </c>
      <c r="L83" s="75">
        <v>6862</v>
      </c>
      <c r="M83" s="15">
        <f>'2019'!N83/'2019'!B83</f>
        <v>0.92364532019704437</v>
      </c>
      <c r="N83" s="57">
        <f>'2019'!O83/'2019'!B83</f>
        <v>0.66256157635467983</v>
      </c>
      <c r="O83" s="56">
        <v>1135</v>
      </c>
      <c r="P83" s="56">
        <v>12.4</v>
      </c>
      <c r="Q83" s="56">
        <v>1.47</v>
      </c>
      <c r="R83" s="56">
        <v>613</v>
      </c>
      <c r="S83" s="56">
        <v>62.9</v>
      </c>
      <c r="T83" s="56">
        <v>4.7</v>
      </c>
      <c r="U83" s="56">
        <v>17.399999999999999</v>
      </c>
      <c r="V83" s="56">
        <v>3</v>
      </c>
      <c r="W83" s="56">
        <v>21.7</v>
      </c>
      <c r="X83" s="48">
        <v>2.1999999999999997</v>
      </c>
      <c r="Y83" s="48">
        <v>26.25</v>
      </c>
      <c r="Z83" s="48">
        <v>0</v>
      </c>
      <c r="AA83" s="48">
        <v>0</v>
      </c>
      <c r="AB83" s="48">
        <v>0</v>
      </c>
      <c r="AC83" s="48">
        <v>0.9</v>
      </c>
      <c r="AD83" s="48">
        <v>1</v>
      </c>
    </row>
    <row r="84" spans="1:30" ht="28.2" x14ac:dyDescent="0.3">
      <c r="A84" s="1" t="s">
        <v>95</v>
      </c>
      <c r="B84" s="15">
        <v>1E-3</v>
      </c>
      <c r="C84" s="15">
        <v>22.4</v>
      </c>
      <c r="D84" s="15">
        <v>68.09</v>
      </c>
      <c r="E84" s="15">
        <f>'2019'!F84/'2019'!B84</f>
        <v>28.32</v>
      </c>
      <c r="F84" s="15">
        <v>27</v>
      </c>
      <c r="G84" s="16">
        <v>78.8</v>
      </c>
      <c r="H84" s="17">
        <v>1898634.8</v>
      </c>
      <c r="I84" s="15">
        <v>43.4</v>
      </c>
      <c r="J84" s="15">
        <v>209839</v>
      </c>
      <c r="K84" s="15">
        <f>'2019'!L84/'2019'!B84</f>
        <v>17405.316000000003</v>
      </c>
      <c r="L84" s="75">
        <v>14501</v>
      </c>
      <c r="M84" s="15">
        <f>'2019'!N84/'2019'!B84</f>
        <v>0.86</v>
      </c>
      <c r="N84" s="57">
        <f>'2019'!O84/'2019'!B84</f>
        <v>0.26</v>
      </c>
      <c r="O84" s="56">
        <v>962</v>
      </c>
      <c r="P84" s="56">
        <v>9.1</v>
      </c>
      <c r="Q84" s="56">
        <v>1.68</v>
      </c>
      <c r="R84" s="56">
        <v>686</v>
      </c>
      <c r="S84" s="56">
        <v>78.400000000000006</v>
      </c>
      <c r="T84" s="56">
        <v>3.8</v>
      </c>
      <c r="U84" s="56">
        <v>8.5</v>
      </c>
      <c r="V84" s="56">
        <v>10.5</v>
      </c>
      <c r="W84" s="56">
        <v>12</v>
      </c>
      <c r="X84" s="48">
        <v>3.5999999999999996</v>
      </c>
      <c r="Y84" s="48">
        <v>18.600000000000001</v>
      </c>
      <c r="Z84" s="48">
        <v>0</v>
      </c>
      <c r="AA84" s="48">
        <v>0</v>
      </c>
      <c r="AB84" s="48">
        <v>0</v>
      </c>
      <c r="AC84" s="48">
        <v>0</v>
      </c>
      <c r="AD84" s="48">
        <v>0</v>
      </c>
    </row>
    <row r="85" spans="1:30" ht="28.2" x14ac:dyDescent="0.3">
      <c r="A85" s="1" t="s">
        <v>96</v>
      </c>
      <c r="B85" s="15">
        <v>2E-3</v>
      </c>
      <c r="C85" s="15">
        <v>23.9</v>
      </c>
      <c r="D85" s="15">
        <v>74.180000000000007</v>
      </c>
      <c r="E85" s="15">
        <f>'2019'!F85/'2019'!B85</f>
        <v>13.834558823529411</v>
      </c>
      <c r="F85" s="15">
        <v>10</v>
      </c>
      <c r="G85" s="16">
        <v>131.80000000000001</v>
      </c>
      <c r="H85" s="17">
        <v>5710467.4000000004</v>
      </c>
      <c r="I85" s="15">
        <v>39.299999999999997</v>
      </c>
      <c r="J85" s="15">
        <v>261956</v>
      </c>
      <c r="K85" s="15">
        <f>'2019'!L85/'2019'!B85</f>
        <v>38552.426838235289</v>
      </c>
      <c r="L85" s="75">
        <v>14224</v>
      </c>
      <c r="M85" s="15">
        <f>'2019'!N85/'2019'!B85</f>
        <v>0.50367647058823528</v>
      </c>
      <c r="N85" s="57">
        <f>'2019'!O85/'2019'!B85</f>
        <v>0.45404411764705882</v>
      </c>
      <c r="O85" s="56">
        <v>1016</v>
      </c>
      <c r="P85" s="56">
        <v>4.7</v>
      </c>
      <c r="Q85" s="56">
        <v>1.83</v>
      </c>
      <c r="R85" s="56">
        <v>746</v>
      </c>
      <c r="S85" s="56">
        <v>75.3</v>
      </c>
      <c r="T85" s="56">
        <v>1.9</v>
      </c>
      <c r="U85" s="56">
        <v>5.6</v>
      </c>
      <c r="V85" s="56">
        <v>5.5</v>
      </c>
      <c r="W85" s="56">
        <v>23.4</v>
      </c>
      <c r="X85" s="48">
        <v>2.7</v>
      </c>
      <c r="Y85" s="48">
        <v>10.29</v>
      </c>
      <c r="Z85" s="48">
        <v>0</v>
      </c>
      <c r="AA85" s="48">
        <v>0</v>
      </c>
      <c r="AB85" s="48">
        <v>0</v>
      </c>
      <c r="AC85" s="48">
        <v>0.19</v>
      </c>
      <c r="AD85" s="48">
        <v>0</v>
      </c>
    </row>
    <row r="86" spans="1:30" x14ac:dyDescent="0.3">
      <c r="A86" s="1" t="s">
        <v>97</v>
      </c>
      <c r="B86" s="15">
        <v>1E-3</v>
      </c>
      <c r="C86" s="15">
        <v>17.399999999999999</v>
      </c>
      <c r="D86" s="15">
        <v>72.92</v>
      </c>
      <c r="E86" s="15">
        <f>'2019'!F86/'2019'!B86</f>
        <v>8.1810207336523124</v>
      </c>
      <c r="F86" s="15">
        <v>245</v>
      </c>
      <c r="G86" s="16">
        <v>115.1</v>
      </c>
      <c r="H86" s="17">
        <v>482944.9</v>
      </c>
      <c r="I86" s="15">
        <v>33.9</v>
      </c>
      <c r="J86" s="15">
        <v>199963</v>
      </c>
      <c r="K86" s="15">
        <f>'2019'!L86/'2019'!B86</f>
        <v>5216.0266347687402</v>
      </c>
      <c r="L86" s="75">
        <v>7674</v>
      </c>
      <c r="M86" s="15">
        <f>'2019'!N86/'2019'!B86</f>
        <v>0.57814992025518341</v>
      </c>
      <c r="N86" s="57">
        <f>'2019'!O86/'2019'!B86</f>
        <v>0.45534290271132377</v>
      </c>
      <c r="O86" s="56">
        <v>1224</v>
      </c>
      <c r="P86" s="56">
        <v>14.7</v>
      </c>
      <c r="Q86" s="56">
        <v>1.37</v>
      </c>
      <c r="R86" s="56">
        <v>672</v>
      </c>
      <c r="S86" s="56">
        <v>64.400000000000006</v>
      </c>
      <c r="T86" s="56">
        <v>5.4</v>
      </c>
      <c r="U86" s="56">
        <v>10.3</v>
      </c>
      <c r="V86" s="56">
        <v>3.3</v>
      </c>
      <c r="W86" s="56">
        <v>24.2</v>
      </c>
      <c r="X86" s="48">
        <v>1.7000000000000002</v>
      </c>
      <c r="Y86" s="48">
        <v>28.62</v>
      </c>
      <c r="Z86" s="48">
        <v>0</v>
      </c>
      <c r="AA86" s="48">
        <v>0</v>
      </c>
      <c r="AB86" s="48">
        <v>0</v>
      </c>
      <c r="AC86" s="48">
        <v>0.16</v>
      </c>
      <c r="AD86" s="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B0D7-EFE8-451E-BC4D-ACB2B0766C63}">
  <sheetPr codeName="Лист7"/>
  <dimension ref="A1:AY258"/>
  <sheetViews>
    <sheetView tabSelected="1" zoomScale="70" zoomScaleNormal="70" workbookViewId="0">
      <pane xSplit="1" ySplit="1" topLeftCell="B231" activePane="bottomRight" state="frozen"/>
      <selection pane="topRight" activeCell="B1" sqref="B1"/>
      <selection pane="bottomLeft" activeCell="A2" sqref="A2"/>
      <selection pane="bottomRight" activeCell="N170" sqref="N170:N254"/>
    </sheetView>
  </sheetViews>
  <sheetFormatPr defaultRowHeight="14.4" x14ac:dyDescent="0.3"/>
  <cols>
    <col min="1" max="1" width="29.21875" customWidth="1"/>
    <col min="2" max="2" width="12.88671875" customWidth="1"/>
    <col min="3" max="3" width="9.44140625" customWidth="1"/>
    <col min="4" max="4" width="12.21875" customWidth="1"/>
    <col min="5" max="5" width="12.21875" hidden="1" customWidth="1"/>
    <col min="6" max="6" width="15.44140625" hidden="1" customWidth="1"/>
    <col min="7" max="7" width="14.44140625" hidden="1" customWidth="1"/>
    <col min="8" max="8" width="15.5546875" customWidth="1"/>
    <col min="9" max="9" width="14.44140625" customWidth="1"/>
    <col min="10" max="10" width="9.6640625" customWidth="1"/>
    <col min="11" max="11" width="13.44140625" customWidth="1"/>
    <col min="12" max="12" width="14.21875" customWidth="1"/>
    <col min="13" max="13" width="12.21875" customWidth="1"/>
    <col min="14" max="14" width="14.21875" customWidth="1"/>
    <col min="15" max="16" width="12.88671875" customWidth="1"/>
    <col min="17" max="17" width="12.21875" customWidth="1"/>
    <col min="18" max="19" width="11.88671875" customWidth="1"/>
    <col min="20" max="20" width="15" customWidth="1"/>
    <col min="21" max="21" width="13.44140625" customWidth="1"/>
    <col min="22" max="22" width="15.109375" customWidth="1"/>
    <col min="23" max="23" width="18.88671875" customWidth="1"/>
    <col min="24" max="24" width="14.77734375" customWidth="1"/>
    <col min="25" max="51" width="8.88671875" customWidth="1"/>
  </cols>
  <sheetData>
    <row r="1" spans="1:51" ht="100.8" customHeight="1" x14ac:dyDescent="0.3">
      <c r="A1" s="28" t="s">
        <v>186</v>
      </c>
      <c r="B1" s="29" t="s">
        <v>515</v>
      </c>
      <c r="C1" s="30" t="s">
        <v>563</v>
      </c>
      <c r="D1" s="42" t="s">
        <v>540</v>
      </c>
      <c r="E1" s="30" t="s">
        <v>564</v>
      </c>
      <c r="F1" s="30" t="s">
        <v>565</v>
      </c>
      <c r="G1" s="30" t="s">
        <v>566</v>
      </c>
      <c r="H1" s="30" t="s">
        <v>567</v>
      </c>
      <c r="I1" s="30" t="s">
        <v>568</v>
      </c>
      <c r="J1" s="43" t="s">
        <v>541</v>
      </c>
      <c r="K1" s="43" t="s">
        <v>516</v>
      </c>
      <c r="L1" s="43" t="s">
        <v>517</v>
      </c>
      <c r="M1" s="43" t="s">
        <v>518</v>
      </c>
      <c r="N1" s="43" t="s">
        <v>519</v>
      </c>
      <c r="O1" s="43" t="s">
        <v>537</v>
      </c>
      <c r="P1" s="43" t="s">
        <v>539</v>
      </c>
      <c r="Q1" s="43" t="s">
        <v>538</v>
      </c>
      <c r="R1" s="43" t="s">
        <v>558</v>
      </c>
      <c r="S1" s="44" t="s">
        <v>0</v>
      </c>
      <c r="T1" s="44" t="s">
        <v>181</v>
      </c>
      <c r="U1" s="44" t="s">
        <v>2</v>
      </c>
      <c r="V1" s="44" t="s">
        <v>192</v>
      </c>
      <c r="W1" s="43" t="s">
        <v>4</v>
      </c>
      <c r="X1" s="44" t="s">
        <v>5</v>
      </c>
      <c r="Y1" s="43" t="s">
        <v>182</v>
      </c>
      <c r="Z1" s="44" t="s">
        <v>183</v>
      </c>
      <c r="AA1" s="44" t="s">
        <v>6</v>
      </c>
      <c r="AB1" s="45" t="s">
        <v>187</v>
      </c>
      <c r="AC1" s="44" t="s">
        <v>185</v>
      </c>
      <c r="AD1" s="44" t="s">
        <v>188</v>
      </c>
      <c r="AE1" s="46" t="s">
        <v>190</v>
      </c>
      <c r="AF1" s="44" t="s">
        <v>521</v>
      </c>
      <c r="AG1" s="47" t="s">
        <v>562</v>
      </c>
      <c r="AH1" s="47" t="s">
        <v>555</v>
      </c>
      <c r="AI1" s="47" t="s">
        <v>556</v>
      </c>
      <c r="AJ1" s="47" t="s">
        <v>557</v>
      </c>
      <c r="AK1" s="47" t="s">
        <v>643</v>
      </c>
      <c r="AL1" s="47" t="s">
        <v>550</v>
      </c>
      <c r="AM1" s="47" t="s">
        <v>551</v>
      </c>
      <c r="AN1" s="47" t="s">
        <v>552</v>
      </c>
      <c r="AO1" s="47" t="s">
        <v>553</v>
      </c>
      <c r="AP1" s="47" t="s">
        <v>554</v>
      </c>
      <c r="AQ1" s="47" t="s">
        <v>542</v>
      </c>
      <c r="AR1" s="47" t="s">
        <v>543</v>
      </c>
      <c r="AS1" s="47" t="s">
        <v>544</v>
      </c>
      <c r="AT1" s="47" t="s">
        <v>545</v>
      </c>
      <c r="AU1" s="47" t="s">
        <v>546</v>
      </c>
      <c r="AV1" s="47" t="s">
        <v>547</v>
      </c>
      <c r="AW1" s="47" t="s">
        <v>548</v>
      </c>
      <c r="AX1" s="47" t="s">
        <v>549</v>
      </c>
      <c r="AY1" s="47" t="s">
        <v>561</v>
      </c>
    </row>
    <row r="2" spans="1:51" hidden="1" x14ac:dyDescent="0.3">
      <c r="A2" s="22" t="s">
        <v>49</v>
      </c>
      <c r="B2" s="20">
        <v>2013</v>
      </c>
      <c r="C2" s="50">
        <v>3.3811666999999996</v>
      </c>
      <c r="D2" s="48">
        <v>36.659999999999997</v>
      </c>
      <c r="E2" s="48">
        <v>1</v>
      </c>
      <c r="F2" s="48">
        <v>0.2</v>
      </c>
      <c r="G2" s="48">
        <v>0.3</v>
      </c>
      <c r="H2" s="48">
        <v>1.47</v>
      </c>
      <c r="I2" s="48">
        <v>3</v>
      </c>
      <c r="J2" s="20"/>
      <c r="K2" s="21">
        <v>6</v>
      </c>
      <c r="L2" s="21">
        <v>3</v>
      </c>
      <c r="M2" s="19">
        <v>1</v>
      </c>
      <c r="N2" s="19">
        <v>0</v>
      </c>
      <c r="O2" s="19">
        <v>0</v>
      </c>
      <c r="P2" s="20">
        <v>1</v>
      </c>
      <c r="Q2" s="20">
        <v>0</v>
      </c>
      <c r="R2" s="20"/>
      <c r="S2" s="21">
        <v>-0.24101013800000004</v>
      </c>
      <c r="T2" s="21">
        <v>-0.15372887000000002</v>
      </c>
      <c r="U2" s="21">
        <v>-7.8669727600000017E-2</v>
      </c>
      <c r="V2" s="21">
        <v>-0.52171720700000002</v>
      </c>
      <c r="W2" s="21">
        <v>-0.52826708699999991</v>
      </c>
      <c r="X2" s="21">
        <v>-2.2365759600000003E-2</v>
      </c>
      <c r="Y2" s="21">
        <v>-0.20545868900000003</v>
      </c>
      <c r="Z2" s="21">
        <v>-0.95362678099999998</v>
      </c>
      <c r="AA2" s="21">
        <v>0.25499866300000007</v>
      </c>
      <c r="AB2" s="21">
        <v>-0.26406912999999999</v>
      </c>
      <c r="AC2" s="21">
        <v>-0.52882815200000011</v>
      </c>
      <c r="AD2" s="21">
        <v>0.58152443700000001</v>
      </c>
      <c r="AE2" s="23">
        <v>5.9320291700000007E-2</v>
      </c>
      <c r="AF2" s="32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2.3473854806807859</v>
      </c>
      <c r="AG2" s="32"/>
      <c r="AH2" s="32">
        <v>1</v>
      </c>
      <c r="AI2" s="32">
        <v>1</v>
      </c>
      <c r="AJ2" s="32">
        <v>0</v>
      </c>
      <c r="AK2" s="32">
        <v>3</v>
      </c>
      <c r="AL2" s="32">
        <v>-0.15372886979739861</v>
      </c>
      <c r="AM2" s="32">
        <v>-7.8669727600018294E-2</v>
      </c>
      <c r="AN2" s="32">
        <v>0.25499866283794859</v>
      </c>
      <c r="AO2" s="32">
        <v>-0.52882815211475542</v>
      </c>
      <c r="AP2" s="32">
        <v>5.9320291654665007E-2</v>
      </c>
      <c r="AQ2" s="32">
        <v>0.28199312511527408</v>
      </c>
      <c r="AR2" s="32">
        <v>0.2167117206473369</v>
      </c>
      <c r="AS2" s="32">
        <v>-0.27411617043220221</v>
      </c>
      <c r="AT2" s="32">
        <v>7.849355989966357E-2</v>
      </c>
      <c r="AU2" s="32">
        <v>-1.7760280702318821E-2</v>
      </c>
      <c r="AV2" s="32">
        <v>-0.49651689443418578</v>
      </c>
      <c r="AW2" s="32">
        <v>-0.30572766821417963</v>
      </c>
      <c r="AX2" s="32">
        <v>0.26440115283310478</v>
      </c>
      <c r="AY2" s="32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0.99603075804678298</v>
      </c>
    </row>
    <row r="3" spans="1:51" hidden="1" x14ac:dyDescent="0.3">
      <c r="A3" s="22" t="s">
        <v>72</v>
      </c>
      <c r="B3" s="20">
        <v>2013</v>
      </c>
      <c r="C3" s="50">
        <v>4.3</v>
      </c>
      <c r="D3" s="48">
        <v>29.38</v>
      </c>
      <c r="E3" s="48">
        <v>0</v>
      </c>
      <c r="F3" s="48">
        <v>0</v>
      </c>
      <c r="G3" s="48">
        <v>0</v>
      </c>
      <c r="H3" s="48">
        <v>1.5</v>
      </c>
      <c r="I3" s="48">
        <v>1</v>
      </c>
      <c r="J3" s="20"/>
      <c r="K3" s="21">
        <v>6</v>
      </c>
      <c r="L3" s="21">
        <v>3</v>
      </c>
      <c r="M3" s="19">
        <v>1</v>
      </c>
      <c r="N3" s="19">
        <v>0</v>
      </c>
      <c r="O3" s="19">
        <v>0</v>
      </c>
      <c r="P3" s="20">
        <v>7</v>
      </c>
      <c r="Q3" s="20">
        <v>0</v>
      </c>
      <c r="R3" s="20"/>
      <c r="S3" s="21">
        <v>-0.41681676800000012</v>
      </c>
      <c r="T3" s="21">
        <v>0.49803321499999997</v>
      </c>
      <c r="U3" s="21">
        <v>-0.53125368799999995</v>
      </c>
      <c r="V3" s="21">
        <v>0.34585754700000004</v>
      </c>
      <c r="W3" s="21">
        <v>-1.3197448899999999</v>
      </c>
      <c r="X3" s="21">
        <v>0.70316501500000006</v>
      </c>
      <c r="Y3" s="21">
        <v>-0.23107401599999999</v>
      </c>
      <c r="Z3" s="21">
        <v>1.24787929</v>
      </c>
      <c r="AA3" s="21">
        <v>-0.57757666200000002</v>
      </c>
      <c r="AB3" s="21">
        <v>-0.66228103000000016</v>
      </c>
      <c r="AC3" s="21">
        <v>-0.34595072900000007</v>
      </c>
      <c r="AD3" s="21">
        <v>-0.25994832900000003</v>
      </c>
      <c r="AE3" s="23">
        <v>0.80565786300000009</v>
      </c>
      <c r="AF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6.2789373574861589</v>
      </c>
      <c r="AG3" s="31"/>
      <c r="AH3" s="31">
        <v>4</v>
      </c>
      <c r="AI3" s="31">
        <v>0</v>
      </c>
      <c r="AJ3" s="31">
        <v>0</v>
      </c>
      <c r="AK3" s="31">
        <v>2</v>
      </c>
      <c r="AL3" s="31">
        <v>0.49803321472673828</v>
      </c>
      <c r="AM3" s="31">
        <v>-0.53125368774440707</v>
      </c>
      <c r="AN3" s="31">
        <v>-0.57757666240316408</v>
      </c>
      <c r="AO3" s="31">
        <v>-0.34595072917984288</v>
      </c>
      <c r="AP3" s="31">
        <v>0.8056578634438355</v>
      </c>
      <c r="AQ3" s="31">
        <v>0.1397108796163814</v>
      </c>
      <c r="AR3" s="31">
        <v>0.64581509169381601</v>
      </c>
      <c r="AS3" s="31">
        <v>0.27176727437022857</v>
      </c>
      <c r="AT3" s="31">
        <v>-0.68299591081521027</v>
      </c>
      <c r="AU3" s="31">
        <v>0.15566363674386011</v>
      </c>
      <c r="AV3" s="31">
        <v>0.73123904632803061</v>
      </c>
      <c r="AW3" s="31">
        <v>1.23312682018566</v>
      </c>
      <c r="AX3" s="31">
        <v>-0.79452326458666589</v>
      </c>
      <c r="AY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5.3203766760761093</v>
      </c>
    </row>
    <row r="4" spans="1:51" hidden="1" x14ac:dyDescent="0.3">
      <c r="A4" s="22" t="s">
        <v>90</v>
      </c>
      <c r="B4" s="20">
        <v>2013</v>
      </c>
      <c r="C4" s="50">
        <v>3.8</v>
      </c>
      <c r="D4" s="48">
        <v>36.64</v>
      </c>
      <c r="E4" s="48">
        <v>0</v>
      </c>
      <c r="F4" s="48">
        <v>0</v>
      </c>
      <c r="G4" s="48">
        <v>0</v>
      </c>
      <c r="H4" s="48">
        <v>4.47</v>
      </c>
      <c r="I4" s="48">
        <v>1</v>
      </c>
      <c r="J4" s="20"/>
      <c r="K4" s="21">
        <v>5</v>
      </c>
      <c r="L4" s="21">
        <v>4</v>
      </c>
      <c r="M4" s="19">
        <v>2</v>
      </c>
      <c r="N4" s="19">
        <v>2</v>
      </c>
      <c r="O4" s="19">
        <v>0</v>
      </c>
      <c r="P4" s="20">
        <v>0</v>
      </c>
      <c r="Q4" s="20">
        <v>2</v>
      </c>
      <c r="R4" s="20"/>
      <c r="S4" s="21">
        <v>-0.58850292899999979</v>
      </c>
      <c r="T4" s="21">
        <v>-0.35427104999999998</v>
      </c>
      <c r="U4" s="21">
        <v>-0.78268922100000005</v>
      </c>
      <c r="V4" s="21">
        <v>0.16283725000000002</v>
      </c>
      <c r="W4" s="21">
        <v>1.4546826800000001</v>
      </c>
      <c r="X4" s="21">
        <v>-0.36761833500000007</v>
      </c>
      <c r="Y4" s="21">
        <v>-3.2987371699999997E-2</v>
      </c>
      <c r="Z4" s="21">
        <v>0.12992698600000002</v>
      </c>
      <c r="AA4" s="21">
        <v>0.43612561000000005</v>
      </c>
      <c r="AB4" s="21">
        <v>3.2998953200000001</v>
      </c>
      <c r="AC4" s="21">
        <v>1.17741205</v>
      </c>
      <c r="AD4" s="21">
        <v>-0.71725006800000002</v>
      </c>
      <c r="AE4" s="23">
        <v>0.38128682200000008</v>
      </c>
      <c r="AF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16.505817295887532</v>
      </c>
      <c r="AG4" s="31"/>
      <c r="AH4" s="31">
        <v>2</v>
      </c>
      <c r="AI4" s="31">
        <v>3</v>
      </c>
      <c r="AJ4" s="31">
        <v>0</v>
      </c>
      <c r="AK4" s="31">
        <v>1</v>
      </c>
      <c r="AL4" s="31">
        <v>-0.35427104965097922</v>
      </c>
      <c r="AM4" s="31">
        <v>-0.7826892211579527</v>
      </c>
      <c r="AN4" s="31">
        <v>0.43612561002864553</v>
      </c>
      <c r="AO4" s="31">
        <v>1.1774120463789901</v>
      </c>
      <c r="AP4" s="31">
        <v>0.38128682196581493</v>
      </c>
      <c r="AQ4" s="31">
        <v>-0.90962068093795234</v>
      </c>
      <c r="AR4" s="31">
        <v>-0.25353854899264022</v>
      </c>
      <c r="AS4" s="31">
        <v>0.53496107811425764</v>
      </c>
      <c r="AT4" s="31">
        <v>0.29847940699507391</v>
      </c>
      <c r="AU4" s="31">
        <v>-0.1044722394254083</v>
      </c>
      <c r="AV4" s="31">
        <v>0.26793491773851508</v>
      </c>
      <c r="AW4" s="31">
        <v>0.79345410921427673</v>
      </c>
      <c r="AX4" s="31">
        <v>0.41045969316686642</v>
      </c>
      <c r="AY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4.6077097514340206</v>
      </c>
    </row>
    <row r="5" spans="1:51" hidden="1" x14ac:dyDescent="0.3">
      <c r="A5" s="22" t="s">
        <v>8</v>
      </c>
      <c r="B5" s="20">
        <v>2013</v>
      </c>
      <c r="C5" s="50">
        <v>6.3</v>
      </c>
      <c r="D5" s="48">
        <v>26.86</v>
      </c>
      <c r="E5" s="48">
        <v>0</v>
      </c>
      <c r="F5" s="48">
        <v>0</v>
      </c>
      <c r="G5" s="48">
        <v>0</v>
      </c>
      <c r="H5" s="48">
        <v>2.29</v>
      </c>
      <c r="I5" s="48">
        <v>0</v>
      </c>
      <c r="J5" s="20"/>
      <c r="K5" s="21">
        <v>6</v>
      </c>
      <c r="L5" s="21">
        <v>3</v>
      </c>
      <c r="M5" s="19">
        <v>1</v>
      </c>
      <c r="N5" s="19">
        <v>0</v>
      </c>
      <c r="O5" s="19">
        <v>0</v>
      </c>
      <c r="P5" s="20">
        <v>7</v>
      </c>
      <c r="Q5" s="20">
        <v>0</v>
      </c>
      <c r="R5" s="20"/>
      <c r="S5" s="21">
        <v>0.44161404100000001</v>
      </c>
      <c r="T5" s="21">
        <v>-0.10359332500000001</v>
      </c>
      <c r="U5" s="21">
        <v>-6.7065010700000011E-2</v>
      </c>
      <c r="V5" s="21">
        <v>-0.19206249700000003</v>
      </c>
      <c r="W5" s="21">
        <v>-1.0388979300000001</v>
      </c>
      <c r="X5" s="21">
        <v>-0.56776475600000009</v>
      </c>
      <c r="Y5" s="21">
        <v>-0.40390564400000001</v>
      </c>
      <c r="Z5" s="21">
        <v>-1.02242385</v>
      </c>
      <c r="AA5" s="21">
        <v>-0.47946426700000011</v>
      </c>
      <c r="AB5" s="21">
        <v>-0.70400293700000005</v>
      </c>
      <c r="AC5" s="21">
        <v>-0.65536455100000002</v>
      </c>
      <c r="AD5" s="21">
        <v>-0.79293638699999991</v>
      </c>
      <c r="AE5" s="23">
        <v>0.71556233599999997</v>
      </c>
      <c r="AF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5.1530826658971716</v>
      </c>
      <c r="AG5" s="31"/>
      <c r="AH5" s="31">
        <v>1</v>
      </c>
      <c r="AI5" s="31">
        <v>1</v>
      </c>
      <c r="AJ5" s="31">
        <v>0</v>
      </c>
      <c r="AK5" s="31">
        <v>2</v>
      </c>
      <c r="AL5" s="31">
        <v>-0.1035933248340036</v>
      </c>
      <c r="AM5" s="31">
        <v>-6.7065010673238681E-2</v>
      </c>
      <c r="AN5" s="31">
        <v>-0.47946426680976628</v>
      </c>
      <c r="AO5" s="31">
        <v>-0.65536455081214429</v>
      </c>
      <c r="AP5" s="31">
        <v>0.71556233605801445</v>
      </c>
      <c r="AQ5" s="31">
        <v>0.29977840580263571</v>
      </c>
      <c r="AR5" s="31">
        <v>8.739289649634302E-2</v>
      </c>
      <c r="AS5" s="31">
        <v>0.31075894899897361</v>
      </c>
      <c r="AT5" s="31">
        <v>-0.46301006371980241</v>
      </c>
      <c r="AU5" s="31">
        <v>-0.1391570229146441</v>
      </c>
      <c r="AV5" s="31">
        <v>1.7273429227954891</v>
      </c>
      <c r="AW5" s="31">
        <v>0.35378139824289412</v>
      </c>
      <c r="AX5" s="31">
        <v>-6.4230562917858586E-2</v>
      </c>
      <c r="AY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4.7274665743461286</v>
      </c>
    </row>
    <row r="6" spans="1:51" hidden="1" x14ac:dyDescent="0.3">
      <c r="A6" s="22" t="s">
        <v>89</v>
      </c>
      <c r="B6" s="20">
        <v>2013</v>
      </c>
      <c r="C6" s="50">
        <v>4.7</v>
      </c>
      <c r="D6" s="48">
        <v>27.85</v>
      </c>
      <c r="E6" s="48">
        <v>0</v>
      </c>
      <c r="F6" s="48">
        <v>0</v>
      </c>
      <c r="G6" s="48">
        <v>0</v>
      </c>
      <c r="H6" s="48">
        <v>0.78</v>
      </c>
      <c r="I6" s="48">
        <v>0</v>
      </c>
      <c r="J6" s="20"/>
      <c r="K6" s="21">
        <v>6</v>
      </c>
      <c r="L6" s="21">
        <v>3</v>
      </c>
      <c r="M6" s="19">
        <v>1</v>
      </c>
      <c r="N6" s="19">
        <v>0</v>
      </c>
      <c r="O6" s="19">
        <v>0</v>
      </c>
      <c r="P6" s="20">
        <v>7</v>
      </c>
      <c r="Q6" s="20">
        <v>0</v>
      </c>
      <c r="R6" s="20"/>
      <c r="S6" s="21">
        <v>-0.41681676800000012</v>
      </c>
      <c r="T6" s="21">
        <v>-0.78042318199999994</v>
      </c>
      <c r="U6" s="21">
        <v>0.21531643500000006</v>
      </c>
      <c r="V6" s="21">
        <v>-0.44188180300000007</v>
      </c>
      <c r="W6" s="21">
        <v>0.16959506200000002</v>
      </c>
      <c r="X6" s="21">
        <v>2.7670845499999999E-2</v>
      </c>
      <c r="Y6" s="21">
        <v>-0.33830457000000014</v>
      </c>
      <c r="Z6" s="21">
        <v>0.267521116</v>
      </c>
      <c r="AA6" s="21">
        <v>-0.51284465600000018</v>
      </c>
      <c r="AB6" s="21">
        <v>-0.42828182800000003</v>
      </c>
      <c r="AC6" s="21">
        <v>-0.31762628000000009</v>
      </c>
      <c r="AD6" s="21">
        <v>-0.53401258799999984</v>
      </c>
      <c r="AE6" s="23">
        <v>-0.703103115</v>
      </c>
      <c r="AF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2.5668078000214307</v>
      </c>
      <c r="AG6" s="31"/>
      <c r="AH6" s="31">
        <v>1</v>
      </c>
      <c r="AI6" s="31">
        <v>1</v>
      </c>
      <c r="AJ6" s="31">
        <v>0</v>
      </c>
      <c r="AK6" s="31">
        <v>3</v>
      </c>
      <c r="AL6" s="31">
        <v>-0.7804231818398375</v>
      </c>
      <c r="AM6" s="31">
        <v>0.21531643454505631</v>
      </c>
      <c r="AN6" s="31">
        <v>-0.51284465626989084</v>
      </c>
      <c r="AO6" s="31">
        <v>-0.31762627983638853</v>
      </c>
      <c r="AP6" s="31">
        <v>-0.70310311498874767</v>
      </c>
      <c r="AQ6" s="31">
        <v>0.60212817748778269</v>
      </c>
      <c r="AR6" s="31">
        <v>-0.6238606363341227</v>
      </c>
      <c r="AS6" s="31">
        <v>-0.118149471917222</v>
      </c>
      <c r="AT6" s="31">
        <v>4.4649583423447617E-2</v>
      </c>
      <c r="AU6" s="31">
        <v>-0.24321137338235149</v>
      </c>
      <c r="AV6" s="31">
        <v>3.6282853443757278E-2</v>
      </c>
      <c r="AW6" s="31">
        <v>-0.65118479826312292</v>
      </c>
      <c r="AX6" s="31">
        <v>0.73909140891782987</v>
      </c>
      <c r="AY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3.3121508836802382</v>
      </c>
    </row>
    <row r="7" spans="1:51" hidden="1" x14ac:dyDescent="0.3">
      <c r="A7" s="22" t="s">
        <v>34</v>
      </c>
      <c r="B7" s="20">
        <v>2013</v>
      </c>
      <c r="C7" s="50">
        <v>4.2</v>
      </c>
      <c r="D7" s="48">
        <v>28.25</v>
      </c>
      <c r="E7" s="48">
        <v>0</v>
      </c>
      <c r="F7" s="48">
        <v>0</v>
      </c>
      <c r="G7" s="48">
        <v>0</v>
      </c>
      <c r="H7" s="48">
        <v>3.24</v>
      </c>
      <c r="I7" s="48">
        <v>1</v>
      </c>
      <c r="J7" s="20"/>
      <c r="K7" s="21">
        <v>3</v>
      </c>
      <c r="L7" s="21">
        <v>3</v>
      </c>
      <c r="M7" s="19">
        <v>1</v>
      </c>
      <c r="N7" s="19">
        <v>0</v>
      </c>
      <c r="O7" s="19">
        <v>0</v>
      </c>
      <c r="P7" s="20">
        <v>7</v>
      </c>
      <c r="Q7" s="20">
        <v>0</v>
      </c>
      <c r="R7" s="20"/>
      <c r="S7" s="21">
        <v>-3.361325460000001E-2</v>
      </c>
      <c r="T7" s="21">
        <v>-0.45454213999999998</v>
      </c>
      <c r="U7" s="21">
        <v>0.122478699</v>
      </c>
      <c r="V7" s="21">
        <v>-8.2514810899999999E-2</v>
      </c>
      <c r="W7" s="21">
        <v>-0.18784652599999999</v>
      </c>
      <c r="X7" s="21">
        <v>-0.50772082900000004</v>
      </c>
      <c r="Y7" s="21">
        <v>-0.41010956800000004</v>
      </c>
      <c r="Z7" s="21">
        <v>-0.35165246600000005</v>
      </c>
      <c r="AA7" s="21">
        <v>-0.5883102859999999</v>
      </c>
      <c r="AB7" s="21">
        <v>-0.489136038</v>
      </c>
      <c r="AC7" s="21">
        <v>-0.46171152199999999</v>
      </c>
      <c r="AD7" s="21">
        <v>0.40395398200000004</v>
      </c>
      <c r="AE7" s="23">
        <v>-1.0078087099999999</v>
      </c>
      <c r="AF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2.7918620071437399</v>
      </c>
      <c r="AG7" s="31"/>
      <c r="AH7" s="31">
        <v>1</v>
      </c>
      <c r="AI7" s="31">
        <v>1</v>
      </c>
      <c r="AJ7" s="31">
        <v>0</v>
      </c>
      <c r="AK7" s="31">
        <v>3</v>
      </c>
      <c r="AL7" s="31">
        <v>-0.45454213957776912</v>
      </c>
      <c r="AM7" s="31">
        <v>0.12247869913082481</v>
      </c>
      <c r="AN7" s="31">
        <v>-0.58831028586914047</v>
      </c>
      <c r="AO7" s="31">
        <v>-0.46171152214874372</v>
      </c>
      <c r="AP7" s="31">
        <v>-1.0078087062933889</v>
      </c>
      <c r="AQ7" s="31">
        <v>0.47763121267625158</v>
      </c>
      <c r="AR7" s="31">
        <v>7.8575703940593766E-2</v>
      </c>
      <c r="AS7" s="31">
        <v>1.8321389283385701E-2</v>
      </c>
      <c r="AT7" s="31">
        <v>-0.1414922871957443</v>
      </c>
      <c r="AU7" s="31">
        <v>1.6924502786916831E-2</v>
      </c>
      <c r="AV7" s="31">
        <v>-0.17220400442152481</v>
      </c>
      <c r="AW7" s="31">
        <v>-0.58837441098149712</v>
      </c>
      <c r="AX7" s="31">
        <v>0.75734872645954965</v>
      </c>
      <c r="AY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3.0009381551324319</v>
      </c>
    </row>
    <row r="8" spans="1:51" ht="28.2" hidden="1" x14ac:dyDescent="0.3">
      <c r="A8" s="22" t="s">
        <v>12</v>
      </c>
      <c r="B8" s="20">
        <v>2013</v>
      </c>
      <c r="C8" s="50">
        <v>6</v>
      </c>
      <c r="D8" s="48">
        <v>33.380000000000003</v>
      </c>
      <c r="E8" s="48">
        <v>0</v>
      </c>
      <c r="F8" s="48">
        <v>0</v>
      </c>
      <c r="G8" s="48">
        <v>0</v>
      </c>
      <c r="H8" s="48">
        <v>1.2</v>
      </c>
      <c r="I8" s="48">
        <v>0</v>
      </c>
      <c r="J8" s="20"/>
      <c r="K8" s="21">
        <v>6</v>
      </c>
      <c r="L8" s="21">
        <v>3</v>
      </c>
      <c r="M8" s="19">
        <v>1</v>
      </c>
      <c r="N8" s="19">
        <v>0</v>
      </c>
      <c r="O8" s="19">
        <v>0</v>
      </c>
      <c r="P8" s="20">
        <v>7</v>
      </c>
      <c r="Q8" s="20">
        <v>0</v>
      </c>
      <c r="R8" s="20"/>
      <c r="S8" s="21">
        <v>0.44161404100000001</v>
      </c>
      <c r="T8" s="21">
        <v>-0.17879664200000003</v>
      </c>
      <c r="U8" s="21">
        <v>0.12634693800000002</v>
      </c>
      <c r="V8" s="21">
        <v>0.25511775199999998</v>
      </c>
      <c r="W8" s="21">
        <v>-0.76656147899999993</v>
      </c>
      <c r="X8" s="21">
        <v>-0.67784528700000024</v>
      </c>
      <c r="Y8" s="21">
        <v>-0.19841366200000002</v>
      </c>
      <c r="Z8" s="21">
        <v>0.33631818000000013</v>
      </c>
      <c r="AA8" s="21">
        <v>0.37170027900000008</v>
      </c>
      <c r="AB8" s="21">
        <v>0.16904843200000005</v>
      </c>
      <c r="AC8" s="21">
        <v>-0.2803734710000001</v>
      </c>
      <c r="AD8" s="21">
        <v>-0.13846091800000002</v>
      </c>
      <c r="AE8" s="23">
        <v>-1.1114610199999999</v>
      </c>
      <c r="AF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3.0074732279916452</v>
      </c>
      <c r="AG8" s="31"/>
      <c r="AH8" s="31">
        <v>1</v>
      </c>
      <c r="AI8" s="31">
        <v>1</v>
      </c>
      <c r="AJ8" s="31">
        <v>0</v>
      </c>
      <c r="AK8" s="31">
        <v>3</v>
      </c>
      <c r="AL8" s="31">
        <v>-0.17879664227909561</v>
      </c>
      <c r="AM8" s="31">
        <v>0.1263469381064144</v>
      </c>
      <c r="AN8" s="31">
        <v>0.37170027885154289</v>
      </c>
      <c r="AO8" s="31">
        <v>-0.28037347146075808</v>
      </c>
      <c r="AP8" s="31">
        <v>-1.111461015182768</v>
      </c>
      <c r="AQ8" s="31">
        <v>-0.1092830500066808</v>
      </c>
      <c r="AR8" s="31">
        <v>-0.13009785321214601</v>
      </c>
      <c r="AS8" s="31">
        <v>0.57395275274300273</v>
      </c>
      <c r="AT8" s="31">
        <v>0.1123375363758807</v>
      </c>
      <c r="AU8" s="31">
        <v>-0.29523854861620519</v>
      </c>
      <c r="AV8" s="31">
        <v>-3.3212765844670207E-2</v>
      </c>
      <c r="AW8" s="31">
        <v>-0.49415883005905781</v>
      </c>
      <c r="AX8" s="31">
        <v>0.647804821209229</v>
      </c>
      <c r="AY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2.6230704021282829</v>
      </c>
    </row>
    <row r="9" spans="1:51" hidden="1" x14ac:dyDescent="0.3">
      <c r="A9" s="22" t="s">
        <v>20</v>
      </c>
      <c r="B9" s="20">
        <v>2013</v>
      </c>
      <c r="C9" s="50">
        <v>4.5999999999999996</v>
      </c>
      <c r="D9" s="48">
        <v>28.01</v>
      </c>
      <c r="E9" s="48">
        <v>2</v>
      </c>
      <c r="F9" s="48">
        <v>0.1</v>
      </c>
      <c r="G9" s="48">
        <v>0.7</v>
      </c>
      <c r="H9" s="48">
        <v>2.59</v>
      </c>
      <c r="I9" s="48">
        <v>2</v>
      </c>
      <c r="J9" s="20"/>
      <c r="K9" s="21">
        <v>6</v>
      </c>
      <c r="L9" s="21">
        <v>3</v>
      </c>
      <c r="M9" s="19">
        <v>1</v>
      </c>
      <c r="N9" s="19">
        <v>0</v>
      </c>
      <c r="O9" s="19">
        <v>0</v>
      </c>
      <c r="P9" s="20">
        <v>7</v>
      </c>
      <c r="Q9" s="20">
        <v>0</v>
      </c>
      <c r="R9" s="20"/>
      <c r="S9" s="21">
        <v>-7.3444444100000006E-2</v>
      </c>
      <c r="T9" s="21">
        <v>-0.15372887000000002</v>
      </c>
      <c r="U9" s="21">
        <v>-0.22953104800000002</v>
      </c>
      <c r="V9" s="21">
        <v>-3.2233575500000006E-4</v>
      </c>
      <c r="W9" s="21">
        <v>-0.443161947</v>
      </c>
      <c r="X9" s="21">
        <v>0.36291610000000007</v>
      </c>
      <c r="Y9" s="21">
        <v>-0.18618127699999998</v>
      </c>
      <c r="Z9" s="21">
        <v>-2.4866408900000001E-2</v>
      </c>
      <c r="AA9" s="21">
        <v>-0.60501227600000007</v>
      </c>
      <c r="AB9" s="21">
        <v>-0.12142128500000002</v>
      </c>
      <c r="AC9" s="21">
        <v>-0.86071680900000003</v>
      </c>
      <c r="AD9" s="21">
        <v>-0.16861052299999998</v>
      </c>
      <c r="AE9" s="23">
        <v>-0.36382650000000011</v>
      </c>
      <c r="AF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1.7275093092673983</v>
      </c>
      <c r="AG9" s="31"/>
      <c r="AH9" s="31">
        <v>1</v>
      </c>
      <c r="AI9" s="31">
        <v>1</v>
      </c>
      <c r="AJ9" s="31">
        <v>0</v>
      </c>
      <c r="AK9" s="31">
        <v>3</v>
      </c>
      <c r="AL9" s="31">
        <v>-0.15372886979739861</v>
      </c>
      <c r="AM9" s="31">
        <v>-0.22953104764814791</v>
      </c>
      <c r="AN9" s="31">
        <v>-0.60501227578982475</v>
      </c>
      <c r="AO9" s="31">
        <v>-0.86071680855218913</v>
      </c>
      <c r="AP9" s="31">
        <v>-0.36382649973333892</v>
      </c>
      <c r="AQ9" s="31">
        <v>0.40649008992680519</v>
      </c>
      <c r="AR9" s="31">
        <v>0.1726257578685893</v>
      </c>
      <c r="AS9" s="31">
        <v>-0.15714114654596709</v>
      </c>
      <c r="AT9" s="31">
        <v>0.38308934818561552</v>
      </c>
      <c r="AU9" s="31">
        <v>-0.2085265898931157</v>
      </c>
      <c r="AV9" s="31">
        <v>1.311764701428117E-2</v>
      </c>
      <c r="AW9" s="31">
        <v>-0.18010689365092741</v>
      </c>
      <c r="AX9" s="31">
        <v>0.66606213875094877</v>
      </c>
      <c r="AY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2.201777378825684</v>
      </c>
    </row>
    <row r="10" spans="1:51" hidden="1" x14ac:dyDescent="0.3">
      <c r="A10" s="22" t="s">
        <v>92</v>
      </c>
      <c r="B10" s="20">
        <v>2013</v>
      </c>
      <c r="C10" s="50">
        <v>4.5</v>
      </c>
      <c r="D10" s="48">
        <v>29.55</v>
      </c>
      <c r="E10" s="48">
        <v>0</v>
      </c>
      <c r="F10" s="48">
        <v>0</v>
      </c>
      <c r="G10" s="48">
        <v>0</v>
      </c>
      <c r="H10" s="48">
        <v>2.0099999999999998</v>
      </c>
      <c r="I10" s="48">
        <v>7</v>
      </c>
      <c r="J10" s="20"/>
      <c r="K10" s="21">
        <v>3</v>
      </c>
      <c r="L10" s="21">
        <v>3</v>
      </c>
      <c r="M10" s="19">
        <v>1</v>
      </c>
      <c r="N10" s="19">
        <v>0</v>
      </c>
      <c r="O10" s="19">
        <v>0</v>
      </c>
      <c r="P10" s="20">
        <v>1</v>
      </c>
      <c r="Q10" s="20">
        <v>0</v>
      </c>
      <c r="R10" s="20"/>
      <c r="S10" s="21">
        <v>0.26992787900000009</v>
      </c>
      <c r="T10" s="21">
        <v>-0.10359332500000001</v>
      </c>
      <c r="U10" s="21">
        <v>-0.16377098500000001</v>
      </c>
      <c r="V10" s="21">
        <v>-0.62959340900000005</v>
      </c>
      <c r="W10" s="21">
        <v>0.49299459500000004</v>
      </c>
      <c r="X10" s="21">
        <v>0.29286485300000009</v>
      </c>
      <c r="Y10" s="21">
        <v>-0.255229706</v>
      </c>
      <c r="Z10" s="21">
        <v>-0.14526127200000002</v>
      </c>
      <c r="AA10" s="21">
        <v>0.15988224600000003</v>
      </c>
      <c r="AB10" s="21">
        <v>-0.59063120899999999</v>
      </c>
      <c r="AC10" s="21">
        <v>-0.22926631300000003</v>
      </c>
      <c r="AD10" s="21">
        <v>2.54461241</v>
      </c>
      <c r="AE10" s="23">
        <v>7.6626775700000038E-2</v>
      </c>
      <c r="AF1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7.8297525456075387</v>
      </c>
      <c r="AG10" s="31"/>
      <c r="AH10" s="31">
        <v>1</v>
      </c>
      <c r="AI10" s="31">
        <v>1</v>
      </c>
      <c r="AJ10" s="31">
        <v>0</v>
      </c>
      <c r="AK10" s="31">
        <v>3</v>
      </c>
      <c r="AL10" s="31">
        <v>-0.1035933248340036</v>
      </c>
      <c r="AM10" s="31">
        <v>-0.1637709850630652</v>
      </c>
      <c r="AN10" s="31">
        <v>0.15988224566252671</v>
      </c>
      <c r="AO10" s="31">
        <v>-0.22926631286278601</v>
      </c>
      <c r="AP10" s="31">
        <v>7.6626775715273945E-2</v>
      </c>
      <c r="AQ10" s="31">
        <v>0.65548401954986746</v>
      </c>
      <c r="AR10" s="31">
        <v>8.1514768125843295E-2</v>
      </c>
      <c r="AS10" s="31">
        <v>0.72017153260079669</v>
      </c>
      <c r="AT10" s="31">
        <v>0.40001133642372289</v>
      </c>
      <c r="AU10" s="31">
        <v>-0.1044722394254083</v>
      </c>
      <c r="AV10" s="31">
        <v>-0.70500375229946788</v>
      </c>
      <c r="AW10" s="31">
        <v>-0.1172965063693015</v>
      </c>
      <c r="AX10" s="31">
        <v>0.79386336154298986</v>
      </c>
      <c r="AY1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2.3884318596645984</v>
      </c>
    </row>
    <row r="11" spans="1:51" hidden="1" x14ac:dyDescent="0.3">
      <c r="A11" s="22" t="s">
        <v>41</v>
      </c>
      <c r="B11" s="20">
        <v>2013</v>
      </c>
      <c r="C11" s="50">
        <v>5.4</v>
      </c>
      <c r="D11" s="48">
        <v>20.85</v>
      </c>
      <c r="E11" s="48">
        <v>0</v>
      </c>
      <c r="F11" s="48">
        <v>0</v>
      </c>
      <c r="G11" s="48">
        <v>0</v>
      </c>
      <c r="H11" s="48">
        <v>0.94</v>
      </c>
      <c r="I11" s="48">
        <v>0</v>
      </c>
      <c r="J11" s="20"/>
      <c r="K11" s="21">
        <v>6</v>
      </c>
      <c r="L11" s="21">
        <v>3</v>
      </c>
      <c r="M11" s="19">
        <v>1</v>
      </c>
      <c r="N11" s="19">
        <v>0</v>
      </c>
      <c r="O11" s="19">
        <v>0</v>
      </c>
      <c r="P11" s="20">
        <v>1</v>
      </c>
      <c r="Q11" s="20">
        <v>0</v>
      </c>
      <c r="R11" s="20"/>
      <c r="S11" s="21">
        <v>3.1112428399999996E-2</v>
      </c>
      <c r="T11" s="21">
        <v>-0.60494877400000013</v>
      </c>
      <c r="U11" s="21">
        <v>0.27720825799999999</v>
      </c>
      <c r="V11" s="21">
        <v>-0.40479623599999998</v>
      </c>
      <c r="W11" s="21">
        <v>-0.59635119899999989</v>
      </c>
      <c r="X11" s="21">
        <v>0.90831509600000004</v>
      </c>
      <c r="Y11" s="21">
        <v>-0.21974766400000004</v>
      </c>
      <c r="Z11" s="21">
        <v>-1.1944165099999999</v>
      </c>
      <c r="AA11" s="21">
        <v>0.30519899400000006</v>
      </c>
      <c r="AB11" s="21">
        <v>-0.46838891300000013</v>
      </c>
      <c r="AC11" s="21">
        <v>-0.20124973800000004</v>
      </c>
      <c r="AD11" s="21">
        <v>-0.34267411800000003</v>
      </c>
      <c r="AE11" s="23">
        <v>-0.61902590400000013</v>
      </c>
      <c r="AF1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4.1168809924875767</v>
      </c>
      <c r="AG11" s="31"/>
      <c r="AH11" s="31">
        <v>1</v>
      </c>
      <c r="AI11" s="31">
        <v>1</v>
      </c>
      <c r="AJ11" s="31">
        <v>0</v>
      </c>
      <c r="AK11" s="31">
        <v>3</v>
      </c>
      <c r="AL11" s="31">
        <v>-0.60494877446795436</v>
      </c>
      <c r="AM11" s="31">
        <v>0.27720825815454392</v>
      </c>
      <c r="AN11" s="31">
        <v>0.30519899412497692</v>
      </c>
      <c r="AO11" s="31">
        <v>-0.2012497379687169</v>
      </c>
      <c r="AP11" s="31">
        <v>-0.61902590431359228</v>
      </c>
      <c r="AQ11" s="31">
        <v>0.79776626504876025</v>
      </c>
      <c r="AR11" s="31">
        <v>-0.45633397777488088</v>
      </c>
      <c r="AS11" s="31">
        <v>-2.0670285345359359E-2</v>
      </c>
      <c r="AT11" s="31">
        <v>0.7722950776621067</v>
      </c>
      <c r="AU11" s="31">
        <v>-0.59005920827470926</v>
      </c>
      <c r="AV11" s="31">
        <v>-1.098812261600556</v>
      </c>
      <c r="AW11" s="31">
        <v>-0.18010689365092741</v>
      </c>
      <c r="AX11" s="31">
        <v>-8.2487880459578708E-2</v>
      </c>
      <c r="AY1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3.9959880510538701</v>
      </c>
    </row>
    <row r="12" spans="1:51" hidden="1" x14ac:dyDescent="0.3">
      <c r="A12" s="22" t="s">
        <v>22</v>
      </c>
      <c r="B12" s="20">
        <v>2013</v>
      </c>
      <c r="C12" s="50">
        <v>9.9858000000000011</v>
      </c>
      <c r="D12" s="48">
        <v>33.979999999999997</v>
      </c>
      <c r="E12" s="48">
        <v>0</v>
      </c>
      <c r="F12" s="48">
        <v>0</v>
      </c>
      <c r="G12" s="48">
        <v>0</v>
      </c>
      <c r="H12" s="48">
        <v>18.93</v>
      </c>
      <c r="I12" s="48">
        <v>2</v>
      </c>
      <c r="J12" s="20"/>
      <c r="K12" s="21">
        <v>5</v>
      </c>
      <c r="L12" s="21">
        <v>5</v>
      </c>
      <c r="M12" s="19">
        <v>5</v>
      </c>
      <c r="N12" s="19">
        <v>1</v>
      </c>
      <c r="O12" s="19">
        <v>-1</v>
      </c>
      <c r="P12" s="20">
        <v>5</v>
      </c>
      <c r="Q12" s="20">
        <v>5</v>
      </c>
      <c r="R12" s="20"/>
      <c r="S12" s="21">
        <v>6.1980793600000004</v>
      </c>
      <c r="T12" s="21">
        <v>-1.15643977</v>
      </c>
      <c r="U12" s="21">
        <v>2.48597271</v>
      </c>
      <c r="V12" s="21">
        <v>-1.19312335</v>
      </c>
      <c r="W12" s="21">
        <v>3.32699576</v>
      </c>
      <c r="X12" s="21">
        <v>0.45798565000000002</v>
      </c>
      <c r="Y12" s="21">
        <v>1.1109469599999999</v>
      </c>
      <c r="Z12" s="21">
        <v>-0.19685907</v>
      </c>
      <c r="AA12" s="21">
        <v>4.6026823400000003</v>
      </c>
      <c r="AB12" s="21">
        <v>3.09073624</v>
      </c>
      <c r="AC12" s="21">
        <v>5.4608692599999999</v>
      </c>
      <c r="AD12" s="21">
        <v>-0.29926969300000006</v>
      </c>
      <c r="AE12" s="23">
        <v>-0.80688088700000005</v>
      </c>
      <c r="AF1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121.20780003967846</v>
      </c>
      <c r="AG12" s="31"/>
      <c r="AH12" s="31">
        <v>3</v>
      </c>
      <c r="AI12" s="31">
        <v>4</v>
      </c>
      <c r="AJ12" s="31">
        <v>-1</v>
      </c>
      <c r="AK12" s="31">
        <v>4</v>
      </c>
      <c r="AL12" s="31">
        <v>-1.156439769065301</v>
      </c>
      <c r="AM12" s="31">
        <v>2.4859727132181848</v>
      </c>
      <c r="AN12" s="31">
        <v>4.6026823357082582</v>
      </c>
      <c r="AO12" s="31">
        <v>5.4608692606777058</v>
      </c>
      <c r="AP12" s="31">
        <v>-0.80688088712943329</v>
      </c>
      <c r="AQ12" s="31">
        <v>0.3709195285520821</v>
      </c>
      <c r="AR12" s="31">
        <v>-1.3468704259055879</v>
      </c>
      <c r="AS12" s="31">
        <v>-0.84924337120619176</v>
      </c>
      <c r="AT12" s="31">
        <v>1.347642677757789</v>
      </c>
      <c r="AU12" s="31">
        <v>-1.07564617712401</v>
      </c>
      <c r="AV12" s="31">
        <v>-0.82082978444684673</v>
      </c>
      <c r="AW12" s="31">
        <v>-0.27432247457336673</v>
      </c>
      <c r="AX12" s="31">
        <v>2.199676812255444</v>
      </c>
      <c r="AY1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70.407851265130617</v>
      </c>
    </row>
    <row r="13" spans="1:51" hidden="1" x14ac:dyDescent="0.3">
      <c r="A13" s="22" t="s">
        <v>59</v>
      </c>
      <c r="B13" s="20">
        <v>2013</v>
      </c>
      <c r="C13" s="50">
        <v>4.5999999999999996</v>
      </c>
      <c r="D13" s="48">
        <v>26.49</v>
      </c>
      <c r="E13" s="48">
        <v>0</v>
      </c>
      <c r="F13" s="48">
        <v>0</v>
      </c>
      <c r="G13" s="48">
        <v>0</v>
      </c>
      <c r="H13" s="48">
        <v>0.41</v>
      </c>
      <c r="I13" s="48">
        <v>0</v>
      </c>
      <c r="J13" s="20"/>
      <c r="K13" s="21">
        <v>1</v>
      </c>
      <c r="L13" s="21">
        <v>6</v>
      </c>
      <c r="M13" s="19">
        <v>4</v>
      </c>
      <c r="N13" s="19">
        <v>3</v>
      </c>
      <c r="O13" s="19">
        <v>1</v>
      </c>
      <c r="P13" s="20">
        <v>2</v>
      </c>
      <c r="Q13" s="20">
        <v>4</v>
      </c>
      <c r="R13" s="20"/>
      <c r="S13" s="21">
        <v>-0.41681676800000012</v>
      </c>
      <c r="T13" s="21">
        <v>1.1247275299999999</v>
      </c>
      <c r="U13" s="21">
        <v>-0.87939519600000016</v>
      </c>
      <c r="V13" s="21">
        <v>-0.22826776100000001</v>
      </c>
      <c r="W13" s="21">
        <v>1.2248988000000001</v>
      </c>
      <c r="X13" s="21">
        <v>-0.37762565600000003</v>
      </c>
      <c r="Y13" s="21">
        <v>-0.38877125100000004</v>
      </c>
      <c r="Z13" s="21">
        <v>-1.0568223800000001</v>
      </c>
      <c r="AA13" s="21">
        <v>-0.102867421</v>
      </c>
      <c r="AB13" s="21">
        <v>-7.702352010000002E-2</v>
      </c>
      <c r="AC13" s="21">
        <v>5.6133301700000013E-2</v>
      </c>
      <c r="AD13" s="21">
        <v>-1.100984</v>
      </c>
      <c r="AE13" s="23">
        <v>2.24193182</v>
      </c>
      <c r="AF1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11.433274481365572</v>
      </c>
      <c r="AG13" s="31"/>
      <c r="AH13" s="31">
        <v>4</v>
      </c>
      <c r="AI13" s="31">
        <v>0</v>
      </c>
      <c r="AJ13" s="31">
        <v>2</v>
      </c>
      <c r="AK13" s="31">
        <v>2</v>
      </c>
      <c r="AL13" s="31">
        <v>1.124727526769177</v>
      </c>
      <c r="AM13" s="31">
        <v>-0.87939519554777923</v>
      </c>
      <c r="AN13" s="31">
        <v>-0.10286742063207879</v>
      </c>
      <c r="AO13" s="31">
        <v>5.6133301717456202E-2</v>
      </c>
      <c r="AP13" s="31">
        <v>2.2419318197785811</v>
      </c>
      <c r="AQ13" s="31">
        <v>-0.8029089968137828</v>
      </c>
      <c r="AR13" s="31">
        <v>1.0396496925172971</v>
      </c>
      <c r="AS13" s="31">
        <v>-6.9409878631290681E-2</v>
      </c>
      <c r="AT13" s="31">
        <v>-0.80144982848196911</v>
      </c>
      <c r="AU13" s="31">
        <v>0.15566363674386011</v>
      </c>
      <c r="AV13" s="31">
        <v>1.0555519363406911</v>
      </c>
      <c r="AW13" s="31">
        <v>-0.21151208729174031</v>
      </c>
      <c r="AX13" s="31">
        <v>-1.287470838213111</v>
      </c>
      <c r="AY1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12.291752337327519</v>
      </c>
    </row>
    <row r="14" spans="1:51" hidden="1" x14ac:dyDescent="0.3">
      <c r="A14" s="22" t="s">
        <v>38</v>
      </c>
      <c r="B14" s="20">
        <v>2013</v>
      </c>
      <c r="C14" s="50">
        <v>3.9</v>
      </c>
      <c r="D14" s="48">
        <v>29.53</v>
      </c>
      <c r="E14" s="48">
        <v>0</v>
      </c>
      <c r="F14" s="48">
        <v>0</v>
      </c>
      <c r="G14" s="48">
        <v>0</v>
      </c>
      <c r="H14" s="48">
        <v>1.23</v>
      </c>
      <c r="I14" s="48">
        <v>1</v>
      </c>
      <c r="J14" s="20"/>
      <c r="K14" s="21">
        <v>6</v>
      </c>
      <c r="L14" s="21">
        <v>3</v>
      </c>
      <c r="M14" s="19">
        <v>1</v>
      </c>
      <c r="N14" s="19">
        <v>0</v>
      </c>
      <c r="O14" s="19">
        <v>0</v>
      </c>
      <c r="P14" s="20">
        <v>7</v>
      </c>
      <c r="Q14" s="20">
        <v>0</v>
      </c>
      <c r="R14" s="20"/>
      <c r="S14" s="21">
        <v>-0.92140239699999993</v>
      </c>
      <c r="T14" s="21">
        <v>-7.8525552400000032E-2</v>
      </c>
      <c r="U14" s="21">
        <v>-0.64730085700000017</v>
      </c>
      <c r="V14" s="21">
        <v>0.20765768800000001</v>
      </c>
      <c r="W14" s="21">
        <v>-0.25593063799999999</v>
      </c>
      <c r="X14" s="21">
        <v>-0.32758905100000008</v>
      </c>
      <c r="Y14" s="21">
        <v>-0.37436911600000006</v>
      </c>
      <c r="Z14" s="21">
        <v>1.21348075</v>
      </c>
      <c r="AA14" s="21">
        <v>-0.72562989500000019</v>
      </c>
      <c r="AB14" s="21">
        <v>-0.39322337400000001</v>
      </c>
      <c r="AC14" s="21">
        <v>-0.58424555300000003</v>
      </c>
      <c r="AD14" s="21">
        <v>1.1828245099999999</v>
      </c>
      <c r="AE14" s="23">
        <v>5.9579409200000009E-2</v>
      </c>
      <c r="AF1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5.5279013579081395</v>
      </c>
      <c r="AG14" s="31"/>
      <c r="AH14" s="31">
        <v>1</v>
      </c>
      <c r="AI14" s="31">
        <v>1</v>
      </c>
      <c r="AJ14" s="31">
        <v>0</v>
      </c>
      <c r="AK14" s="31">
        <v>2</v>
      </c>
      <c r="AL14" s="31">
        <v>-7.8525552352305697E-2</v>
      </c>
      <c r="AM14" s="31">
        <v>-0.64730085701219775</v>
      </c>
      <c r="AN14" s="31">
        <v>-0.72562989508990716</v>
      </c>
      <c r="AO14" s="31">
        <v>-0.58424555300412273</v>
      </c>
      <c r="AP14" s="31">
        <v>5.9579409249087598E-2</v>
      </c>
      <c r="AQ14" s="31">
        <v>0.54877233542569792</v>
      </c>
      <c r="AR14" s="31">
        <v>0.72516982469556257</v>
      </c>
      <c r="AS14" s="31">
        <v>0.33025478631334609</v>
      </c>
      <c r="AT14" s="31">
        <v>-0.83529380495818506</v>
      </c>
      <c r="AU14" s="31">
        <v>0.29440277070080301</v>
      </c>
      <c r="AV14" s="31">
        <v>0.56908260132169997</v>
      </c>
      <c r="AW14" s="31">
        <v>-8.5891312728488572E-2</v>
      </c>
      <c r="AX14" s="31">
        <v>0.1548572475827838</v>
      </c>
      <c r="AY1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3.3722883772371954</v>
      </c>
    </row>
    <row r="15" spans="1:51" hidden="1" x14ac:dyDescent="0.3">
      <c r="A15" s="22" t="s">
        <v>52</v>
      </c>
      <c r="B15" s="20">
        <v>2013</v>
      </c>
      <c r="C15" s="50">
        <v>3.6408416999999997</v>
      </c>
      <c r="D15" s="48">
        <v>14.3</v>
      </c>
      <c r="E15" s="48">
        <v>0</v>
      </c>
      <c r="F15" s="48">
        <v>0</v>
      </c>
      <c r="G15" s="48">
        <v>0</v>
      </c>
      <c r="H15" s="48">
        <v>2.0299999999999998</v>
      </c>
      <c r="I15" s="48">
        <v>25</v>
      </c>
      <c r="J15" s="20"/>
      <c r="K15" s="21">
        <v>6</v>
      </c>
      <c r="L15" s="21">
        <v>3</v>
      </c>
      <c r="M15" s="19">
        <v>1</v>
      </c>
      <c r="N15" s="19">
        <v>0</v>
      </c>
      <c r="O15" s="19">
        <v>0</v>
      </c>
      <c r="P15" s="20">
        <v>7</v>
      </c>
      <c r="Q15" s="20">
        <v>0</v>
      </c>
      <c r="R15" s="20"/>
      <c r="S15" s="21">
        <v>-0.61133718899999989</v>
      </c>
      <c r="T15" s="21">
        <v>-0.8556264990000001</v>
      </c>
      <c r="U15" s="21">
        <v>0.61761328800000004</v>
      </c>
      <c r="V15" s="21">
        <v>-0.46293641900000004</v>
      </c>
      <c r="W15" s="21">
        <v>-6.0188815999999999E-2</v>
      </c>
      <c r="X15" s="21">
        <v>0.40294538400000002</v>
      </c>
      <c r="Y15" s="21">
        <v>-0.35809054600000001</v>
      </c>
      <c r="Z15" s="21">
        <v>0.83509689800000009</v>
      </c>
      <c r="AA15" s="21">
        <v>-0.46762189500000007</v>
      </c>
      <c r="AB15" s="21">
        <v>-0.71667451400000015</v>
      </c>
      <c r="AC15" s="21">
        <v>-0.4290768310000001</v>
      </c>
      <c r="AD15" s="21">
        <v>-1.2307217100000001</v>
      </c>
      <c r="AE15" s="23">
        <v>-0.85024598800000006</v>
      </c>
      <c r="AF1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5.8471832004152819</v>
      </c>
      <c r="AG15" s="31"/>
      <c r="AH15" s="31">
        <v>1</v>
      </c>
      <c r="AI15" s="31">
        <v>1</v>
      </c>
      <c r="AJ15" s="31">
        <v>0</v>
      </c>
      <c r="AK15" s="31">
        <v>3</v>
      </c>
      <c r="AL15" s="31">
        <v>-0.85562649928492995</v>
      </c>
      <c r="AM15" s="31">
        <v>0.61761328800673698</v>
      </c>
      <c r="AN15" s="31">
        <v>-0.46762189542532628</v>
      </c>
      <c r="AO15" s="31">
        <v>-0.429076830513894</v>
      </c>
      <c r="AP15" s="31">
        <v>-0.85024598811014596</v>
      </c>
      <c r="AQ15" s="31">
        <v>0.74441042298667548</v>
      </c>
      <c r="AR15" s="31">
        <v>-0.8736810920803606</v>
      </c>
      <c r="AS15" s="31">
        <v>0.35949854228490491</v>
      </c>
      <c r="AT15" s="31">
        <v>-0.22610222838628599</v>
      </c>
      <c r="AU15" s="31">
        <v>-0.36460811559467671</v>
      </c>
      <c r="AV15" s="31">
        <v>-1.004755941519452E-2</v>
      </c>
      <c r="AW15" s="31">
        <v>-0.55696921734068394</v>
      </c>
      <c r="AX15" s="31">
        <v>-0.1920317857098997</v>
      </c>
      <c r="AY1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4.2171961789553878</v>
      </c>
    </row>
    <row r="16" spans="1:51" hidden="1" x14ac:dyDescent="0.3">
      <c r="A16" s="22" t="s">
        <v>15</v>
      </c>
      <c r="B16" s="20">
        <v>2013</v>
      </c>
      <c r="C16" s="50">
        <v>4.2</v>
      </c>
      <c r="D16" s="48">
        <v>11.54</v>
      </c>
      <c r="E16" s="48">
        <v>0</v>
      </c>
      <c r="F16" s="48">
        <v>0</v>
      </c>
      <c r="G16" s="48">
        <v>0</v>
      </c>
      <c r="H16" s="48">
        <v>1.19</v>
      </c>
      <c r="I16" s="48">
        <v>0</v>
      </c>
      <c r="J16" s="20"/>
      <c r="K16" s="21">
        <v>6</v>
      </c>
      <c r="L16" s="21">
        <v>3</v>
      </c>
      <c r="M16" s="19">
        <v>1</v>
      </c>
      <c r="N16" s="19">
        <v>0</v>
      </c>
      <c r="O16" s="19">
        <v>0</v>
      </c>
      <c r="P16" s="20">
        <v>7</v>
      </c>
      <c r="Q16" s="20">
        <v>0</v>
      </c>
      <c r="R16" s="20"/>
      <c r="S16" s="21">
        <v>-0.41681676800000012</v>
      </c>
      <c r="T16" s="21">
        <v>-0.55481323000000005</v>
      </c>
      <c r="U16" s="21">
        <v>-7.4801488599999993E-2</v>
      </c>
      <c r="V16" s="21">
        <v>-0.18633704400000001</v>
      </c>
      <c r="W16" s="21">
        <v>-5.1678302000000009E-2</v>
      </c>
      <c r="X16" s="21">
        <v>0.182784321</v>
      </c>
      <c r="Y16" s="21">
        <v>-0.39996192300000005</v>
      </c>
      <c r="Z16" s="21">
        <v>0.81789763200000021</v>
      </c>
      <c r="AA16" s="21">
        <v>5.8606465200000003E-3</v>
      </c>
      <c r="AB16" s="21">
        <v>-0.5072132829999999</v>
      </c>
      <c r="AC16" s="21">
        <v>-0.46417451800000004</v>
      </c>
      <c r="AD16" s="21">
        <v>0.19296797100000002</v>
      </c>
      <c r="AE16" s="23">
        <v>4.6712840400000004E-2</v>
      </c>
      <c r="AF1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1.8990538981944238</v>
      </c>
      <c r="AG16" s="31"/>
      <c r="AH16" s="31">
        <v>1</v>
      </c>
      <c r="AI16" s="31">
        <v>1</v>
      </c>
      <c r="AJ16" s="31">
        <v>0</v>
      </c>
      <c r="AK16" s="31">
        <v>3</v>
      </c>
      <c r="AL16" s="31">
        <v>-0.55481322950455902</v>
      </c>
      <c r="AM16" s="31">
        <v>-7.4801488624423262E-2</v>
      </c>
      <c r="AN16" s="31">
        <v>5.8606465210758471E-3</v>
      </c>
      <c r="AO16" s="31">
        <v>-0.46417451774382668</v>
      </c>
      <c r="AP16" s="31">
        <v>4.6712840438453217E-2</v>
      </c>
      <c r="AQ16" s="31">
        <v>0.81555154573612176</v>
      </c>
      <c r="AR16" s="31">
        <v>-0.6561903423718709</v>
      </c>
      <c r="AS16" s="31">
        <v>1.178323709488551</v>
      </c>
      <c r="AT16" s="31">
        <v>-5.6882346005202623E-2</v>
      </c>
      <c r="AU16" s="31">
        <v>-0.329923332105441</v>
      </c>
      <c r="AV16" s="31">
        <v>-0.61234292658156464</v>
      </c>
      <c r="AW16" s="31">
        <v>-2.3080925446862161E-2</v>
      </c>
      <c r="AX16" s="31">
        <v>-9.4586102926979103E-3</v>
      </c>
      <c r="AY1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3.5029153159306849</v>
      </c>
    </row>
    <row r="17" spans="1:51" hidden="1" x14ac:dyDescent="0.3">
      <c r="A17" s="22" t="s">
        <v>25</v>
      </c>
      <c r="B17" s="20">
        <v>2013</v>
      </c>
      <c r="C17" s="50">
        <v>5.8000000000000007</v>
      </c>
      <c r="D17" s="48">
        <v>24.22</v>
      </c>
      <c r="E17" s="48">
        <v>0</v>
      </c>
      <c r="F17" s="48">
        <v>0</v>
      </c>
      <c r="G17" s="48">
        <v>0</v>
      </c>
      <c r="H17" s="48">
        <v>0.36</v>
      </c>
      <c r="I17" s="48">
        <v>0</v>
      </c>
      <c r="J17" s="20"/>
      <c r="K17" s="21">
        <v>3</v>
      </c>
      <c r="L17" s="21">
        <v>6</v>
      </c>
      <c r="M17" s="19">
        <v>4</v>
      </c>
      <c r="N17" s="19">
        <v>3</v>
      </c>
      <c r="O17" s="19">
        <v>-1</v>
      </c>
      <c r="P17" s="20">
        <v>2</v>
      </c>
      <c r="Q17" s="20">
        <v>0</v>
      </c>
      <c r="R17" s="20"/>
      <c r="S17" s="21">
        <v>9.8241717700000009E-2</v>
      </c>
      <c r="T17" s="21">
        <v>0.87404980200000026</v>
      </c>
      <c r="U17" s="21">
        <v>-1.0960165799999999</v>
      </c>
      <c r="V17" s="21">
        <v>0.55911954899999994</v>
      </c>
      <c r="W17" s="21">
        <v>0.220658146</v>
      </c>
      <c r="X17" s="21">
        <v>-0.90301001000000003</v>
      </c>
      <c r="Y17" s="21">
        <v>-0.33631478800000014</v>
      </c>
      <c r="Z17" s="21">
        <v>0.28472038200000005</v>
      </c>
      <c r="AA17" s="21">
        <v>-0.5256070530000001</v>
      </c>
      <c r="AB17" s="21">
        <v>-0.40719305899999997</v>
      </c>
      <c r="AC17" s="21">
        <v>0.58167498699999998</v>
      </c>
      <c r="AD17" s="21">
        <v>2.8295682700000002</v>
      </c>
      <c r="AE17" s="23">
        <v>1.56382354</v>
      </c>
      <c r="AF1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14.578187344103297</v>
      </c>
      <c r="AG17" s="31"/>
      <c r="AH17" s="31">
        <v>4</v>
      </c>
      <c r="AI17" s="31">
        <v>0</v>
      </c>
      <c r="AJ17" s="31">
        <v>2</v>
      </c>
      <c r="AK17" s="31">
        <v>2</v>
      </c>
      <c r="AL17" s="31">
        <v>0.87404980195220172</v>
      </c>
      <c r="AM17" s="31">
        <v>-1.096016578180991</v>
      </c>
      <c r="AN17" s="31">
        <v>-0.52560705252284301</v>
      </c>
      <c r="AO17" s="31">
        <v>0.58167498681829044</v>
      </c>
      <c r="AP17" s="31">
        <v>1.5638235421298019</v>
      </c>
      <c r="AQ17" s="31">
        <v>-1.0341176457494829</v>
      </c>
      <c r="AR17" s="31">
        <v>0.6369978991380667</v>
      </c>
      <c r="AS17" s="31">
        <v>0.49596940348551261</v>
      </c>
      <c r="AT17" s="31">
        <v>-1.021435675577377</v>
      </c>
      <c r="AU17" s="31">
        <v>0.623908213848543</v>
      </c>
      <c r="AV17" s="31">
        <v>1.0323867299112159</v>
      </c>
      <c r="AW17" s="31">
        <v>-0.49415883005905781</v>
      </c>
      <c r="AX17" s="31">
        <v>-1.3787574259217119</v>
      </c>
      <c r="AY1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11.390098956368256</v>
      </c>
    </row>
    <row r="18" spans="1:51" ht="28.2" hidden="1" x14ac:dyDescent="0.3">
      <c r="A18" s="22" t="s">
        <v>28</v>
      </c>
      <c r="B18" s="20">
        <v>2013</v>
      </c>
      <c r="C18" s="50">
        <v>3.5000000000000004</v>
      </c>
      <c r="D18" s="48">
        <v>7.71</v>
      </c>
      <c r="E18" s="48">
        <v>1</v>
      </c>
      <c r="F18" s="48">
        <v>0.1</v>
      </c>
      <c r="G18" s="48">
        <v>1.1000000000000001</v>
      </c>
      <c r="H18" s="48">
        <v>0.82</v>
      </c>
      <c r="I18" s="48">
        <v>0</v>
      </c>
      <c r="J18" s="20"/>
      <c r="K18" s="21">
        <v>3</v>
      </c>
      <c r="L18" s="21">
        <v>3</v>
      </c>
      <c r="M18" s="19">
        <v>1</v>
      </c>
      <c r="N18" s="19">
        <v>0</v>
      </c>
      <c r="O18" s="19">
        <v>0</v>
      </c>
      <c r="P18" s="20">
        <v>7</v>
      </c>
      <c r="Q18" s="20">
        <v>0</v>
      </c>
      <c r="R18" s="20"/>
      <c r="S18" s="21">
        <v>-3.01795313E-2</v>
      </c>
      <c r="T18" s="21">
        <v>0.72364316700000009</v>
      </c>
      <c r="U18" s="21">
        <v>1.4570211500000001</v>
      </c>
      <c r="V18" s="21">
        <v>-0.51394477999999999</v>
      </c>
      <c r="W18" s="21">
        <v>-0.80060353500000003</v>
      </c>
      <c r="X18" s="21">
        <v>-9.7420667400000008E-2</v>
      </c>
      <c r="Y18" s="21">
        <v>-0.48746655300000008</v>
      </c>
      <c r="Z18" s="21">
        <v>1.05868736</v>
      </c>
      <c r="AA18" s="21">
        <v>-0.79677848500000004</v>
      </c>
      <c r="AB18" s="21">
        <v>-0.78127259299999996</v>
      </c>
      <c r="AC18" s="21">
        <v>-0.29330419800000007</v>
      </c>
      <c r="AD18" s="21">
        <v>0.68582435300000011</v>
      </c>
      <c r="AE18" s="23">
        <v>0.55760766200000011</v>
      </c>
      <c r="AF1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7.0330709980857451</v>
      </c>
      <c r="AG18" s="31"/>
      <c r="AH18" s="31">
        <v>1</v>
      </c>
      <c r="AI18" s="31">
        <v>1</v>
      </c>
      <c r="AJ18" s="31">
        <v>3</v>
      </c>
      <c r="AK18" s="31">
        <v>2</v>
      </c>
      <c r="AL18" s="31">
        <v>0.72364316706201604</v>
      </c>
      <c r="AM18" s="31">
        <v>1.4570211457104261</v>
      </c>
      <c r="AN18" s="31">
        <v>-0.79677848492152237</v>
      </c>
      <c r="AO18" s="31">
        <v>-0.29330419833494392</v>
      </c>
      <c r="AP18" s="31">
        <v>0.55760766153457186</v>
      </c>
      <c r="AQ18" s="31">
        <v>-0.12706833069404239</v>
      </c>
      <c r="AR18" s="31">
        <v>0.13735698764559101</v>
      </c>
      <c r="AS18" s="31">
        <v>-1.5413455958664171</v>
      </c>
      <c r="AT18" s="31">
        <v>-1.562939299196844</v>
      </c>
      <c r="AU18" s="31">
        <v>0.32908755419003899</v>
      </c>
      <c r="AV18" s="31">
        <v>0.24476971130903899</v>
      </c>
      <c r="AW18" s="31">
        <v>-8.5891312728488572E-2</v>
      </c>
      <c r="AX18" s="31">
        <v>-1.050125710170748</v>
      </c>
      <c r="AY1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9.8102706195317975</v>
      </c>
    </row>
    <row r="19" spans="1:51" hidden="1" x14ac:dyDescent="0.3">
      <c r="A19" s="22" t="s">
        <v>35</v>
      </c>
      <c r="B19" s="20">
        <v>2013</v>
      </c>
      <c r="C19" s="50">
        <v>6.2</v>
      </c>
      <c r="D19" s="48">
        <v>31.19</v>
      </c>
      <c r="E19" s="48">
        <v>0</v>
      </c>
      <c r="F19" s="48">
        <v>0</v>
      </c>
      <c r="G19" s="48">
        <v>0</v>
      </c>
      <c r="H19" s="48">
        <v>3.93</v>
      </c>
      <c r="I19" s="48">
        <v>0</v>
      </c>
      <c r="J19" s="20"/>
      <c r="K19" s="21">
        <v>3</v>
      </c>
      <c r="L19" s="21">
        <v>3</v>
      </c>
      <c r="M19" s="19">
        <v>1</v>
      </c>
      <c r="N19" s="19">
        <v>0</v>
      </c>
      <c r="O19" s="19">
        <v>0</v>
      </c>
      <c r="P19" s="20">
        <v>7</v>
      </c>
      <c r="Q19" s="20">
        <v>0</v>
      </c>
      <c r="R19" s="20"/>
      <c r="S19" s="21">
        <v>1.1214912400000001</v>
      </c>
      <c r="T19" s="21">
        <v>-0.35427104999999998</v>
      </c>
      <c r="U19" s="21">
        <v>-3.2250859900000005E-2</v>
      </c>
      <c r="V19" s="21">
        <v>0.25840227600000004</v>
      </c>
      <c r="W19" s="21">
        <v>-0.53677760100000005</v>
      </c>
      <c r="X19" s="21">
        <v>-0.13744995100000004</v>
      </c>
      <c r="Y19" s="21">
        <v>-0.3333073130000001</v>
      </c>
      <c r="Z19" s="21">
        <v>0.74910056700000005</v>
      </c>
      <c r="AA19" s="21">
        <v>-0.78970137100000004</v>
      </c>
      <c r="AB19" s="21">
        <v>-0.506071304</v>
      </c>
      <c r="AC19" s="21">
        <v>-0.23603955100000001</v>
      </c>
      <c r="AD19" s="21">
        <v>1.1155390700000001</v>
      </c>
      <c r="AE19" s="23">
        <v>-0.18093633600000003</v>
      </c>
      <c r="AF1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4.6429470029247186</v>
      </c>
      <c r="AG19" s="31"/>
      <c r="AH19" s="31">
        <v>1</v>
      </c>
      <c r="AI19" s="31">
        <v>1</v>
      </c>
      <c r="AJ19" s="31">
        <v>0</v>
      </c>
      <c r="AK19" s="31">
        <v>3</v>
      </c>
      <c r="AL19" s="31">
        <v>-0.35427104965097922</v>
      </c>
      <c r="AM19" s="31">
        <v>-3.2250859892899823E-2</v>
      </c>
      <c r="AN19" s="31">
        <v>-0.7897013705483511</v>
      </c>
      <c r="AO19" s="31">
        <v>-0.23603955074926419</v>
      </c>
      <c r="AP19" s="31">
        <v>-0.18093633597338929</v>
      </c>
      <c r="AQ19" s="31">
        <v>0.74441042298667548</v>
      </c>
      <c r="AR19" s="31">
        <v>0.13735698764559101</v>
      </c>
      <c r="AS19" s="31">
        <v>-0.15714114654596709</v>
      </c>
      <c r="AT19" s="31">
        <v>0.51846525409048172</v>
      </c>
      <c r="AU19" s="31">
        <v>-0.38195050733929459</v>
      </c>
      <c r="AV19" s="31">
        <v>0.45325656917432111</v>
      </c>
      <c r="AW19" s="31">
        <v>-0.36853805549580582</v>
      </c>
      <c r="AX19" s="31">
        <v>0.70257677383438899</v>
      </c>
      <c r="AY1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2.685904485003721</v>
      </c>
    </row>
    <row r="20" spans="1:51" hidden="1" x14ac:dyDescent="0.3">
      <c r="A20" s="22" t="s">
        <v>42</v>
      </c>
      <c r="B20" s="20">
        <v>2013</v>
      </c>
      <c r="C20" s="50">
        <v>4.9180999999999999</v>
      </c>
      <c r="D20" s="48">
        <v>36.619999999999997</v>
      </c>
      <c r="E20" s="48">
        <v>0</v>
      </c>
      <c r="F20" s="48">
        <v>0</v>
      </c>
      <c r="G20" s="48">
        <v>0</v>
      </c>
      <c r="H20" s="48">
        <v>1.3</v>
      </c>
      <c r="I20" s="48">
        <v>1</v>
      </c>
      <c r="J20" s="20"/>
      <c r="K20" s="21">
        <v>4</v>
      </c>
      <c r="L20" s="21">
        <v>1</v>
      </c>
      <c r="M20" s="19">
        <v>0</v>
      </c>
      <c r="N20" s="19">
        <v>2</v>
      </c>
      <c r="O20" s="19">
        <v>0</v>
      </c>
      <c r="P20" s="20">
        <v>3</v>
      </c>
      <c r="Q20" s="20">
        <v>1</v>
      </c>
      <c r="R20" s="20"/>
      <c r="S20" s="21">
        <v>-0.40788908700000009</v>
      </c>
      <c r="T20" s="21">
        <v>-7.8525552400000032E-2</v>
      </c>
      <c r="U20" s="21">
        <v>-1.0921483400000001</v>
      </c>
      <c r="V20" s="21">
        <v>3.5087309900000001</v>
      </c>
      <c r="W20" s="21">
        <v>0.94405183800000014</v>
      </c>
      <c r="X20" s="21">
        <v>-1.7186066700000002</v>
      </c>
      <c r="Y20" s="21">
        <v>0.37247894800000009</v>
      </c>
      <c r="Z20" s="21">
        <v>2.5378242499999999</v>
      </c>
      <c r="AA20" s="21">
        <v>0.35332337200000008</v>
      </c>
      <c r="AB20" s="21">
        <v>2.74945847</v>
      </c>
      <c r="AC20" s="21">
        <v>1.3211894100000001</v>
      </c>
      <c r="AD20" s="21">
        <v>0.64151525200000015</v>
      </c>
      <c r="AE20" s="23">
        <v>1.4237538999999999</v>
      </c>
      <c r="AF2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35.969173902881622</v>
      </c>
      <c r="AG20" s="31"/>
      <c r="AH20" s="31">
        <v>2</v>
      </c>
      <c r="AI20" s="31">
        <v>3</v>
      </c>
      <c r="AJ20" s="31">
        <v>0</v>
      </c>
      <c r="AK20" s="31">
        <v>1</v>
      </c>
      <c r="AL20" s="31">
        <v>-7.8525552352305697E-2</v>
      </c>
      <c r="AM20" s="31">
        <v>-1.092148339205397</v>
      </c>
      <c r="AN20" s="31">
        <v>0.35332337186254148</v>
      </c>
      <c r="AO20" s="31">
        <v>1.32118941424196</v>
      </c>
      <c r="AP20" s="31">
        <v>1.423753899318756</v>
      </c>
      <c r="AQ20" s="31">
        <v>-1.5676760663703311</v>
      </c>
      <c r="AR20" s="31">
        <v>-0.38873550151413377</v>
      </c>
      <c r="AS20" s="31">
        <v>1.2952987333747861</v>
      </c>
      <c r="AT20" s="31">
        <v>2.159898113186991</v>
      </c>
      <c r="AU20" s="31">
        <v>-0.62474399176394513</v>
      </c>
      <c r="AV20" s="31">
        <v>-0.42702127514575827</v>
      </c>
      <c r="AW20" s="31">
        <v>-0.18010689365092741</v>
      </c>
      <c r="AX20" s="31">
        <v>0.75734872645954965</v>
      </c>
      <c r="AY2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15.226758314957591</v>
      </c>
    </row>
    <row r="21" spans="1:51" hidden="1" x14ac:dyDescent="0.3">
      <c r="A21" s="22" t="s">
        <v>19</v>
      </c>
      <c r="B21" s="20">
        <v>2013</v>
      </c>
      <c r="C21" s="50">
        <v>6.2</v>
      </c>
      <c r="D21" s="48">
        <v>15.86</v>
      </c>
      <c r="E21" s="48">
        <v>0</v>
      </c>
      <c r="F21" s="48">
        <v>0</v>
      </c>
      <c r="G21" s="48">
        <v>0</v>
      </c>
      <c r="H21" s="48">
        <v>1.1200000000000001</v>
      </c>
      <c r="I21" s="48">
        <v>6</v>
      </c>
      <c r="J21" s="20"/>
      <c r="K21" s="21">
        <v>3</v>
      </c>
      <c r="L21" s="21">
        <v>3</v>
      </c>
      <c r="M21" s="19">
        <v>1</v>
      </c>
      <c r="N21" s="19">
        <v>0</v>
      </c>
      <c r="O21" s="19">
        <v>0</v>
      </c>
      <c r="P21" s="20">
        <v>7</v>
      </c>
      <c r="Q21" s="20">
        <v>0</v>
      </c>
      <c r="R21" s="20"/>
      <c r="S21" s="21">
        <v>1.64341717</v>
      </c>
      <c r="T21" s="21">
        <v>-0.50467768499999999</v>
      </c>
      <c r="U21" s="21">
        <v>0.57119442000000009</v>
      </c>
      <c r="V21" s="21">
        <v>-0.55553928499999994</v>
      </c>
      <c r="W21" s="21">
        <v>0.110021464</v>
      </c>
      <c r="X21" s="21">
        <v>-0.19749387800000001</v>
      </c>
      <c r="Y21" s="21">
        <v>-0.28746012500000007</v>
      </c>
      <c r="Z21" s="21">
        <v>0.69750276899999986</v>
      </c>
      <c r="AA21" s="21">
        <v>-0.50359722699999998</v>
      </c>
      <c r="AB21" s="21">
        <v>-2.0839940799999998E-2</v>
      </c>
      <c r="AC21" s="21">
        <v>4.7182686699999993E-3</v>
      </c>
      <c r="AD21" s="21">
        <v>0.24918873700000002</v>
      </c>
      <c r="AE21" s="23">
        <v>-0.19292845300000003</v>
      </c>
      <c r="AF2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4.5640416604795968</v>
      </c>
      <c r="AG21" s="31"/>
      <c r="AH21" s="31">
        <v>1</v>
      </c>
      <c r="AI21" s="31">
        <v>1</v>
      </c>
      <c r="AJ21" s="31">
        <v>0</v>
      </c>
      <c r="AK21" s="31">
        <v>3</v>
      </c>
      <c r="AL21" s="31">
        <v>-0.50467768454116402</v>
      </c>
      <c r="AM21" s="31">
        <v>0.57119442029961853</v>
      </c>
      <c r="AN21" s="31">
        <v>-0.50359722682228036</v>
      </c>
      <c r="AO21" s="31">
        <v>4.7182686700986574E-3</v>
      </c>
      <c r="AP21" s="31">
        <v>-0.19292845319195531</v>
      </c>
      <c r="AQ21" s="31">
        <v>0.24642256374055099</v>
      </c>
      <c r="AR21" s="31">
        <v>-0.72084975444736776</v>
      </c>
      <c r="AS21" s="31">
        <v>0.19378392511273851</v>
      </c>
      <c r="AT21" s="31">
        <v>-0.1414922871957443</v>
      </c>
      <c r="AU21" s="31">
        <v>-0.17384180640387989</v>
      </c>
      <c r="AV21" s="31">
        <v>0.10577847273218439</v>
      </c>
      <c r="AW21" s="31">
        <v>0.66783333465102446</v>
      </c>
      <c r="AX21" s="31">
        <v>0.2461438352913847</v>
      </c>
      <c r="AY2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2.0577353828742879</v>
      </c>
    </row>
    <row r="22" spans="1:51" hidden="1" x14ac:dyDescent="0.3">
      <c r="A22" s="22" t="s">
        <v>74</v>
      </c>
      <c r="B22" s="20">
        <v>2013</v>
      </c>
      <c r="C22" s="50">
        <v>4.5</v>
      </c>
      <c r="D22" s="48">
        <v>20.07</v>
      </c>
      <c r="E22" s="48">
        <v>0</v>
      </c>
      <c r="F22" s="48">
        <v>0</v>
      </c>
      <c r="G22" s="48">
        <v>0</v>
      </c>
      <c r="H22" s="48">
        <v>3.05</v>
      </c>
      <c r="I22" s="48">
        <v>0</v>
      </c>
      <c r="J22" s="20"/>
      <c r="K22" s="21">
        <v>6</v>
      </c>
      <c r="L22" s="21">
        <v>3</v>
      </c>
      <c r="M22" s="19">
        <v>1</v>
      </c>
      <c r="N22" s="19">
        <v>0</v>
      </c>
      <c r="O22" s="19">
        <v>0</v>
      </c>
      <c r="P22" s="20">
        <v>1</v>
      </c>
      <c r="Q22" s="20">
        <v>0</v>
      </c>
      <c r="R22" s="20"/>
      <c r="S22" s="21">
        <v>-0.245130606</v>
      </c>
      <c r="T22" s="21">
        <v>-0.95589758899999999</v>
      </c>
      <c r="U22" s="21">
        <v>0.30815417000000006</v>
      </c>
      <c r="V22" s="21">
        <v>-0.102829981</v>
      </c>
      <c r="W22" s="21">
        <v>0.53554716499999988</v>
      </c>
      <c r="X22" s="21">
        <v>0.23282092699999998</v>
      </c>
      <c r="Y22" s="21">
        <v>-0.27134895000000003</v>
      </c>
      <c r="Z22" s="21">
        <v>-0.91922824800000003</v>
      </c>
      <c r="AA22" s="21">
        <v>-0.34830174700000005</v>
      </c>
      <c r="AB22" s="21">
        <v>-0.77450544399999999</v>
      </c>
      <c r="AC22" s="21">
        <v>-0.17939065200000001</v>
      </c>
      <c r="AD22" s="21">
        <v>-0.31863582800000001</v>
      </c>
      <c r="AE22" s="23">
        <v>-0.5658597150000001</v>
      </c>
      <c r="AF2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3.5140691904297241</v>
      </c>
      <c r="AG22" s="31"/>
      <c r="AH22" s="31">
        <v>1</v>
      </c>
      <c r="AI22" s="31">
        <v>1</v>
      </c>
      <c r="AJ22" s="31">
        <v>0</v>
      </c>
      <c r="AK22" s="31">
        <v>3</v>
      </c>
      <c r="AL22" s="31">
        <v>-0.9558975892117203</v>
      </c>
      <c r="AM22" s="31">
        <v>0.30815416995928779</v>
      </c>
      <c r="AN22" s="31">
        <v>-0.34830174709365869</v>
      </c>
      <c r="AO22" s="31">
        <v>-0.1793906520623553</v>
      </c>
      <c r="AP22" s="31">
        <v>-0.56585971462763329</v>
      </c>
      <c r="AQ22" s="31">
        <v>0.86890738779820653</v>
      </c>
      <c r="AR22" s="31">
        <v>-0.70027630515061912</v>
      </c>
      <c r="AS22" s="31">
        <v>0.36924646094209118</v>
      </c>
      <c r="AT22" s="31">
        <v>-0.51377602843412695</v>
      </c>
      <c r="AU22" s="31">
        <v>-0.41663529082853051</v>
      </c>
      <c r="AV22" s="31">
        <v>-0.14903879799204911</v>
      </c>
      <c r="AW22" s="31">
        <v>0.25956581732045531</v>
      </c>
      <c r="AX22" s="31">
        <v>-0.35634764358538151</v>
      </c>
      <c r="AY2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3.5182428171566911</v>
      </c>
    </row>
    <row r="23" spans="1:51" hidden="1" x14ac:dyDescent="0.3">
      <c r="A23" s="22" t="s">
        <v>39</v>
      </c>
      <c r="B23" s="20">
        <v>2013</v>
      </c>
      <c r="C23" s="50">
        <v>3.5999999999999996</v>
      </c>
      <c r="D23" s="48">
        <v>25.35</v>
      </c>
      <c r="E23" s="48">
        <v>0</v>
      </c>
      <c r="F23" s="48">
        <v>0</v>
      </c>
      <c r="G23" s="48">
        <v>0</v>
      </c>
      <c r="H23" s="48">
        <v>0.36</v>
      </c>
      <c r="I23" s="48">
        <v>1</v>
      </c>
      <c r="J23" s="20"/>
      <c r="K23" s="21">
        <v>6</v>
      </c>
      <c r="L23" s="21">
        <v>4</v>
      </c>
      <c r="M23" s="19">
        <v>1</v>
      </c>
      <c r="N23" s="19">
        <v>0</v>
      </c>
      <c r="O23" s="19">
        <v>0</v>
      </c>
      <c r="P23" s="20">
        <v>1</v>
      </c>
      <c r="Q23" s="20">
        <v>0</v>
      </c>
      <c r="R23" s="20"/>
      <c r="S23" s="21">
        <v>-0.97084801200000015</v>
      </c>
      <c r="T23" s="21">
        <v>-0.65508431900000008</v>
      </c>
      <c r="U23" s="21">
        <v>7.60598314E-2</v>
      </c>
      <c r="V23" s="21">
        <v>-0.16094456600000001</v>
      </c>
      <c r="W23" s="21">
        <v>1.6504245000000002</v>
      </c>
      <c r="X23" s="21">
        <v>0.29786851300000011</v>
      </c>
      <c r="Y23" s="21">
        <v>-0.27463904399999994</v>
      </c>
      <c r="Z23" s="21">
        <v>-0.90202898200000003</v>
      </c>
      <c r="AA23" s="21">
        <v>-0.19069441000000001</v>
      </c>
      <c r="AB23" s="21">
        <v>-0.197274799</v>
      </c>
      <c r="AC23" s="21">
        <v>-0.21849070700000003</v>
      </c>
      <c r="AD23" s="21">
        <v>-0.68103956300000001</v>
      </c>
      <c r="AE23" s="23">
        <v>-0.39454990400000001</v>
      </c>
      <c r="AF2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5.8475835552645821</v>
      </c>
      <c r="AG23" s="31"/>
      <c r="AH23" s="31">
        <v>1</v>
      </c>
      <c r="AI23" s="31">
        <v>1</v>
      </c>
      <c r="AJ23" s="31">
        <v>0</v>
      </c>
      <c r="AK23" s="31">
        <v>3</v>
      </c>
      <c r="AL23" s="31">
        <v>-0.6550843194313497</v>
      </c>
      <c r="AM23" s="31">
        <v>7.6059831423706328E-2</v>
      </c>
      <c r="AN23" s="31">
        <v>-0.19069441000313439</v>
      </c>
      <c r="AO23" s="31">
        <v>-0.21849070713429791</v>
      </c>
      <c r="AP23" s="31">
        <v>-0.39454990392423689</v>
      </c>
      <c r="AQ23" s="31">
        <v>1.0289749139844611</v>
      </c>
      <c r="AR23" s="31">
        <v>-0.25353854899264022</v>
      </c>
      <c r="AS23" s="31">
        <v>0.59344859005737527</v>
      </c>
      <c r="AT23" s="31">
        <v>-0.19225825191006879</v>
      </c>
      <c r="AU23" s="31">
        <v>-0.329923332105441</v>
      </c>
      <c r="AV23" s="31">
        <v>-1.1451426744595079</v>
      </c>
      <c r="AW23" s="31">
        <v>-0.49415883005905781</v>
      </c>
      <c r="AX23" s="31">
        <v>-0.37460496112710162</v>
      </c>
      <c r="AY2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3.991631347383584</v>
      </c>
    </row>
    <row r="24" spans="1:51" hidden="1" x14ac:dyDescent="0.3">
      <c r="A24" s="22" t="s">
        <v>73</v>
      </c>
      <c r="B24" s="20">
        <v>2013</v>
      </c>
      <c r="C24" s="50">
        <v>6.6000000000000005</v>
      </c>
      <c r="D24" s="48">
        <v>15.94</v>
      </c>
      <c r="E24" s="48">
        <v>0</v>
      </c>
      <c r="F24" s="48">
        <v>0</v>
      </c>
      <c r="G24" s="48">
        <v>0</v>
      </c>
      <c r="H24" s="48">
        <v>1.93</v>
      </c>
      <c r="I24" s="48">
        <v>3</v>
      </c>
      <c r="J24" s="20"/>
      <c r="K24" s="21">
        <v>6</v>
      </c>
      <c r="L24" s="21">
        <v>4</v>
      </c>
      <c r="M24" s="19">
        <v>1</v>
      </c>
      <c r="N24" s="19">
        <v>0</v>
      </c>
      <c r="O24" s="19">
        <v>0</v>
      </c>
      <c r="P24" s="20">
        <v>1</v>
      </c>
      <c r="Q24" s="20">
        <v>0</v>
      </c>
      <c r="R24" s="20"/>
      <c r="S24" s="21">
        <v>1.3000448499999999</v>
      </c>
      <c r="T24" s="21">
        <v>-0.63001654699999998</v>
      </c>
      <c r="U24" s="21">
        <v>0.55958970299999999</v>
      </c>
      <c r="V24" s="21">
        <v>-0.50169667000000007</v>
      </c>
      <c r="W24" s="21">
        <v>0.731288987</v>
      </c>
      <c r="X24" s="21">
        <v>0.21280628500000004</v>
      </c>
      <c r="Y24" s="21">
        <v>-0.32478782500000009</v>
      </c>
      <c r="Z24" s="21">
        <v>-0.816032651</v>
      </c>
      <c r="AA24" s="21">
        <v>0.52517929900000004</v>
      </c>
      <c r="AB24" s="21">
        <v>-0.50416574399999992</v>
      </c>
      <c r="AC24" s="21">
        <v>-0.21941433000000007</v>
      </c>
      <c r="AD24" s="21">
        <v>-0.75272431500000014</v>
      </c>
      <c r="AE24" s="23">
        <v>-0.25802318000000002</v>
      </c>
      <c r="AF2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5.2146530596474463</v>
      </c>
      <c r="AG24" s="31"/>
      <c r="AH24" s="31">
        <v>1</v>
      </c>
      <c r="AI24" s="31">
        <v>1</v>
      </c>
      <c r="AJ24" s="31">
        <v>0</v>
      </c>
      <c r="AK24" s="31">
        <v>3</v>
      </c>
      <c r="AL24" s="31">
        <v>-0.63001654694965181</v>
      </c>
      <c r="AM24" s="31">
        <v>0.55958970337283886</v>
      </c>
      <c r="AN24" s="31">
        <v>0.525179299224384</v>
      </c>
      <c r="AO24" s="31">
        <v>-0.21941433048245401</v>
      </c>
      <c r="AP24" s="31">
        <v>-0.25802318014139219</v>
      </c>
      <c r="AQ24" s="31">
        <v>0.157496160303743</v>
      </c>
      <c r="AR24" s="31">
        <v>-0.79726542326386418</v>
      </c>
      <c r="AS24" s="31">
        <v>-0.40083911297562358</v>
      </c>
      <c r="AT24" s="31">
        <v>-0.36147813429115222</v>
      </c>
      <c r="AU24" s="31">
        <v>-0.17384180640387989</v>
      </c>
      <c r="AV24" s="31">
        <v>-5.6377972274145913E-2</v>
      </c>
      <c r="AW24" s="31">
        <v>3.9729461834763703E-2</v>
      </c>
      <c r="AX24" s="31">
        <v>-0.4841488663774226</v>
      </c>
      <c r="AY2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2.3217470278643884</v>
      </c>
    </row>
    <row r="25" spans="1:51" hidden="1" x14ac:dyDescent="0.3">
      <c r="A25" s="22" t="s">
        <v>47</v>
      </c>
      <c r="B25" s="20">
        <v>2013</v>
      </c>
      <c r="C25" s="50">
        <v>5.2204167000000004</v>
      </c>
      <c r="D25" s="48">
        <v>27.51</v>
      </c>
      <c r="E25" s="48">
        <v>0</v>
      </c>
      <c r="F25" s="48">
        <v>0</v>
      </c>
      <c r="G25" s="48">
        <v>0</v>
      </c>
      <c r="H25" s="48">
        <v>1.1100000000000001</v>
      </c>
      <c r="I25" s="48">
        <v>1</v>
      </c>
      <c r="J25" s="20"/>
      <c r="K25" s="21">
        <v>6</v>
      </c>
      <c r="L25" s="21">
        <v>3</v>
      </c>
      <c r="M25" s="19">
        <v>1</v>
      </c>
      <c r="N25" s="19">
        <v>0</v>
      </c>
      <c r="O25" s="19">
        <v>0</v>
      </c>
      <c r="P25" s="20">
        <v>7</v>
      </c>
      <c r="Q25" s="20">
        <v>0</v>
      </c>
      <c r="R25" s="20"/>
      <c r="S25" s="21">
        <v>-0.18315190099999998</v>
      </c>
      <c r="T25" s="21">
        <v>-0.55481323000000005</v>
      </c>
      <c r="U25" s="21">
        <v>-0.87939519600000016</v>
      </c>
      <c r="V25" s="21">
        <v>0.136156952</v>
      </c>
      <c r="W25" s="21">
        <v>-0.69847736699999996</v>
      </c>
      <c r="X25" s="21">
        <v>9.7722092700000013E-2</v>
      </c>
      <c r="Y25" s="21">
        <v>-0.19233847400000001</v>
      </c>
      <c r="Z25" s="21">
        <v>0.88669469700000014</v>
      </c>
      <c r="AA25" s="21">
        <v>-3.8890306700000002E-2</v>
      </c>
      <c r="AB25" s="21">
        <v>-0.23584197200000001</v>
      </c>
      <c r="AC25" s="21">
        <v>-0.29268844900000007</v>
      </c>
      <c r="AD25" s="21">
        <v>0.47911518100000006</v>
      </c>
      <c r="AE25" s="23">
        <v>-0.41145950900000006</v>
      </c>
      <c r="AF2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2.995529483331504</v>
      </c>
      <c r="AG25" s="31"/>
      <c r="AH25" s="31">
        <v>1</v>
      </c>
      <c r="AI25" s="31">
        <v>1</v>
      </c>
      <c r="AJ25" s="31">
        <v>0</v>
      </c>
      <c r="AK25" s="31">
        <v>3</v>
      </c>
      <c r="AL25" s="31">
        <v>-0.55481322950455902</v>
      </c>
      <c r="AM25" s="31">
        <v>-0.87939519554777923</v>
      </c>
      <c r="AN25" s="31">
        <v>-3.8890306698610523E-2</v>
      </c>
      <c r="AO25" s="31">
        <v>-0.29268844943617311</v>
      </c>
      <c r="AP25" s="31">
        <v>-0.41145950946743759</v>
      </c>
      <c r="AQ25" s="31">
        <v>1.402465808419054</v>
      </c>
      <c r="AR25" s="31">
        <v>-0.244721356436891</v>
      </c>
      <c r="AS25" s="31">
        <v>-0.1278973905744083</v>
      </c>
      <c r="AT25" s="31">
        <v>0.48462127761426449</v>
      </c>
      <c r="AU25" s="31">
        <v>-0.50334724955161991</v>
      </c>
      <c r="AV25" s="31">
        <v>-0.33436044942785548</v>
      </c>
      <c r="AW25" s="31">
        <v>-0.2429172809325538</v>
      </c>
      <c r="AX25" s="31">
        <v>0.41045969316686642</v>
      </c>
      <c r="AY2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4.2082872820815549</v>
      </c>
    </row>
    <row r="26" spans="1:51" hidden="1" x14ac:dyDescent="0.3">
      <c r="A26" s="22" t="s">
        <v>50</v>
      </c>
      <c r="B26" s="20">
        <v>2013</v>
      </c>
      <c r="C26" s="50">
        <v>4.9241332999999994</v>
      </c>
      <c r="D26" s="48">
        <v>25.29</v>
      </c>
      <c r="E26" s="48">
        <v>0</v>
      </c>
      <c r="F26" s="48">
        <v>0</v>
      </c>
      <c r="G26" s="48">
        <v>0</v>
      </c>
      <c r="H26" s="48">
        <v>0.94</v>
      </c>
      <c r="I26" s="48">
        <v>0</v>
      </c>
      <c r="J26" s="20"/>
      <c r="K26" s="21">
        <v>6</v>
      </c>
      <c r="L26" s="21">
        <v>3</v>
      </c>
      <c r="M26" s="19">
        <v>1</v>
      </c>
      <c r="N26" s="19">
        <v>0</v>
      </c>
      <c r="O26" s="19">
        <v>0</v>
      </c>
      <c r="P26" s="20">
        <v>7</v>
      </c>
      <c r="Q26" s="20">
        <v>0</v>
      </c>
      <c r="R26" s="20"/>
      <c r="S26" s="21">
        <v>-0.50712368899999993</v>
      </c>
      <c r="T26" s="21">
        <v>9.6948854999999987E-2</v>
      </c>
      <c r="U26" s="21">
        <v>-0.40360180200000001</v>
      </c>
      <c r="V26" s="21">
        <v>-0.46144728700000004</v>
      </c>
      <c r="W26" s="21">
        <v>-2.61467599E-2</v>
      </c>
      <c r="X26" s="21">
        <v>1.2659864E-2</v>
      </c>
      <c r="Y26" s="21">
        <v>-6.1332245200000003E-2</v>
      </c>
      <c r="Z26" s="21">
        <v>-0.33445319900000009</v>
      </c>
      <c r="AA26" s="21">
        <v>-0.44282840500000009</v>
      </c>
      <c r="AB26" s="21">
        <v>-9.3031369299999986E-2</v>
      </c>
      <c r="AC26" s="21">
        <v>-0.43277132400000001</v>
      </c>
      <c r="AD26" s="21">
        <v>-1.03751153</v>
      </c>
      <c r="AE26" s="23">
        <v>-7.2818353099999983E-2</v>
      </c>
      <c r="AF2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2.2326415797769812</v>
      </c>
      <c r="AG26" s="31"/>
      <c r="AH26" s="31">
        <v>1</v>
      </c>
      <c r="AI26" s="31">
        <v>1</v>
      </c>
      <c r="AJ26" s="31">
        <v>0</v>
      </c>
      <c r="AK26" s="31">
        <v>3</v>
      </c>
      <c r="AL26" s="31">
        <v>9.6948855019577049E-2</v>
      </c>
      <c r="AM26" s="31">
        <v>-0.40360180154983122</v>
      </c>
      <c r="AN26" s="31">
        <v>-0.44282840473798302</v>
      </c>
      <c r="AO26" s="31">
        <v>-0.43277132390651851</v>
      </c>
      <c r="AP26" s="31">
        <v>-7.2818353124880372E-2</v>
      </c>
      <c r="AQ26" s="31">
        <v>5.078447617957349E-2</v>
      </c>
      <c r="AR26" s="31">
        <v>0.50474001080182329</v>
      </c>
      <c r="AS26" s="31">
        <v>0.2620193557130423</v>
      </c>
      <c r="AT26" s="31">
        <v>6.1571571661556197E-2</v>
      </c>
      <c r="AU26" s="31">
        <v>-0.2778961568715872</v>
      </c>
      <c r="AV26" s="31">
        <v>-0.1027083851330977</v>
      </c>
      <c r="AW26" s="31">
        <v>0.22816062367964179</v>
      </c>
      <c r="AX26" s="31">
        <v>0.41045969316686642</v>
      </c>
      <c r="AY2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1.1990804811176563</v>
      </c>
    </row>
    <row r="27" spans="1:51" hidden="1" x14ac:dyDescent="0.3">
      <c r="A27" s="22" t="s">
        <v>17</v>
      </c>
      <c r="B27" s="20">
        <v>2013</v>
      </c>
      <c r="C27" s="50">
        <v>3.9</v>
      </c>
      <c r="D27" s="48">
        <v>27.82</v>
      </c>
      <c r="E27" s="48">
        <v>0</v>
      </c>
      <c r="F27" s="48">
        <v>0</v>
      </c>
      <c r="G27" s="48">
        <v>0</v>
      </c>
      <c r="H27" s="48">
        <v>3.07</v>
      </c>
      <c r="I27" s="48">
        <v>31</v>
      </c>
      <c r="J27" s="20"/>
      <c r="K27" s="21">
        <v>6</v>
      </c>
      <c r="L27" s="21">
        <v>3</v>
      </c>
      <c r="M27" s="19">
        <v>1</v>
      </c>
      <c r="N27" s="19">
        <v>0</v>
      </c>
      <c r="O27" s="19">
        <v>0</v>
      </c>
      <c r="P27" s="20">
        <v>7</v>
      </c>
      <c r="Q27" s="20">
        <v>0</v>
      </c>
      <c r="R27" s="20"/>
      <c r="S27" s="21">
        <v>-0.41681676800000012</v>
      </c>
      <c r="T27" s="21">
        <v>-0.7302876370000001</v>
      </c>
      <c r="U27" s="21">
        <v>-0.31463230500000006</v>
      </c>
      <c r="V27" s="21">
        <v>-0.75030208300000001</v>
      </c>
      <c r="W27" s="21">
        <v>-0.35805680600000006</v>
      </c>
      <c r="X27" s="21">
        <v>0.46799297100000009</v>
      </c>
      <c r="Y27" s="21">
        <v>-0.32404168000000005</v>
      </c>
      <c r="Z27" s="21">
        <v>-0.42044953000000002</v>
      </c>
      <c r="AA27" s="21">
        <v>-0.52414444900000001</v>
      </c>
      <c r="AB27" s="21">
        <v>-0.30712366200000007</v>
      </c>
      <c r="AC27" s="21">
        <v>-7.1326720300000021E-2</v>
      </c>
      <c r="AD27" s="21">
        <v>0.28489371000000002</v>
      </c>
      <c r="AE27" s="23">
        <v>-0.67087391200000024</v>
      </c>
      <c r="AF2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2.9033819488338315</v>
      </c>
      <c r="AG27" s="31"/>
      <c r="AH27" s="31">
        <v>1</v>
      </c>
      <c r="AI27" s="31">
        <v>1</v>
      </c>
      <c r="AJ27" s="31">
        <v>0</v>
      </c>
      <c r="AK27" s="31">
        <v>3</v>
      </c>
      <c r="AL27" s="31">
        <v>-0.73028763687644216</v>
      </c>
      <c r="AM27" s="31">
        <v>-0.31463230511119478</v>
      </c>
      <c r="AN27" s="31">
        <v>-0.52414444888572098</v>
      </c>
      <c r="AO27" s="31">
        <v>-7.1326720328088844E-2</v>
      </c>
      <c r="AP27" s="31">
        <v>-0.67087391174828948</v>
      </c>
      <c r="AQ27" s="31">
        <v>1.224613001545438</v>
      </c>
      <c r="AR27" s="31">
        <v>-0.47690742707162959</v>
      </c>
      <c r="AS27" s="31">
        <v>0.19378392511273851</v>
      </c>
      <c r="AT27" s="31">
        <v>0.60307519528102338</v>
      </c>
      <c r="AU27" s="31">
        <v>-0.45132007431776611</v>
      </c>
      <c r="AV27" s="31">
        <v>0.43009136274484527</v>
      </c>
      <c r="AW27" s="31">
        <v>-0.36853805549580582</v>
      </c>
      <c r="AX27" s="31">
        <v>-2.7715927834418029E-2</v>
      </c>
      <c r="AY2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4.0158266889289003</v>
      </c>
    </row>
    <row r="28" spans="1:51" hidden="1" x14ac:dyDescent="0.3">
      <c r="A28" s="22" t="s">
        <v>77</v>
      </c>
      <c r="B28" s="20">
        <v>2013</v>
      </c>
      <c r="C28" s="50">
        <v>5</v>
      </c>
      <c r="D28" s="48">
        <v>16.96</v>
      </c>
      <c r="E28" s="48">
        <v>0</v>
      </c>
      <c r="F28" s="48">
        <v>0</v>
      </c>
      <c r="G28" s="48">
        <v>0</v>
      </c>
      <c r="H28" s="48">
        <v>2.15</v>
      </c>
      <c r="I28" s="48">
        <v>1</v>
      </c>
      <c r="J28" s="20"/>
      <c r="K28" s="21">
        <v>6</v>
      </c>
      <c r="L28" s="21">
        <v>3</v>
      </c>
      <c r="M28" s="19">
        <v>1</v>
      </c>
      <c r="N28" s="19">
        <v>0</v>
      </c>
      <c r="O28" s="19">
        <v>0</v>
      </c>
      <c r="P28" s="20">
        <v>7</v>
      </c>
      <c r="Q28" s="20">
        <v>0</v>
      </c>
      <c r="R28" s="20"/>
      <c r="S28" s="21">
        <v>0.6133002030000001</v>
      </c>
      <c r="T28" s="21">
        <v>-0.63001654699999998</v>
      </c>
      <c r="U28" s="21">
        <v>0.28107649700000009</v>
      </c>
      <c r="V28" s="21">
        <v>-0.66147860200000019</v>
      </c>
      <c r="W28" s="21">
        <v>0.39086842700000007</v>
      </c>
      <c r="X28" s="21">
        <v>-0.26754512499999999</v>
      </c>
      <c r="Y28" s="21">
        <v>-0.33500715700000006</v>
      </c>
      <c r="Z28" s="21">
        <v>-0.16246053800000002</v>
      </c>
      <c r="AA28" s="21">
        <v>-0.74405398300000003</v>
      </c>
      <c r="AB28" s="21">
        <v>-0.49695497300000008</v>
      </c>
      <c r="AC28" s="21">
        <v>-0.44169968300000001</v>
      </c>
      <c r="AD28" s="21">
        <v>-0.58220368299999992</v>
      </c>
      <c r="AE28" s="23">
        <v>-0.46987393100000008</v>
      </c>
      <c r="AF2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3.2080194936505597</v>
      </c>
      <c r="AG28" s="31"/>
      <c r="AH28" s="31">
        <v>1</v>
      </c>
      <c r="AI28" s="31">
        <v>1</v>
      </c>
      <c r="AJ28" s="31">
        <v>0</v>
      </c>
      <c r="AK28" s="31">
        <v>3</v>
      </c>
      <c r="AL28" s="31">
        <v>-0.63001654694965181</v>
      </c>
      <c r="AM28" s="31">
        <v>0.28107649713013899</v>
      </c>
      <c r="AN28" s="31">
        <v>-0.74405398284139634</v>
      </c>
      <c r="AO28" s="31">
        <v>-0.44169968293869438</v>
      </c>
      <c r="AP28" s="31">
        <v>-0.46987393129795019</v>
      </c>
      <c r="AQ28" s="31">
        <v>0.72662514229931385</v>
      </c>
      <c r="AR28" s="31">
        <v>-0.80608261581961405</v>
      </c>
      <c r="AS28" s="31">
        <v>0.49596940348551261</v>
      </c>
      <c r="AT28" s="31">
        <v>-0.2430242166243933</v>
      </c>
      <c r="AU28" s="31">
        <v>-0.2778961568715872</v>
      </c>
      <c r="AV28" s="31">
        <v>0.63857822061012748</v>
      </c>
      <c r="AW28" s="31">
        <v>-0.61977960462231008</v>
      </c>
      <c r="AX28" s="31">
        <v>0.52000359841718746</v>
      </c>
      <c r="AY2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4.0677599157949667</v>
      </c>
    </row>
    <row r="29" spans="1:51" ht="28.2" hidden="1" x14ac:dyDescent="0.3">
      <c r="A29" s="22" t="s">
        <v>33</v>
      </c>
      <c r="B29" s="20">
        <v>2013</v>
      </c>
      <c r="C29" s="50">
        <v>4.5999999999999996</v>
      </c>
      <c r="D29" s="48">
        <v>12.03</v>
      </c>
      <c r="E29" s="48">
        <v>0</v>
      </c>
      <c r="F29" s="48">
        <v>0</v>
      </c>
      <c r="G29" s="48">
        <v>0</v>
      </c>
      <c r="H29" s="48">
        <v>1.67</v>
      </c>
      <c r="I29" s="48">
        <v>4</v>
      </c>
      <c r="J29" s="20"/>
      <c r="K29" s="21">
        <v>6</v>
      </c>
      <c r="L29" s="21">
        <v>3</v>
      </c>
      <c r="M29" s="19">
        <v>1</v>
      </c>
      <c r="N29" s="19">
        <v>0</v>
      </c>
      <c r="O29" s="19">
        <v>0</v>
      </c>
      <c r="P29" s="20">
        <v>7</v>
      </c>
      <c r="Q29" s="20">
        <v>0</v>
      </c>
      <c r="R29" s="20"/>
      <c r="S29" s="21">
        <v>-0.20529941600000004</v>
      </c>
      <c r="T29" s="21">
        <v>4.6813310100000012E-2</v>
      </c>
      <c r="U29" s="21">
        <v>-0.86005400100000007</v>
      </c>
      <c r="V29" s="21">
        <v>-0.63664303000000022</v>
      </c>
      <c r="W29" s="21">
        <v>0.14406352</v>
      </c>
      <c r="X29" s="21">
        <v>-7.7406025300000014E-2</v>
      </c>
      <c r="Y29" s="21">
        <v>-0.27222533300000001</v>
      </c>
      <c r="Z29" s="21">
        <v>0.71470203500000007</v>
      </c>
      <c r="AA29" s="21">
        <v>-0.29453926800000002</v>
      </c>
      <c r="AB29" s="21">
        <v>-0.549509409</v>
      </c>
      <c r="AC29" s="21">
        <v>-0.29699869200000006</v>
      </c>
      <c r="AD29" s="21">
        <v>-0.75575155000000016</v>
      </c>
      <c r="AE29" s="23">
        <v>0.27337944400000003</v>
      </c>
      <c r="AF2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2.9238171095561358</v>
      </c>
      <c r="AG29" s="31"/>
      <c r="AH29" s="31">
        <v>1</v>
      </c>
      <c r="AI29" s="31">
        <v>1</v>
      </c>
      <c r="AJ29" s="31">
        <v>0</v>
      </c>
      <c r="AK29" s="31">
        <v>3</v>
      </c>
      <c r="AL29" s="31">
        <v>4.6813310056182098E-2</v>
      </c>
      <c r="AM29" s="31">
        <v>-0.86005400066981497</v>
      </c>
      <c r="AN29" s="31">
        <v>-0.29453926823880089</v>
      </c>
      <c r="AO29" s="31">
        <v>-0.29699869172756838</v>
      </c>
      <c r="AP29" s="31">
        <v>0.27337944442511342</v>
      </c>
      <c r="AQ29" s="31">
        <v>0.58434289680042117</v>
      </c>
      <c r="AR29" s="31">
        <v>-5.6621248580899848E-2</v>
      </c>
      <c r="AS29" s="31">
        <v>0.37899437959927751</v>
      </c>
      <c r="AT29" s="31">
        <v>-0.2768681931006105</v>
      </c>
      <c r="AU29" s="31">
        <v>1.6924502786916831E-2</v>
      </c>
      <c r="AV29" s="31">
        <v>-0.58917772015208902</v>
      </c>
      <c r="AW29" s="31">
        <v>-5.4486119087675089E-2</v>
      </c>
      <c r="AX29" s="31">
        <v>2.7056024790742331E-2</v>
      </c>
      <c r="AY2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1.907655207442793</v>
      </c>
    </row>
    <row r="30" spans="1:51" hidden="1" x14ac:dyDescent="0.3">
      <c r="A30" s="22" t="s">
        <v>81</v>
      </c>
      <c r="B30" s="20">
        <v>2013</v>
      </c>
      <c r="C30" s="50">
        <v>4.3999999999999995</v>
      </c>
      <c r="D30" s="48">
        <v>26.98</v>
      </c>
      <c r="E30" s="48">
        <v>0</v>
      </c>
      <c r="F30" s="48">
        <v>0</v>
      </c>
      <c r="G30" s="48">
        <v>0</v>
      </c>
      <c r="H30" s="48">
        <v>2.5499999999999998</v>
      </c>
      <c r="I30" s="48">
        <v>2</v>
      </c>
      <c r="J30" s="20"/>
      <c r="K30" s="21">
        <v>6</v>
      </c>
      <c r="L30" s="21">
        <v>3</v>
      </c>
      <c r="M30" s="19">
        <v>1</v>
      </c>
      <c r="N30" s="19">
        <v>0</v>
      </c>
      <c r="O30" s="19">
        <v>0</v>
      </c>
      <c r="P30" s="20">
        <v>7</v>
      </c>
      <c r="Q30" s="20">
        <v>0</v>
      </c>
      <c r="R30" s="20"/>
      <c r="S30" s="21">
        <v>9.8241717700000009E-2</v>
      </c>
      <c r="T30" s="21">
        <v>-0.93082981700000023</v>
      </c>
      <c r="U30" s="21">
        <v>-0.40360180200000001</v>
      </c>
      <c r="V30" s="21">
        <v>0.23160819900000001</v>
      </c>
      <c r="W30" s="21">
        <v>0.62065230500000002</v>
      </c>
      <c r="X30" s="21">
        <v>-0.76290751600000006</v>
      </c>
      <c r="Y30" s="21">
        <v>-0.29367249400000006</v>
      </c>
      <c r="Z30" s="21">
        <v>0.47391230900000009</v>
      </c>
      <c r="AA30" s="21">
        <v>-8.331099459999998E-2</v>
      </c>
      <c r="AB30" s="21">
        <v>-0.76564062100000008</v>
      </c>
      <c r="AC30" s="21">
        <v>-0.47895249100000009</v>
      </c>
      <c r="AD30" s="21">
        <v>0.36593142400000001</v>
      </c>
      <c r="AE30" s="23">
        <v>-0.635426186</v>
      </c>
      <c r="AF3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3.7309199436663416</v>
      </c>
      <c r="AG30" s="31"/>
      <c r="AH30" s="31">
        <v>1</v>
      </c>
      <c r="AI30" s="31">
        <v>1</v>
      </c>
      <c r="AJ30" s="31">
        <v>0</v>
      </c>
      <c r="AK30" s="31">
        <v>3</v>
      </c>
      <c r="AL30" s="31">
        <v>-0.93082981673002285</v>
      </c>
      <c r="AM30" s="31">
        <v>-0.40360180154983122</v>
      </c>
      <c r="AN30" s="31">
        <v>-8.3310994580882217E-2</v>
      </c>
      <c r="AO30" s="31">
        <v>-0.47895249131432471</v>
      </c>
      <c r="AP30" s="31">
        <v>-0.63542618572150056</v>
      </c>
      <c r="AQ30" s="31">
        <v>0.56655761611305955</v>
      </c>
      <c r="AR30" s="31">
        <v>-1.032390558083853</v>
      </c>
      <c r="AS30" s="31">
        <v>0.71042361394361042</v>
      </c>
      <c r="AT30" s="31">
        <v>0.6199971835191308</v>
      </c>
      <c r="AU30" s="31">
        <v>-0.2258689816377335</v>
      </c>
      <c r="AV30" s="31">
        <v>0.38376094988589399</v>
      </c>
      <c r="AW30" s="31">
        <v>0.19675543003882889</v>
      </c>
      <c r="AX30" s="31">
        <v>0.17311456512450391</v>
      </c>
      <c r="AY3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4.2123278412308895</v>
      </c>
    </row>
    <row r="31" spans="1:51" hidden="1" x14ac:dyDescent="0.3">
      <c r="A31" s="22" t="s">
        <v>84</v>
      </c>
      <c r="B31" s="20">
        <v>2013</v>
      </c>
      <c r="C31" s="50">
        <v>4.1000000000000005</v>
      </c>
      <c r="D31" s="48">
        <v>27.21</v>
      </c>
      <c r="E31" s="48">
        <v>0</v>
      </c>
      <c r="F31" s="48">
        <v>0</v>
      </c>
      <c r="G31" s="48">
        <v>0</v>
      </c>
      <c r="H31" s="48">
        <v>0.67</v>
      </c>
      <c r="I31" s="48">
        <v>2</v>
      </c>
      <c r="J31" s="20"/>
      <c r="K31" s="21">
        <v>6</v>
      </c>
      <c r="L31" s="21">
        <v>3</v>
      </c>
      <c r="M31" s="19">
        <v>1</v>
      </c>
      <c r="N31" s="19">
        <v>0</v>
      </c>
      <c r="O31" s="19">
        <v>0</v>
      </c>
      <c r="P31" s="20">
        <v>7</v>
      </c>
      <c r="Q31" s="20">
        <v>0</v>
      </c>
      <c r="R31" s="20"/>
      <c r="S31" s="21">
        <v>-7.3444444100000006E-2</v>
      </c>
      <c r="T31" s="21">
        <v>-0.7302876370000001</v>
      </c>
      <c r="U31" s="21">
        <v>-0.701456203</v>
      </c>
      <c r="V31" s="21">
        <v>-0.10319591300000001</v>
      </c>
      <c r="W31" s="21">
        <v>-0.5537986290000001</v>
      </c>
      <c r="X31" s="21">
        <v>-0.41765494000000003</v>
      </c>
      <c r="Y31" s="21">
        <v>-0.30846421600000007</v>
      </c>
      <c r="Z31" s="21">
        <v>1.48866901</v>
      </c>
      <c r="AA31" s="21">
        <v>-0.12369772700000002</v>
      </c>
      <c r="AB31" s="21">
        <v>-0.68986963800000012</v>
      </c>
      <c r="AC31" s="21">
        <v>-0.31270028900000008</v>
      </c>
      <c r="AD31" s="21">
        <v>1.7558974500000002</v>
      </c>
      <c r="AE31" s="23">
        <v>-1.05065903</v>
      </c>
      <c r="AF3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8.6098814526637657</v>
      </c>
      <c r="AG31" s="31"/>
      <c r="AH31" s="31">
        <v>1</v>
      </c>
      <c r="AI31" s="31">
        <v>1</v>
      </c>
      <c r="AJ31" s="31">
        <v>0</v>
      </c>
      <c r="AK31" s="31">
        <v>3</v>
      </c>
      <c r="AL31" s="31">
        <v>-0.73028763687644216</v>
      </c>
      <c r="AM31" s="31">
        <v>-0.70145620267050091</v>
      </c>
      <c r="AN31" s="31">
        <v>-0.1236977272704463</v>
      </c>
      <c r="AO31" s="31">
        <v>-0.31270028864622251</v>
      </c>
      <c r="AP31" s="31">
        <v>-1.050659031342164</v>
      </c>
      <c r="AQ31" s="31">
        <v>1.0645454753591841</v>
      </c>
      <c r="AR31" s="31">
        <v>-0.37991830895838458</v>
      </c>
      <c r="AS31" s="31">
        <v>0.32050686765615988</v>
      </c>
      <c r="AT31" s="31">
        <v>0.55230923056669889</v>
      </c>
      <c r="AU31" s="31">
        <v>-0.34726572385005883</v>
      </c>
      <c r="AV31" s="31">
        <v>-0.4038560687162826</v>
      </c>
      <c r="AW31" s="31">
        <v>0.16535023639801599</v>
      </c>
      <c r="AX31" s="31">
        <v>-0.37460496112710162</v>
      </c>
      <c r="AY3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4.3790557489830837</v>
      </c>
    </row>
    <row r="32" spans="1:51" hidden="1" x14ac:dyDescent="0.3">
      <c r="A32" s="22" t="s">
        <v>30</v>
      </c>
      <c r="B32" s="20">
        <v>2013</v>
      </c>
      <c r="C32" s="50">
        <v>4.5</v>
      </c>
      <c r="D32" s="48">
        <v>28.99</v>
      </c>
      <c r="E32" s="48">
        <v>1</v>
      </c>
      <c r="F32" s="48">
        <v>0.1</v>
      </c>
      <c r="G32" s="48">
        <v>0.2</v>
      </c>
      <c r="H32" s="48">
        <v>1.88</v>
      </c>
      <c r="I32" s="48">
        <v>0</v>
      </c>
      <c r="J32" s="20"/>
      <c r="K32" s="21">
        <v>3</v>
      </c>
      <c r="L32" s="21">
        <v>3</v>
      </c>
      <c r="M32" s="19">
        <v>1</v>
      </c>
      <c r="N32" s="19">
        <v>0</v>
      </c>
      <c r="O32" s="19">
        <v>0</v>
      </c>
      <c r="P32" s="20">
        <v>7</v>
      </c>
      <c r="Q32" s="20">
        <v>0</v>
      </c>
      <c r="R32" s="20"/>
      <c r="S32" s="21">
        <v>0.22820814200000003</v>
      </c>
      <c r="T32" s="21">
        <v>-0.75535540900000009</v>
      </c>
      <c r="U32" s="21">
        <v>2.9640963699999998E-2</v>
      </c>
      <c r="V32" s="21">
        <v>-9.6551741100000005E-2</v>
      </c>
      <c r="W32" s="21">
        <v>-0.56230914300000001</v>
      </c>
      <c r="X32" s="21">
        <v>-0.22751584100000002</v>
      </c>
      <c r="Y32" s="21">
        <v>-0.183211711</v>
      </c>
      <c r="Z32" s="21">
        <v>-0.28285540100000006</v>
      </c>
      <c r="AA32" s="21">
        <v>0.14466645000000003</v>
      </c>
      <c r="AB32" s="21">
        <v>-0.68671931500000005</v>
      </c>
      <c r="AC32" s="21">
        <v>0.16358148500000003</v>
      </c>
      <c r="AD32" s="21">
        <v>0.88672267100000002</v>
      </c>
      <c r="AE32" s="23">
        <v>-0.85264181400000028</v>
      </c>
      <c r="AF3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3.1469161743799665</v>
      </c>
      <c r="AG32" s="31"/>
      <c r="AH32" s="31">
        <v>1</v>
      </c>
      <c r="AI32" s="31">
        <v>1</v>
      </c>
      <c r="AJ32" s="31">
        <v>0</v>
      </c>
      <c r="AK32" s="31">
        <v>3</v>
      </c>
      <c r="AL32" s="31">
        <v>-0.75535540935813961</v>
      </c>
      <c r="AM32" s="31">
        <v>2.964096371658784E-2</v>
      </c>
      <c r="AN32" s="31">
        <v>0.14466644976020851</v>
      </c>
      <c r="AO32" s="31">
        <v>0.16358148455295191</v>
      </c>
      <c r="AP32" s="31">
        <v>-0.85264181438265207</v>
      </c>
      <c r="AQ32" s="31">
        <v>0.44206065130152838</v>
      </c>
      <c r="AR32" s="31">
        <v>-0.46515117033063019</v>
      </c>
      <c r="AS32" s="31">
        <v>0.70067569528642415</v>
      </c>
      <c r="AT32" s="31">
        <v>0.63691917175724055</v>
      </c>
      <c r="AU32" s="31">
        <v>-0.4686624660623841</v>
      </c>
      <c r="AV32" s="31">
        <v>-1.0756470551710799</v>
      </c>
      <c r="AW32" s="31">
        <v>0.38518659188370702</v>
      </c>
      <c r="AX32" s="31">
        <v>0.61129018612578845</v>
      </c>
      <c r="AY3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4.5532269172058637</v>
      </c>
    </row>
    <row r="33" spans="1:51" ht="28.2" hidden="1" x14ac:dyDescent="0.3">
      <c r="A33" s="22" t="s">
        <v>32</v>
      </c>
      <c r="B33" s="20">
        <v>2013</v>
      </c>
      <c r="C33" s="50">
        <v>3.1</v>
      </c>
      <c r="D33" s="48">
        <v>15.01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20"/>
      <c r="K33" s="21">
        <v>3</v>
      </c>
      <c r="L33" s="21">
        <v>3</v>
      </c>
      <c r="M33" s="19">
        <v>1</v>
      </c>
      <c r="N33" s="19">
        <v>0</v>
      </c>
      <c r="O33" s="19">
        <v>0</v>
      </c>
      <c r="P33" s="20">
        <v>1</v>
      </c>
      <c r="Q33" s="20">
        <v>0</v>
      </c>
      <c r="R33" s="20"/>
      <c r="S33" s="21">
        <v>-0.165639913</v>
      </c>
      <c r="T33" s="21">
        <v>0.59830430499999987</v>
      </c>
      <c r="U33" s="21">
        <v>1.5459906400000001</v>
      </c>
      <c r="V33" s="21">
        <v>2.1942697800000001E-2</v>
      </c>
      <c r="W33" s="21">
        <v>-0.23890961000000002</v>
      </c>
      <c r="X33" s="21">
        <v>0.97336268299999984</v>
      </c>
      <c r="Y33" s="21">
        <v>-0.46651463200000004</v>
      </c>
      <c r="Z33" s="21">
        <v>-1.88238715</v>
      </c>
      <c r="AA33" s="21">
        <v>-1.52579204</v>
      </c>
      <c r="AB33" s="21">
        <v>-0.98533912099999987</v>
      </c>
      <c r="AC33" s="21">
        <v>-0.706471709</v>
      </c>
      <c r="AD33" s="21">
        <v>1.50906604</v>
      </c>
      <c r="AE33" s="23">
        <v>4.9034414200000001E-2</v>
      </c>
      <c r="AF3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13.619224657052108</v>
      </c>
      <c r="AG33" s="31"/>
      <c r="AH33" s="31">
        <v>1</v>
      </c>
      <c r="AI33" s="31">
        <v>1</v>
      </c>
      <c r="AJ33" s="31">
        <v>3</v>
      </c>
      <c r="AK33" s="31">
        <v>2</v>
      </c>
      <c r="AL33" s="31">
        <v>0.59830430465352824</v>
      </c>
      <c r="AM33" s="31">
        <v>1.5459906421490679</v>
      </c>
      <c r="AN33" s="31">
        <v>-1.5257920365018951</v>
      </c>
      <c r="AO33" s="31">
        <v>-0.7064717094101165</v>
      </c>
      <c r="AP33" s="31">
        <v>4.9034414177533778E-2</v>
      </c>
      <c r="AQ33" s="31">
        <v>0.29977840580263571</v>
      </c>
      <c r="AR33" s="31">
        <v>-0.45045584940438121</v>
      </c>
      <c r="AS33" s="31">
        <v>-0.51781413686185884</v>
      </c>
      <c r="AT33" s="31">
        <v>-0.37840012252926081</v>
      </c>
      <c r="AU33" s="31">
        <v>0.32908755419003899</v>
      </c>
      <c r="AV33" s="31">
        <v>0.66174342703960309</v>
      </c>
      <c r="AW33" s="31">
        <v>0.51080736644695934</v>
      </c>
      <c r="AX33" s="31">
        <v>-1.269213520671391</v>
      </c>
      <c r="AY3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8.6997289013394425</v>
      </c>
    </row>
    <row r="34" spans="1:51" hidden="1" x14ac:dyDescent="0.3">
      <c r="A34" s="22" t="s">
        <v>27</v>
      </c>
      <c r="B34" s="20">
        <v>2013</v>
      </c>
      <c r="C34" s="50">
        <v>3.9</v>
      </c>
      <c r="D34" s="48">
        <v>34.840000000000003</v>
      </c>
      <c r="E34" s="48">
        <v>1</v>
      </c>
      <c r="F34" s="48">
        <v>0.02</v>
      </c>
      <c r="G34" s="48">
        <v>0.04</v>
      </c>
      <c r="H34" s="48">
        <v>0.41</v>
      </c>
      <c r="I34" s="48">
        <v>0</v>
      </c>
      <c r="J34" s="20"/>
      <c r="K34" s="21">
        <v>6</v>
      </c>
      <c r="L34" s="21">
        <v>3</v>
      </c>
      <c r="M34" s="19">
        <v>1</v>
      </c>
      <c r="N34" s="19">
        <v>0</v>
      </c>
      <c r="O34" s="19">
        <v>0</v>
      </c>
      <c r="P34" s="20">
        <v>7</v>
      </c>
      <c r="Q34" s="20">
        <v>0</v>
      </c>
      <c r="R34" s="20"/>
      <c r="S34" s="21">
        <v>-0.58850292899999979</v>
      </c>
      <c r="T34" s="21">
        <v>0.47296544200000001</v>
      </c>
      <c r="U34" s="21">
        <v>-1.2468779000000001</v>
      </c>
      <c r="V34" s="21">
        <v>-2.7863702900000004E-3</v>
      </c>
      <c r="W34" s="21">
        <v>-0.32401475000000007</v>
      </c>
      <c r="X34" s="21">
        <v>-0.92302465200000017</v>
      </c>
      <c r="Y34" s="21">
        <v>-0.10564097900000001</v>
      </c>
      <c r="Z34" s="21">
        <v>-0.90202898200000003</v>
      </c>
      <c r="AA34" s="21">
        <v>-0.66747960500000014</v>
      </c>
      <c r="AB34" s="21">
        <v>-0.36765708000000002</v>
      </c>
      <c r="AC34" s="21">
        <v>0.10939558100000002</v>
      </c>
      <c r="AD34" s="21">
        <v>-0.69741505000000004</v>
      </c>
      <c r="AE34" s="23">
        <v>-0.14495192900000001</v>
      </c>
      <c r="AF3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5.0065875937596687</v>
      </c>
      <c r="AG34" s="31"/>
      <c r="AH34" s="31">
        <v>1</v>
      </c>
      <c r="AI34" s="31">
        <v>1</v>
      </c>
      <c r="AJ34" s="31">
        <v>0</v>
      </c>
      <c r="AK34" s="31">
        <v>2</v>
      </c>
      <c r="AL34" s="31">
        <v>0.47296544224504039</v>
      </c>
      <c r="AM34" s="31">
        <v>-1.2468778982291211</v>
      </c>
      <c r="AN34" s="31">
        <v>-0.66747960532368322</v>
      </c>
      <c r="AO34" s="31">
        <v>0.109395581461126</v>
      </c>
      <c r="AP34" s="31">
        <v>-0.14495192857542841</v>
      </c>
      <c r="AQ34" s="31">
        <v>0.24642256374055099</v>
      </c>
      <c r="AR34" s="31">
        <v>0.54588690939532136</v>
      </c>
      <c r="AS34" s="31">
        <v>1.36353416397509</v>
      </c>
      <c r="AT34" s="31">
        <v>-0.2091802401481774</v>
      </c>
      <c r="AU34" s="31">
        <v>0.13832124499924209</v>
      </c>
      <c r="AV34" s="31">
        <v>0.84706507847540957</v>
      </c>
      <c r="AW34" s="31">
        <v>0.19675543003882889</v>
      </c>
      <c r="AX34" s="31">
        <v>-0.1920317857098997</v>
      </c>
      <c r="AY3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5.3308475879430413</v>
      </c>
    </row>
    <row r="35" spans="1:51" hidden="1" x14ac:dyDescent="0.3">
      <c r="A35" s="22" t="s">
        <v>46</v>
      </c>
      <c r="B35" s="20">
        <v>2013</v>
      </c>
      <c r="C35" s="50">
        <v>5.7214333000000002</v>
      </c>
      <c r="D35" s="48">
        <v>20.16</v>
      </c>
      <c r="E35" s="48">
        <v>0</v>
      </c>
      <c r="F35" s="48">
        <v>0</v>
      </c>
      <c r="G35" s="48">
        <v>0</v>
      </c>
      <c r="H35" s="48">
        <v>6.67</v>
      </c>
      <c r="I35" s="48">
        <v>3</v>
      </c>
      <c r="J35" s="20"/>
      <c r="K35" s="21">
        <v>3</v>
      </c>
      <c r="L35" s="21">
        <v>3</v>
      </c>
      <c r="M35" s="19">
        <v>1</v>
      </c>
      <c r="N35" s="19">
        <v>0</v>
      </c>
      <c r="O35" s="19">
        <v>0</v>
      </c>
      <c r="P35" s="20">
        <v>1</v>
      </c>
      <c r="Q35" s="20">
        <v>0</v>
      </c>
      <c r="R35" s="20"/>
      <c r="S35" s="21">
        <v>0.54943295099999989</v>
      </c>
      <c r="T35" s="21">
        <v>-0.7302876370000001</v>
      </c>
      <c r="U35" s="21">
        <v>-0.20245337500000002</v>
      </c>
      <c r="V35" s="21">
        <v>-0.55405209999999994</v>
      </c>
      <c r="W35" s="21">
        <v>0.33129482900000007</v>
      </c>
      <c r="X35" s="21">
        <v>-0.5227318110000001</v>
      </c>
      <c r="Y35" s="21">
        <v>-0.20157276799999999</v>
      </c>
      <c r="Z35" s="21">
        <v>-0.76443485300000003</v>
      </c>
      <c r="AA35" s="21">
        <v>0.61057647900000001</v>
      </c>
      <c r="AB35" s="21">
        <v>-0.50485308799999995</v>
      </c>
      <c r="AC35" s="21">
        <v>0.13772003100000002</v>
      </c>
      <c r="AD35" s="21">
        <v>1.55705512</v>
      </c>
      <c r="AE35" s="23">
        <v>-0.93495908300000008</v>
      </c>
      <c r="AF3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6.1363709519089289</v>
      </c>
      <c r="AG35" s="31"/>
      <c r="AH35" s="31">
        <v>1</v>
      </c>
      <c r="AI35" s="31">
        <v>1</v>
      </c>
      <c r="AJ35" s="31">
        <v>0</v>
      </c>
      <c r="AK35" s="31">
        <v>3</v>
      </c>
      <c r="AL35" s="31">
        <v>-0.73028763687644216</v>
      </c>
      <c r="AM35" s="31">
        <v>-0.20245337481899359</v>
      </c>
      <c r="AN35" s="31">
        <v>0.6105764793273174</v>
      </c>
      <c r="AO35" s="31">
        <v>0.13772003080458051</v>
      </c>
      <c r="AP35" s="31">
        <v>-0.93495908280874052</v>
      </c>
      <c r="AQ35" s="31">
        <v>1.082330756046546</v>
      </c>
      <c r="AR35" s="31">
        <v>-0.68852004840961967</v>
      </c>
      <c r="AS35" s="31">
        <v>6.7060982569317015E-2</v>
      </c>
      <c r="AT35" s="31">
        <v>0.65384115999534786</v>
      </c>
      <c r="AU35" s="31">
        <v>-0.2778961568715872</v>
      </c>
      <c r="AV35" s="31">
        <v>-0.65867333944051609</v>
      </c>
      <c r="AW35" s="31">
        <v>-5.4486119087675089E-2</v>
      </c>
      <c r="AX35" s="31">
        <v>1.0312084895853519</v>
      </c>
      <c r="AY3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5.495168020762641</v>
      </c>
    </row>
    <row r="36" spans="1:51" hidden="1" x14ac:dyDescent="0.3">
      <c r="A36" s="22" t="s">
        <v>21</v>
      </c>
      <c r="B36" s="20">
        <v>2013</v>
      </c>
      <c r="C36" s="50">
        <v>3.5999999999999996</v>
      </c>
      <c r="D36" s="48">
        <v>19.18</v>
      </c>
      <c r="E36" s="48">
        <v>0</v>
      </c>
      <c r="F36" s="48">
        <v>0</v>
      </c>
      <c r="G36" s="48">
        <v>0</v>
      </c>
      <c r="H36" s="48">
        <v>0.99</v>
      </c>
      <c r="I36" s="48">
        <v>0</v>
      </c>
      <c r="J36" s="20"/>
      <c r="K36" s="21">
        <v>6</v>
      </c>
      <c r="L36" s="21">
        <v>4</v>
      </c>
      <c r="M36" s="19">
        <v>1</v>
      </c>
      <c r="N36" s="19">
        <v>0</v>
      </c>
      <c r="O36" s="19">
        <v>0</v>
      </c>
      <c r="P36" s="20">
        <v>1</v>
      </c>
      <c r="Q36" s="20">
        <v>0</v>
      </c>
      <c r="R36" s="20"/>
      <c r="S36" s="21">
        <v>9.8241717700000009E-2</v>
      </c>
      <c r="T36" s="21">
        <v>-0.98096536199999995</v>
      </c>
      <c r="U36" s="21">
        <v>0.36617775500000005</v>
      </c>
      <c r="V36" s="21">
        <v>-0.72830294200000001</v>
      </c>
      <c r="W36" s="21">
        <v>0.96958337999999977</v>
      </c>
      <c r="X36" s="21">
        <v>4.7685487499999998E-2</v>
      </c>
      <c r="Y36" s="21">
        <v>-0.23723383900000003</v>
      </c>
      <c r="Z36" s="21">
        <v>-0.83323191800000007</v>
      </c>
      <c r="AA36" s="21">
        <v>0.46702900900000005</v>
      </c>
      <c r="AB36" s="21">
        <v>-5.2437872900000002E-2</v>
      </c>
      <c r="AC36" s="21">
        <v>-0.16799929700000005</v>
      </c>
      <c r="AD36" s="21">
        <v>-0.86036036099999991</v>
      </c>
      <c r="AE36" s="23">
        <v>-1.06102352</v>
      </c>
      <c r="AF3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5.444457410481645</v>
      </c>
      <c r="AG36" s="31"/>
      <c r="AH36" s="31">
        <v>1</v>
      </c>
      <c r="AI36" s="31">
        <v>1</v>
      </c>
      <c r="AJ36" s="31">
        <v>0</v>
      </c>
      <c r="AK36" s="31">
        <v>3</v>
      </c>
      <c r="AL36" s="31">
        <v>-0.98096536169341775</v>
      </c>
      <c r="AM36" s="31">
        <v>0.36617775459318591</v>
      </c>
      <c r="AN36" s="31">
        <v>0.46702900945816012</v>
      </c>
      <c r="AO36" s="31">
        <v>-0.16799929743509651</v>
      </c>
      <c r="AP36" s="31">
        <v>-1.061023518264451</v>
      </c>
      <c r="AQ36" s="31">
        <v>0.69105458092459071</v>
      </c>
      <c r="AR36" s="31">
        <v>-0.97654833856410539</v>
      </c>
      <c r="AS36" s="31">
        <v>0.6519361020004929</v>
      </c>
      <c r="AT36" s="31">
        <v>-0.44608807548169382</v>
      </c>
      <c r="AU36" s="31">
        <v>-0.26055376512696943</v>
      </c>
      <c r="AV36" s="31">
        <v>-0.65867333944051609</v>
      </c>
      <c r="AW36" s="31">
        <v>-0.74540037918556235</v>
      </c>
      <c r="AX36" s="31">
        <v>0.66606213875094877</v>
      </c>
      <c r="AY3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6.0247076288524024</v>
      </c>
    </row>
    <row r="37" spans="1:51" hidden="1" x14ac:dyDescent="0.3">
      <c r="A37" s="22" t="s">
        <v>58</v>
      </c>
      <c r="B37" s="20">
        <v>2013</v>
      </c>
      <c r="C37" s="50">
        <v>4</v>
      </c>
      <c r="D37" s="48">
        <v>10.6</v>
      </c>
      <c r="E37" s="48">
        <v>0</v>
      </c>
      <c r="F37" s="48">
        <v>0</v>
      </c>
      <c r="G37" s="48">
        <v>0</v>
      </c>
      <c r="H37" s="48">
        <v>1.55</v>
      </c>
      <c r="I37" s="48">
        <v>6</v>
      </c>
      <c r="J37" s="20"/>
      <c r="K37" s="21">
        <v>6</v>
      </c>
      <c r="L37" s="21">
        <v>4</v>
      </c>
      <c r="M37" s="19">
        <v>1</v>
      </c>
      <c r="N37" s="19">
        <v>0</v>
      </c>
      <c r="O37" s="19">
        <v>0</v>
      </c>
      <c r="P37" s="20">
        <v>1</v>
      </c>
      <c r="Q37" s="20">
        <v>0</v>
      </c>
      <c r="R37" s="20"/>
      <c r="S37" s="21">
        <v>-7.3444444100000006E-2</v>
      </c>
      <c r="T37" s="21">
        <v>0.19721994500000004</v>
      </c>
      <c r="U37" s="21">
        <v>-0.12122035600000002</v>
      </c>
      <c r="V37" s="21">
        <v>-0.82581483000000011</v>
      </c>
      <c r="W37" s="21">
        <v>3.3426838200000003E-2</v>
      </c>
      <c r="X37" s="21">
        <v>0.74819795900000008</v>
      </c>
      <c r="Y37" s="21">
        <v>-0.193033012</v>
      </c>
      <c r="Z37" s="21">
        <v>-1.8307893500000001</v>
      </c>
      <c r="AA37" s="21">
        <v>0.92319621200000013</v>
      </c>
      <c r="AB37" s="21">
        <v>0.35460624600000001</v>
      </c>
      <c r="AC37" s="21">
        <v>-0.64428107100000009</v>
      </c>
      <c r="AD37" s="21">
        <v>-1.2316150000000001</v>
      </c>
      <c r="AE37" s="23">
        <v>-0.23685138500000003</v>
      </c>
      <c r="AF3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7.6570322491943745</v>
      </c>
      <c r="AG37" s="31"/>
      <c r="AH37" s="31">
        <v>1</v>
      </c>
      <c r="AI37" s="31">
        <v>1</v>
      </c>
      <c r="AJ37" s="31">
        <v>0</v>
      </c>
      <c r="AK37" s="31">
        <v>3</v>
      </c>
      <c r="AL37" s="31">
        <v>0.1972199449463678</v>
      </c>
      <c r="AM37" s="31">
        <v>-0.1212203563315418</v>
      </c>
      <c r="AN37" s="31">
        <v>0.92319621157153653</v>
      </c>
      <c r="AO37" s="31">
        <v>-0.64428107063427076</v>
      </c>
      <c r="AP37" s="31">
        <v>-0.23685138549440221</v>
      </c>
      <c r="AQ37" s="31">
        <v>-0.16263889206876561</v>
      </c>
      <c r="AR37" s="31">
        <v>0.22846797738833641</v>
      </c>
      <c r="AS37" s="31">
        <v>-0.21562865848908461</v>
      </c>
      <c r="AT37" s="31">
        <v>-0.1584142754338517</v>
      </c>
      <c r="AU37" s="31">
        <v>-0.15649941465926209</v>
      </c>
      <c r="AV37" s="31">
        <v>-0.65867333944051609</v>
      </c>
      <c r="AW37" s="31">
        <v>-0.33713286185499258</v>
      </c>
      <c r="AX37" s="31">
        <v>0.647804821209229</v>
      </c>
      <c r="AY3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2.5189701180532684</v>
      </c>
    </row>
    <row r="38" spans="1:51" ht="28.2" hidden="1" x14ac:dyDescent="0.3">
      <c r="A38" s="22" t="s">
        <v>69</v>
      </c>
      <c r="B38" s="20">
        <v>2013</v>
      </c>
      <c r="C38" s="50">
        <v>6.9</v>
      </c>
      <c r="D38" s="48">
        <v>16.89</v>
      </c>
      <c r="E38" s="48">
        <v>0</v>
      </c>
      <c r="F38" s="48">
        <v>0</v>
      </c>
      <c r="G38" s="48">
        <v>0</v>
      </c>
      <c r="H38" s="48">
        <v>6.49</v>
      </c>
      <c r="I38" s="48">
        <v>0</v>
      </c>
      <c r="J38" s="20"/>
      <c r="K38" s="21">
        <v>3</v>
      </c>
      <c r="L38" s="21">
        <v>3</v>
      </c>
      <c r="M38" s="19">
        <v>4</v>
      </c>
      <c r="N38" s="19">
        <v>3</v>
      </c>
      <c r="O38" s="19">
        <v>-1</v>
      </c>
      <c r="P38" s="20">
        <v>2</v>
      </c>
      <c r="Q38" s="20">
        <v>0</v>
      </c>
      <c r="R38" s="20"/>
      <c r="S38" s="21">
        <v>2.1584756600000001</v>
      </c>
      <c r="T38" s="21">
        <v>0.49803321499999997</v>
      </c>
      <c r="U38" s="21">
        <v>1.5459906400000001</v>
      </c>
      <c r="V38" s="21">
        <v>-0.20892058000000002</v>
      </c>
      <c r="W38" s="21">
        <v>0.73979950100000014</v>
      </c>
      <c r="X38" s="21">
        <v>-3.7376741200000001E-2</v>
      </c>
      <c r="Y38" s="21">
        <v>-0.41421805700000003</v>
      </c>
      <c r="Z38" s="21">
        <v>1.47146975</v>
      </c>
      <c r="AA38" s="21">
        <v>-0.44745211900000004</v>
      </c>
      <c r="AB38" s="21">
        <v>0.26128200900000004</v>
      </c>
      <c r="AC38" s="21">
        <v>-0.10026691900000001</v>
      </c>
      <c r="AD38" s="21">
        <v>2.8058965699999998</v>
      </c>
      <c r="AE38" s="23">
        <v>1.96883337</v>
      </c>
      <c r="AF3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22.254184814577091</v>
      </c>
      <c r="AG38" s="31"/>
      <c r="AH38" s="31">
        <v>1</v>
      </c>
      <c r="AI38" s="31">
        <v>1</v>
      </c>
      <c r="AJ38" s="31">
        <v>3</v>
      </c>
      <c r="AK38" s="31">
        <v>2</v>
      </c>
      <c r="AL38" s="31">
        <v>0.49803321472673828</v>
      </c>
      <c r="AM38" s="31">
        <v>1.5459906421490679</v>
      </c>
      <c r="AN38" s="31">
        <v>-0.4474521194617882</v>
      </c>
      <c r="AO38" s="31">
        <v>-0.1002669185703141</v>
      </c>
      <c r="AP38" s="31">
        <v>1.968833371845303</v>
      </c>
      <c r="AQ38" s="31">
        <v>0.2108520023658278</v>
      </c>
      <c r="AR38" s="31">
        <v>0.5135572033575726</v>
      </c>
      <c r="AS38" s="31">
        <v>-1.4146226533229951</v>
      </c>
      <c r="AT38" s="31">
        <v>-0.29379018133871898</v>
      </c>
      <c r="AU38" s="31">
        <v>0.15566363674386011</v>
      </c>
      <c r="AV38" s="31">
        <v>-0.63550813301104037</v>
      </c>
      <c r="AW38" s="31">
        <v>0.82485930285508968</v>
      </c>
      <c r="AX38" s="31">
        <v>-1.031868392629028</v>
      </c>
      <c r="AY3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11.293612342954411</v>
      </c>
    </row>
    <row r="39" spans="1:51" hidden="1" x14ac:dyDescent="0.3">
      <c r="A39" s="22" t="s">
        <v>53</v>
      </c>
      <c r="B39" s="20">
        <v>2013</v>
      </c>
      <c r="C39" s="50">
        <v>3.3316917000000004</v>
      </c>
      <c r="D39" s="48">
        <v>28.27</v>
      </c>
      <c r="E39" s="48">
        <v>0</v>
      </c>
      <c r="F39" s="48">
        <v>0</v>
      </c>
      <c r="G39" s="48">
        <v>0</v>
      </c>
      <c r="H39" s="48">
        <v>1.1399999999999999</v>
      </c>
      <c r="I39" s="48">
        <v>0</v>
      </c>
      <c r="J39" s="20"/>
      <c r="K39" s="21">
        <v>6</v>
      </c>
      <c r="L39" s="21">
        <v>4</v>
      </c>
      <c r="M39" s="19">
        <v>1</v>
      </c>
      <c r="N39" s="19">
        <v>0</v>
      </c>
      <c r="O39" s="19">
        <v>0</v>
      </c>
      <c r="P39" s="20">
        <v>1</v>
      </c>
      <c r="Q39" s="20">
        <v>0</v>
      </c>
      <c r="R39" s="20"/>
      <c r="S39" s="21">
        <v>-0.22263971899999999</v>
      </c>
      <c r="T39" s="21">
        <v>9.6948854999999987E-2</v>
      </c>
      <c r="U39" s="21">
        <v>-0.46162538600000003</v>
      </c>
      <c r="V39" s="21">
        <v>-0.43354060400000005</v>
      </c>
      <c r="W39" s="21">
        <v>-0.28146218000000006</v>
      </c>
      <c r="X39" s="21">
        <v>0.40294538400000002</v>
      </c>
      <c r="Y39" s="21">
        <v>-0.10315126400000001</v>
      </c>
      <c r="Z39" s="21">
        <v>-0.86763045000000016</v>
      </c>
      <c r="AA39" s="21">
        <v>0.79234036699999999</v>
      </c>
      <c r="AB39" s="21">
        <v>-0.13565205299999999</v>
      </c>
      <c r="AC39" s="21">
        <v>-0.19878674200000002</v>
      </c>
      <c r="AD39" s="21">
        <v>-1.0886972800000001</v>
      </c>
      <c r="AE39" s="23">
        <v>2.3056375600000005E-2</v>
      </c>
      <c r="AF3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3.3365459689587875</v>
      </c>
      <c r="AG39" s="31"/>
      <c r="AH39" s="31">
        <v>1</v>
      </c>
      <c r="AI39" s="31">
        <v>1</v>
      </c>
      <c r="AJ39" s="31">
        <v>0</v>
      </c>
      <c r="AK39" s="31">
        <v>3</v>
      </c>
      <c r="AL39" s="31">
        <v>9.6948855019577049E-2</v>
      </c>
      <c r="AM39" s="31">
        <v>-0.46162538618372928</v>
      </c>
      <c r="AN39" s="31">
        <v>0.79234036681159969</v>
      </c>
      <c r="AO39" s="31">
        <v>-0.19878674237363389</v>
      </c>
      <c r="AP39" s="31">
        <v>2.3056375596056489E-2</v>
      </c>
      <c r="AQ39" s="31">
        <v>0.54877233542569792</v>
      </c>
      <c r="AR39" s="31">
        <v>0.36954305828032968</v>
      </c>
      <c r="AS39" s="31">
        <v>-0.46907454357592748</v>
      </c>
      <c r="AT39" s="31">
        <v>-2.303836952898547E-2</v>
      </c>
      <c r="AU39" s="31">
        <v>-0.12181463117002631</v>
      </c>
      <c r="AV39" s="31">
        <v>-0.21853441728047659</v>
      </c>
      <c r="AW39" s="31">
        <v>-0.1487017000101144</v>
      </c>
      <c r="AX39" s="31">
        <v>-0.39286227866882167</v>
      </c>
      <c r="AY3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1.7876720033804032</v>
      </c>
    </row>
    <row r="40" spans="1:51" hidden="1" x14ac:dyDescent="0.3">
      <c r="A40" s="22" t="s">
        <v>97</v>
      </c>
      <c r="B40" s="20">
        <v>2013</v>
      </c>
      <c r="C40" s="50">
        <v>4.1000000000000005</v>
      </c>
      <c r="D40" s="48">
        <v>28.62</v>
      </c>
      <c r="E40" s="48">
        <v>0</v>
      </c>
      <c r="F40" s="48">
        <v>0</v>
      </c>
      <c r="G40" s="48">
        <v>0</v>
      </c>
      <c r="H40" s="48">
        <v>4.25</v>
      </c>
      <c r="I40" s="48">
        <v>0</v>
      </c>
      <c r="J40" s="20"/>
      <c r="K40" s="21">
        <v>6</v>
      </c>
      <c r="L40" s="21">
        <v>3</v>
      </c>
      <c r="M40" s="19">
        <v>1</v>
      </c>
      <c r="N40" s="19">
        <v>0</v>
      </c>
      <c r="O40" s="19">
        <v>0</v>
      </c>
      <c r="P40" s="20">
        <v>7</v>
      </c>
      <c r="Q40" s="20">
        <v>0</v>
      </c>
      <c r="R40" s="20"/>
      <c r="S40" s="21">
        <v>9.8241717700000009E-2</v>
      </c>
      <c r="T40" s="21">
        <v>-0.68015209200000004</v>
      </c>
      <c r="U40" s="21">
        <v>0.19597524000000002</v>
      </c>
      <c r="V40" s="21">
        <v>-0.325747324</v>
      </c>
      <c r="W40" s="21">
        <v>0.110021464</v>
      </c>
      <c r="X40" s="21">
        <v>-0.66783796600000012</v>
      </c>
      <c r="Y40" s="21">
        <v>-0.19453430900000002</v>
      </c>
      <c r="Z40" s="21">
        <v>1.28227782</v>
      </c>
      <c r="AA40" s="21">
        <v>-0.16564142500000001</v>
      </c>
      <c r="AB40" s="21">
        <v>-0.63261976000000009</v>
      </c>
      <c r="AC40" s="21">
        <v>-0.41583822900000006</v>
      </c>
      <c r="AD40" s="21">
        <v>-0.69632197200000012</v>
      </c>
      <c r="AE40" s="23">
        <v>-0.90454631399999996</v>
      </c>
      <c r="AF4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4.6606027915259221</v>
      </c>
      <c r="AG40" s="31"/>
      <c r="AH40" s="31">
        <v>1</v>
      </c>
      <c r="AI40" s="31">
        <v>1</v>
      </c>
      <c r="AJ40" s="31">
        <v>0</v>
      </c>
      <c r="AK40" s="31">
        <v>3</v>
      </c>
      <c r="AL40" s="31">
        <v>-0.68015209191304726</v>
      </c>
      <c r="AM40" s="31">
        <v>0.1959752396670921</v>
      </c>
      <c r="AN40" s="31">
        <v>-0.16564142512210811</v>
      </c>
      <c r="AO40" s="31">
        <v>-0.41583822919032293</v>
      </c>
      <c r="AP40" s="31">
        <v>-0.90454631388114992</v>
      </c>
      <c r="AQ40" s="31">
        <v>1.562533334605309</v>
      </c>
      <c r="AR40" s="31">
        <v>-0.52099338985037724</v>
      </c>
      <c r="AS40" s="31">
        <v>-0.118149471917222</v>
      </c>
      <c r="AT40" s="31">
        <v>0.48462127761426449</v>
      </c>
      <c r="AU40" s="31">
        <v>-0.62474399176394513</v>
      </c>
      <c r="AV40" s="31">
        <v>-0.51968210086366151</v>
      </c>
      <c r="AW40" s="31">
        <v>-0.27432247457336673</v>
      </c>
      <c r="AX40" s="31">
        <v>1.085980442210513</v>
      </c>
      <c r="AY4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6.3963182077992595</v>
      </c>
    </row>
    <row r="41" spans="1:51" hidden="1" x14ac:dyDescent="0.3">
      <c r="A41" s="22" t="s">
        <v>75</v>
      </c>
      <c r="B41" s="20">
        <v>2013</v>
      </c>
      <c r="C41" s="50">
        <v>3.9</v>
      </c>
      <c r="D41" s="48">
        <v>18.68</v>
      </c>
      <c r="E41" s="48">
        <v>0</v>
      </c>
      <c r="F41" s="48">
        <v>0</v>
      </c>
      <c r="G41" s="48">
        <v>0</v>
      </c>
      <c r="H41" s="48">
        <v>1.43</v>
      </c>
      <c r="I41" s="48">
        <v>0</v>
      </c>
      <c r="J41" s="20"/>
      <c r="K41" s="21">
        <v>6</v>
      </c>
      <c r="L41" s="21">
        <v>4</v>
      </c>
      <c r="M41" s="19">
        <v>1</v>
      </c>
      <c r="N41" s="19">
        <v>0</v>
      </c>
      <c r="O41" s="19">
        <v>0</v>
      </c>
      <c r="P41" s="20">
        <v>1</v>
      </c>
      <c r="Q41" s="20">
        <v>0</v>
      </c>
      <c r="R41" s="20"/>
      <c r="S41" s="21">
        <v>-0.245130606</v>
      </c>
      <c r="T41" s="21">
        <v>-0.68015209200000004</v>
      </c>
      <c r="U41" s="21">
        <v>-0.21018985300000001</v>
      </c>
      <c r="V41" s="21">
        <v>-0.69970808100000004</v>
      </c>
      <c r="W41" s="21">
        <v>0.54405767900000002</v>
      </c>
      <c r="X41" s="21">
        <v>0.30287217400000011</v>
      </c>
      <c r="Y41" s="21">
        <v>-0.11742297400000001</v>
      </c>
      <c r="Z41" s="21">
        <v>-1.2460143000000001</v>
      </c>
      <c r="AA41" s="21">
        <v>0.83652515100000002</v>
      </c>
      <c r="AB41" s="21">
        <v>-0.47821111199999999</v>
      </c>
      <c r="AC41" s="21">
        <v>-4.0231400899999999E-2</v>
      </c>
      <c r="AD41" s="21">
        <v>-2.7314918000000004E-2</v>
      </c>
      <c r="AE41" s="23">
        <v>0.53809077800000005</v>
      </c>
      <c r="AF4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4.2309037092888317</v>
      </c>
      <c r="AG41" s="31"/>
      <c r="AH41" s="31">
        <v>1</v>
      </c>
      <c r="AI41" s="31">
        <v>1</v>
      </c>
      <c r="AJ41" s="31">
        <v>0</v>
      </c>
      <c r="AK41" s="31">
        <v>3</v>
      </c>
      <c r="AL41" s="31">
        <v>-0.68015209191304726</v>
      </c>
      <c r="AM41" s="31">
        <v>-0.21018985277017821</v>
      </c>
      <c r="AN41" s="31">
        <v>0.83652515088143231</v>
      </c>
      <c r="AO41" s="31">
        <v>-4.0231400940166022E-2</v>
      </c>
      <c r="AP41" s="31">
        <v>0.53809077806421846</v>
      </c>
      <c r="AQ41" s="31">
        <v>0.69105458092459071</v>
      </c>
      <c r="AR41" s="31">
        <v>-0.71203256189161857</v>
      </c>
      <c r="AS41" s="31">
        <v>-1.174448030986831E-3</v>
      </c>
      <c r="AT41" s="31">
        <v>0.55230923056669889</v>
      </c>
      <c r="AU41" s="31">
        <v>-0.62474399176394513</v>
      </c>
      <c r="AV41" s="31">
        <v>-0.19536921085100051</v>
      </c>
      <c r="AW41" s="31">
        <v>-0.61977960462231008</v>
      </c>
      <c r="AX41" s="31">
        <v>1.067723124668793</v>
      </c>
      <c r="AY4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4.7399485030179314</v>
      </c>
    </row>
    <row r="42" spans="1:51" hidden="1" x14ac:dyDescent="0.3">
      <c r="A42" s="22" t="s">
        <v>29</v>
      </c>
      <c r="B42" s="20">
        <v>2013</v>
      </c>
      <c r="C42" s="50">
        <v>4.7</v>
      </c>
      <c r="D42" s="48">
        <v>27.02</v>
      </c>
      <c r="E42" s="48">
        <v>0</v>
      </c>
      <c r="F42" s="48">
        <v>0</v>
      </c>
      <c r="G42" s="48">
        <v>0</v>
      </c>
      <c r="H42" s="48">
        <v>8.4499999999999993</v>
      </c>
      <c r="I42" s="48">
        <v>0</v>
      </c>
      <c r="J42" s="20"/>
      <c r="K42" s="21">
        <v>6</v>
      </c>
      <c r="L42" s="21">
        <v>3</v>
      </c>
      <c r="M42" s="19">
        <v>1</v>
      </c>
      <c r="N42" s="19">
        <v>0</v>
      </c>
      <c r="O42" s="19">
        <v>0</v>
      </c>
      <c r="P42" s="20">
        <v>7</v>
      </c>
      <c r="Q42" s="20">
        <v>0</v>
      </c>
      <c r="R42" s="20"/>
      <c r="S42" s="21">
        <v>0.124338014</v>
      </c>
      <c r="T42" s="21">
        <v>-0.47960991200000003</v>
      </c>
      <c r="U42" s="21">
        <v>0.219184674</v>
      </c>
      <c r="V42" s="21">
        <v>-3.9968157499999995E-3</v>
      </c>
      <c r="W42" s="21">
        <v>6.746889419999999E-2</v>
      </c>
      <c r="X42" s="21">
        <v>0.16777334000000002</v>
      </c>
      <c r="Y42" s="21">
        <v>-0.19009853800000001</v>
      </c>
      <c r="Z42" s="21">
        <v>1.9530492000000002</v>
      </c>
      <c r="AA42" s="21">
        <v>-0.36111132400000001</v>
      </c>
      <c r="AB42" s="21">
        <v>-0.22759529600000003</v>
      </c>
      <c r="AC42" s="21">
        <v>0.10754833499999999</v>
      </c>
      <c r="AD42" s="21">
        <v>-0.36518631200000007</v>
      </c>
      <c r="AE42" s="23">
        <v>-0.58319122200000006</v>
      </c>
      <c r="AF4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4.8440227776700882</v>
      </c>
      <c r="AG42" s="31"/>
      <c r="AH42" s="31">
        <v>1</v>
      </c>
      <c r="AI42" s="31">
        <v>1</v>
      </c>
      <c r="AJ42" s="31">
        <v>0</v>
      </c>
      <c r="AK42" s="31">
        <v>3</v>
      </c>
      <c r="AL42" s="31">
        <v>-0.47960991205946701</v>
      </c>
      <c r="AM42" s="31">
        <v>0.2191846735206513</v>
      </c>
      <c r="AN42" s="31">
        <v>-0.36111132410909869</v>
      </c>
      <c r="AO42" s="31">
        <v>0.10754833476481369</v>
      </c>
      <c r="AP42" s="31">
        <v>-0.58319122175236404</v>
      </c>
      <c r="AQ42" s="31">
        <v>-0.32270641825501989</v>
      </c>
      <c r="AR42" s="31">
        <v>-0.45927304196013052</v>
      </c>
      <c r="AS42" s="31">
        <v>0.2620193557130423</v>
      </c>
      <c r="AT42" s="31">
        <v>0.31540139523318123</v>
      </c>
      <c r="AU42" s="31">
        <v>6.8951678020770624E-2</v>
      </c>
      <c r="AV42" s="31">
        <v>-0.54284730729313724</v>
      </c>
      <c r="AW42" s="31">
        <v>-1.059452315593693</v>
      </c>
      <c r="AX42" s="31">
        <v>1.3963548404197561</v>
      </c>
      <c r="AY4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4.6150345473469887</v>
      </c>
    </row>
    <row r="43" spans="1:51" hidden="1" x14ac:dyDescent="0.3">
      <c r="A43" s="22" t="s">
        <v>86</v>
      </c>
      <c r="B43" s="20">
        <v>2013</v>
      </c>
      <c r="C43" s="50">
        <v>3.3000000000000003</v>
      </c>
      <c r="D43" s="48">
        <v>16.239999999999998</v>
      </c>
      <c r="E43" s="48">
        <v>0</v>
      </c>
      <c r="F43" s="48">
        <v>0</v>
      </c>
      <c r="G43" s="48">
        <v>0</v>
      </c>
      <c r="H43" s="48">
        <v>1.3</v>
      </c>
      <c r="I43" s="48">
        <v>0</v>
      </c>
      <c r="J43" s="20"/>
      <c r="K43" s="21">
        <v>6</v>
      </c>
      <c r="L43" s="21">
        <v>3</v>
      </c>
      <c r="M43" s="19">
        <v>1</v>
      </c>
      <c r="N43" s="19">
        <v>0</v>
      </c>
      <c r="O43" s="19">
        <v>0</v>
      </c>
      <c r="P43" s="20">
        <v>7</v>
      </c>
      <c r="Q43" s="20">
        <v>0</v>
      </c>
      <c r="R43" s="20"/>
      <c r="S43" s="21">
        <v>-0.76018909099999998</v>
      </c>
      <c r="T43" s="21">
        <v>-1.131372</v>
      </c>
      <c r="U43" s="21">
        <v>-0.20632161399999999</v>
      </c>
      <c r="V43" s="21">
        <v>-0.69869917900000011</v>
      </c>
      <c r="W43" s="21">
        <v>-0.59635119899999989</v>
      </c>
      <c r="X43" s="21">
        <v>0.35290877900000012</v>
      </c>
      <c r="Y43" s="21">
        <v>-0.30226367000000004</v>
      </c>
      <c r="Z43" s="21">
        <v>0.35351744600000001</v>
      </c>
      <c r="AA43" s="21">
        <v>-3.5658424500000001E-2</v>
      </c>
      <c r="AB43" s="21">
        <v>-0.66587295600000018</v>
      </c>
      <c r="AC43" s="21">
        <v>-6.8247975799999999E-2</v>
      </c>
      <c r="AD43" s="21">
        <v>-1.5748517099999999E-3</v>
      </c>
      <c r="AE43" s="23">
        <v>-1.04538603</v>
      </c>
      <c r="AF4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4.6273070121183419</v>
      </c>
      <c r="AG43" s="31"/>
      <c r="AH43" s="31">
        <v>1</v>
      </c>
      <c r="AI43" s="31">
        <v>1</v>
      </c>
      <c r="AJ43" s="31">
        <v>0</v>
      </c>
      <c r="AK43" s="31">
        <v>3</v>
      </c>
      <c r="AL43" s="31">
        <v>-1.1313719965836031</v>
      </c>
      <c r="AM43" s="31">
        <v>-0.2063216137945886</v>
      </c>
      <c r="AN43" s="31">
        <v>-3.5658424468195643E-2</v>
      </c>
      <c r="AO43" s="31">
        <v>-6.82479758342351E-2</v>
      </c>
      <c r="AP43" s="31">
        <v>-1.045386029840254</v>
      </c>
      <c r="AQ43" s="31">
        <v>1.313539404982246</v>
      </c>
      <c r="AR43" s="31">
        <v>-1.026512429713353</v>
      </c>
      <c r="AS43" s="31">
        <v>0.60319650871456154</v>
      </c>
      <c r="AT43" s="31">
        <v>0.14618151285209791</v>
      </c>
      <c r="AU43" s="31">
        <v>-0.41663529082853051</v>
      </c>
      <c r="AV43" s="31">
        <v>-0.84399499087632246</v>
      </c>
      <c r="AW43" s="31">
        <v>-0.74540037918556235</v>
      </c>
      <c r="AX43" s="31">
        <v>0.61129018612578845</v>
      </c>
      <c r="AY4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7.4008709905526251</v>
      </c>
    </row>
    <row r="44" spans="1:51" hidden="1" x14ac:dyDescent="0.3">
      <c r="A44" s="22" t="s">
        <v>26</v>
      </c>
      <c r="B44" s="20">
        <v>2013</v>
      </c>
      <c r="C44" s="50">
        <v>3.6999999999999997</v>
      </c>
      <c r="D44" s="48">
        <v>23.02</v>
      </c>
      <c r="E44" s="48">
        <v>0</v>
      </c>
      <c r="F44" s="48">
        <v>0</v>
      </c>
      <c r="G44" s="48">
        <v>0</v>
      </c>
      <c r="H44" s="48">
        <v>5.88</v>
      </c>
      <c r="I44" s="48">
        <v>0</v>
      </c>
      <c r="J44" s="20"/>
      <c r="K44" s="21">
        <v>6</v>
      </c>
      <c r="L44" s="21">
        <v>3</v>
      </c>
      <c r="M44" s="19">
        <v>1</v>
      </c>
      <c r="N44" s="19">
        <v>0</v>
      </c>
      <c r="O44" s="19">
        <v>0</v>
      </c>
      <c r="P44" s="20">
        <v>7</v>
      </c>
      <c r="Q44" s="20">
        <v>0</v>
      </c>
      <c r="R44" s="20"/>
      <c r="S44" s="21">
        <v>-0.41681676800000012</v>
      </c>
      <c r="T44" s="21">
        <v>-0.78042318199999994</v>
      </c>
      <c r="U44" s="21">
        <v>-3.9987337799999995E-2</v>
      </c>
      <c r="V44" s="21">
        <v>-0.37864222400000003</v>
      </c>
      <c r="W44" s="21">
        <v>0.3227843150000001</v>
      </c>
      <c r="X44" s="21">
        <v>-0.41265128000000001</v>
      </c>
      <c r="Y44" s="21">
        <v>-0.44612944999999998</v>
      </c>
      <c r="Z44" s="21">
        <v>9.5528454099999993E-2</v>
      </c>
      <c r="AA44" s="21">
        <v>-0.39177882000000003</v>
      </c>
      <c r="AB44" s="21">
        <v>-0.68653812699999994</v>
      </c>
      <c r="AC44" s="21">
        <v>-0.87949715000000006</v>
      </c>
      <c r="AD44" s="21">
        <v>6.2341802200000004E-2</v>
      </c>
      <c r="AE44" s="23">
        <v>-0.99893547800000004</v>
      </c>
      <c r="AF4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3.8104925166566761</v>
      </c>
      <c r="AG44" s="31"/>
      <c r="AH44" s="31">
        <v>1</v>
      </c>
      <c r="AI44" s="31">
        <v>1</v>
      </c>
      <c r="AJ44" s="31">
        <v>0</v>
      </c>
      <c r="AK44" s="31">
        <v>3</v>
      </c>
      <c r="AL44" s="31">
        <v>-0.7804231818398375</v>
      </c>
      <c r="AM44" s="31">
        <v>-3.9987337844084397E-2</v>
      </c>
      <c r="AN44" s="31">
        <v>-0.39177881972617418</v>
      </c>
      <c r="AO44" s="31">
        <v>-0.87949714996469697</v>
      </c>
      <c r="AP44" s="31">
        <v>-0.99893547787480153</v>
      </c>
      <c r="AQ44" s="31">
        <v>1.491392211855862</v>
      </c>
      <c r="AR44" s="31">
        <v>-0.78844823070811498</v>
      </c>
      <c r="AS44" s="31">
        <v>0.12554849451243461</v>
      </c>
      <c r="AT44" s="31">
        <v>9.5415548137773351E-2</v>
      </c>
      <c r="AU44" s="31">
        <v>-0.12181463117002631</v>
      </c>
      <c r="AV44" s="31">
        <v>0.15210888559113619</v>
      </c>
      <c r="AW44" s="31">
        <v>-0.90242634738962746</v>
      </c>
      <c r="AX44" s="31">
        <v>-0.37460496112710162</v>
      </c>
      <c r="AY4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6.3989832994786244</v>
      </c>
    </row>
    <row r="45" spans="1:51" hidden="1" x14ac:dyDescent="0.3">
      <c r="A45" s="22" t="s">
        <v>51</v>
      </c>
      <c r="B45" s="20">
        <v>2013</v>
      </c>
      <c r="C45" s="50">
        <v>3.7102667</v>
      </c>
      <c r="D45" s="48">
        <v>19.05</v>
      </c>
      <c r="E45" s="48">
        <v>0</v>
      </c>
      <c r="F45" s="48">
        <v>0</v>
      </c>
      <c r="G45" s="48">
        <v>0</v>
      </c>
      <c r="H45" s="48">
        <v>1.79</v>
      </c>
      <c r="I45" s="48">
        <v>0</v>
      </c>
      <c r="J45" s="20"/>
      <c r="K45" s="21">
        <v>3</v>
      </c>
      <c r="L45" s="21">
        <v>3</v>
      </c>
      <c r="M45" s="19">
        <v>1</v>
      </c>
      <c r="N45" s="19">
        <v>0</v>
      </c>
      <c r="O45" s="19">
        <v>0</v>
      </c>
      <c r="P45" s="20">
        <v>1</v>
      </c>
      <c r="Q45" s="20">
        <v>0</v>
      </c>
      <c r="R45" s="20"/>
      <c r="S45" s="21">
        <v>-0.85478816600000007</v>
      </c>
      <c r="T45" s="21">
        <v>-0.70521986400000003</v>
      </c>
      <c r="U45" s="21">
        <v>0.10700574300000003</v>
      </c>
      <c r="V45" s="21">
        <v>9.0026986700000006E-2</v>
      </c>
      <c r="W45" s="21">
        <v>1.21638829</v>
      </c>
      <c r="X45" s="21">
        <v>-0.43766958200000006</v>
      </c>
      <c r="Y45" s="21">
        <v>-0.32986408700000014</v>
      </c>
      <c r="Z45" s="21">
        <v>-0.98802531300000007</v>
      </c>
      <c r="AA45" s="21">
        <v>-0.50560240899999997</v>
      </c>
      <c r="AB45" s="21">
        <v>-0.59376372199999994</v>
      </c>
      <c r="AC45" s="21">
        <v>-0.28345221600000003</v>
      </c>
      <c r="AD45" s="21">
        <v>2.0652982899999999</v>
      </c>
      <c r="AE45" s="23">
        <v>-1.16308992</v>
      </c>
      <c r="AF4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10.310481923749096</v>
      </c>
      <c r="AG45" s="31"/>
      <c r="AH45" s="31">
        <v>1</v>
      </c>
      <c r="AI45" s="31">
        <v>1</v>
      </c>
      <c r="AJ45" s="31">
        <v>0</v>
      </c>
      <c r="AK45" s="31">
        <v>3</v>
      </c>
      <c r="AL45" s="31">
        <v>-0.70521986439474471</v>
      </c>
      <c r="AM45" s="31">
        <v>0.10700574322845011</v>
      </c>
      <c r="AN45" s="31">
        <v>-0.50560240922801225</v>
      </c>
      <c r="AO45" s="31">
        <v>-0.2834522159546119</v>
      </c>
      <c r="AP45" s="31">
        <v>-1.163089921076776</v>
      </c>
      <c r="AQ45" s="31">
        <v>1.2423982822327999</v>
      </c>
      <c r="AR45" s="31">
        <v>-0.72084975444736776</v>
      </c>
      <c r="AS45" s="31">
        <v>0.84689447514421812</v>
      </c>
      <c r="AT45" s="31">
        <v>-0.34455614605304358</v>
      </c>
      <c r="AU45" s="31">
        <v>-0.29523854861620519</v>
      </c>
      <c r="AV45" s="31">
        <v>-0.42702127514575827</v>
      </c>
      <c r="AW45" s="31">
        <v>0.47940217280614639</v>
      </c>
      <c r="AX45" s="31">
        <v>-0.1372598330847391</v>
      </c>
      <c r="AY4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5.6148491307583352</v>
      </c>
    </row>
    <row r="46" spans="1:51" hidden="1" x14ac:dyDescent="0.3">
      <c r="A46" s="22" t="s">
        <v>37</v>
      </c>
      <c r="B46" s="20">
        <v>2013</v>
      </c>
      <c r="C46" s="50">
        <v>3.8</v>
      </c>
      <c r="D46" s="48">
        <v>28.96</v>
      </c>
      <c r="E46" s="48">
        <v>0</v>
      </c>
      <c r="F46" s="48">
        <v>0</v>
      </c>
      <c r="G46" s="48">
        <v>0</v>
      </c>
      <c r="H46" s="48">
        <v>1.23</v>
      </c>
      <c r="I46" s="48">
        <v>0</v>
      </c>
      <c r="J46" s="20"/>
      <c r="K46" s="21">
        <v>6</v>
      </c>
      <c r="L46" s="21">
        <v>4</v>
      </c>
      <c r="M46" s="19">
        <v>1</v>
      </c>
      <c r="N46" s="19">
        <v>0</v>
      </c>
      <c r="O46" s="19">
        <v>0</v>
      </c>
      <c r="P46" s="20">
        <v>1</v>
      </c>
      <c r="Q46" s="20">
        <v>0</v>
      </c>
      <c r="R46" s="20"/>
      <c r="S46" s="21">
        <v>-0.30195872500000009</v>
      </c>
      <c r="T46" s="21">
        <v>-3.3222349099999997E-3</v>
      </c>
      <c r="U46" s="21">
        <v>-0.34170997800000003</v>
      </c>
      <c r="V46" s="21">
        <v>2.6672512600000003E-2</v>
      </c>
      <c r="W46" s="21">
        <v>-0.31550423600000005</v>
      </c>
      <c r="X46" s="21">
        <v>2.6525429199999997E-3</v>
      </c>
      <c r="Y46" s="21">
        <v>9.7755567000000002E-2</v>
      </c>
      <c r="Z46" s="21">
        <v>-0.64403999000000012</v>
      </c>
      <c r="AA46" s="21">
        <v>0.5597392080000001</v>
      </c>
      <c r="AB46" s="21">
        <v>-7.7647709800000006E-2</v>
      </c>
      <c r="AC46" s="21">
        <v>0.103853841</v>
      </c>
      <c r="AD46" s="21">
        <v>-0.27849704399999997</v>
      </c>
      <c r="AE46" s="23">
        <v>0.45420964899999999</v>
      </c>
      <c r="AF4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1.3465506362197002</v>
      </c>
      <c r="AG46" s="31"/>
      <c r="AH46" s="31">
        <v>1</v>
      </c>
      <c r="AI46" s="31">
        <v>1</v>
      </c>
      <c r="AJ46" s="31">
        <v>0</v>
      </c>
      <c r="AK46" s="31">
        <v>3</v>
      </c>
      <c r="AL46" s="31">
        <v>-3.3222349072128368E-3</v>
      </c>
      <c r="AM46" s="31">
        <v>-0.34170997794034358</v>
      </c>
      <c r="AN46" s="31">
        <v>0.55973920774670372</v>
      </c>
      <c r="AO46" s="31">
        <v>0.1038538413721893</v>
      </c>
      <c r="AP46" s="31">
        <v>0.45420964891500848</v>
      </c>
      <c r="AQ46" s="31">
        <v>-7.3712488631957632E-2</v>
      </c>
      <c r="AR46" s="31">
        <v>-7.7194697877649196E-2</v>
      </c>
      <c r="AS46" s="31">
        <v>-0.75176418463432915</v>
      </c>
      <c r="AT46" s="31">
        <v>0.19694747756642239</v>
      </c>
      <c r="AU46" s="31">
        <v>-0.26055376512696943</v>
      </c>
      <c r="AV46" s="31">
        <v>0.56908260132169997</v>
      </c>
      <c r="AW46" s="31">
        <v>0.22816062367964179</v>
      </c>
      <c r="AX46" s="31">
        <v>0.19137188266622401</v>
      </c>
      <c r="AY4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1.742930742394367</v>
      </c>
    </row>
    <row r="47" spans="1:51" hidden="1" x14ac:dyDescent="0.3">
      <c r="A47" s="22" t="s">
        <v>36</v>
      </c>
      <c r="B47" s="20">
        <v>2013</v>
      </c>
      <c r="C47" s="50">
        <v>4.2</v>
      </c>
      <c r="D47" s="48">
        <v>10.57</v>
      </c>
      <c r="E47" s="48">
        <v>0</v>
      </c>
      <c r="F47" s="48">
        <v>0</v>
      </c>
      <c r="G47" s="48">
        <v>0</v>
      </c>
      <c r="H47" s="48">
        <v>1.08</v>
      </c>
      <c r="I47" s="48">
        <v>12</v>
      </c>
      <c r="J47" s="20"/>
      <c r="K47" s="21">
        <v>6</v>
      </c>
      <c r="L47" s="21">
        <v>4</v>
      </c>
      <c r="M47" s="19">
        <v>1</v>
      </c>
      <c r="N47" s="19">
        <v>0</v>
      </c>
      <c r="O47" s="19">
        <v>0</v>
      </c>
      <c r="P47" s="20">
        <v>1</v>
      </c>
      <c r="Q47" s="20">
        <v>0</v>
      </c>
      <c r="R47" s="20"/>
      <c r="S47" s="21">
        <v>0.75253767999999999</v>
      </c>
      <c r="T47" s="21">
        <v>-0.27906773200000001</v>
      </c>
      <c r="U47" s="21">
        <v>0.90773121100000009</v>
      </c>
      <c r="V47" s="21">
        <v>-0.79336519299999997</v>
      </c>
      <c r="W47" s="21">
        <v>-0.50273554499999995</v>
      </c>
      <c r="X47" s="21">
        <v>0.73819063800000018</v>
      </c>
      <c r="Y47" s="21">
        <v>-0.14854581100000003</v>
      </c>
      <c r="Z47" s="21">
        <v>-0.42044953000000002</v>
      </c>
      <c r="AA47" s="21">
        <v>0.76318265600000001</v>
      </c>
      <c r="AB47" s="21">
        <v>0.31341990000000008</v>
      </c>
      <c r="AC47" s="21">
        <v>0.3563108900000001</v>
      </c>
      <c r="AD47" s="21">
        <v>-0.77696974600000002</v>
      </c>
      <c r="AE47" s="23">
        <v>0.67005588600000021</v>
      </c>
      <c r="AF4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4.9544022782614094</v>
      </c>
      <c r="AG47" s="31"/>
      <c r="AH47" s="31">
        <v>1</v>
      </c>
      <c r="AI47" s="31">
        <v>1</v>
      </c>
      <c r="AJ47" s="31">
        <v>0</v>
      </c>
      <c r="AK47" s="31">
        <v>3</v>
      </c>
      <c r="AL47" s="31">
        <v>-0.27906773220588638</v>
      </c>
      <c r="AM47" s="31">
        <v>0.90773121117621658</v>
      </c>
      <c r="AN47" s="31">
        <v>0.76318265559413401</v>
      </c>
      <c r="AO47" s="31">
        <v>0.35631088986819642</v>
      </c>
      <c r="AP47" s="31">
        <v>0.67005588634376279</v>
      </c>
      <c r="AQ47" s="31">
        <v>0.1219255989290198</v>
      </c>
      <c r="AR47" s="31">
        <v>-0.2417822922516408</v>
      </c>
      <c r="AS47" s="31">
        <v>-4.9914041316918151E-2</v>
      </c>
      <c r="AT47" s="31">
        <v>-0.34455614605304358</v>
      </c>
      <c r="AU47" s="31">
        <v>-0.24321137338235149</v>
      </c>
      <c r="AV47" s="31">
        <v>-0.45018648157523439</v>
      </c>
      <c r="AW47" s="31">
        <v>-0.74540037918556235</v>
      </c>
      <c r="AX47" s="31">
        <v>-0.2102891032516199</v>
      </c>
      <c r="AY4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3.1164326081604439</v>
      </c>
    </row>
    <row r="48" spans="1:51" hidden="1" x14ac:dyDescent="0.3">
      <c r="A48" s="22" t="s">
        <v>23</v>
      </c>
      <c r="B48" s="20">
        <v>2013</v>
      </c>
      <c r="C48" s="50">
        <v>3</v>
      </c>
      <c r="D48" s="48">
        <v>21.39</v>
      </c>
      <c r="E48" s="48">
        <v>0</v>
      </c>
      <c r="F48" s="48">
        <v>0</v>
      </c>
      <c r="G48" s="48">
        <v>0</v>
      </c>
      <c r="H48" s="48">
        <v>1.72</v>
      </c>
      <c r="I48" s="48">
        <v>1</v>
      </c>
      <c r="J48" s="20"/>
      <c r="K48" s="21">
        <v>1</v>
      </c>
      <c r="L48" s="21">
        <v>6</v>
      </c>
      <c r="M48" s="19">
        <v>4</v>
      </c>
      <c r="N48" s="19">
        <v>3</v>
      </c>
      <c r="O48" s="19">
        <v>1</v>
      </c>
      <c r="P48" s="20">
        <v>2</v>
      </c>
      <c r="Q48" s="20">
        <v>4</v>
      </c>
      <c r="R48" s="20"/>
      <c r="S48" s="21">
        <v>-0.93187525300000018</v>
      </c>
      <c r="T48" s="21">
        <v>0.37269435200000001</v>
      </c>
      <c r="U48" s="21">
        <v>-1.93542444</v>
      </c>
      <c r="V48" s="21">
        <v>1.2593553900000001</v>
      </c>
      <c r="W48" s="21">
        <v>-0.26444115199999996</v>
      </c>
      <c r="X48" s="21">
        <v>-1.4233907000000001</v>
      </c>
      <c r="Y48" s="21">
        <v>-0.3095505930000001</v>
      </c>
      <c r="Z48" s="21">
        <v>0.88669469700000014</v>
      </c>
      <c r="AA48" s="21">
        <v>-0.70800788000000003</v>
      </c>
      <c r="AB48" s="21">
        <v>-8.8364703400000008E-2</v>
      </c>
      <c r="AC48" s="21">
        <v>-0.51281868099999994</v>
      </c>
      <c r="AD48" s="21">
        <v>-1.2482578600000001</v>
      </c>
      <c r="AE48" s="23">
        <v>2.2217885900000001</v>
      </c>
      <c r="AF4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16.583714293707612</v>
      </c>
      <c r="AG48" s="31"/>
      <c r="AH48" s="31">
        <v>4</v>
      </c>
      <c r="AI48" s="31">
        <v>0</v>
      </c>
      <c r="AJ48" s="31">
        <v>1</v>
      </c>
      <c r="AK48" s="31">
        <v>2</v>
      </c>
      <c r="AL48" s="31">
        <v>0.37269435231825049</v>
      </c>
      <c r="AM48" s="31">
        <v>-1.9354244358846859</v>
      </c>
      <c r="AN48" s="31">
        <v>-0.70800788030071071</v>
      </c>
      <c r="AO48" s="31">
        <v>-0.51281868074671588</v>
      </c>
      <c r="AP48" s="31">
        <v>2.2217885924261429</v>
      </c>
      <c r="AQ48" s="31">
        <v>-0.82069427750114432</v>
      </c>
      <c r="AR48" s="31">
        <v>0.16674762949808961</v>
      </c>
      <c r="AS48" s="31">
        <v>0.40823813557083632</v>
      </c>
      <c r="AT48" s="31">
        <v>-0.63222994610088579</v>
      </c>
      <c r="AU48" s="31">
        <v>0.25971798721156741</v>
      </c>
      <c r="AV48" s="31">
        <v>1.3103692070649251</v>
      </c>
      <c r="AW48" s="31">
        <v>2.0496618548467982</v>
      </c>
      <c r="AX48" s="31">
        <v>0.13659993004106369</v>
      </c>
      <c r="AY4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16.857382635548962</v>
      </c>
    </row>
    <row r="49" spans="1:51" hidden="1" x14ac:dyDescent="0.3">
      <c r="A49" s="22" t="s">
        <v>10</v>
      </c>
      <c r="B49" s="20">
        <v>2013</v>
      </c>
      <c r="C49" s="50">
        <v>3.5999999999999996</v>
      </c>
      <c r="D49" s="48">
        <v>28.25</v>
      </c>
      <c r="E49" s="48">
        <v>0</v>
      </c>
      <c r="F49" s="48">
        <v>0</v>
      </c>
      <c r="G49" s="48">
        <v>0</v>
      </c>
      <c r="H49" s="48">
        <v>1.83</v>
      </c>
      <c r="I49" s="48">
        <v>0</v>
      </c>
      <c r="J49" s="20"/>
      <c r="K49" s="21">
        <v>1</v>
      </c>
      <c r="L49" s="21">
        <v>6</v>
      </c>
      <c r="M49" s="19">
        <v>4</v>
      </c>
      <c r="N49" s="19">
        <v>3</v>
      </c>
      <c r="O49" s="19">
        <v>1</v>
      </c>
      <c r="P49" s="20">
        <v>2</v>
      </c>
      <c r="Q49" s="20">
        <v>4</v>
      </c>
      <c r="R49" s="20"/>
      <c r="S49" s="21">
        <v>-0.58850292899999979</v>
      </c>
      <c r="T49" s="21">
        <v>0.27242326200000005</v>
      </c>
      <c r="U49" s="21">
        <v>-1.3783980200000001</v>
      </c>
      <c r="V49" s="21">
        <v>0.24785252499999999</v>
      </c>
      <c r="W49" s="21">
        <v>-0.39209886200000005</v>
      </c>
      <c r="X49" s="21">
        <v>-1.1231710699999999</v>
      </c>
      <c r="Y49" s="21">
        <v>-0.24429237800000003</v>
      </c>
      <c r="Z49" s="21">
        <v>7.8329188000000008E-2</v>
      </c>
      <c r="AA49" s="21">
        <v>0.16231205500000001</v>
      </c>
      <c r="AB49" s="21">
        <v>9.6925518799999999E-2</v>
      </c>
      <c r="AC49" s="21">
        <v>0.14079877500000001</v>
      </c>
      <c r="AD49" s="21">
        <v>-1.44286136</v>
      </c>
      <c r="AE49" s="23">
        <v>3.03790666</v>
      </c>
      <c r="AF4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15.229320938005227</v>
      </c>
      <c r="AG49" s="31"/>
      <c r="AH49" s="31">
        <v>4</v>
      </c>
      <c r="AI49" s="31">
        <v>0</v>
      </c>
      <c r="AJ49" s="31">
        <v>1</v>
      </c>
      <c r="AK49" s="31">
        <v>2</v>
      </c>
      <c r="AL49" s="31">
        <v>0.27242326239145981</v>
      </c>
      <c r="AM49" s="31">
        <v>-1.378398023399287</v>
      </c>
      <c r="AN49" s="31">
        <v>0.16231205493064879</v>
      </c>
      <c r="AO49" s="31">
        <v>0.14079877529843421</v>
      </c>
      <c r="AP49" s="31">
        <v>3.037906655865743</v>
      </c>
      <c r="AQ49" s="31">
        <v>-0.62505618994016687</v>
      </c>
      <c r="AR49" s="31">
        <v>0.1491132443865904</v>
      </c>
      <c r="AS49" s="31">
        <v>0.64218818334330663</v>
      </c>
      <c r="AT49" s="31">
        <v>1.0805606947231681E-2</v>
      </c>
      <c r="AU49" s="31">
        <v>-0.29523854861620519</v>
      </c>
      <c r="AV49" s="31">
        <v>0.66174342703960309</v>
      </c>
      <c r="AW49" s="31">
        <v>1.5157735629529769</v>
      </c>
      <c r="AX49" s="31">
        <v>-0.92232448737870709</v>
      </c>
      <c r="AY4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15.748016435043745</v>
      </c>
    </row>
    <row r="50" spans="1:51" hidden="1" x14ac:dyDescent="0.3">
      <c r="A50" s="22" t="s">
        <v>31</v>
      </c>
      <c r="B50" s="20">
        <v>2013</v>
      </c>
      <c r="C50" s="50">
        <v>3.4000000000000004</v>
      </c>
      <c r="D50" s="48">
        <v>37.159999999999997</v>
      </c>
      <c r="E50" s="48">
        <v>0</v>
      </c>
      <c r="F50" s="48">
        <v>0</v>
      </c>
      <c r="G50" s="48">
        <v>0</v>
      </c>
      <c r="H50" s="48">
        <v>2.5</v>
      </c>
      <c r="I50" s="48">
        <v>0</v>
      </c>
      <c r="J50" s="20"/>
      <c r="K50" s="21">
        <v>4</v>
      </c>
      <c r="L50" s="21">
        <v>1</v>
      </c>
      <c r="M50" s="19">
        <v>0</v>
      </c>
      <c r="N50" s="19">
        <v>2</v>
      </c>
      <c r="O50" s="19">
        <v>0</v>
      </c>
      <c r="P50" s="20">
        <v>3</v>
      </c>
      <c r="Q50" s="20">
        <v>1</v>
      </c>
      <c r="R50" s="20"/>
      <c r="S50" s="21">
        <v>-0.3459103830000001</v>
      </c>
      <c r="T50" s="21">
        <v>-0.15372887000000002</v>
      </c>
      <c r="U50" s="21">
        <v>-0.75947978700000007</v>
      </c>
      <c r="V50" s="21">
        <v>1.6751960800000001</v>
      </c>
      <c r="W50" s="21">
        <v>-0.16231498400000002</v>
      </c>
      <c r="X50" s="21">
        <v>-1.51846025</v>
      </c>
      <c r="Y50" s="21">
        <v>5.1605867300000011E-2</v>
      </c>
      <c r="Z50" s="21">
        <v>1.1962814900000001</v>
      </c>
      <c r="AA50" s="21">
        <v>-0.14405622600000001</v>
      </c>
      <c r="AB50" s="21">
        <v>1.4875724400000001</v>
      </c>
      <c r="AC50" s="21">
        <v>1.8975303799999998</v>
      </c>
      <c r="AD50" s="21">
        <v>9.5008176400000005E-2</v>
      </c>
      <c r="AE50" s="23">
        <v>-4.2013542000000008E-2</v>
      </c>
      <c r="AF5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13.137235460379088</v>
      </c>
      <c r="AG50" s="31"/>
      <c r="AH50" s="31">
        <v>2</v>
      </c>
      <c r="AI50" s="31">
        <v>3</v>
      </c>
      <c r="AJ50" s="31">
        <v>0</v>
      </c>
      <c r="AK50" s="31">
        <v>1</v>
      </c>
      <c r="AL50" s="31">
        <v>-0.15372886979739861</v>
      </c>
      <c r="AM50" s="31">
        <v>-0.75947978730439347</v>
      </c>
      <c r="AN50" s="31">
        <v>-0.14405622628393569</v>
      </c>
      <c r="AO50" s="31">
        <v>1.897530383491381</v>
      </c>
      <c r="AP50" s="31">
        <v>-4.2013541979048392E-2</v>
      </c>
      <c r="AQ50" s="31">
        <v>-2.6170076269246652</v>
      </c>
      <c r="AR50" s="31">
        <v>-0.16536662343514441</v>
      </c>
      <c r="AS50" s="31">
        <v>1.4317695945753941</v>
      </c>
      <c r="AT50" s="31">
        <v>0.85690501885264836</v>
      </c>
      <c r="AU50" s="31">
        <v>-0.2085265898931157</v>
      </c>
      <c r="AV50" s="31">
        <v>1.0787171427701669</v>
      </c>
      <c r="AW50" s="31">
        <v>0.73064372193265092</v>
      </c>
      <c r="AX50" s="31">
        <v>-0.22854642079334</v>
      </c>
      <c r="AY5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15.677094153516206</v>
      </c>
    </row>
    <row r="51" spans="1:51" hidden="1" x14ac:dyDescent="0.3">
      <c r="A51" s="22" t="s">
        <v>44</v>
      </c>
      <c r="B51" s="20">
        <v>2013</v>
      </c>
      <c r="C51" s="50">
        <v>4.7029000000000005</v>
      </c>
      <c r="D51" s="48">
        <v>36.33</v>
      </c>
      <c r="E51" s="48">
        <v>0</v>
      </c>
      <c r="F51" s="48">
        <v>0</v>
      </c>
      <c r="G51" s="48">
        <v>0</v>
      </c>
      <c r="H51" s="48">
        <v>4.4400000000000004</v>
      </c>
      <c r="I51" s="48">
        <v>1</v>
      </c>
      <c r="J51" s="20"/>
      <c r="K51" s="21">
        <v>6</v>
      </c>
      <c r="L51" s="21">
        <v>3</v>
      </c>
      <c r="M51" s="19">
        <v>1</v>
      </c>
      <c r="N51" s="19">
        <v>0</v>
      </c>
      <c r="O51" s="19">
        <v>0</v>
      </c>
      <c r="P51" s="20">
        <v>7</v>
      </c>
      <c r="Q51" s="20">
        <v>0</v>
      </c>
      <c r="R51" s="20"/>
      <c r="S51" s="21">
        <v>-0.23654629800000004</v>
      </c>
      <c r="T51" s="21">
        <v>-0.22893218700000004</v>
      </c>
      <c r="U51" s="21">
        <v>0.19984347900000002</v>
      </c>
      <c r="V51" s="21">
        <v>1.3781438399999998E-2</v>
      </c>
      <c r="W51" s="21">
        <v>-0.48571451700000007</v>
      </c>
      <c r="X51" s="21">
        <v>-1.1682040200000001</v>
      </c>
      <c r="Y51" s="21">
        <v>1.16726655E-2</v>
      </c>
      <c r="Z51" s="21">
        <v>1.6434624100000002</v>
      </c>
      <c r="AA51" s="21">
        <v>0.91718066399999998</v>
      </c>
      <c r="AB51" s="21">
        <v>0.25704110499999999</v>
      </c>
      <c r="AC51" s="21">
        <v>0.29658324700000005</v>
      </c>
      <c r="AD51" s="21">
        <v>-0.31997310000000007</v>
      </c>
      <c r="AE51" s="23">
        <v>0.94543593100000001</v>
      </c>
      <c r="AF5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6.4416996168825058</v>
      </c>
      <c r="AG51" s="31"/>
      <c r="AH51" s="31">
        <v>2</v>
      </c>
      <c r="AI51" s="31">
        <v>3</v>
      </c>
      <c r="AJ51" s="31">
        <v>0</v>
      </c>
      <c r="AK51" s="31">
        <v>1</v>
      </c>
      <c r="AL51" s="31">
        <v>-0.2289321872424914</v>
      </c>
      <c r="AM51" s="31">
        <v>0.19984347864268159</v>
      </c>
      <c r="AN51" s="31">
        <v>0.91718066435434098</v>
      </c>
      <c r="AO51" s="31">
        <v>0.29658324668743369</v>
      </c>
      <c r="AP51" s="31">
        <v>0.94543593137533621</v>
      </c>
      <c r="AQ51" s="31">
        <v>-1.0163323650621221</v>
      </c>
      <c r="AR51" s="31">
        <v>-0.6238606363341227</v>
      </c>
      <c r="AS51" s="31">
        <v>1.1393320348598059</v>
      </c>
      <c r="AT51" s="31">
        <v>0.94151496004319002</v>
      </c>
      <c r="AU51" s="31">
        <v>0.12097885325462431</v>
      </c>
      <c r="AV51" s="31">
        <v>-0.47335168800471011</v>
      </c>
      <c r="AW51" s="31">
        <v>-0.74540037918556235</v>
      </c>
      <c r="AX51" s="31">
        <v>0.84863531416815063</v>
      </c>
      <c r="AY5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7.0365412566261796</v>
      </c>
    </row>
    <row r="52" spans="1:51" hidden="1" x14ac:dyDescent="0.3">
      <c r="A52" s="22" t="s">
        <v>14</v>
      </c>
      <c r="B52" s="20">
        <v>2013</v>
      </c>
      <c r="C52" s="50">
        <v>5</v>
      </c>
      <c r="D52" s="48">
        <v>17.420000000000002</v>
      </c>
      <c r="E52" s="48">
        <v>0</v>
      </c>
      <c r="F52" s="48">
        <v>0</v>
      </c>
      <c r="G52" s="48">
        <v>0</v>
      </c>
      <c r="H52" s="48">
        <v>1.17</v>
      </c>
      <c r="I52" s="48">
        <v>0</v>
      </c>
      <c r="J52" s="20"/>
      <c r="K52" s="21">
        <v>6</v>
      </c>
      <c r="L52" s="21">
        <v>4</v>
      </c>
      <c r="M52" s="19">
        <v>1</v>
      </c>
      <c r="N52" s="19">
        <v>0</v>
      </c>
      <c r="O52" s="19">
        <v>0</v>
      </c>
      <c r="P52" s="20">
        <v>1</v>
      </c>
      <c r="Q52" s="20">
        <v>0</v>
      </c>
      <c r="R52" s="20"/>
      <c r="S52" s="21">
        <v>-0.245130606</v>
      </c>
      <c r="T52" s="21">
        <v>-0.65508431900000008</v>
      </c>
      <c r="U52" s="21">
        <v>0.85744410400000004</v>
      </c>
      <c r="V52" s="21">
        <v>-0.21514529400000004</v>
      </c>
      <c r="W52" s="21">
        <v>0.66320487500000014</v>
      </c>
      <c r="X52" s="21">
        <v>0.83826384899999995</v>
      </c>
      <c r="Y52" s="21">
        <v>-3.7755492799999991E-2</v>
      </c>
      <c r="Z52" s="21">
        <v>-0.97082604699999997</v>
      </c>
      <c r="AA52" s="21">
        <v>0.155022627</v>
      </c>
      <c r="AB52" s="21">
        <v>-0.17136636800000002</v>
      </c>
      <c r="AC52" s="21">
        <v>-0.23881042100000002</v>
      </c>
      <c r="AD52" s="21">
        <v>-0.39342765200000002</v>
      </c>
      <c r="AE52" s="23">
        <v>-0.94710212799999993</v>
      </c>
      <c r="AF5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4.5193946679086743</v>
      </c>
      <c r="AG52" s="31"/>
      <c r="AH52" s="31">
        <v>1</v>
      </c>
      <c r="AI52" s="31">
        <v>1</v>
      </c>
      <c r="AJ52" s="31">
        <v>0</v>
      </c>
      <c r="AK52" s="31">
        <v>3</v>
      </c>
      <c r="AL52" s="31">
        <v>-0.6550843194313497</v>
      </c>
      <c r="AM52" s="31">
        <v>0.85744410449350306</v>
      </c>
      <c r="AN52" s="31">
        <v>0.1550226271262824</v>
      </c>
      <c r="AO52" s="31">
        <v>-0.2388104207937326</v>
      </c>
      <c r="AP52" s="31">
        <v>-0.94710212754517509</v>
      </c>
      <c r="AQ52" s="31">
        <v>0.42427537061416692</v>
      </c>
      <c r="AR52" s="31">
        <v>-0.78257010233761526</v>
      </c>
      <c r="AS52" s="31">
        <v>0.1352964131696209</v>
      </c>
      <c r="AT52" s="31">
        <v>1.0805606947231681E-2</v>
      </c>
      <c r="AU52" s="31">
        <v>-0.57271681653009132</v>
      </c>
      <c r="AV52" s="31">
        <v>-1.538951183760596</v>
      </c>
      <c r="AW52" s="31">
        <v>-0.58837441098149712</v>
      </c>
      <c r="AX52" s="31">
        <v>-0.50240618391914271</v>
      </c>
      <c r="AY5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6.2482298847100015</v>
      </c>
    </row>
    <row r="53" spans="1:51" hidden="1" x14ac:dyDescent="0.3">
      <c r="A53" s="22" t="s">
        <v>55</v>
      </c>
      <c r="B53" s="20">
        <v>2013</v>
      </c>
      <c r="C53" s="50">
        <v>4.254975</v>
      </c>
      <c r="D53" s="48">
        <v>20.54</v>
      </c>
      <c r="E53" s="48">
        <v>0</v>
      </c>
      <c r="F53" s="48">
        <v>0</v>
      </c>
      <c r="G53" s="48">
        <v>0</v>
      </c>
      <c r="H53" s="48">
        <v>1.95</v>
      </c>
      <c r="I53" s="48">
        <v>0</v>
      </c>
      <c r="J53" s="20"/>
      <c r="K53" s="21">
        <v>6</v>
      </c>
      <c r="L53" s="21">
        <v>3</v>
      </c>
      <c r="M53" s="19">
        <v>1</v>
      </c>
      <c r="N53" s="19">
        <v>0</v>
      </c>
      <c r="O53" s="19">
        <v>0</v>
      </c>
      <c r="P53" s="20">
        <v>7</v>
      </c>
      <c r="Q53" s="20">
        <v>0</v>
      </c>
      <c r="R53" s="20"/>
      <c r="S53" s="21">
        <v>-0.44085283000000003</v>
      </c>
      <c r="T53" s="21">
        <v>-0.78042318199999994</v>
      </c>
      <c r="U53" s="21">
        <v>-0.82137161100000011</v>
      </c>
      <c r="V53" s="21">
        <v>0.56842588300000008</v>
      </c>
      <c r="W53" s="21">
        <v>-0.58784068499999997</v>
      </c>
      <c r="X53" s="21">
        <v>0.12774405600000002</v>
      </c>
      <c r="Y53" s="21">
        <v>-0.40344962500000003</v>
      </c>
      <c r="Z53" s="21">
        <v>1.0070895600000001</v>
      </c>
      <c r="AA53" s="21">
        <v>-0.24823135000000005</v>
      </c>
      <c r="AB53" s="21">
        <v>-0.49639027500000005</v>
      </c>
      <c r="AC53" s="21">
        <v>-0.61380150000000011</v>
      </c>
      <c r="AD53" s="21">
        <v>-0.7147453800000001</v>
      </c>
      <c r="AE53" s="23">
        <v>-0.84521870300000002</v>
      </c>
      <c r="AF5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5.2500770688732885</v>
      </c>
      <c r="AG53" s="31"/>
      <c r="AH53" s="31">
        <v>1</v>
      </c>
      <c r="AI53" s="31">
        <v>1</v>
      </c>
      <c r="AJ53" s="31">
        <v>0</v>
      </c>
      <c r="AK53" s="31">
        <v>3</v>
      </c>
      <c r="AL53" s="31">
        <v>-0.7804231818398375</v>
      </c>
      <c r="AM53" s="31">
        <v>-0.82137161091388666</v>
      </c>
      <c r="AN53" s="31">
        <v>-0.24823134985701681</v>
      </c>
      <c r="AO53" s="31">
        <v>-0.61380150014511869</v>
      </c>
      <c r="AP53" s="31">
        <v>-0.84521870326267545</v>
      </c>
      <c r="AQ53" s="31">
        <v>0.51320177405097478</v>
      </c>
      <c r="AR53" s="31">
        <v>-0.36816205221738513</v>
      </c>
      <c r="AS53" s="31">
        <v>0.14504433182680709</v>
      </c>
      <c r="AT53" s="31">
        <v>6.1571571661556197E-2</v>
      </c>
      <c r="AU53" s="31">
        <v>-6.9787455936172624E-2</v>
      </c>
      <c r="AV53" s="31">
        <v>0.52275218846274851</v>
      </c>
      <c r="AW53" s="31">
        <v>0.32237620460208122</v>
      </c>
      <c r="AX53" s="31">
        <v>-0.90406716983698698</v>
      </c>
      <c r="AY5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4.0596296855788268</v>
      </c>
    </row>
    <row r="54" spans="1:51" hidden="1" x14ac:dyDescent="0.3">
      <c r="A54" s="22" t="s">
        <v>64</v>
      </c>
      <c r="B54" s="20">
        <v>2013</v>
      </c>
      <c r="C54" s="50">
        <v>4.8</v>
      </c>
      <c r="D54" s="48">
        <v>33.94</v>
      </c>
      <c r="E54" s="48">
        <v>0</v>
      </c>
      <c r="F54" s="48">
        <v>0</v>
      </c>
      <c r="G54" s="48">
        <v>0</v>
      </c>
      <c r="H54" s="48">
        <v>3.15</v>
      </c>
      <c r="I54" s="48">
        <v>0</v>
      </c>
      <c r="J54" s="20"/>
      <c r="K54" s="21">
        <v>6</v>
      </c>
      <c r="L54" s="21">
        <v>3</v>
      </c>
      <c r="M54" s="19">
        <v>1</v>
      </c>
      <c r="N54" s="19">
        <v>0</v>
      </c>
      <c r="O54" s="19">
        <v>0</v>
      </c>
      <c r="P54" s="20">
        <v>7</v>
      </c>
      <c r="Q54" s="20">
        <v>0</v>
      </c>
      <c r="R54" s="20"/>
      <c r="S54" s="21">
        <v>-0.245130606</v>
      </c>
      <c r="T54" s="21">
        <v>0.17215217199999999</v>
      </c>
      <c r="U54" s="21">
        <v>-0.26047695900000006</v>
      </c>
      <c r="V54" s="21">
        <v>0.26109824199999998</v>
      </c>
      <c r="W54" s="21">
        <v>-0.23039909600000003</v>
      </c>
      <c r="X54" s="21">
        <v>-0.62280502100000013</v>
      </c>
      <c r="Y54" s="21">
        <v>0.30287278700000014</v>
      </c>
      <c r="Z54" s="21">
        <v>0.35351744600000001</v>
      </c>
      <c r="AA54" s="21">
        <v>0.69064223300000016</v>
      </c>
      <c r="AB54" s="21">
        <v>0.23713810700000001</v>
      </c>
      <c r="AC54" s="21">
        <v>0.29812261900000009</v>
      </c>
      <c r="AD54" s="21">
        <v>-6.1081137100000002E-2</v>
      </c>
      <c r="AE54" s="23">
        <v>-0.3823502840000001</v>
      </c>
      <c r="AF5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1.6554431865580539</v>
      </c>
      <c r="AG54" s="31"/>
      <c r="AH54" s="31">
        <v>1</v>
      </c>
      <c r="AI54" s="31">
        <v>1</v>
      </c>
      <c r="AJ54" s="31">
        <v>0</v>
      </c>
      <c r="AK54" s="31">
        <v>3</v>
      </c>
      <c r="AL54" s="31">
        <v>0.17215217246466991</v>
      </c>
      <c r="AM54" s="31">
        <v>-0.26047695945289168</v>
      </c>
      <c r="AN54" s="31">
        <v>0.69064223326912844</v>
      </c>
      <c r="AO54" s="31">
        <v>0.29812261893436048</v>
      </c>
      <c r="AP54" s="31">
        <v>-0.38235028362882478</v>
      </c>
      <c r="AQ54" s="31">
        <v>-0.55391506719072048</v>
      </c>
      <c r="AR54" s="31">
        <v>0.27843206853758368</v>
      </c>
      <c r="AS54" s="31">
        <v>0.56420483408581645</v>
      </c>
      <c r="AT54" s="31">
        <v>0.45077730113804743</v>
      </c>
      <c r="AU54" s="31">
        <v>-0.1044722394254083</v>
      </c>
      <c r="AV54" s="31">
        <v>5.9448059873232983E-2</v>
      </c>
      <c r="AW54" s="31">
        <v>-0.96523673467125337</v>
      </c>
      <c r="AX54" s="31">
        <v>0.72083409137610943</v>
      </c>
      <c r="AY5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3.181145996936634</v>
      </c>
    </row>
    <row r="55" spans="1:51" hidden="1" x14ac:dyDescent="0.3">
      <c r="A55" s="22" t="s">
        <v>83</v>
      </c>
      <c r="B55" s="20">
        <v>2013</v>
      </c>
      <c r="C55" s="50">
        <v>6.5</v>
      </c>
      <c r="D55" s="48">
        <v>11.99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20"/>
      <c r="K55" s="21">
        <v>6</v>
      </c>
      <c r="L55" s="21">
        <v>4</v>
      </c>
      <c r="M55" s="19">
        <v>1</v>
      </c>
      <c r="N55" s="19">
        <v>0</v>
      </c>
      <c r="O55" s="19">
        <v>0</v>
      </c>
      <c r="P55" s="20">
        <v>1</v>
      </c>
      <c r="Q55" s="20">
        <v>0</v>
      </c>
      <c r="R55" s="20"/>
      <c r="S55" s="21">
        <v>0.6133002030000001</v>
      </c>
      <c r="T55" s="21">
        <v>-1.0311009099999999</v>
      </c>
      <c r="U55" s="21">
        <v>0.38165071000000006</v>
      </c>
      <c r="V55" s="21">
        <v>-0.31726485600000004</v>
      </c>
      <c r="W55" s="21">
        <v>-0.16231498400000002</v>
      </c>
      <c r="X55" s="21">
        <v>0.33289413700000009</v>
      </c>
      <c r="Y55" s="21">
        <v>-0.31640063800000007</v>
      </c>
      <c r="Z55" s="21">
        <v>-1.4868040300000001</v>
      </c>
      <c r="AA55" s="21">
        <v>3.5183490399999996E-2</v>
      </c>
      <c r="AB55" s="21">
        <v>3.85363544E-2</v>
      </c>
      <c r="AC55" s="21">
        <v>-0.41953272300000005</v>
      </c>
      <c r="AD55" s="21">
        <v>-0.72377533800000016</v>
      </c>
      <c r="AE55" s="23">
        <v>0.18003116299999999</v>
      </c>
      <c r="AF5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4.868473320552936</v>
      </c>
      <c r="AG55" s="31"/>
      <c r="AH55" s="31">
        <v>1</v>
      </c>
      <c r="AI55" s="31">
        <v>1</v>
      </c>
      <c r="AJ55" s="31">
        <v>0</v>
      </c>
      <c r="AK55" s="31">
        <v>3</v>
      </c>
      <c r="AL55" s="31">
        <v>-1.0311009066568131</v>
      </c>
      <c r="AM55" s="31">
        <v>0.38165071049556049</v>
      </c>
      <c r="AN55" s="31">
        <v>3.518349040724883E-2</v>
      </c>
      <c r="AO55" s="31">
        <v>-0.41953272258294738</v>
      </c>
      <c r="AP55" s="31">
        <v>0.1800311626063997</v>
      </c>
      <c r="AQ55" s="31">
        <v>0.3709195285520821</v>
      </c>
      <c r="AR55" s="31">
        <v>-1.073537456677351</v>
      </c>
      <c r="AS55" s="31">
        <v>0.48622148482832639</v>
      </c>
      <c r="AT55" s="31">
        <v>-0.44608807548169382</v>
      </c>
      <c r="AU55" s="31">
        <v>-0.36460811559467671</v>
      </c>
      <c r="AV55" s="31">
        <v>-0.86716019730579819</v>
      </c>
      <c r="AW55" s="31">
        <v>-1.5305302202058879</v>
      </c>
      <c r="AX55" s="31">
        <v>-2.7715927834418029E-2</v>
      </c>
      <c r="AY5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6.3721498316691187</v>
      </c>
    </row>
    <row r="56" spans="1:51" hidden="1" x14ac:dyDescent="0.3">
      <c r="A56" s="22" t="s">
        <v>54</v>
      </c>
      <c r="B56" s="20">
        <v>2013</v>
      </c>
      <c r="C56" s="50">
        <v>5.3000332999999999</v>
      </c>
      <c r="D56" s="48">
        <v>20.239999999999998</v>
      </c>
      <c r="E56" s="48">
        <v>0</v>
      </c>
      <c r="F56" s="48">
        <v>0</v>
      </c>
      <c r="G56" s="48">
        <v>0</v>
      </c>
      <c r="H56" s="48">
        <v>2.0499999999999998</v>
      </c>
      <c r="I56" s="48">
        <v>7</v>
      </c>
      <c r="J56" s="20"/>
      <c r="K56" s="21">
        <v>5</v>
      </c>
      <c r="L56" s="21">
        <v>4</v>
      </c>
      <c r="M56" s="19">
        <v>2</v>
      </c>
      <c r="N56" s="19">
        <v>2</v>
      </c>
      <c r="O56" s="19">
        <v>0</v>
      </c>
      <c r="P56" s="20">
        <v>0</v>
      </c>
      <c r="Q56" s="20">
        <v>2</v>
      </c>
      <c r="R56" s="20"/>
      <c r="S56" s="21">
        <v>0.3358553660000001</v>
      </c>
      <c r="T56" s="21">
        <v>-0.50467768499999999</v>
      </c>
      <c r="U56" s="21">
        <v>-0.67824676900000003</v>
      </c>
      <c r="V56" s="21">
        <v>-0.29127689300000009</v>
      </c>
      <c r="W56" s="21">
        <v>-6.152178800000001E-4</v>
      </c>
      <c r="X56" s="21">
        <v>-0.6578306450000001</v>
      </c>
      <c r="Y56" s="21">
        <v>-0.17221639500000005</v>
      </c>
      <c r="Z56" s="21">
        <v>-0.57524292499999996</v>
      </c>
      <c r="AA56" s="21">
        <v>-0.24426816600000004</v>
      </c>
      <c r="AB56" s="21">
        <v>2.5750483700000002</v>
      </c>
      <c r="AC56" s="21">
        <v>0.47915279500000008</v>
      </c>
      <c r="AD56" s="21">
        <v>-0.68151004699999995</v>
      </c>
      <c r="AE56" s="23">
        <v>0.68598195200000012</v>
      </c>
      <c r="AF5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9.5608193744747698</v>
      </c>
      <c r="AG56" s="31"/>
      <c r="AH56" s="31">
        <v>1</v>
      </c>
      <c r="AI56" s="31">
        <v>3</v>
      </c>
      <c r="AJ56" s="31">
        <v>0</v>
      </c>
      <c r="AK56" s="31">
        <v>1</v>
      </c>
      <c r="AL56" s="31">
        <v>-0.50467768454116402</v>
      </c>
      <c r="AM56" s="31">
        <v>-0.67824676881694157</v>
      </c>
      <c r="AN56" s="31">
        <v>-0.24426816580804089</v>
      </c>
      <c r="AO56" s="31">
        <v>0.47915279517296078</v>
      </c>
      <c r="AP56" s="31">
        <v>0.68598195222049485</v>
      </c>
      <c r="AQ56" s="31">
        <v>-1.1408293298736529</v>
      </c>
      <c r="AR56" s="31">
        <v>-0.39461362988463361</v>
      </c>
      <c r="AS56" s="31">
        <v>-8.8905715945663211E-2</v>
      </c>
      <c r="AT56" s="31">
        <v>-6.1163812908768952E-3</v>
      </c>
      <c r="AU56" s="31">
        <v>-1.7760280702318821E-2</v>
      </c>
      <c r="AV56" s="31">
        <v>0.24476971130903899</v>
      </c>
      <c r="AW56" s="31">
        <v>0.44799697916533338</v>
      </c>
      <c r="AX56" s="31">
        <v>0.61129018612578845</v>
      </c>
      <c r="AY5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3.574301558784462</v>
      </c>
    </row>
    <row r="57" spans="1:51" hidden="1" x14ac:dyDescent="0.3">
      <c r="A57" s="22" t="s">
        <v>68</v>
      </c>
      <c r="B57" s="20">
        <v>2013</v>
      </c>
      <c r="C57" s="50">
        <v>3.8</v>
      </c>
      <c r="D57" s="48">
        <v>40.65</v>
      </c>
      <c r="E57" s="48">
        <v>0</v>
      </c>
      <c r="F57" s="48">
        <v>0</v>
      </c>
      <c r="G57" s="48">
        <v>0</v>
      </c>
      <c r="H57" s="48">
        <v>1.05</v>
      </c>
      <c r="I57" s="48">
        <v>2</v>
      </c>
      <c r="J57" s="20"/>
      <c r="K57" s="21">
        <v>5</v>
      </c>
      <c r="L57" s="21">
        <v>4</v>
      </c>
      <c r="M57" s="19">
        <v>2</v>
      </c>
      <c r="N57" s="19">
        <v>2</v>
      </c>
      <c r="O57" s="19">
        <v>0</v>
      </c>
      <c r="P57" s="20">
        <v>0</v>
      </c>
      <c r="Q57" s="20">
        <v>2</v>
      </c>
      <c r="R57" s="20"/>
      <c r="S57" s="21">
        <v>-0.58850292899999979</v>
      </c>
      <c r="T57" s="21">
        <v>1.45060857</v>
      </c>
      <c r="U57" s="21">
        <v>-0.31463230500000006</v>
      </c>
      <c r="V57" s="21">
        <v>0.19014477399999999</v>
      </c>
      <c r="W57" s="21">
        <v>2.3567971600000002</v>
      </c>
      <c r="X57" s="21">
        <v>-0.96805759699999994</v>
      </c>
      <c r="Y57" s="21">
        <v>0.390419454</v>
      </c>
      <c r="Z57" s="21">
        <v>0.80069836600000011</v>
      </c>
      <c r="AA57" s="21">
        <v>0.26268912700000002</v>
      </c>
      <c r="AB57" s="21">
        <v>2.5903095700000001</v>
      </c>
      <c r="AC57" s="21">
        <v>0.61923567000000013</v>
      </c>
      <c r="AD57" s="21">
        <v>-1.40260992</v>
      </c>
      <c r="AE57" s="23">
        <v>-0.41887219400000009</v>
      </c>
      <c r="AF5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19.175853594565087</v>
      </c>
      <c r="AG57" s="31"/>
      <c r="AH57" s="31">
        <v>2</v>
      </c>
      <c r="AI57" s="31">
        <v>3</v>
      </c>
      <c r="AJ57" s="31">
        <v>-1</v>
      </c>
      <c r="AK57" s="31">
        <v>1</v>
      </c>
      <c r="AL57" s="31">
        <v>1.450608569031246</v>
      </c>
      <c r="AM57" s="31">
        <v>-0.31463230511119478</v>
      </c>
      <c r="AN57" s="31">
        <v>0.26268912712346137</v>
      </c>
      <c r="AO57" s="31">
        <v>0.61923566964330623</v>
      </c>
      <c r="AP57" s="31">
        <v>-0.41887219365254458</v>
      </c>
      <c r="AQ57" s="31">
        <v>-1.585461347057693</v>
      </c>
      <c r="AR57" s="31">
        <v>1.1307606822600429</v>
      </c>
      <c r="AS57" s="31">
        <v>3.7817226597758227E-2</v>
      </c>
      <c r="AT57" s="31">
        <v>9.5415548137773351E-2</v>
      </c>
      <c r="AU57" s="31">
        <v>0.1730060284884779</v>
      </c>
      <c r="AV57" s="31">
        <v>0.8238998720459334</v>
      </c>
      <c r="AW57" s="31">
        <v>0.19675543003882889</v>
      </c>
      <c r="AX57" s="31">
        <v>-0.53892081900258326</v>
      </c>
      <c r="AY5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7.6719031211172428</v>
      </c>
    </row>
    <row r="58" spans="1:51" hidden="1" x14ac:dyDescent="0.3">
      <c r="A58" s="22" t="s">
        <v>88</v>
      </c>
      <c r="B58" s="20">
        <v>2013</v>
      </c>
      <c r="C58" s="50">
        <v>6.1</v>
      </c>
      <c r="D58" s="48">
        <v>30.1</v>
      </c>
      <c r="E58" s="48">
        <v>0</v>
      </c>
      <c r="F58" s="48">
        <v>0</v>
      </c>
      <c r="G58" s="48">
        <v>0</v>
      </c>
      <c r="H58" s="48">
        <v>0.92</v>
      </c>
      <c r="I58" s="48">
        <v>0</v>
      </c>
      <c r="J58" s="20"/>
      <c r="K58" s="21">
        <v>3</v>
      </c>
      <c r="L58" s="21">
        <v>3</v>
      </c>
      <c r="M58" s="19">
        <v>1</v>
      </c>
      <c r="N58" s="19">
        <v>0</v>
      </c>
      <c r="O58" s="19">
        <v>0</v>
      </c>
      <c r="P58" s="20">
        <v>7</v>
      </c>
      <c r="Q58" s="20">
        <v>0</v>
      </c>
      <c r="R58" s="20"/>
      <c r="S58" s="21">
        <v>1.8151033399999998</v>
      </c>
      <c r="T58" s="21">
        <v>0.24735549000000004</v>
      </c>
      <c r="U58" s="21">
        <v>-9.0414260399999998E-3</v>
      </c>
      <c r="V58" s="21">
        <v>-0.35917423200000004</v>
      </c>
      <c r="W58" s="21">
        <v>0.17810557599999999</v>
      </c>
      <c r="X58" s="21">
        <v>-0.33759637200000009</v>
      </c>
      <c r="Y58" s="21">
        <v>-0.22895043000000004</v>
      </c>
      <c r="Z58" s="21">
        <v>-0.59244219199999992</v>
      </c>
      <c r="AA58" s="21">
        <v>-0.50605062600000006</v>
      </c>
      <c r="AB58" s="21">
        <v>-0.41869532300000001</v>
      </c>
      <c r="AC58" s="21">
        <v>-0.61441724899999994</v>
      </c>
      <c r="AD58" s="21">
        <v>0.38576395100000005</v>
      </c>
      <c r="AE58" s="23">
        <v>-9.0668619399999997E-2</v>
      </c>
      <c r="AF5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4.9999078963595558</v>
      </c>
      <c r="AG58" s="31"/>
      <c r="AH58" s="31">
        <v>1</v>
      </c>
      <c r="AI58" s="31">
        <v>1</v>
      </c>
      <c r="AJ58" s="31">
        <v>0</v>
      </c>
      <c r="AK58" s="31">
        <v>3</v>
      </c>
      <c r="AL58" s="31">
        <v>0.24735548990976269</v>
      </c>
      <c r="AM58" s="31">
        <v>-9.041426039340569E-3</v>
      </c>
      <c r="AN58" s="31">
        <v>-0.50605062647164634</v>
      </c>
      <c r="AO58" s="31">
        <v>-0.6144172490438895</v>
      </c>
      <c r="AP58" s="31">
        <v>-9.0668619388353286E-2</v>
      </c>
      <c r="AQ58" s="31">
        <v>0.44206065130152838</v>
      </c>
      <c r="AR58" s="31">
        <v>0.57821661543306946</v>
      </c>
      <c r="AS58" s="31">
        <v>-0.97596631374961318</v>
      </c>
      <c r="AT58" s="31">
        <v>0.63691917175724055</v>
      </c>
      <c r="AU58" s="31">
        <v>-0.17384180640387989</v>
      </c>
      <c r="AV58" s="31">
        <v>-0.47335168800471011</v>
      </c>
      <c r="AW58" s="31">
        <v>-0.1487017000101144</v>
      </c>
      <c r="AX58" s="31">
        <v>0.97643653696019173</v>
      </c>
      <c r="AY5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3.8208347279954458</v>
      </c>
    </row>
    <row r="59" spans="1:51" hidden="1" x14ac:dyDescent="0.3">
      <c r="A59" s="22" t="s">
        <v>93</v>
      </c>
      <c r="B59" s="20">
        <v>2013</v>
      </c>
      <c r="C59" s="50">
        <v>4.3</v>
      </c>
      <c r="D59" s="48">
        <v>1.94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20"/>
      <c r="K59" s="21">
        <v>2</v>
      </c>
      <c r="L59" s="21">
        <v>2</v>
      </c>
      <c r="M59" s="19">
        <v>3</v>
      </c>
      <c r="N59" s="19">
        <v>4</v>
      </c>
      <c r="O59" s="19">
        <v>2</v>
      </c>
      <c r="P59" s="20">
        <v>4</v>
      </c>
      <c r="Q59" s="20">
        <v>3</v>
      </c>
      <c r="R59" s="20"/>
      <c r="S59" s="21">
        <v>0.95667252600000008</v>
      </c>
      <c r="T59" s="21">
        <v>4.1328602200000004</v>
      </c>
      <c r="U59" s="21">
        <v>1.25974096</v>
      </c>
      <c r="V59" s="21">
        <v>-0.57596003500000004</v>
      </c>
      <c r="W59" s="21">
        <v>-0.89421918899999986</v>
      </c>
      <c r="X59" s="21">
        <v>1.3486372200000001</v>
      </c>
      <c r="Y59" s="21">
        <v>-0.55800896</v>
      </c>
      <c r="Z59" s="21">
        <v>1.7982558000000002</v>
      </c>
      <c r="AA59" s="21">
        <v>-1.44685862</v>
      </c>
      <c r="AB59" s="21">
        <v>-0.45408503300000003</v>
      </c>
      <c r="AC59" s="21">
        <v>-0.5882479209999999</v>
      </c>
      <c r="AD59" s="21">
        <v>-1.8008435</v>
      </c>
      <c r="AE59" s="23">
        <v>-1.23341642</v>
      </c>
      <c r="AF5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33.487963475741296</v>
      </c>
      <c r="AG59" s="31"/>
      <c r="AH59" s="31">
        <v>0</v>
      </c>
      <c r="AI59" s="31">
        <v>2</v>
      </c>
      <c r="AJ59" s="31">
        <v>-1</v>
      </c>
      <c r="AK59" s="31">
        <v>0</v>
      </c>
      <c r="AL59" s="31">
        <v>4.1328602245728838</v>
      </c>
      <c r="AM59" s="31">
        <v>1.2597409579551839</v>
      </c>
      <c r="AN59" s="31">
        <v>-1.446858620859792</v>
      </c>
      <c r="AO59" s="31">
        <v>-0.58824792084613264</v>
      </c>
      <c r="AP59" s="31">
        <v>-1.2334164243734169</v>
      </c>
      <c r="AQ59" s="31">
        <v>-2.012308083554371</v>
      </c>
      <c r="AR59" s="31">
        <v>3.817065347578414</v>
      </c>
      <c r="AS59" s="31">
        <v>-3.9978210974773551</v>
      </c>
      <c r="AT59" s="31">
        <v>-2.375194734626044</v>
      </c>
      <c r="AU59" s="31">
        <v>3.9536474288151782</v>
      </c>
      <c r="AV59" s="31">
        <v>1.9821601935197219</v>
      </c>
      <c r="AW59" s="31">
        <v>4.0595942478588327</v>
      </c>
      <c r="AX59" s="31">
        <v>-2.2733659854660009</v>
      </c>
      <c r="AY5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104.08051310898256</v>
      </c>
    </row>
    <row r="60" spans="1:51" hidden="1" x14ac:dyDescent="0.3">
      <c r="A60" s="22" t="s">
        <v>57</v>
      </c>
      <c r="B60" s="20">
        <v>2013</v>
      </c>
      <c r="C60" s="50">
        <v>2.1</v>
      </c>
      <c r="D60" s="48">
        <v>32.83</v>
      </c>
      <c r="E60" s="48">
        <v>0</v>
      </c>
      <c r="F60" s="48">
        <v>0</v>
      </c>
      <c r="G60" s="48">
        <v>0</v>
      </c>
      <c r="H60" s="48">
        <v>0.48</v>
      </c>
      <c r="I60" s="48">
        <v>0</v>
      </c>
      <c r="J60" s="20"/>
      <c r="K60" s="21">
        <v>1</v>
      </c>
      <c r="L60" s="21">
        <v>6</v>
      </c>
      <c r="M60" s="19">
        <v>4</v>
      </c>
      <c r="N60" s="19">
        <v>3</v>
      </c>
      <c r="O60" s="19">
        <v>-1</v>
      </c>
      <c r="P60" s="20">
        <v>2</v>
      </c>
      <c r="Q60" s="20">
        <v>4</v>
      </c>
      <c r="R60" s="20"/>
      <c r="S60" s="21">
        <v>-1.27524758</v>
      </c>
      <c r="T60" s="21">
        <v>2.2277095199999999</v>
      </c>
      <c r="U60" s="21">
        <v>-1.00704708</v>
      </c>
      <c r="V60" s="21">
        <v>1.8182262900000001</v>
      </c>
      <c r="W60" s="21">
        <v>-1.36229746</v>
      </c>
      <c r="X60" s="21">
        <v>0.89830777499999992</v>
      </c>
      <c r="Y60" s="21">
        <v>-0.43369908200000001</v>
      </c>
      <c r="Z60" s="21">
        <v>-0.66123925600000022</v>
      </c>
      <c r="AA60" s="21">
        <v>-1.2840849900000002</v>
      </c>
      <c r="AB60" s="21">
        <v>-0.83143741900000001</v>
      </c>
      <c r="AC60" s="21">
        <v>-1.08423366</v>
      </c>
      <c r="AD60" s="21">
        <v>-0.38090887200000012</v>
      </c>
      <c r="AE60" s="23">
        <v>0.209328812</v>
      </c>
      <c r="AF6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17.901815427364461</v>
      </c>
      <c r="AG60" s="31"/>
      <c r="AH60" s="31">
        <v>4</v>
      </c>
      <c r="AI60" s="31">
        <v>0</v>
      </c>
      <c r="AJ60" s="31">
        <v>-1</v>
      </c>
      <c r="AK60" s="31">
        <v>2</v>
      </c>
      <c r="AL60" s="31">
        <v>2.2277095159638698</v>
      </c>
      <c r="AM60" s="31">
        <v>-1.00704708174235</v>
      </c>
      <c r="AN60" s="31">
        <v>-1.284084990276853</v>
      </c>
      <c r="AO60" s="31">
        <v>-1.0842336588059709</v>
      </c>
      <c r="AP60" s="31">
        <v>0.2093288122954661</v>
      </c>
      <c r="AQ60" s="31">
        <v>-0.62505618994016687</v>
      </c>
      <c r="AR60" s="31">
        <v>3.3056681793449392</v>
      </c>
      <c r="AS60" s="31">
        <v>-0.69327667269121152</v>
      </c>
      <c r="AT60" s="31">
        <v>-0.6999178990533188</v>
      </c>
      <c r="AU60" s="31">
        <v>0.79733213129472191</v>
      </c>
      <c r="AV60" s="31">
        <v>1.240873587776498</v>
      </c>
      <c r="AW60" s="31">
        <v>1.264532013826472</v>
      </c>
      <c r="AX60" s="31">
        <v>-1.543073283797193</v>
      </c>
      <c r="AY6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27.289366077587079</v>
      </c>
    </row>
    <row r="61" spans="1:51" hidden="1" x14ac:dyDescent="0.3">
      <c r="A61" s="22" t="s">
        <v>63</v>
      </c>
      <c r="B61" s="20">
        <v>2013</v>
      </c>
      <c r="C61" s="50">
        <v>4</v>
      </c>
      <c r="D61" s="48">
        <v>28.58</v>
      </c>
      <c r="E61" s="48">
        <v>0</v>
      </c>
      <c r="F61" s="48">
        <v>0</v>
      </c>
      <c r="G61" s="48">
        <v>0</v>
      </c>
      <c r="H61" s="48">
        <v>1.41</v>
      </c>
      <c r="I61" s="48">
        <v>0</v>
      </c>
      <c r="J61" s="20"/>
      <c r="K61" s="21">
        <v>6</v>
      </c>
      <c r="L61" s="21">
        <v>3</v>
      </c>
      <c r="M61" s="19">
        <v>1</v>
      </c>
      <c r="N61" s="19">
        <v>0</v>
      </c>
      <c r="O61" s="19">
        <v>0</v>
      </c>
      <c r="P61" s="20">
        <v>7</v>
      </c>
      <c r="Q61" s="20">
        <v>0</v>
      </c>
      <c r="R61" s="20"/>
      <c r="S61" s="21">
        <v>-0.58850292899999979</v>
      </c>
      <c r="T61" s="21">
        <v>-0.30413550500000003</v>
      </c>
      <c r="U61" s="21">
        <v>-0.29142287100000014</v>
      </c>
      <c r="V61" s="21">
        <v>0.15485742900000002</v>
      </c>
      <c r="W61" s="21">
        <v>-0.60486171300000013</v>
      </c>
      <c r="X61" s="21">
        <v>-0.41265128000000001</v>
      </c>
      <c r="Y61" s="21">
        <v>-0.202622738</v>
      </c>
      <c r="Z61" s="21">
        <v>2.1766396600000002</v>
      </c>
      <c r="AA61" s="21">
        <v>-4.3396069500000009E-2</v>
      </c>
      <c r="AB61" s="21">
        <v>-0.22964043500000003</v>
      </c>
      <c r="AC61" s="21">
        <v>-0.48357060800000007</v>
      </c>
      <c r="AD61" s="21">
        <v>-0.26139753300000002</v>
      </c>
      <c r="AE61" s="23">
        <v>0.112436198</v>
      </c>
      <c r="AF6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6.2321262201157221</v>
      </c>
      <c r="AG61" s="31"/>
      <c r="AH61" s="31">
        <v>1</v>
      </c>
      <c r="AI61" s="31">
        <v>1</v>
      </c>
      <c r="AJ61" s="31">
        <v>0</v>
      </c>
      <c r="AK61" s="31">
        <v>3</v>
      </c>
      <c r="AL61" s="31">
        <v>-0.30413550468758338</v>
      </c>
      <c r="AM61" s="31">
        <v>-0.29142287125763561</v>
      </c>
      <c r="AN61" s="31">
        <v>-4.3396069516196227E-2</v>
      </c>
      <c r="AO61" s="31">
        <v>-0.48357060805510532</v>
      </c>
      <c r="AP61" s="31">
        <v>0.1124361977228375</v>
      </c>
      <c r="AQ61" s="31">
        <v>0.83333682642348339</v>
      </c>
      <c r="AR61" s="31">
        <v>-0.21533071458439229</v>
      </c>
      <c r="AS61" s="31">
        <v>-8.8905715945663211E-2</v>
      </c>
      <c r="AT61" s="31">
        <v>-0.22610222838628599</v>
      </c>
      <c r="AU61" s="31">
        <v>-4.1788895770099419E-4</v>
      </c>
      <c r="AV61" s="31">
        <v>0.10577847273218439</v>
      </c>
      <c r="AW61" s="31">
        <v>-0.4313484427774319</v>
      </c>
      <c r="AX61" s="31">
        <v>2.0718755894634029</v>
      </c>
      <c r="AY6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5.7155545696378356</v>
      </c>
    </row>
    <row r="62" spans="1:51" hidden="1" x14ac:dyDescent="0.3">
      <c r="A62" s="22" t="s">
        <v>82</v>
      </c>
      <c r="B62" s="20">
        <v>2013</v>
      </c>
      <c r="C62" s="50">
        <v>5.8999999999999995</v>
      </c>
      <c r="D62" s="48">
        <v>13.88</v>
      </c>
      <c r="E62" s="48">
        <v>0</v>
      </c>
      <c r="F62" s="48">
        <v>0</v>
      </c>
      <c r="G62" s="48">
        <v>0</v>
      </c>
      <c r="H62" s="48">
        <v>0.68</v>
      </c>
      <c r="I62" s="48">
        <v>4</v>
      </c>
      <c r="J62" s="20"/>
      <c r="K62" s="21">
        <v>3</v>
      </c>
      <c r="L62" s="21">
        <v>3</v>
      </c>
      <c r="M62" s="19">
        <v>1</v>
      </c>
      <c r="N62" s="19">
        <v>0</v>
      </c>
      <c r="O62" s="19">
        <v>0</v>
      </c>
      <c r="P62" s="20">
        <v>1</v>
      </c>
      <c r="Q62" s="20">
        <v>0</v>
      </c>
      <c r="R62" s="20"/>
      <c r="S62" s="21">
        <v>1.12835869</v>
      </c>
      <c r="T62" s="21">
        <v>-0.128661097</v>
      </c>
      <c r="U62" s="21">
        <v>1.0856702</v>
      </c>
      <c r="V62" s="21">
        <v>-0.57365060700000015</v>
      </c>
      <c r="W62" s="21">
        <v>0.41639996900000009</v>
      </c>
      <c r="X62" s="21">
        <v>1.05342125</v>
      </c>
      <c r="Y62" s="21">
        <v>-0.40683186100000007</v>
      </c>
      <c r="Z62" s="21">
        <v>-1.03962311</v>
      </c>
      <c r="AA62" s="21">
        <v>0.36214617400000004</v>
      </c>
      <c r="AB62" s="21">
        <v>-0.43625317200000002</v>
      </c>
      <c r="AC62" s="21">
        <v>-0.183700894</v>
      </c>
      <c r="AD62" s="21">
        <v>1.3523643600000002</v>
      </c>
      <c r="AE62" s="23">
        <v>0.32512369400000007</v>
      </c>
      <c r="AF6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7.6167229298425649</v>
      </c>
      <c r="AG62" s="31"/>
      <c r="AH62" s="31">
        <v>1</v>
      </c>
      <c r="AI62" s="31">
        <v>1</v>
      </c>
      <c r="AJ62" s="31">
        <v>0</v>
      </c>
      <c r="AK62" s="31">
        <v>3</v>
      </c>
      <c r="AL62" s="31">
        <v>-0.12866109731570061</v>
      </c>
      <c r="AM62" s="31">
        <v>1.0856702040534949</v>
      </c>
      <c r="AN62" s="31">
        <v>0.36214617444776181</v>
      </c>
      <c r="AO62" s="31">
        <v>-0.1837008943537505</v>
      </c>
      <c r="AP62" s="31">
        <v>0.32512369402976998</v>
      </c>
      <c r="AQ62" s="31">
        <v>3.2999195492211898E-2</v>
      </c>
      <c r="AR62" s="31">
        <v>-0.75317946048511664</v>
      </c>
      <c r="AS62" s="31">
        <v>0.16454016914117969</v>
      </c>
      <c r="AT62" s="31">
        <v>-0.34455614605304358</v>
      </c>
      <c r="AU62" s="31">
        <v>-0.2778961568715872</v>
      </c>
      <c r="AV62" s="31">
        <v>0.12894367916166011</v>
      </c>
      <c r="AW62" s="31">
        <v>0.66783333465102446</v>
      </c>
      <c r="AX62" s="31">
        <v>-0.64846472425290436</v>
      </c>
      <c r="AY6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3.1403560161201036</v>
      </c>
    </row>
    <row r="63" spans="1:51" hidden="1" x14ac:dyDescent="0.3">
      <c r="A63" s="22" t="s">
        <v>13</v>
      </c>
      <c r="B63" s="20">
        <v>2013</v>
      </c>
      <c r="C63" s="50">
        <v>4.8</v>
      </c>
      <c r="D63" s="48">
        <v>12.7</v>
      </c>
      <c r="E63" s="48">
        <v>0</v>
      </c>
      <c r="F63" s="48">
        <v>0</v>
      </c>
      <c r="G63" s="48">
        <v>0</v>
      </c>
      <c r="H63" s="48">
        <v>5.42</v>
      </c>
      <c r="I63" s="48">
        <v>0</v>
      </c>
      <c r="J63" s="20"/>
      <c r="K63" s="21">
        <v>3</v>
      </c>
      <c r="L63" s="21">
        <v>3</v>
      </c>
      <c r="M63" s="19">
        <v>1</v>
      </c>
      <c r="N63" s="19">
        <v>0</v>
      </c>
      <c r="O63" s="19">
        <v>0</v>
      </c>
      <c r="P63" s="20">
        <v>7</v>
      </c>
      <c r="Q63" s="20">
        <v>0</v>
      </c>
      <c r="R63" s="20"/>
      <c r="S63" s="21">
        <v>0.44161404100000001</v>
      </c>
      <c r="T63" s="21">
        <v>9.6948854999999987E-2</v>
      </c>
      <c r="U63" s="21">
        <v>0.54024850800000002</v>
      </c>
      <c r="V63" s="21">
        <v>-0.31299920100000006</v>
      </c>
      <c r="W63" s="21">
        <v>0.53554716499999988</v>
      </c>
      <c r="X63" s="21">
        <v>-0.32758905100000008</v>
      </c>
      <c r="Y63" s="21">
        <v>-0.22364071599999999</v>
      </c>
      <c r="Z63" s="21">
        <v>0.92109322900000001</v>
      </c>
      <c r="AA63" s="21">
        <v>0.22489733600000003</v>
      </c>
      <c r="AB63" s="21">
        <v>-0.76681068499999994</v>
      </c>
      <c r="AC63" s="21">
        <v>-0.37396730400000006</v>
      </c>
      <c r="AD63" s="21">
        <v>1.0832725299999999</v>
      </c>
      <c r="AE63" s="23">
        <v>1.0606709599999999</v>
      </c>
      <c r="AF6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4.9637434930253095</v>
      </c>
      <c r="AG63" s="31"/>
      <c r="AH63" s="31">
        <v>1</v>
      </c>
      <c r="AI63" s="31">
        <v>1</v>
      </c>
      <c r="AJ63" s="31">
        <v>0</v>
      </c>
      <c r="AK63" s="31">
        <v>3</v>
      </c>
      <c r="AL63" s="31">
        <v>9.6948855019577049E-2</v>
      </c>
      <c r="AM63" s="31">
        <v>0.54024850849487471</v>
      </c>
      <c r="AN63" s="31">
        <v>0.22489733637072681</v>
      </c>
      <c r="AO63" s="31">
        <v>-0.37396730407391199</v>
      </c>
      <c r="AP63" s="31">
        <v>1.0606709624234629</v>
      </c>
      <c r="AQ63" s="31">
        <v>-0.39384754100446617</v>
      </c>
      <c r="AR63" s="31">
        <v>0.4224462136148272</v>
      </c>
      <c r="AS63" s="31">
        <v>0.2620193557130423</v>
      </c>
      <c r="AT63" s="31">
        <v>-0.32763415781493499</v>
      </c>
      <c r="AU63" s="31">
        <v>0.15566363674386011</v>
      </c>
      <c r="AV63" s="31">
        <v>-0.14903879799204911</v>
      </c>
      <c r="AW63" s="31">
        <v>0.10253984911639009</v>
      </c>
      <c r="AX63" s="31">
        <v>-0.22854642079334</v>
      </c>
      <c r="AY6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2.2354873696854778</v>
      </c>
    </row>
    <row r="64" spans="1:51" hidden="1" x14ac:dyDescent="0.3">
      <c r="A64" s="22" t="s">
        <v>78</v>
      </c>
      <c r="B64" s="20">
        <v>2013</v>
      </c>
      <c r="C64" s="50">
        <v>5</v>
      </c>
      <c r="D64" s="48">
        <v>24.04</v>
      </c>
      <c r="E64" s="48">
        <v>0</v>
      </c>
      <c r="F64" s="48">
        <v>0</v>
      </c>
      <c r="G64" s="48">
        <v>0</v>
      </c>
      <c r="H64" s="48">
        <v>2.02</v>
      </c>
      <c r="I64" s="48">
        <v>1</v>
      </c>
      <c r="J64" s="20"/>
      <c r="K64" s="21">
        <v>4</v>
      </c>
      <c r="L64" s="21">
        <v>1</v>
      </c>
      <c r="M64" s="19">
        <v>2</v>
      </c>
      <c r="N64" s="19">
        <v>2</v>
      </c>
      <c r="O64" s="19">
        <v>-1</v>
      </c>
      <c r="P64" s="20">
        <v>0</v>
      </c>
      <c r="Q64" s="20">
        <v>1</v>
      </c>
      <c r="R64" s="20"/>
      <c r="S64" s="21">
        <v>9.8241717700000009E-2</v>
      </c>
      <c r="T64" s="21">
        <v>-0.128661097</v>
      </c>
      <c r="U64" s="21">
        <v>-0.86779047900000017</v>
      </c>
      <c r="V64" s="21">
        <v>0.77299520900000007</v>
      </c>
      <c r="W64" s="21">
        <v>-1.3197448899999999</v>
      </c>
      <c r="X64" s="21">
        <v>-1.5234639099999998</v>
      </c>
      <c r="Y64" s="21">
        <v>1.8313598</v>
      </c>
      <c r="Z64" s="21">
        <v>0.76629983400000012</v>
      </c>
      <c r="AA64" s="21">
        <v>2.1349161400000001</v>
      </c>
      <c r="AB64" s="21">
        <v>2.7276021799999999</v>
      </c>
      <c r="AC64" s="21">
        <v>1.7063403500000001</v>
      </c>
      <c r="AD64" s="21">
        <v>0.6434834920000001</v>
      </c>
      <c r="AE64" s="23">
        <v>1.8186910600000001</v>
      </c>
      <c r="AF6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28.011536177367759</v>
      </c>
      <c r="AG64" s="31"/>
      <c r="AH64" s="31">
        <v>2</v>
      </c>
      <c r="AI64" s="31">
        <v>3</v>
      </c>
      <c r="AJ64" s="31">
        <v>-1</v>
      </c>
      <c r="AK64" s="31">
        <v>1</v>
      </c>
      <c r="AL64" s="31">
        <v>-0.12866109731570061</v>
      </c>
      <c r="AM64" s="31">
        <v>-0.86779047862099956</v>
      </c>
      <c r="AN64" s="31">
        <v>2.134916144164678</v>
      </c>
      <c r="AO64" s="31">
        <v>1.7063403504230641</v>
      </c>
      <c r="AP64" s="31">
        <v>1.818691060882778</v>
      </c>
      <c r="AQ64" s="31">
        <v>-1.247541013997822</v>
      </c>
      <c r="AR64" s="31">
        <v>-0.2006353936581427</v>
      </c>
      <c r="AS64" s="31">
        <v>1.2173153841172959</v>
      </c>
      <c r="AT64" s="31">
        <v>0.55230923056669889</v>
      </c>
      <c r="AU64" s="31">
        <v>0.12097885325462431</v>
      </c>
      <c r="AV64" s="31">
        <v>-0.31119524299837942</v>
      </c>
      <c r="AW64" s="31">
        <v>-0.77680557282637519</v>
      </c>
      <c r="AX64" s="31">
        <v>8.1827977415903003E-2</v>
      </c>
      <c r="AY6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15.651831953214133</v>
      </c>
    </row>
    <row r="65" spans="1:51" hidden="1" x14ac:dyDescent="0.3">
      <c r="A65" s="22" t="s">
        <v>85</v>
      </c>
      <c r="B65" s="20">
        <v>2013</v>
      </c>
      <c r="C65" s="50">
        <v>4.2</v>
      </c>
      <c r="D65" s="48">
        <v>34.090000000000003</v>
      </c>
      <c r="E65" s="48">
        <v>0</v>
      </c>
      <c r="F65" s="48">
        <v>0</v>
      </c>
      <c r="G65" s="48">
        <v>0</v>
      </c>
      <c r="H65" s="48">
        <v>1.32</v>
      </c>
      <c r="I65" s="48">
        <v>2</v>
      </c>
      <c r="J65" s="20"/>
      <c r="K65" s="21">
        <v>6</v>
      </c>
      <c r="L65" s="21">
        <v>4</v>
      </c>
      <c r="M65" s="19">
        <v>1</v>
      </c>
      <c r="N65" s="19">
        <v>0</v>
      </c>
      <c r="O65" s="19">
        <v>0</v>
      </c>
      <c r="P65" s="20">
        <v>7</v>
      </c>
      <c r="Q65" s="20">
        <v>0</v>
      </c>
      <c r="R65" s="20"/>
      <c r="S65" s="21">
        <v>9.8241717700000009E-2</v>
      </c>
      <c r="T65" s="21">
        <v>-0.15372887000000002</v>
      </c>
      <c r="U65" s="21">
        <v>0.14955637200000002</v>
      </c>
      <c r="V65" s="21">
        <v>-0.15557428100000004</v>
      </c>
      <c r="W65" s="21">
        <v>1.02915698</v>
      </c>
      <c r="X65" s="21">
        <v>-0.93303197300000007</v>
      </c>
      <c r="Y65" s="21">
        <v>-2.2098460399999999E-2</v>
      </c>
      <c r="Z65" s="21">
        <v>-0.816032651</v>
      </c>
      <c r="AA65" s="21">
        <v>-0.65669880100000022</v>
      </c>
      <c r="AB65" s="21">
        <v>-0.53102197900000003</v>
      </c>
      <c r="AC65" s="21">
        <v>-3.4689660900000009E-2</v>
      </c>
      <c r="AD65" s="21">
        <v>-1.0434419399999999</v>
      </c>
      <c r="AE65" s="23">
        <v>-5.1667031400000001E-2</v>
      </c>
      <c r="AF6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4.4818464417296529</v>
      </c>
      <c r="AG65" s="31"/>
      <c r="AH65" s="31">
        <v>1</v>
      </c>
      <c r="AI65" s="31">
        <v>1</v>
      </c>
      <c r="AJ65" s="31">
        <v>0</v>
      </c>
      <c r="AK65" s="31">
        <v>3</v>
      </c>
      <c r="AL65" s="31">
        <v>-0.15372886979739861</v>
      </c>
      <c r="AM65" s="31">
        <v>0.14955637195997359</v>
      </c>
      <c r="AN65" s="31">
        <v>-0.65669880109521894</v>
      </c>
      <c r="AO65" s="31">
        <v>-3.4689660851229279E-2</v>
      </c>
      <c r="AP65" s="31">
        <v>-5.1667031368515123E-2</v>
      </c>
      <c r="AQ65" s="31">
        <v>-0.34049169894238152</v>
      </c>
      <c r="AR65" s="31">
        <v>-0.68264192003911994</v>
      </c>
      <c r="AS65" s="31">
        <v>9.6304738540875803E-2</v>
      </c>
      <c r="AT65" s="31">
        <v>-1.4783293580063019</v>
      </c>
      <c r="AU65" s="31">
        <v>0.24237559546694951</v>
      </c>
      <c r="AV65" s="31">
        <v>0.70807383989855455</v>
      </c>
      <c r="AW65" s="31">
        <v>-8.5891312728488572E-2</v>
      </c>
      <c r="AX65" s="31">
        <v>-0.15551715062645949</v>
      </c>
      <c r="AY6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3.8494701190832843</v>
      </c>
    </row>
    <row r="66" spans="1:51" hidden="1" x14ac:dyDescent="0.3">
      <c r="A66" s="22" t="s">
        <v>61</v>
      </c>
      <c r="B66" s="20">
        <v>2013</v>
      </c>
      <c r="C66" s="50">
        <v>4.1000000000000005</v>
      </c>
      <c r="D66" s="48">
        <v>12.93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20"/>
      <c r="K66" s="21">
        <v>2</v>
      </c>
      <c r="L66" s="21">
        <v>2</v>
      </c>
      <c r="M66" s="19">
        <v>3</v>
      </c>
      <c r="N66" s="19">
        <v>4</v>
      </c>
      <c r="O66" s="19">
        <v>-1</v>
      </c>
      <c r="P66" s="20">
        <v>4</v>
      </c>
      <c r="Q66" s="20">
        <v>3</v>
      </c>
      <c r="R66" s="20"/>
      <c r="S66" s="21">
        <v>0.44161404100000001</v>
      </c>
      <c r="T66" s="21">
        <v>3.10508155</v>
      </c>
      <c r="U66" s="21">
        <v>3.44142774</v>
      </c>
      <c r="V66" s="21">
        <v>-0.24755052</v>
      </c>
      <c r="W66" s="21">
        <v>-0.91975073100000004</v>
      </c>
      <c r="X66" s="21">
        <v>5.4566425000000001</v>
      </c>
      <c r="Y66" s="21">
        <v>-0.53812540000000009</v>
      </c>
      <c r="Z66" s="21">
        <v>-1.16001797</v>
      </c>
      <c r="AA66" s="21">
        <v>-2.3936113900000002</v>
      </c>
      <c r="AB66" s="21">
        <v>-0.48404930400000001</v>
      </c>
      <c r="AC66" s="21">
        <v>0.81442807100000003</v>
      </c>
      <c r="AD66" s="21">
        <v>0.27499000900000004</v>
      </c>
      <c r="AE66" s="23">
        <v>-0.27322420200000003</v>
      </c>
      <c r="AF6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60.774613227263728</v>
      </c>
      <c r="AG66" s="31"/>
      <c r="AH66" s="31">
        <v>0</v>
      </c>
      <c r="AI66" s="31">
        <v>2</v>
      </c>
      <c r="AJ66" s="31">
        <v>-1</v>
      </c>
      <c r="AK66" s="31">
        <v>0</v>
      </c>
      <c r="AL66" s="31">
        <v>3.1050815528232838</v>
      </c>
      <c r="AM66" s="31">
        <v>3.44142774018967</v>
      </c>
      <c r="AN66" s="31">
        <v>-2.393611391321401</v>
      </c>
      <c r="AO66" s="31">
        <v>0.81442807055363364</v>
      </c>
      <c r="AP66" s="31">
        <v>-0.27322420241577461</v>
      </c>
      <c r="AQ66" s="31">
        <v>1.402465808419054</v>
      </c>
      <c r="AR66" s="31">
        <v>1.4364233575260279</v>
      </c>
      <c r="AS66" s="31">
        <v>-3.6371481071614631</v>
      </c>
      <c r="AT66" s="31">
        <v>-4.6427411585325604</v>
      </c>
      <c r="AU66" s="31">
        <v>7.0579355511017807</v>
      </c>
      <c r="AV66" s="31">
        <v>0.91656069776383708</v>
      </c>
      <c r="AW66" s="31">
        <v>1.0132904646999681</v>
      </c>
      <c r="AX66" s="31">
        <v>-2.1820793977573998</v>
      </c>
      <c r="AY6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123.2091564247378</v>
      </c>
    </row>
    <row r="67" spans="1:51" ht="28.2" hidden="1" x14ac:dyDescent="0.3">
      <c r="A67" s="22" t="s">
        <v>91</v>
      </c>
      <c r="B67" s="20">
        <v>2013</v>
      </c>
      <c r="C67" s="50">
        <v>5.8999999999999995</v>
      </c>
      <c r="D67" s="48">
        <v>30.5</v>
      </c>
      <c r="E67" s="48">
        <v>0</v>
      </c>
      <c r="F67" s="48">
        <v>0</v>
      </c>
      <c r="G67" s="48">
        <v>0</v>
      </c>
      <c r="H67" s="48">
        <v>1.02</v>
      </c>
      <c r="I67" s="48">
        <v>0</v>
      </c>
      <c r="J67" s="20"/>
      <c r="K67" s="21">
        <v>4</v>
      </c>
      <c r="L67" s="21">
        <v>4</v>
      </c>
      <c r="M67" s="19">
        <v>2</v>
      </c>
      <c r="N67" s="19">
        <v>2</v>
      </c>
      <c r="O67" s="19">
        <v>3</v>
      </c>
      <c r="P67" s="20">
        <v>0</v>
      </c>
      <c r="Q67" s="20">
        <v>1</v>
      </c>
      <c r="R67" s="20"/>
      <c r="S67" s="21">
        <v>0.44161404100000001</v>
      </c>
      <c r="T67" s="21">
        <v>0.92418534699999999</v>
      </c>
      <c r="U67" s="21">
        <v>0.88452177700000001</v>
      </c>
      <c r="V67" s="21">
        <v>-0.28546614800000003</v>
      </c>
      <c r="W67" s="21">
        <v>-0.88570867500000006</v>
      </c>
      <c r="X67" s="21">
        <v>0.93833705899999997</v>
      </c>
      <c r="Y67" s="21">
        <v>2.4897683000000002</v>
      </c>
      <c r="Z67" s="21">
        <v>-1.03962311</v>
      </c>
      <c r="AA67" s="21">
        <v>1.7971490700000001</v>
      </c>
      <c r="AB67" s="21">
        <v>0.16761400100000001</v>
      </c>
      <c r="AC67" s="21">
        <v>1.9033799999999998</v>
      </c>
      <c r="AD67" s="21">
        <v>0.47026114099999999</v>
      </c>
      <c r="AE67" s="23">
        <v>0.73522456200000008</v>
      </c>
      <c r="AF6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18.500125259088865</v>
      </c>
      <c r="AG67" s="31"/>
      <c r="AH67" s="31">
        <v>2</v>
      </c>
      <c r="AI67" s="31">
        <v>3</v>
      </c>
      <c r="AJ67" s="31">
        <v>-1</v>
      </c>
      <c r="AK67" s="31">
        <v>1</v>
      </c>
      <c r="AL67" s="31">
        <v>0.92418534691559673</v>
      </c>
      <c r="AM67" s="31">
        <v>0.88452177732265735</v>
      </c>
      <c r="AN67" s="31">
        <v>1.7971490655144571</v>
      </c>
      <c r="AO67" s="31">
        <v>1.903379998029703</v>
      </c>
      <c r="AP67" s="31">
        <v>0.73522456151463744</v>
      </c>
      <c r="AQ67" s="31">
        <v>-1.7810994346186699</v>
      </c>
      <c r="AR67" s="31">
        <v>0.71047450376931354</v>
      </c>
      <c r="AS67" s="31">
        <v>0.76891112588672805</v>
      </c>
      <c r="AT67" s="31">
        <v>1.1615008071385979</v>
      </c>
      <c r="AU67" s="31">
        <v>-0.26055376512696943</v>
      </c>
      <c r="AV67" s="31">
        <v>-0.77449937158789495</v>
      </c>
      <c r="AW67" s="31">
        <v>-1.4049094456426361</v>
      </c>
      <c r="AX67" s="31">
        <v>0.73909140891782987</v>
      </c>
      <c r="AY6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17.834814529750108</v>
      </c>
    </row>
    <row r="68" spans="1:51" hidden="1" x14ac:dyDescent="0.3">
      <c r="A68" s="22" t="s">
        <v>62</v>
      </c>
      <c r="B68" s="20">
        <v>2013</v>
      </c>
      <c r="C68" s="50">
        <v>3.5000000000000004</v>
      </c>
      <c r="D68" s="48">
        <v>14.95</v>
      </c>
      <c r="E68" s="48">
        <v>0</v>
      </c>
      <c r="F68" s="48">
        <v>0</v>
      </c>
      <c r="G68" s="48">
        <v>0</v>
      </c>
      <c r="H68" s="48">
        <v>4.88</v>
      </c>
      <c r="I68" s="48">
        <v>0</v>
      </c>
      <c r="J68" s="20"/>
      <c r="K68" s="21">
        <v>1</v>
      </c>
      <c r="L68" s="21">
        <v>6</v>
      </c>
      <c r="M68" s="19">
        <v>4</v>
      </c>
      <c r="N68" s="19">
        <v>3</v>
      </c>
      <c r="O68" s="19">
        <v>1</v>
      </c>
      <c r="P68" s="20">
        <v>2</v>
      </c>
      <c r="Q68" s="20">
        <v>4</v>
      </c>
      <c r="R68" s="20"/>
      <c r="S68" s="21">
        <v>-1.27524758</v>
      </c>
      <c r="T68" s="21">
        <v>0.74871094000000005</v>
      </c>
      <c r="U68" s="21">
        <v>0.5441167469999999</v>
      </c>
      <c r="V68" s="21">
        <v>1.1425400400000001</v>
      </c>
      <c r="W68" s="21">
        <v>-6.152178800000001E-4</v>
      </c>
      <c r="X68" s="21">
        <v>-3.2373080700000008E-2</v>
      </c>
      <c r="Y68" s="21">
        <v>-0.45709417700000005</v>
      </c>
      <c r="Z68" s="21">
        <v>1.09308589</v>
      </c>
      <c r="AA68" s="21">
        <v>-1.9353210500000002</v>
      </c>
      <c r="AB68" s="21">
        <v>-1.05767642</v>
      </c>
      <c r="AC68" s="21">
        <v>-0.78959781100000004</v>
      </c>
      <c r="AD68" s="21">
        <v>0.44736418700000008</v>
      </c>
      <c r="AE68" s="23">
        <v>2.1404164300000001</v>
      </c>
      <c r="AF6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15.462234372509297</v>
      </c>
      <c r="AG68" s="31"/>
      <c r="AH68" s="31">
        <v>4</v>
      </c>
      <c r="AI68" s="31">
        <v>0</v>
      </c>
      <c r="AJ68" s="31">
        <v>-1</v>
      </c>
      <c r="AK68" s="31">
        <v>2</v>
      </c>
      <c r="AL68" s="31">
        <v>0.74871093954371393</v>
      </c>
      <c r="AM68" s="31">
        <v>0.54411674747046423</v>
      </c>
      <c r="AN68" s="31">
        <v>-1.9353210548960731</v>
      </c>
      <c r="AO68" s="31">
        <v>-0.78959781074416757</v>
      </c>
      <c r="AP68" s="31">
        <v>2.1404164323765431</v>
      </c>
      <c r="AQ68" s="31">
        <v>-1.176399891248376</v>
      </c>
      <c r="AR68" s="31">
        <v>0.31663990294583222</v>
      </c>
      <c r="AS68" s="31">
        <v>6.7060982569317015E-2</v>
      </c>
      <c r="AT68" s="31">
        <v>-0.86913778143440223</v>
      </c>
      <c r="AU68" s="31">
        <v>1.0574680074639899</v>
      </c>
      <c r="AV68" s="31">
        <v>4.0670287721725424</v>
      </c>
      <c r="AW68" s="31">
        <v>-0.39994324913661872</v>
      </c>
      <c r="AX68" s="31">
        <v>-1.1779269329627899</v>
      </c>
      <c r="AY6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31.25744917129871</v>
      </c>
    </row>
    <row r="69" spans="1:51" hidden="1" x14ac:dyDescent="0.3">
      <c r="A69" s="22" t="s">
        <v>79</v>
      </c>
      <c r="B69" s="20">
        <v>2013</v>
      </c>
      <c r="C69" s="50">
        <v>4.7</v>
      </c>
      <c r="D69" s="48">
        <v>32.96</v>
      </c>
      <c r="E69" s="48">
        <v>0</v>
      </c>
      <c r="F69" s="48">
        <v>0</v>
      </c>
      <c r="G69" s="48">
        <v>0</v>
      </c>
      <c r="H69" s="48">
        <v>3.32</v>
      </c>
      <c r="I69" s="48">
        <v>1</v>
      </c>
      <c r="J69" s="20"/>
      <c r="K69" s="21">
        <v>6</v>
      </c>
      <c r="L69" s="21">
        <v>4</v>
      </c>
      <c r="M69" s="19">
        <v>2</v>
      </c>
      <c r="N69" s="19">
        <v>2</v>
      </c>
      <c r="O69" s="19">
        <v>0</v>
      </c>
      <c r="P69" s="20">
        <v>0</v>
      </c>
      <c r="Q69" s="20">
        <v>0</v>
      </c>
      <c r="R69" s="20"/>
      <c r="S69" s="21">
        <v>0.44161404100000001</v>
      </c>
      <c r="T69" s="21">
        <v>-0.20386441500000002</v>
      </c>
      <c r="U69" s="21">
        <v>-5.1592054800000002E-2</v>
      </c>
      <c r="V69" s="21">
        <v>-0.77146529399999997</v>
      </c>
      <c r="W69" s="21">
        <v>0.37384739900000008</v>
      </c>
      <c r="X69" s="21">
        <v>-0.28755976700000008</v>
      </c>
      <c r="Y69" s="21">
        <v>-4.8289534899999993E-2</v>
      </c>
      <c r="Z69" s="21">
        <v>-0.57524292499999996</v>
      </c>
      <c r="AA69" s="21">
        <v>1.9460987300000001</v>
      </c>
      <c r="AB69" s="21">
        <v>0.95790817000000006</v>
      </c>
      <c r="AC69" s="21">
        <v>0.15803974400000004</v>
      </c>
      <c r="AD69" s="21">
        <v>-0.31433574600000003</v>
      </c>
      <c r="AE69" s="23">
        <v>0.20773624300000004</v>
      </c>
      <c r="AF6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6.2619190977692867</v>
      </c>
      <c r="AG69" s="31"/>
      <c r="AH69" s="31">
        <v>1</v>
      </c>
      <c r="AI69" s="31">
        <v>1</v>
      </c>
      <c r="AJ69" s="31">
        <v>0</v>
      </c>
      <c r="AK69" s="31">
        <v>3</v>
      </c>
      <c r="AL69" s="31">
        <v>-0.20386441476079351</v>
      </c>
      <c r="AM69" s="31">
        <v>-5.1592054770864017E-2</v>
      </c>
      <c r="AN69" s="31">
        <v>1.9460987326884689</v>
      </c>
      <c r="AO69" s="31">
        <v>0.1580397444640152</v>
      </c>
      <c r="AP69" s="31">
        <v>0.2077362426342737</v>
      </c>
      <c r="AQ69" s="31">
        <v>0.58434289680042117</v>
      </c>
      <c r="AR69" s="31">
        <v>0.13441792346034079</v>
      </c>
      <c r="AS69" s="31">
        <v>-5.9661959974104423E-2</v>
      </c>
      <c r="AT69" s="31">
        <v>0.26463543051885668</v>
      </c>
      <c r="AU69" s="31">
        <v>-0.2085265898931157</v>
      </c>
      <c r="AV69" s="31">
        <v>-1.0756470551710799</v>
      </c>
      <c r="AW69" s="31">
        <v>-0.49415883005905781</v>
      </c>
      <c r="AX69" s="31">
        <v>0.75734872645954965</v>
      </c>
      <c r="AY6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6.3510398529552177</v>
      </c>
    </row>
    <row r="70" spans="1:51" ht="28.2" hidden="1" x14ac:dyDescent="0.3">
      <c r="A70" s="22" t="s">
        <v>94</v>
      </c>
      <c r="B70" s="20">
        <v>2013</v>
      </c>
      <c r="C70" s="50">
        <v>3.4000000000000004</v>
      </c>
      <c r="D70" s="48">
        <v>26.25</v>
      </c>
      <c r="E70" s="48">
        <v>0</v>
      </c>
      <c r="F70" s="48">
        <v>0</v>
      </c>
      <c r="G70" s="48">
        <v>0</v>
      </c>
      <c r="H70" s="48">
        <v>4.7300000000000004</v>
      </c>
      <c r="I70" s="48">
        <v>0</v>
      </c>
      <c r="J70" s="20"/>
      <c r="K70" s="21">
        <v>3</v>
      </c>
      <c r="L70" s="21">
        <v>3</v>
      </c>
      <c r="M70" s="19">
        <v>1</v>
      </c>
      <c r="N70" s="19">
        <v>0</v>
      </c>
      <c r="O70" s="19">
        <v>0</v>
      </c>
      <c r="P70" s="20">
        <v>1</v>
      </c>
      <c r="Q70" s="20">
        <v>0</v>
      </c>
      <c r="R70" s="20"/>
      <c r="S70" s="21">
        <v>-0.76018909099999998</v>
      </c>
      <c r="T70" s="21">
        <v>-0.128661097</v>
      </c>
      <c r="U70" s="21">
        <v>0.32749536500000009</v>
      </c>
      <c r="V70" s="21">
        <v>-0.67104096700000015</v>
      </c>
      <c r="W70" s="21">
        <v>0.3823579130000001</v>
      </c>
      <c r="X70" s="21">
        <v>0.27285021100000006</v>
      </c>
      <c r="Y70" s="21">
        <v>-0.392745185</v>
      </c>
      <c r="Z70" s="21">
        <v>-0.47204732900000002</v>
      </c>
      <c r="AA70" s="21">
        <v>-0.98809647700000003</v>
      </c>
      <c r="AB70" s="21">
        <v>-0.42272808000000006</v>
      </c>
      <c r="AC70" s="21">
        <v>-0.61072275600000014</v>
      </c>
      <c r="AD70" s="21">
        <v>1.2587079800000001</v>
      </c>
      <c r="AE70" s="23">
        <v>-1.27866557</v>
      </c>
      <c r="AF7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6.4970599788742502</v>
      </c>
      <c r="AG70" s="31"/>
      <c r="AH70" s="31">
        <v>1</v>
      </c>
      <c r="AI70" s="31">
        <v>1</v>
      </c>
      <c r="AJ70" s="31">
        <v>0</v>
      </c>
      <c r="AK70" s="31">
        <v>3</v>
      </c>
      <c r="AL70" s="31">
        <v>-0.12866109731570061</v>
      </c>
      <c r="AM70" s="31">
        <v>0.3274953648372575</v>
      </c>
      <c r="AN70" s="31">
        <v>-0.98809647680958579</v>
      </c>
      <c r="AO70" s="31">
        <v>-0.61072275565126499</v>
      </c>
      <c r="AP70" s="31">
        <v>-1.278665570283344</v>
      </c>
      <c r="AQ70" s="31">
        <v>-2.571365882511278E-3</v>
      </c>
      <c r="AR70" s="31">
        <v>0.13441792346034079</v>
      </c>
      <c r="AS70" s="31">
        <v>-0.63478916074809399</v>
      </c>
      <c r="AT70" s="31">
        <v>0.180025489328315</v>
      </c>
      <c r="AU70" s="31">
        <v>-0.19118419814849771</v>
      </c>
      <c r="AV70" s="31">
        <v>0.66174342703960309</v>
      </c>
      <c r="AW70" s="31">
        <v>-1.153667896516132</v>
      </c>
      <c r="AX70" s="31">
        <v>-0.70323667687806501</v>
      </c>
      <c r="AY7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5.8614979098255189</v>
      </c>
    </row>
    <row r="71" spans="1:51" hidden="1" x14ac:dyDescent="0.3">
      <c r="A71" s="22" t="s">
        <v>56</v>
      </c>
      <c r="B71" s="20">
        <v>2013</v>
      </c>
      <c r="C71" s="50">
        <v>4.8</v>
      </c>
      <c r="D71" s="48">
        <v>14.66</v>
      </c>
      <c r="E71" s="48">
        <v>0</v>
      </c>
      <c r="F71" s="48">
        <v>0</v>
      </c>
      <c r="G71" s="48">
        <v>0</v>
      </c>
      <c r="H71" s="48">
        <v>2.0299999999999998</v>
      </c>
      <c r="I71" s="48">
        <v>1</v>
      </c>
      <c r="J71" s="20"/>
      <c r="K71" s="21">
        <v>3</v>
      </c>
      <c r="L71" s="21">
        <v>3</v>
      </c>
      <c r="M71" s="19">
        <v>1</v>
      </c>
      <c r="N71" s="19">
        <v>0</v>
      </c>
      <c r="O71" s="19">
        <v>0</v>
      </c>
      <c r="P71" s="20">
        <v>1</v>
      </c>
      <c r="Q71" s="20">
        <v>0</v>
      </c>
      <c r="R71" s="20"/>
      <c r="S71" s="21">
        <v>-0.245130606</v>
      </c>
      <c r="T71" s="21">
        <v>-3.3222349099999997E-3</v>
      </c>
      <c r="U71" s="21">
        <v>0.71818750099999995</v>
      </c>
      <c r="V71" s="21">
        <v>-0.23744393300000005</v>
      </c>
      <c r="W71" s="21">
        <v>-6.8699330000000003E-2</v>
      </c>
      <c r="X71" s="21">
        <v>1.27858597</v>
      </c>
      <c r="Y71" s="21">
        <v>-0.43143043400000003</v>
      </c>
      <c r="Z71" s="21">
        <v>-1.8651878900000001</v>
      </c>
      <c r="AA71" s="21">
        <v>0.30232096800000013</v>
      </c>
      <c r="AB71" s="21">
        <v>-1.0029458499999999</v>
      </c>
      <c r="AC71" s="21">
        <v>-0.88842550899999995</v>
      </c>
      <c r="AD71" s="21">
        <v>1.08371504</v>
      </c>
      <c r="AE71" s="23">
        <v>-0.61888900000000013</v>
      </c>
      <c r="AF7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9.3808928371710358</v>
      </c>
      <c r="AG71" s="31"/>
      <c r="AH71" s="31">
        <v>1</v>
      </c>
      <c r="AI71" s="31">
        <v>1</v>
      </c>
      <c r="AJ71" s="31">
        <v>0</v>
      </c>
      <c r="AK71" s="31">
        <v>3</v>
      </c>
      <c r="AL71" s="31">
        <v>-3.3222349072128368E-3</v>
      </c>
      <c r="AM71" s="31">
        <v>0.71818750137215304</v>
      </c>
      <c r="AN71" s="31">
        <v>0.30232096761322058</v>
      </c>
      <c r="AO71" s="31">
        <v>-0.88842550899687278</v>
      </c>
      <c r="AP71" s="31">
        <v>-0.61888899958435073</v>
      </c>
      <c r="AQ71" s="31">
        <v>1.521391480485031E-2</v>
      </c>
      <c r="AR71" s="31">
        <v>-0.2212088429548921</v>
      </c>
      <c r="AS71" s="31">
        <v>-0.21562865848908461</v>
      </c>
      <c r="AT71" s="31">
        <v>-1.207577546196569</v>
      </c>
      <c r="AU71" s="31">
        <v>0.1903484202330957</v>
      </c>
      <c r="AV71" s="31">
        <v>-0.42702127514575827</v>
      </c>
      <c r="AW71" s="31">
        <v>-0.33713286185499258</v>
      </c>
      <c r="AX71" s="31">
        <v>-1.3970147434634319</v>
      </c>
      <c r="AY7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5.6173182850275793</v>
      </c>
    </row>
    <row r="72" spans="1:51" hidden="1" x14ac:dyDescent="0.3">
      <c r="A72" s="22" t="s">
        <v>43</v>
      </c>
      <c r="B72" s="20">
        <v>2013</v>
      </c>
      <c r="C72" s="50">
        <v>2.7877999999999998</v>
      </c>
      <c r="D72" s="48">
        <v>20.12</v>
      </c>
      <c r="E72" s="48">
        <v>0</v>
      </c>
      <c r="F72" s="48">
        <v>0</v>
      </c>
      <c r="G72" s="48">
        <v>0</v>
      </c>
      <c r="H72" s="48">
        <v>1.24</v>
      </c>
      <c r="I72" s="48">
        <v>4</v>
      </c>
      <c r="J72" s="20"/>
      <c r="K72" s="21">
        <v>6</v>
      </c>
      <c r="L72" s="21">
        <v>3</v>
      </c>
      <c r="M72" s="19">
        <v>1</v>
      </c>
      <c r="N72" s="19">
        <v>0</v>
      </c>
      <c r="O72" s="19">
        <v>0</v>
      </c>
      <c r="P72" s="20">
        <v>1</v>
      </c>
      <c r="Q72" s="20">
        <v>0</v>
      </c>
      <c r="R72" s="20"/>
      <c r="S72" s="21">
        <v>-0.45081062800000005</v>
      </c>
      <c r="T72" s="21">
        <v>-0.7302876370000001</v>
      </c>
      <c r="U72" s="21">
        <v>0.32362712600000004</v>
      </c>
      <c r="V72" s="21">
        <v>-0.79400681400000006</v>
      </c>
      <c r="W72" s="21">
        <v>-1.1750661500000001</v>
      </c>
      <c r="X72" s="21">
        <v>0.93833705899999997</v>
      </c>
      <c r="Y72" s="21">
        <v>-5.6197995100000002E-2</v>
      </c>
      <c r="Z72" s="21">
        <v>-0.36885173200000004</v>
      </c>
      <c r="AA72" s="21">
        <v>1.25917042</v>
      </c>
      <c r="AB72" s="21">
        <v>4.41333586E-3</v>
      </c>
      <c r="AC72" s="21">
        <v>-0.83608685300000007</v>
      </c>
      <c r="AD72" s="21">
        <v>0.41343425100000003</v>
      </c>
      <c r="AE72" s="23">
        <v>-0.39042505900000002</v>
      </c>
      <c r="AF7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6.4801287569464217</v>
      </c>
      <c r="AG72" s="31"/>
      <c r="AH72" s="31">
        <v>1</v>
      </c>
      <c r="AI72" s="31">
        <v>1</v>
      </c>
      <c r="AJ72" s="31">
        <v>0</v>
      </c>
      <c r="AK72" s="31">
        <v>3</v>
      </c>
      <c r="AL72" s="31">
        <v>-0.73028763687644216</v>
      </c>
      <c r="AM72" s="31">
        <v>0.32362712586166242</v>
      </c>
      <c r="AN72" s="31">
        <v>1.259170421247221</v>
      </c>
      <c r="AO72" s="31">
        <v>-0.83608685260135918</v>
      </c>
      <c r="AP72" s="31">
        <v>-0.39042505873776973</v>
      </c>
      <c r="AQ72" s="31">
        <v>0.31756368648999728</v>
      </c>
      <c r="AR72" s="31">
        <v>-0.84722951441311145</v>
      </c>
      <c r="AS72" s="31">
        <v>4.7565145254944492E-2</v>
      </c>
      <c r="AT72" s="31">
        <v>1.195344783614815</v>
      </c>
      <c r="AU72" s="31">
        <v>-0.71145595048703458</v>
      </c>
      <c r="AV72" s="31">
        <v>-1.4462903580426929</v>
      </c>
      <c r="AW72" s="31">
        <v>-0.49415883005905781</v>
      </c>
      <c r="AX72" s="31">
        <v>-0.84929521721182633</v>
      </c>
      <c r="AY7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8.8882144748781542</v>
      </c>
    </row>
    <row r="73" spans="1:51" hidden="1" x14ac:dyDescent="0.3">
      <c r="A73" s="22" t="s">
        <v>48</v>
      </c>
      <c r="B73" s="20">
        <v>2013</v>
      </c>
      <c r="C73" s="50">
        <v>3.1044916999999996</v>
      </c>
      <c r="D73" s="48">
        <v>31.3</v>
      </c>
      <c r="E73" s="48">
        <v>0</v>
      </c>
      <c r="F73" s="48">
        <v>0</v>
      </c>
      <c r="G73" s="48">
        <v>0</v>
      </c>
      <c r="H73" s="48">
        <v>1.64</v>
      </c>
      <c r="I73" s="48">
        <v>2</v>
      </c>
      <c r="J73" s="20"/>
      <c r="K73" s="21">
        <v>6</v>
      </c>
      <c r="L73" s="21">
        <v>4</v>
      </c>
      <c r="M73" s="19">
        <v>1</v>
      </c>
      <c r="N73" s="19">
        <v>0</v>
      </c>
      <c r="O73" s="19">
        <v>0</v>
      </c>
      <c r="P73" s="20">
        <v>1</v>
      </c>
      <c r="Q73" s="20">
        <v>0</v>
      </c>
      <c r="R73" s="20"/>
      <c r="S73" s="21">
        <v>-0.38883192300000008</v>
      </c>
      <c r="T73" s="21">
        <v>-0.40440659500000009</v>
      </c>
      <c r="U73" s="21">
        <v>9.5401026299999997E-2</v>
      </c>
      <c r="V73" s="21">
        <v>-0.49061535599999995</v>
      </c>
      <c r="W73" s="21">
        <v>0.56107870700000007</v>
      </c>
      <c r="X73" s="21">
        <v>-0.41765494000000003</v>
      </c>
      <c r="Y73" s="21">
        <v>-0.16602691999999999</v>
      </c>
      <c r="Z73" s="21">
        <v>-0.19685907</v>
      </c>
      <c r="AA73" s="21">
        <v>0.49415794799999996</v>
      </c>
      <c r="AB73" s="21">
        <v>-0.24790070700000003</v>
      </c>
      <c r="AC73" s="21">
        <v>0.41295978900000008</v>
      </c>
      <c r="AD73" s="21">
        <v>-0.27899687200000006</v>
      </c>
      <c r="AE73" s="23">
        <v>0.31499529000000004</v>
      </c>
      <c r="AF7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1.7733470504881843</v>
      </c>
      <c r="AG73" s="31"/>
      <c r="AH73" s="31">
        <v>1</v>
      </c>
      <c r="AI73" s="31">
        <v>1</v>
      </c>
      <c r="AJ73" s="31">
        <v>0</v>
      </c>
      <c r="AK73" s="31">
        <v>3</v>
      </c>
      <c r="AL73" s="31">
        <v>-0.40440659461437423</v>
      </c>
      <c r="AM73" s="31">
        <v>9.5401026301670536E-2</v>
      </c>
      <c r="AN73" s="31">
        <v>0.49415794788864992</v>
      </c>
      <c r="AO73" s="31">
        <v>0.41295978855510518</v>
      </c>
      <c r="AP73" s="31">
        <v>0.31499528993704962</v>
      </c>
      <c r="AQ73" s="31">
        <v>-2.571365882511278E-3</v>
      </c>
      <c r="AR73" s="31">
        <v>-0.2065135220286424</v>
      </c>
      <c r="AS73" s="31">
        <v>-5.9661959974104423E-2</v>
      </c>
      <c r="AT73" s="31">
        <v>0.2477134422807469</v>
      </c>
      <c r="AU73" s="31">
        <v>-0.24321137338235149</v>
      </c>
      <c r="AV73" s="31">
        <v>0.22160450487956329</v>
      </c>
      <c r="AW73" s="31">
        <v>-0.18010689365092741</v>
      </c>
      <c r="AX73" s="31">
        <v>2.4370219402978059</v>
      </c>
      <c r="AY7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6.8739466517111492</v>
      </c>
    </row>
    <row r="74" spans="1:51" hidden="1" x14ac:dyDescent="0.3">
      <c r="A74" s="22" t="s">
        <v>76</v>
      </c>
      <c r="B74" s="20">
        <v>2013</v>
      </c>
      <c r="C74" s="50">
        <v>4.2</v>
      </c>
      <c r="D74" s="48">
        <v>21.63</v>
      </c>
      <c r="E74" s="48">
        <v>0</v>
      </c>
      <c r="F74" s="48">
        <v>0</v>
      </c>
      <c r="G74" s="48">
        <v>0</v>
      </c>
      <c r="H74" s="48">
        <v>32.57</v>
      </c>
      <c r="I74" s="48">
        <v>2</v>
      </c>
      <c r="J74" s="20"/>
      <c r="K74" s="21">
        <v>5</v>
      </c>
      <c r="L74" s="21">
        <v>4</v>
      </c>
      <c r="M74" s="19">
        <v>2</v>
      </c>
      <c r="N74" s="19">
        <v>2</v>
      </c>
      <c r="O74" s="19">
        <v>-1</v>
      </c>
      <c r="P74" s="20">
        <v>0</v>
      </c>
      <c r="Q74" s="20">
        <v>2</v>
      </c>
      <c r="R74" s="20"/>
      <c r="S74" s="21">
        <v>0.78498636499999985</v>
      </c>
      <c r="T74" s="21">
        <v>-1.28177863</v>
      </c>
      <c r="U74" s="21">
        <v>1.65430133</v>
      </c>
      <c r="V74" s="21">
        <v>-0.93258149999999995</v>
      </c>
      <c r="W74" s="21">
        <v>2.9355121199999998</v>
      </c>
      <c r="X74" s="21">
        <v>6.7700129600000006E-2</v>
      </c>
      <c r="Y74" s="21">
        <v>0.19037736999999999</v>
      </c>
      <c r="Z74" s="21">
        <v>-1.0052245799999999</v>
      </c>
      <c r="AA74" s="21">
        <v>1.01024472</v>
      </c>
      <c r="AB74" s="21">
        <v>0.84242277399999999</v>
      </c>
      <c r="AC74" s="21">
        <v>3.1154817100000001</v>
      </c>
      <c r="AD74" s="21">
        <v>-1.0038268299999999</v>
      </c>
      <c r="AE74" s="23">
        <v>1.4159024100000002</v>
      </c>
      <c r="AF7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29.983060656659603</v>
      </c>
      <c r="AG74" s="31"/>
      <c r="AH74" s="31">
        <v>3</v>
      </c>
      <c r="AI74" s="31">
        <v>4</v>
      </c>
      <c r="AJ74" s="31">
        <v>-1</v>
      </c>
      <c r="AK74" s="31">
        <v>4</v>
      </c>
      <c r="AL74" s="31">
        <v>-1.2817786314737889</v>
      </c>
      <c r="AM74" s="31">
        <v>1.654301333465674</v>
      </c>
      <c r="AN74" s="31">
        <v>1.0102447183615431</v>
      </c>
      <c r="AO74" s="31">
        <v>3.1154817052599229</v>
      </c>
      <c r="AP74" s="31">
        <v>1.415902408947044</v>
      </c>
      <c r="AQ74" s="31">
        <v>1.2068277208580771</v>
      </c>
      <c r="AR74" s="31">
        <v>-0.87662015626561007</v>
      </c>
      <c r="AS74" s="31">
        <v>-0.91747880180649566</v>
      </c>
      <c r="AT74" s="31">
        <v>1.5507065366150889</v>
      </c>
      <c r="AU74" s="31">
        <v>-1.023619001890157</v>
      </c>
      <c r="AV74" s="31">
        <v>-0.95982102302370131</v>
      </c>
      <c r="AW74" s="31">
        <v>-1.4049094456426361</v>
      </c>
      <c r="AX74" s="31">
        <v>1.7067292386289989</v>
      </c>
      <c r="AY7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29.438371302841443</v>
      </c>
    </row>
    <row r="75" spans="1:51" hidden="1" x14ac:dyDescent="0.3">
      <c r="A75" s="22" t="s">
        <v>67</v>
      </c>
      <c r="B75" s="20">
        <v>2013</v>
      </c>
      <c r="C75" s="50">
        <v>4</v>
      </c>
      <c r="D75" s="48">
        <v>13.82</v>
      </c>
      <c r="E75" s="48">
        <v>0</v>
      </c>
      <c r="F75" s="48">
        <v>0</v>
      </c>
      <c r="G75" s="48">
        <v>0</v>
      </c>
      <c r="H75" s="48">
        <v>3.76</v>
      </c>
      <c r="I75" s="48">
        <v>3</v>
      </c>
      <c r="J75" s="20"/>
      <c r="K75" s="21">
        <v>3</v>
      </c>
      <c r="L75" s="21">
        <v>3</v>
      </c>
      <c r="M75" s="19">
        <v>1</v>
      </c>
      <c r="N75" s="19">
        <v>0</v>
      </c>
      <c r="O75" s="19">
        <v>0</v>
      </c>
      <c r="P75" s="20">
        <v>1</v>
      </c>
      <c r="Q75" s="20">
        <v>0</v>
      </c>
      <c r="R75" s="20"/>
      <c r="S75" s="21">
        <v>-1.96199222</v>
      </c>
      <c r="T75" s="21">
        <v>-0.8556264990000001</v>
      </c>
      <c r="U75" s="21">
        <v>0.238525868</v>
      </c>
      <c r="V75" s="21">
        <v>-0.16816900400000001</v>
      </c>
      <c r="W75" s="21">
        <v>0.6887364170000001</v>
      </c>
      <c r="X75" s="21">
        <v>-0.46268788500000008</v>
      </c>
      <c r="Y75" s="21">
        <v>-0.387735355</v>
      </c>
      <c r="Z75" s="21">
        <v>-0.93642751400000002</v>
      </c>
      <c r="AA75" s="21">
        <v>-1.44223491</v>
      </c>
      <c r="AB75" s="21">
        <v>-0.65832117000000012</v>
      </c>
      <c r="AC75" s="21">
        <v>-0.65013068500000004</v>
      </c>
      <c r="AD75" s="21">
        <v>1.94070656</v>
      </c>
      <c r="AE75" s="23">
        <v>-1.1438469200000001</v>
      </c>
      <c r="AF7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14.393184640755965</v>
      </c>
      <c r="AG75" s="31"/>
      <c r="AH75" s="31">
        <v>1</v>
      </c>
      <c r="AI75" s="31">
        <v>1</v>
      </c>
      <c r="AJ75" s="31">
        <v>0</v>
      </c>
      <c r="AK75" s="31">
        <v>3</v>
      </c>
      <c r="AL75" s="31">
        <v>-0.85562649928492995</v>
      </c>
      <c r="AM75" s="31">
        <v>0.2385258683986155</v>
      </c>
      <c r="AN75" s="31">
        <v>-1.442234906135986</v>
      </c>
      <c r="AO75" s="31">
        <v>-0.65013068517259298</v>
      </c>
      <c r="AP75" s="31">
        <v>-1.1438469242248299</v>
      </c>
      <c r="AQ75" s="31">
        <v>0.44206065130152838</v>
      </c>
      <c r="AR75" s="31">
        <v>-1.364504811017087</v>
      </c>
      <c r="AS75" s="31">
        <v>-0.20588073983189839</v>
      </c>
      <c r="AT75" s="31">
        <v>0.60307519528102338</v>
      </c>
      <c r="AU75" s="31">
        <v>-0.36460811559467671</v>
      </c>
      <c r="AV75" s="31">
        <v>1.1250475556291191</v>
      </c>
      <c r="AW75" s="31">
        <v>-0.30572766821417963</v>
      </c>
      <c r="AX75" s="31">
        <v>-8.2487880459578708E-2</v>
      </c>
      <c r="AY7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8.5624108213463934</v>
      </c>
    </row>
    <row r="76" spans="1:51" hidden="1" x14ac:dyDescent="0.3">
      <c r="A76" s="22" t="s">
        <v>66</v>
      </c>
      <c r="B76" s="20">
        <v>2013</v>
      </c>
      <c r="C76" s="50">
        <v>2.5</v>
      </c>
      <c r="D76" s="48">
        <v>23.43</v>
      </c>
      <c r="E76" s="48">
        <v>0</v>
      </c>
      <c r="F76" s="48">
        <v>0</v>
      </c>
      <c r="G76" s="48">
        <v>0</v>
      </c>
      <c r="H76" s="48">
        <v>2.02</v>
      </c>
      <c r="I76" s="48">
        <v>0</v>
      </c>
      <c r="J76" s="20"/>
      <c r="K76" s="21">
        <v>6</v>
      </c>
      <c r="L76" s="21">
        <v>3</v>
      </c>
      <c r="M76" s="19">
        <v>1</v>
      </c>
      <c r="N76" s="19">
        <v>0</v>
      </c>
      <c r="O76" s="19">
        <v>0</v>
      </c>
      <c r="P76" s="20">
        <v>7</v>
      </c>
      <c r="Q76" s="20">
        <v>0</v>
      </c>
      <c r="R76" s="20"/>
      <c r="S76" s="21">
        <v>-1.44693374</v>
      </c>
      <c r="T76" s="21">
        <v>-7.8525552400000032E-2</v>
      </c>
      <c r="U76" s="21">
        <v>-0.24887224300000002</v>
      </c>
      <c r="V76" s="21">
        <v>-0.2953775930000001</v>
      </c>
      <c r="W76" s="21">
        <v>-0.102741386</v>
      </c>
      <c r="X76" s="21">
        <v>-0.31758173000000006</v>
      </c>
      <c r="Y76" s="21">
        <v>-0.38720239500000009</v>
      </c>
      <c r="Z76" s="21">
        <v>-0.11086274000000002</v>
      </c>
      <c r="AA76" s="21">
        <v>-1.0832836699999999</v>
      </c>
      <c r="AB76" s="21">
        <v>-0.77196453200000004</v>
      </c>
      <c r="AC76" s="21">
        <v>-0.6861519960000001</v>
      </c>
      <c r="AD76" s="21">
        <v>-1.26865954</v>
      </c>
      <c r="AE76" s="23">
        <v>-1.2458325299999999</v>
      </c>
      <c r="AF7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7.9244320467621128</v>
      </c>
      <c r="AG76" s="31"/>
      <c r="AH76" s="31">
        <v>1</v>
      </c>
      <c r="AI76" s="31">
        <v>1</v>
      </c>
      <c r="AJ76" s="31">
        <v>0</v>
      </c>
      <c r="AK76" s="31">
        <v>3</v>
      </c>
      <c r="AL76" s="31">
        <v>-7.8525552352305697E-2</v>
      </c>
      <c r="AM76" s="31">
        <v>-0.24887224252611209</v>
      </c>
      <c r="AN76" s="31">
        <v>-1.083283665128739</v>
      </c>
      <c r="AO76" s="31">
        <v>-0.68615199575068175</v>
      </c>
      <c r="AP76" s="31">
        <v>-1.245832533099549</v>
      </c>
      <c r="AQ76" s="31">
        <v>-2.571365882511278E-3</v>
      </c>
      <c r="AR76" s="31">
        <v>0.14617418020134021</v>
      </c>
      <c r="AS76" s="31">
        <v>-0.43008286894718251</v>
      </c>
      <c r="AT76" s="31">
        <v>7.849355989966357E-2</v>
      </c>
      <c r="AU76" s="31">
        <v>-8.7129847680790448E-2</v>
      </c>
      <c r="AV76" s="31">
        <v>1.588351684218634</v>
      </c>
      <c r="AW76" s="31">
        <v>-0.21151208729174031</v>
      </c>
      <c r="AX76" s="31">
        <v>0.2461438352913847</v>
      </c>
      <c r="AY7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6.1127932662359488</v>
      </c>
    </row>
    <row r="77" spans="1:51" ht="28.2" hidden="1" x14ac:dyDescent="0.3">
      <c r="A77" s="22" t="s">
        <v>96</v>
      </c>
      <c r="B77" s="20">
        <v>2013</v>
      </c>
      <c r="C77" s="50">
        <v>4.8</v>
      </c>
      <c r="D77" s="48">
        <v>10.29</v>
      </c>
      <c r="E77" s="48">
        <v>0</v>
      </c>
      <c r="F77" s="48">
        <v>0</v>
      </c>
      <c r="G77" s="48">
        <v>0</v>
      </c>
      <c r="H77" s="48">
        <v>0.93</v>
      </c>
      <c r="I77" s="48">
        <v>0</v>
      </c>
      <c r="J77" s="20"/>
      <c r="K77" s="21">
        <v>4</v>
      </c>
      <c r="L77" s="21">
        <v>1</v>
      </c>
      <c r="M77" s="19">
        <v>2</v>
      </c>
      <c r="N77" s="19">
        <v>2</v>
      </c>
      <c r="O77" s="19">
        <v>3</v>
      </c>
      <c r="P77" s="20">
        <v>0</v>
      </c>
      <c r="Q77" s="20">
        <v>1</v>
      </c>
      <c r="R77" s="20"/>
      <c r="S77" s="21">
        <v>-0.41681676800000012</v>
      </c>
      <c r="T77" s="21">
        <v>1.09965975</v>
      </c>
      <c r="U77" s="21">
        <v>0.49769787999999998</v>
      </c>
      <c r="V77" s="21">
        <v>1.14227364</v>
      </c>
      <c r="W77" s="21">
        <v>-1.7622916200000001</v>
      </c>
      <c r="X77" s="21">
        <v>0.15776601900000004</v>
      </c>
      <c r="Y77" s="21">
        <v>4.0458174400000004</v>
      </c>
      <c r="Z77" s="21">
        <v>0.98989029300000009</v>
      </c>
      <c r="AA77" s="21">
        <v>1.9644520499999998</v>
      </c>
      <c r="AB77" s="21">
        <v>2.0759613099999998</v>
      </c>
      <c r="AC77" s="21">
        <v>2.43384767</v>
      </c>
      <c r="AD77" s="21">
        <v>0.82839498899999997</v>
      </c>
      <c r="AE77" s="23">
        <v>-0.137108074</v>
      </c>
      <c r="AF7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38.211902032795344</v>
      </c>
      <c r="AG77" s="31"/>
      <c r="AH77" s="31">
        <v>2</v>
      </c>
      <c r="AI77" s="31">
        <v>3</v>
      </c>
      <c r="AJ77" s="31">
        <v>-1</v>
      </c>
      <c r="AK77" s="31">
        <v>1</v>
      </c>
      <c r="AL77" s="31">
        <v>1.09965975428748</v>
      </c>
      <c r="AM77" s="31">
        <v>0.49769787976335128</v>
      </c>
      <c r="AN77" s="31">
        <v>1.9644520492962261</v>
      </c>
      <c r="AO77" s="31">
        <v>2.4338476743207029</v>
      </c>
      <c r="AP77" s="31">
        <v>-0.13710807396481189</v>
      </c>
      <c r="AQ77" s="31">
        <v>-2.9904985213592581</v>
      </c>
      <c r="AR77" s="31">
        <v>0.79864642932680874</v>
      </c>
      <c r="AS77" s="31">
        <v>0.98336533634482581</v>
      </c>
      <c r="AT77" s="31">
        <v>2.142976124948881</v>
      </c>
      <c r="AU77" s="31">
        <v>-0.62474399176394513</v>
      </c>
      <c r="AV77" s="31">
        <v>-1.562116390190071</v>
      </c>
      <c r="AW77" s="31">
        <v>0.47940217280614639</v>
      </c>
      <c r="AX77" s="31">
        <v>0.50174628087546735</v>
      </c>
      <c r="AY7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29.710799762010396</v>
      </c>
    </row>
    <row r="78" spans="1:51" ht="28.2" hidden="1" x14ac:dyDescent="0.3">
      <c r="A78" s="22" t="s">
        <v>87</v>
      </c>
      <c r="B78" s="20">
        <v>2013</v>
      </c>
      <c r="C78" s="50">
        <v>5</v>
      </c>
      <c r="D78" s="48">
        <v>14.04</v>
      </c>
      <c r="E78" s="48">
        <v>0</v>
      </c>
      <c r="F78" s="48">
        <v>0</v>
      </c>
      <c r="G78" s="48">
        <v>0</v>
      </c>
      <c r="H78" s="48">
        <v>0.59</v>
      </c>
      <c r="I78" s="48">
        <v>0</v>
      </c>
      <c r="J78" s="20"/>
      <c r="K78" s="21">
        <v>5</v>
      </c>
      <c r="L78" s="21">
        <v>4</v>
      </c>
      <c r="M78" s="19">
        <v>2</v>
      </c>
      <c r="N78" s="19">
        <v>2</v>
      </c>
      <c r="O78" s="19">
        <v>0</v>
      </c>
      <c r="P78" s="20">
        <v>0</v>
      </c>
      <c r="Q78" s="20">
        <v>2</v>
      </c>
      <c r="R78" s="20"/>
      <c r="S78" s="21">
        <v>-0.245130606</v>
      </c>
      <c r="T78" s="21">
        <v>0.29749103500000001</v>
      </c>
      <c r="U78" s="21">
        <v>7.60598314E-2</v>
      </c>
      <c r="V78" s="21">
        <v>-0.21875858200000003</v>
      </c>
      <c r="W78" s="21">
        <v>1.7099981</v>
      </c>
      <c r="X78" s="21">
        <v>0.958351701</v>
      </c>
      <c r="Y78" s="21">
        <v>0.40521436600000005</v>
      </c>
      <c r="Z78" s="21">
        <v>-4.2065674999999997E-2</v>
      </c>
      <c r="AA78" s="21">
        <v>1.56617564</v>
      </c>
      <c r="AB78" s="21">
        <v>2.4091410399999997</v>
      </c>
      <c r="AC78" s="21">
        <v>0.98098814799999989</v>
      </c>
      <c r="AD78" s="21">
        <v>0.12707845100000001</v>
      </c>
      <c r="AE78" s="23">
        <v>0.82141948799999998</v>
      </c>
      <c r="AF7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14.120813373726639</v>
      </c>
      <c r="AG78" s="31"/>
      <c r="AH78" s="31">
        <v>1</v>
      </c>
      <c r="AI78" s="31">
        <v>1</v>
      </c>
      <c r="AJ78" s="31">
        <v>0</v>
      </c>
      <c r="AK78" s="31">
        <v>3</v>
      </c>
      <c r="AL78" s="31">
        <v>0.2974910348731577</v>
      </c>
      <c r="AM78" s="31">
        <v>7.6059831423706328E-2</v>
      </c>
      <c r="AN78" s="31">
        <v>1.566175642755391</v>
      </c>
      <c r="AO78" s="31">
        <v>0.98098814767112119</v>
      </c>
      <c r="AP78" s="31">
        <v>0.82141948776672868</v>
      </c>
      <c r="AQ78" s="31">
        <v>-0.30492113756765832</v>
      </c>
      <c r="AR78" s="31">
        <v>0.51943533172807221</v>
      </c>
      <c r="AS78" s="31">
        <v>-0.1766369838603396</v>
      </c>
      <c r="AT78" s="31">
        <v>-7.3804334243309996E-2</v>
      </c>
      <c r="AU78" s="31">
        <v>-0.2258689816377335</v>
      </c>
      <c r="AV78" s="31">
        <v>-0.63550813301104037</v>
      </c>
      <c r="AW78" s="31">
        <v>-0.58837441098149712</v>
      </c>
      <c r="AX78" s="31">
        <v>1.451126793044917</v>
      </c>
      <c r="AY7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7.4905383472838203</v>
      </c>
    </row>
    <row r="79" spans="1:51" ht="28.2" hidden="1" x14ac:dyDescent="0.3">
      <c r="A79" s="22" t="s">
        <v>70</v>
      </c>
      <c r="B79" s="20">
        <v>2013</v>
      </c>
      <c r="C79" s="50">
        <v>4.9000000000000004</v>
      </c>
      <c r="D79" s="48">
        <v>16.61</v>
      </c>
      <c r="E79" s="48">
        <v>0</v>
      </c>
      <c r="F79" s="48">
        <v>0</v>
      </c>
      <c r="G79" s="48">
        <v>0</v>
      </c>
      <c r="H79" s="48">
        <v>5.76</v>
      </c>
      <c r="I79" s="48">
        <v>4</v>
      </c>
      <c r="J79" s="20"/>
      <c r="K79" s="21">
        <v>6</v>
      </c>
      <c r="L79" s="21">
        <v>4</v>
      </c>
      <c r="M79" s="19">
        <v>1</v>
      </c>
      <c r="N79" s="19">
        <v>0</v>
      </c>
      <c r="O79" s="19">
        <v>0</v>
      </c>
      <c r="P79" s="20">
        <v>1</v>
      </c>
      <c r="Q79" s="20">
        <v>0</v>
      </c>
      <c r="R79" s="20"/>
      <c r="S79" s="21">
        <v>0.26992787900000009</v>
      </c>
      <c r="T79" s="21">
        <v>-0.128661097</v>
      </c>
      <c r="U79" s="21">
        <v>0.84197114900000003</v>
      </c>
      <c r="V79" s="21">
        <v>-0.89075745200000012</v>
      </c>
      <c r="W79" s="21">
        <v>1.12277263</v>
      </c>
      <c r="X79" s="21">
        <v>1.5938165899999999</v>
      </c>
      <c r="Y79" s="21">
        <v>3.01690269E-2</v>
      </c>
      <c r="Z79" s="21">
        <v>-0.86763045000000016</v>
      </c>
      <c r="AA79" s="21">
        <v>1.1258847699999999</v>
      </c>
      <c r="AB79" s="21">
        <v>0.30606386400000007</v>
      </c>
      <c r="AC79" s="21">
        <v>-0.23665530000000001</v>
      </c>
      <c r="AD79" s="21">
        <v>-0.38802429100000013</v>
      </c>
      <c r="AE79" s="23">
        <v>-0.63390100600000021</v>
      </c>
      <c r="AF7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8.1160321319687689</v>
      </c>
      <c r="AG79" s="31"/>
      <c r="AH79" s="31">
        <v>1</v>
      </c>
      <c r="AI79" s="31">
        <v>1</v>
      </c>
      <c r="AJ79" s="31">
        <v>0</v>
      </c>
      <c r="AK79" s="31">
        <v>3</v>
      </c>
      <c r="AL79" s="31">
        <v>-0.12866109731570061</v>
      </c>
      <c r="AM79" s="31">
        <v>0.84197114859113387</v>
      </c>
      <c r="AN79" s="31">
        <v>1.1258847672191621</v>
      </c>
      <c r="AO79" s="31">
        <v>-0.236655299648035</v>
      </c>
      <c r="AP79" s="31">
        <v>-0.63390100622631695</v>
      </c>
      <c r="AQ79" s="31">
        <v>0.26420784442791262</v>
      </c>
      <c r="AR79" s="31">
        <v>4.3306933717595433E-2</v>
      </c>
      <c r="AS79" s="31">
        <v>-1.5510935145236029</v>
      </c>
      <c r="AT79" s="31">
        <v>0.65384115999534786</v>
      </c>
      <c r="AU79" s="31">
        <v>-0.50334724955161991</v>
      </c>
      <c r="AV79" s="31">
        <v>-1.538951183760596</v>
      </c>
      <c r="AW79" s="31">
        <v>-0.80821076646718815</v>
      </c>
      <c r="AX79" s="31">
        <v>1.6884719210872789</v>
      </c>
      <c r="AY7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11.481873718454223</v>
      </c>
    </row>
    <row r="80" spans="1:51" hidden="1" x14ac:dyDescent="0.3">
      <c r="A80" s="22" t="s">
        <v>71</v>
      </c>
      <c r="B80" s="20">
        <v>2013</v>
      </c>
      <c r="C80" s="50">
        <v>3.9</v>
      </c>
      <c r="D80" s="48">
        <v>2.99</v>
      </c>
      <c r="E80" s="48">
        <v>0</v>
      </c>
      <c r="F80" s="48">
        <v>0</v>
      </c>
      <c r="G80" s="48">
        <v>0</v>
      </c>
      <c r="H80" s="48">
        <v>2.91</v>
      </c>
      <c r="I80" s="48">
        <v>5</v>
      </c>
      <c r="J80" s="20"/>
      <c r="K80" s="21">
        <v>1</v>
      </c>
      <c r="L80" s="21">
        <v>6</v>
      </c>
      <c r="M80" s="19">
        <v>4</v>
      </c>
      <c r="N80" s="19">
        <v>3</v>
      </c>
      <c r="O80" s="19">
        <v>-1</v>
      </c>
      <c r="P80" s="20">
        <v>2</v>
      </c>
      <c r="Q80" s="20">
        <v>4</v>
      </c>
      <c r="R80" s="20"/>
      <c r="S80" s="21">
        <v>-7.3444444100000006E-2</v>
      </c>
      <c r="T80" s="21">
        <v>3.6565725499999999</v>
      </c>
      <c r="U80" s="21">
        <v>-3.1539197100000003</v>
      </c>
      <c r="V80" s="21">
        <v>0.88655754999999992</v>
      </c>
      <c r="W80" s="21">
        <v>0.48448408100000012</v>
      </c>
      <c r="X80" s="21">
        <v>-1.7085993500000001</v>
      </c>
      <c r="Y80" s="21">
        <v>-0.48088054800000007</v>
      </c>
      <c r="Z80" s="21">
        <v>-5.9264941199999997E-2</v>
      </c>
      <c r="AA80" s="21">
        <v>-1.9892486700000001</v>
      </c>
      <c r="AB80" s="21">
        <v>-0.78961787500000002</v>
      </c>
      <c r="AC80" s="21">
        <v>-1.2206220400000001</v>
      </c>
      <c r="AD80" s="21">
        <v>-1.37099605</v>
      </c>
      <c r="AE80" s="23">
        <v>3.2595576199999998</v>
      </c>
      <c r="AF8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46.072776595999869</v>
      </c>
      <c r="AG80" s="31"/>
      <c r="AH80" s="31">
        <v>4</v>
      </c>
      <c r="AI80" s="31">
        <v>0</v>
      </c>
      <c r="AJ80" s="31">
        <v>-1</v>
      </c>
      <c r="AK80" s="31">
        <v>0</v>
      </c>
      <c r="AL80" s="31">
        <v>3.6565725474206299</v>
      </c>
      <c r="AM80" s="31">
        <v>-3.1539197131965002</v>
      </c>
      <c r="AN80" s="31">
        <v>-1.989248666419638</v>
      </c>
      <c r="AO80" s="31">
        <v>-1.220622039883692</v>
      </c>
      <c r="AP80" s="31">
        <v>3.259557622905989</v>
      </c>
      <c r="AQ80" s="31">
        <v>-0.85626483887586757</v>
      </c>
      <c r="AR80" s="31">
        <v>4.610612677595876</v>
      </c>
      <c r="AS80" s="31">
        <v>-2.4284061936703671</v>
      </c>
      <c r="AT80" s="31">
        <v>-2.967464322959835</v>
      </c>
      <c r="AU80" s="31">
        <v>1.976614769928738</v>
      </c>
      <c r="AV80" s="31">
        <v>3.4184029921472199</v>
      </c>
      <c r="AW80" s="31">
        <v>2.8661968895079379</v>
      </c>
      <c r="AX80" s="31">
        <v>-2.036020857423638</v>
      </c>
      <c r="AY8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104.03636706329591</v>
      </c>
    </row>
    <row r="81" spans="1:51" hidden="1" x14ac:dyDescent="0.3">
      <c r="A81" s="22" t="s">
        <v>40</v>
      </c>
      <c r="B81" s="20">
        <v>2013</v>
      </c>
      <c r="C81" s="50">
        <v>5</v>
      </c>
      <c r="D81" s="48">
        <v>20.11</v>
      </c>
      <c r="E81" s="48">
        <v>0</v>
      </c>
      <c r="F81" s="48">
        <v>0</v>
      </c>
      <c r="G81" s="48">
        <v>0</v>
      </c>
      <c r="H81" s="48">
        <v>3.06</v>
      </c>
      <c r="I81" s="48">
        <v>0</v>
      </c>
      <c r="J81" s="20"/>
      <c r="K81" s="21">
        <v>6</v>
      </c>
      <c r="L81" s="21">
        <v>3</v>
      </c>
      <c r="M81" s="19">
        <v>1</v>
      </c>
      <c r="N81" s="19">
        <v>0</v>
      </c>
      <c r="O81" s="19">
        <v>0</v>
      </c>
      <c r="P81" s="20">
        <v>1</v>
      </c>
      <c r="Q81" s="20">
        <v>0</v>
      </c>
      <c r="R81" s="20"/>
      <c r="S81" s="21">
        <v>0.30031633000000008</v>
      </c>
      <c r="T81" s="21">
        <v>-1.0561686800000001</v>
      </c>
      <c r="U81" s="21">
        <v>0.16116108900000001</v>
      </c>
      <c r="V81" s="21">
        <v>-0.62258243600000007</v>
      </c>
      <c r="W81" s="21">
        <v>-2.3069645200000002</v>
      </c>
      <c r="X81" s="21">
        <v>1.8339922900000001</v>
      </c>
      <c r="Y81" s="21">
        <v>-5.2846782399999992E-3</v>
      </c>
      <c r="Z81" s="21">
        <v>0.16432551899999998</v>
      </c>
      <c r="AA81" s="21">
        <v>6.3208863299999987E-2</v>
      </c>
      <c r="AB81" s="21">
        <v>-0.69957852499999995</v>
      </c>
      <c r="AC81" s="21">
        <v>-1.6436415300000002</v>
      </c>
      <c r="AD81" s="21">
        <v>-0.58842691999999985</v>
      </c>
      <c r="AE81" s="23">
        <v>-0.61037234600000001</v>
      </c>
      <c r="AF8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14.245671378361791</v>
      </c>
      <c r="AG81" s="31"/>
      <c r="AH81" s="31">
        <v>1</v>
      </c>
      <c r="AI81" s="31">
        <v>1</v>
      </c>
      <c r="AJ81" s="31">
        <v>-1</v>
      </c>
      <c r="AK81" s="31">
        <v>3</v>
      </c>
      <c r="AL81" s="31">
        <v>-1.056168679138511</v>
      </c>
      <c r="AM81" s="31">
        <v>0.16116108888675321</v>
      </c>
      <c r="AN81" s="31">
        <v>6.3208863325007081E-2</v>
      </c>
      <c r="AO81" s="31">
        <v>-1.643641533339196</v>
      </c>
      <c r="AP81" s="31">
        <v>-0.61037234574758459</v>
      </c>
      <c r="AQ81" s="31">
        <v>-0.25156529550557349</v>
      </c>
      <c r="AR81" s="31">
        <v>-1.6495940369863229</v>
      </c>
      <c r="AS81" s="31">
        <v>1.8704259341487759</v>
      </c>
      <c r="AT81" s="31">
        <v>0.95843694828129744</v>
      </c>
      <c r="AU81" s="31">
        <v>-0.65942877525318078</v>
      </c>
      <c r="AV81" s="31">
        <v>-0.28803003656890369</v>
      </c>
      <c r="AW81" s="31">
        <v>-0.90242634738962746</v>
      </c>
      <c r="AX81" s="31">
        <v>-0.70323667687806501</v>
      </c>
      <c r="AY8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13.247835317836223</v>
      </c>
    </row>
    <row r="82" spans="1:51" hidden="1" x14ac:dyDescent="0.3">
      <c r="A82" s="22" t="s">
        <v>45</v>
      </c>
      <c r="B82" s="20">
        <v>2013</v>
      </c>
      <c r="C82" s="50">
        <v>0.23430000000000001</v>
      </c>
      <c r="D82" s="48">
        <v>54.57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20"/>
      <c r="K82" s="21">
        <v>4</v>
      </c>
      <c r="L82" s="21">
        <v>1</v>
      </c>
      <c r="M82" s="19">
        <v>0</v>
      </c>
      <c r="N82" s="19">
        <v>5</v>
      </c>
      <c r="O82" s="19">
        <v>-1</v>
      </c>
      <c r="P82" s="20">
        <v>6</v>
      </c>
      <c r="Q82" s="20">
        <v>1</v>
      </c>
      <c r="R82" s="20"/>
      <c r="S82" s="21">
        <v>-1.93263389</v>
      </c>
      <c r="T82" s="21">
        <v>1.3503374800000001</v>
      </c>
      <c r="U82" s="21">
        <v>-1.61822884</v>
      </c>
      <c r="V82" s="21">
        <v>3.5506615699999999</v>
      </c>
      <c r="W82" s="21">
        <v>-2.8346163799999999</v>
      </c>
      <c r="X82" s="21">
        <v>-1.2582699100000001</v>
      </c>
      <c r="Y82" s="21">
        <v>6.8439456100000005</v>
      </c>
      <c r="Z82" s="21">
        <v>-0.21405833600000004</v>
      </c>
      <c r="AA82" s="21">
        <v>0.46568435800000002</v>
      </c>
      <c r="AB82" s="21">
        <v>0.97211882399999994</v>
      </c>
      <c r="AC82" s="21">
        <v>-0.38166416500000011</v>
      </c>
      <c r="AD82" s="21">
        <v>-7.3348364199999988E-2</v>
      </c>
      <c r="AE82" s="23">
        <v>-0.82374092600000015</v>
      </c>
      <c r="AF8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79.279526457781245</v>
      </c>
      <c r="AG82" s="31"/>
      <c r="AH82" s="31">
        <v>2</v>
      </c>
      <c r="AI82" s="31">
        <v>3</v>
      </c>
      <c r="AJ82" s="31">
        <v>-1</v>
      </c>
      <c r="AK82" s="31">
        <v>1</v>
      </c>
      <c r="AL82" s="31">
        <v>1.3503374791044549</v>
      </c>
      <c r="AM82" s="31">
        <v>-1.618228839886052</v>
      </c>
      <c r="AN82" s="31">
        <v>0.46568435772725753</v>
      </c>
      <c r="AO82" s="31">
        <v>-0.38166416530854641</v>
      </c>
      <c r="AP82" s="31">
        <v>-0.82374092560860912</v>
      </c>
      <c r="AQ82" s="31">
        <v>-1.6921730311818619</v>
      </c>
      <c r="AR82" s="31">
        <v>1.6568531714197681</v>
      </c>
      <c r="AS82" s="31">
        <v>0.53496107811425764</v>
      </c>
      <c r="AT82" s="31">
        <v>0.51846525409048172</v>
      </c>
      <c r="AU82" s="31">
        <v>-1.7760280702318821E-2</v>
      </c>
      <c r="AV82" s="31">
        <v>-1.538951183760596</v>
      </c>
      <c r="AW82" s="31">
        <v>-1.9073925438956441</v>
      </c>
      <c r="AX82" s="31">
        <v>-2.2916233030077211</v>
      </c>
      <c r="AY8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22.905125881212857</v>
      </c>
    </row>
    <row r="83" spans="1:51" hidden="1" x14ac:dyDescent="0.3">
      <c r="A83" s="22" t="s">
        <v>95</v>
      </c>
      <c r="B83" s="20">
        <v>2013</v>
      </c>
      <c r="C83" s="50">
        <v>4.2</v>
      </c>
      <c r="D83" s="48">
        <v>18.600000000000001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20"/>
      <c r="K83" s="21">
        <v>4</v>
      </c>
      <c r="L83" s="21">
        <v>1</v>
      </c>
      <c r="M83" s="19">
        <v>0</v>
      </c>
      <c r="N83" s="19">
        <v>5</v>
      </c>
      <c r="O83" s="19">
        <v>-1</v>
      </c>
      <c r="P83" s="20">
        <v>3</v>
      </c>
      <c r="Q83" s="20">
        <v>1</v>
      </c>
      <c r="R83" s="20"/>
      <c r="S83" s="21">
        <v>-7.3444444100000006E-2</v>
      </c>
      <c r="T83" s="21">
        <v>0.99938866399999993</v>
      </c>
      <c r="U83" s="21">
        <v>-3.0301360700000002</v>
      </c>
      <c r="V83" s="21">
        <v>5.3824525899999998</v>
      </c>
      <c r="W83" s="21">
        <v>-2.0431385799999999</v>
      </c>
      <c r="X83" s="21">
        <v>-2.03884095</v>
      </c>
      <c r="Y83" s="21">
        <v>0.91695341200000013</v>
      </c>
      <c r="Z83" s="21">
        <v>1.7810565399999998</v>
      </c>
      <c r="AA83" s="21">
        <v>-0.71249005300000012</v>
      </c>
      <c r="AB83" s="21">
        <v>0.21995236800000004</v>
      </c>
      <c r="AC83" s="21">
        <v>1.5197684300000001</v>
      </c>
      <c r="AD83" s="21">
        <v>-0.206822793</v>
      </c>
      <c r="AE83" s="23">
        <v>-1.36311385</v>
      </c>
      <c r="AF8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56.267518145753641</v>
      </c>
      <c r="AG83" s="31"/>
      <c r="AH83" s="31">
        <v>2</v>
      </c>
      <c r="AI83" s="31">
        <v>3</v>
      </c>
      <c r="AJ83" s="31">
        <v>-1</v>
      </c>
      <c r="AK83" s="31">
        <v>1</v>
      </c>
      <c r="AL83" s="31">
        <v>0.99938866436068952</v>
      </c>
      <c r="AM83" s="31">
        <v>-3.0301360659775218</v>
      </c>
      <c r="AN83" s="31">
        <v>-0.71249005273705246</v>
      </c>
      <c r="AO83" s="31">
        <v>1.5197684340955271</v>
      </c>
      <c r="AP83" s="31">
        <v>-1.363113845367476</v>
      </c>
      <c r="AQ83" s="31">
        <v>-3.2394924509823202</v>
      </c>
      <c r="AR83" s="31">
        <v>0.54588690939532136</v>
      </c>
      <c r="AS83" s="31">
        <v>1.480509187861325</v>
      </c>
      <c r="AT83" s="31">
        <v>2.5829478191396991</v>
      </c>
      <c r="AU83" s="31">
        <v>-0.4686624660623841</v>
      </c>
      <c r="AV83" s="31">
        <v>-1.260968706606886</v>
      </c>
      <c r="AW83" s="31">
        <v>3.8397578923731408</v>
      </c>
      <c r="AX83" s="31">
        <v>-0.55717813654430337</v>
      </c>
      <c r="AY8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51.375625288328486</v>
      </c>
    </row>
    <row r="84" spans="1:51" ht="15" hidden="1" customHeight="1" x14ac:dyDescent="0.3">
      <c r="A84" s="24" t="s">
        <v>60</v>
      </c>
      <c r="B84" s="25">
        <v>2013</v>
      </c>
      <c r="C84" s="51">
        <v>4.7</v>
      </c>
      <c r="D84" s="48">
        <v>9.3699999999999992</v>
      </c>
      <c r="E84" s="49">
        <v>0</v>
      </c>
      <c r="F84" s="49">
        <v>0</v>
      </c>
      <c r="G84" s="49">
        <v>0</v>
      </c>
      <c r="H84" s="49">
        <v>2.56</v>
      </c>
      <c r="I84" s="49">
        <v>0</v>
      </c>
      <c r="J84" s="25"/>
      <c r="K84" s="26">
        <v>2</v>
      </c>
      <c r="L84" s="26">
        <v>2</v>
      </c>
      <c r="M84" s="19">
        <v>3</v>
      </c>
      <c r="N84" s="19">
        <v>4</v>
      </c>
      <c r="O84" s="19">
        <v>2</v>
      </c>
      <c r="P84" s="25">
        <v>4</v>
      </c>
      <c r="Q84" s="20">
        <v>3</v>
      </c>
      <c r="R84" s="25"/>
      <c r="S84" s="26">
        <v>1.12835869</v>
      </c>
      <c r="T84" s="26">
        <v>2.0522351099999998</v>
      </c>
      <c r="U84" s="26">
        <v>2.1997230299999999</v>
      </c>
      <c r="V84" s="26">
        <v>-0.90198498999999999</v>
      </c>
      <c r="W84" s="26">
        <v>-0.17933601200000002</v>
      </c>
      <c r="X84" s="26">
        <v>1.7038971200000002</v>
      </c>
      <c r="Y84" s="26">
        <v>-0.44238127300000007</v>
      </c>
      <c r="Z84" s="26">
        <v>-0.33445319900000009</v>
      </c>
      <c r="AA84" s="26">
        <v>0.34018353000000001</v>
      </c>
      <c r="AB84" s="26">
        <v>0.20118070999999998</v>
      </c>
      <c r="AC84" s="26">
        <v>-0.92814131300000013</v>
      </c>
      <c r="AD84" s="26">
        <v>-0.89932400000000001</v>
      </c>
      <c r="AE84" s="27">
        <v>-0.57940451800000004</v>
      </c>
      <c r="AF84" s="33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16.54234560619129</v>
      </c>
      <c r="AG84" s="33"/>
      <c r="AH84" s="33">
        <v>0</v>
      </c>
      <c r="AI84" s="33">
        <v>2</v>
      </c>
      <c r="AJ84" s="33">
        <v>-1</v>
      </c>
      <c r="AK84" s="33">
        <v>2</v>
      </c>
      <c r="AL84" s="33">
        <v>2.052235108591987</v>
      </c>
      <c r="AM84" s="33">
        <v>2.1997230290242951</v>
      </c>
      <c r="AN84" s="33">
        <v>0.34018352950968689</v>
      </c>
      <c r="AO84" s="33">
        <v>-0.92814131296758606</v>
      </c>
      <c r="AP84" s="33">
        <v>-0.57940451786229896</v>
      </c>
      <c r="AQ84" s="33">
        <v>-1.211970452623099</v>
      </c>
      <c r="AR84" s="33">
        <v>0.72810888888081204</v>
      </c>
      <c r="AS84" s="33">
        <v>-3.295970954159944</v>
      </c>
      <c r="AT84" s="33">
        <v>-1.2583435109108929</v>
      </c>
      <c r="AU84" s="33">
        <v>0.81467452303933974</v>
      </c>
      <c r="AV84" s="33">
        <v>-1.4231251516132171</v>
      </c>
      <c r="AW84" s="33">
        <v>1.955446273924359</v>
      </c>
      <c r="AX84" s="33">
        <v>-2.1273074451322391</v>
      </c>
      <c r="AY84" s="33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35.847385797443025</v>
      </c>
    </row>
    <row r="85" spans="1:51" ht="15" hidden="1" customHeight="1" x14ac:dyDescent="0.3">
      <c r="A85" s="1" t="s">
        <v>89</v>
      </c>
      <c r="B85" s="20">
        <v>2015</v>
      </c>
      <c r="C85" s="48">
        <v>1.9</v>
      </c>
      <c r="D85" s="48">
        <v>27.85</v>
      </c>
      <c r="E85" s="48">
        <v>0</v>
      </c>
      <c r="F85" s="48">
        <v>0</v>
      </c>
      <c r="G85" s="48">
        <v>0</v>
      </c>
      <c r="H85" s="48">
        <v>0.24</v>
      </c>
      <c r="I85" s="48">
        <v>0</v>
      </c>
      <c r="J85" s="20"/>
      <c r="K85" s="31"/>
      <c r="L85" s="31"/>
      <c r="M85" s="62">
        <v>0</v>
      </c>
      <c r="N85" s="62">
        <v>1</v>
      </c>
      <c r="O85" s="63">
        <v>0</v>
      </c>
      <c r="P85" s="62">
        <v>6</v>
      </c>
      <c r="Q85" s="62">
        <v>0</v>
      </c>
      <c r="R85" s="62"/>
      <c r="S85" s="31">
        <v>-0.38165392328108411</v>
      </c>
      <c r="T85" s="31">
        <v>-0.80523857710306956</v>
      </c>
      <c r="U85" s="31">
        <v>-6.9780058540144449E-2</v>
      </c>
      <c r="V85" s="31">
        <v>-0.61327840150052104</v>
      </c>
      <c r="W85" s="31">
        <v>0.28741744607220621</v>
      </c>
      <c r="X85" s="31">
        <v>8.0704747572164767E-2</v>
      </c>
      <c r="Y85" s="31">
        <v>-0.34217657500520737</v>
      </c>
      <c r="Z85" s="31">
        <v>1.0761193740609081</v>
      </c>
      <c r="AA85" s="31">
        <v>-0.57364386021325064</v>
      </c>
      <c r="AB85" s="31">
        <v>-0.3948931954299898</v>
      </c>
      <c r="AC85" s="31">
        <v>-0.33147283935069738</v>
      </c>
      <c r="AD85" s="31">
        <v>-0.26860459006481041</v>
      </c>
      <c r="AE85" s="61">
        <v>-0.57427992126533633</v>
      </c>
      <c r="AF8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3.5361163089834924</v>
      </c>
      <c r="AG85" s="31"/>
      <c r="AH85" s="20">
        <v>0</v>
      </c>
      <c r="AI85" s="31">
        <v>2</v>
      </c>
      <c r="AJ85" s="31">
        <v>0</v>
      </c>
      <c r="AK85" s="31">
        <v>2</v>
      </c>
      <c r="AL85" s="20">
        <v>-0.80523857710306956</v>
      </c>
      <c r="AM85" s="20">
        <v>-6.9780058540144449E-2</v>
      </c>
      <c r="AN85" s="20">
        <v>-0.57364386021325064</v>
      </c>
      <c r="AO85" s="20">
        <v>-0.33147283935069738</v>
      </c>
      <c r="AP85" s="20">
        <v>-0.57427992126533633</v>
      </c>
      <c r="AQ85" s="20">
        <v>0.56174363571182317</v>
      </c>
      <c r="AR85" s="20">
        <v>-0.46121087130279648</v>
      </c>
      <c r="AS85" s="20">
        <v>-0.26153049964593728</v>
      </c>
      <c r="AT85" s="20">
        <v>-0.16640528108773189</v>
      </c>
      <c r="AU85" s="20">
        <v>-0.49057825965515578</v>
      </c>
      <c r="AV85" s="20">
        <v>-7.2322741573241034E-2</v>
      </c>
      <c r="AW85" s="20">
        <v>-0.19930898936512631</v>
      </c>
      <c r="AX85" s="20">
        <v>0.58066667412795137</v>
      </c>
      <c r="AY8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2.6691731395500109</v>
      </c>
    </row>
    <row r="86" spans="1:51" hidden="1" x14ac:dyDescent="0.3">
      <c r="A86" s="1" t="s">
        <v>35</v>
      </c>
      <c r="B86" s="20">
        <v>2015</v>
      </c>
      <c r="C86" s="48">
        <v>3.5999999999999996</v>
      </c>
      <c r="D86" s="48">
        <v>31.19</v>
      </c>
      <c r="E86" s="48">
        <v>0</v>
      </c>
      <c r="F86" s="48">
        <v>0</v>
      </c>
      <c r="G86" s="48">
        <v>0</v>
      </c>
      <c r="H86" s="48">
        <v>0.61</v>
      </c>
      <c r="I86" s="48">
        <v>0</v>
      </c>
      <c r="J86" s="20"/>
      <c r="K86" s="31"/>
      <c r="L86" s="31"/>
      <c r="M86" s="62">
        <v>0</v>
      </c>
      <c r="N86" s="62">
        <v>1</v>
      </c>
      <c r="O86" s="63">
        <v>0</v>
      </c>
      <c r="P86" s="62">
        <v>6</v>
      </c>
      <c r="Q86" s="62">
        <v>0</v>
      </c>
      <c r="R86" s="62"/>
      <c r="S86" s="31">
        <v>1.2745046916229079</v>
      </c>
      <c r="T86" s="31">
        <v>-0.31151788537130792</v>
      </c>
      <c r="U86" s="31">
        <v>-0.1026177331472702</v>
      </c>
      <c r="V86" s="31">
        <v>0.41105116919429291</v>
      </c>
      <c r="W86" s="31">
        <v>-0.68264413463795814</v>
      </c>
      <c r="X86" s="31">
        <v>-0.57190771736326251</v>
      </c>
      <c r="Y86" s="31">
        <v>-0.33582980468184992</v>
      </c>
      <c r="Z86" s="31">
        <v>0.1728592016266379</v>
      </c>
      <c r="AA86" s="31">
        <v>-0.63954492842968302</v>
      </c>
      <c r="AB86" s="31">
        <v>-0.43301216515892471</v>
      </c>
      <c r="AC86" s="31">
        <v>-0.1271678262450687</v>
      </c>
      <c r="AD86" s="31">
        <v>0.41504449789587072</v>
      </c>
      <c r="AE86" s="61">
        <v>-0.27718490725079292</v>
      </c>
      <c r="AF8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3.6984247924911142</v>
      </c>
      <c r="AG86" s="31"/>
      <c r="AH86" s="20">
        <v>0</v>
      </c>
      <c r="AI86" s="31">
        <v>2</v>
      </c>
      <c r="AJ86" s="31">
        <v>0</v>
      </c>
      <c r="AK86" s="31">
        <v>2</v>
      </c>
      <c r="AL86" s="20">
        <v>-0.31151788537130792</v>
      </c>
      <c r="AM86" s="20">
        <v>-0.1026177331472702</v>
      </c>
      <c r="AN86" s="20">
        <v>-0.63954492842968302</v>
      </c>
      <c r="AO86" s="20">
        <v>-0.1271678262450687</v>
      </c>
      <c r="AP86" s="20">
        <v>-0.27718490725079292</v>
      </c>
      <c r="AQ86" s="20">
        <v>0.69427236816564308</v>
      </c>
      <c r="AR86" s="20">
        <v>0.12830678374589671</v>
      </c>
      <c r="AS86" s="20">
        <v>0.11847108103619421</v>
      </c>
      <c r="AT86" s="20">
        <v>-0.31374329038416182</v>
      </c>
      <c r="AU86" s="20">
        <v>-0.38507755865404719</v>
      </c>
      <c r="AV86" s="20">
        <v>-0.16867749131815521</v>
      </c>
      <c r="AW86" s="20">
        <v>7.2475996132774986E-2</v>
      </c>
      <c r="AX86" s="20">
        <v>0.48985403879975281</v>
      </c>
      <c r="AY8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1.6424882092388791</v>
      </c>
    </row>
    <row r="87" spans="1:51" hidden="1" x14ac:dyDescent="0.3">
      <c r="A87" s="1" t="s">
        <v>19</v>
      </c>
      <c r="B87" s="20">
        <v>2015</v>
      </c>
      <c r="C87" s="48">
        <v>2.9000000000000004</v>
      </c>
      <c r="D87" s="48">
        <v>15.86</v>
      </c>
      <c r="E87" s="48">
        <v>0</v>
      </c>
      <c r="F87" s="48">
        <v>0</v>
      </c>
      <c r="G87" s="48">
        <v>0</v>
      </c>
      <c r="H87" s="48">
        <v>0.12</v>
      </c>
      <c r="I87" s="48">
        <v>0</v>
      </c>
      <c r="J87" s="20"/>
      <c r="K87" s="31"/>
      <c r="L87" s="31"/>
      <c r="M87" s="62">
        <v>0</v>
      </c>
      <c r="N87" s="62">
        <v>1</v>
      </c>
      <c r="O87" s="63">
        <v>0</v>
      </c>
      <c r="P87" s="62">
        <v>6</v>
      </c>
      <c r="Q87" s="62">
        <v>0</v>
      </c>
      <c r="R87" s="62"/>
      <c r="S87" s="31">
        <v>0.20225439082303831</v>
      </c>
      <c r="T87" s="31">
        <v>-0.54538558145477445</v>
      </c>
      <c r="U87" s="31">
        <v>0.55413575899526268</v>
      </c>
      <c r="V87" s="31">
        <v>-0.60848834849950206</v>
      </c>
      <c r="W87" s="31">
        <v>-4.5428355007559179E-3</v>
      </c>
      <c r="X87" s="31">
        <v>-0.22816527400032779</v>
      </c>
      <c r="Y87" s="31">
        <v>-0.27063199463936549</v>
      </c>
      <c r="Z87" s="31">
        <v>0.44383725335691859</v>
      </c>
      <c r="AA87" s="31">
        <v>-0.53333043802743318</v>
      </c>
      <c r="AB87" s="31">
        <v>-4.0583934747393052E-2</v>
      </c>
      <c r="AC87" s="31">
        <v>2.2835854449225462E-2</v>
      </c>
      <c r="AD87" s="31">
        <v>0.94851317660663115</v>
      </c>
      <c r="AE87" s="61">
        <v>-0.29876535027767392</v>
      </c>
      <c r="AF8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2.6135378631842867</v>
      </c>
      <c r="AG87" s="31"/>
      <c r="AH87" s="20">
        <v>0</v>
      </c>
      <c r="AI87" s="31">
        <v>2</v>
      </c>
      <c r="AJ87" s="31">
        <v>0</v>
      </c>
      <c r="AK87" s="31">
        <v>2</v>
      </c>
      <c r="AL87" s="20">
        <v>-0.54538558145477445</v>
      </c>
      <c r="AM87" s="20">
        <v>0.55413575899526268</v>
      </c>
      <c r="AN87" s="20">
        <v>-0.53333043802743318</v>
      </c>
      <c r="AO87" s="20">
        <v>2.2835854449225462E-2</v>
      </c>
      <c r="AP87" s="20">
        <v>-0.29876535027767392</v>
      </c>
      <c r="AQ87" s="20">
        <v>0.27775349473935179</v>
      </c>
      <c r="AR87" s="20">
        <v>-0.85422264133525849</v>
      </c>
      <c r="AS87" s="20">
        <v>0.46847253692763119</v>
      </c>
      <c r="AT87" s="20">
        <v>-0.33479157742650939</v>
      </c>
      <c r="AU87" s="20">
        <v>0.1160507711012192</v>
      </c>
      <c r="AV87" s="20">
        <v>-0.18794844126713819</v>
      </c>
      <c r="AW87" s="20">
        <v>-0.15401149178214291</v>
      </c>
      <c r="AX87" s="20">
        <v>-0.16096984771900219</v>
      </c>
      <c r="AY8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2.2155539112619524</v>
      </c>
    </row>
    <row r="88" spans="1:51" hidden="1" x14ac:dyDescent="0.3">
      <c r="A88" s="1" t="s">
        <v>72</v>
      </c>
      <c r="B88" s="20">
        <v>2015</v>
      </c>
      <c r="C88" s="48">
        <v>2.258375</v>
      </c>
      <c r="D88" s="48">
        <v>29.38</v>
      </c>
      <c r="E88" s="48">
        <v>0</v>
      </c>
      <c r="F88" s="48">
        <v>0</v>
      </c>
      <c r="G88" s="48">
        <v>0</v>
      </c>
      <c r="H88" s="48">
        <v>0.37</v>
      </c>
      <c r="I88" s="48">
        <v>0</v>
      </c>
      <c r="J88" s="20"/>
      <c r="K88" s="31"/>
      <c r="L88" s="31"/>
      <c r="M88" s="62">
        <v>0</v>
      </c>
      <c r="N88" s="62">
        <v>0</v>
      </c>
      <c r="O88" s="63">
        <v>0</v>
      </c>
      <c r="P88" s="62">
        <v>6</v>
      </c>
      <c r="Q88" s="62">
        <v>0</v>
      </c>
      <c r="R88" s="62"/>
      <c r="S88" s="31">
        <v>7.6182861216641702E-3</v>
      </c>
      <c r="T88" s="31">
        <v>0.59796759939772659</v>
      </c>
      <c r="U88" s="31">
        <v>-0.80041831854870304</v>
      </c>
      <c r="V88" s="31">
        <v>0.32951731930176081</v>
      </c>
      <c r="W88" s="31">
        <v>-1.1629658881934759</v>
      </c>
      <c r="X88" s="31">
        <v>0.86284335058637884</v>
      </c>
      <c r="Y88" s="31">
        <v>-0.229994746080144</v>
      </c>
      <c r="Z88" s="31">
        <v>0.20296787404111299</v>
      </c>
      <c r="AA88" s="31">
        <v>-0.50518832062295671</v>
      </c>
      <c r="AB88" s="31">
        <v>-0.63257225036566667</v>
      </c>
      <c r="AC88" s="31">
        <v>-0.29097184556323802</v>
      </c>
      <c r="AD88" s="31">
        <v>-0.3148687041769333</v>
      </c>
      <c r="AE88" s="61">
        <v>1.008292535857461</v>
      </c>
      <c r="AF8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5.1537799273439928</v>
      </c>
      <c r="AG88" s="31"/>
      <c r="AH88" s="20">
        <v>3</v>
      </c>
      <c r="AI88" s="31">
        <v>3</v>
      </c>
      <c r="AJ88" s="31">
        <v>0</v>
      </c>
      <c r="AK88" s="31">
        <v>3</v>
      </c>
      <c r="AL88" s="20">
        <v>0.59796759939772659</v>
      </c>
      <c r="AM88" s="20">
        <v>-0.80041831854870304</v>
      </c>
      <c r="AN88" s="20">
        <v>-0.50518832062295671</v>
      </c>
      <c r="AO88" s="20">
        <v>-0.29097184556323802</v>
      </c>
      <c r="AP88" s="20">
        <v>1.008292535857461</v>
      </c>
      <c r="AQ88" s="20">
        <v>0.107359410155869</v>
      </c>
      <c r="AR88" s="20">
        <v>0.45581659210628228</v>
      </c>
      <c r="AS88" s="20">
        <v>7.8470914648601411E-2</v>
      </c>
      <c r="AT88" s="20">
        <v>-0.41898472559589811</v>
      </c>
      <c r="AU88" s="20">
        <v>-0.25320168240266128</v>
      </c>
      <c r="AV88" s="20">
        <v>0.77559905618200298</v>
      </c>
      <c r="AW88" s="20">
        <v>0.84253345504349619</v>
      </c>
      <c r="AX88" s="20">
        <v>-0.85720005190185655</v>
      </c>
      <c r="AY8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4.866088659754884</v>
      </c>
    </row>
    <row r="89" spans="1:51" hidden="1" x14ac:dyDescent="0.3">
      <c r="A89" s="1" t="s">
        <v>20</v>
      </c>
      <c r="B89" s="20">
        <v>2015</v>
      </c>
      <c r="C89" s="48">
        <v>1.6</v>
      </c>
      <c r="D89" s="48">
        <v>28.01</v>
      </c>
      <c r="E89" s="48">
        <v>0</v>
      </c>
      <c r="F89" s="48">
        <v>0</v>
      </c>
      <c r="G89" s="48">
        <v>0</v>
      </c>
      <c r="H89" s="48">
        <v>1.51</v>
      </c>
      <c r="I89" s="48">
        <v>1</v>
      </c>
      <c r="J89" s="20"/>
      <c r="K89" s="31"/>
      <c r="L89" s="31"/>
      <c r="M89" s="62">
        <v>0</v>
      </c>
      <c r="N89" s="62">
        <v>1</v>
      </c>
      <c r="O89" s="63">
        <v>0</v>
      </c>
      <c r="P89" s="62">
        <v>6</v>
      </c>
      <c r="Q89" s="62">
        <v>0</v>
      </c>
      <c r="R89" s="62"/>
      <c r="S89" s="31">
        <v>-0.38165392328108411</v>
      </c>
      <c r="T89" s="31">
        <v>-7.7650189287842231E-2</v>
      </c>
      <c r="U89" s="31">
        <v>-9.4408314495484411E-2</v>
      </c>
      <c r="V89" s="31">
        <v>3.338602727911965E-2</v>
      </c>
      <c r="W89" s="31">
        <v>-0.72031642903446935</v>
      </c>
      <c r="X89" s="31">
        <v>0.1105953948211154</v>
      </c>
      <c r="Y89" s="31">
        <v>-0.10490644708677679</v>
      </c>
      <c r="Z89" s="31">
        <v>-5.2955841481929652E-2</v>
      </c>
      <c r="AA89" s="31">
        <v>-0.61200386311317401</v>
      </c>
      <c r="AB89" s="31">
        <v>-0.16486139893208759</v>
      </c>
      <c r="AC89" s="31">
        <v>-0.32697272892986862</v>
      </c>
      <c r="AD89" s="31">
        <v>4.4263411381920033E-2</v>
      </c>
      <c r="AE89" s="61">
        <v>-0.14446051409433081</v>
      </c>
      <c r="AF8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1.23808087330238</v>
      </c>
      <c r="AG89" s="31"/>
      <c r="AH89" s="20">
        <v>0</v>
      </c>
      <c r="AI89" s="31">
        <v>2</v>
      </c>
      <c r="AJ89" s="31">
        <v>0</v>
      </c>
      <c r="AK89" s="31">
        <v>2</v>
      </c>
      <c r="AL89" s="20">
        <v>-7.7650189287842231E-2</v>
      </c>
      <c r="AM89" s="20">
        <v>-9.4408314495484411E-2</v>
      </c>
      <c r="AN89" s="20">
        <v>-0.61200386311317401</v>
      </c>
      <c r="AO89" s="20">
        <v>-0.32697272892986862</v>
      </c>
      <c r="AP89" s="20">
        <v>-0.14446051409433081</v>
      </c>
      <c r="AQ89" s="20">
        <v>0.42921490325800321</v>
      </c>
      <c r="AR89" s="20">
        <v>0.22655972625401241</v>
      </c>
      <c r="AS89" s="20">
        <v>-0.54153166435908695</v>
      </c>
      <c r="AT89" s="20">
        <v>-0.1243087070030367</v>
      </c>
      <c r="AU89" s="20">
        <v>1.0550070100110409E-2</v>
      </c>
      <c r="AV89" s="20">
        <v>-0.1301355914201896</v>
      </c>
      <c r="AW89" s="20">
        <v>-0.51639147244601136</v>
      </c>
      <c r="AX89" s="20">
        <v>0.61093755257068405</v>
      </c>
      <c r="AY8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1.718486578772785</v>
      </c>
    </row>
    <row r="90" spans="1:51" hidden="1" x14ac:dyDescent="0.3">
      <c r="A90" s="1" t="s">
        <v>49</v>
      </c>
      <c r="B90" s="20">
        <v>2015</v>
      </c>
      <c r="C90" s="48">
        <v>1.4966999999999999</v>
      </c>
      <c r="D90" s="48">
        <v>36.659999999999997</v>
      </c>
      <c r="E90" s="48">
        <v>0</v>
      </c>
      <c r="F90" s="48">
        <v>0</v>
      </c>
      <c r="G90" s="48">
        <v>0</v>
      </c>
      <c r="H90" s="48">
        <v>0.35</v>
      </c>
      <c r="I90" s="48">
        <v>0</v>
      </c>
      <c r="J90" s="20"/>
      <c r="K90" s="31"/>
      <c r="L90" s="31"/>
      <c r="M90" s="62">
        <v>0</v>
      </c>
      <c r="N90" s="62">
        <v>1</v>
      </c>
      <c r="O90" s="63">
        <v>0</v>
      </c>
      <c r="P90" s="62">
        <v>6</v>
      </c>
      <c r="Q90" s="62">
        <v>0</v>
      </c>
      <c r="R90" s="62"/>
      <c r="S90" s="31">
        <v>-0.34467306338782311</v>
      </c>
      <c r="T90" s="31">
        <v>-5.1664889723012308E-2</v>
      </c>
      <c r="U90" s="31">
        <v>-9.0303605169597331E-2</v>
      </c>
      <c r="V90" s="31">
        <v>-0.45886650809859952</v>
      </c>
      <c r="W90" s="31">
        <v>-0.51311880985365754</v>
      </c>
      <c r="X90" s="31">
        <v>0.29990282739780483</v>
      </c>
      <c r="Y90" s="31">
        <v>-0.23782435984256589</v>
      </c>
      <c r="Z90" s="31">
        <v>-1.197085393232006</v>
      </c>
      <c r="AA90" s="31">
        <v>-0.12384223695360171</v>
      </c>
      <c r="AB90" s="31">
        <v>-0.30842506350609927</v>
      </c>
      <c r="AC90" s="31">
        <v>-0.68008139328423711</v>
      </c>
      <c r="AD90" s="31">
        <v>0.74730795634725267</v>
      </c>
      <c r="AE90" s="61">
        <v>0.29081660345594618</v>
      </c>
      <c r="AF9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3.3990055779566535</v>
      </c>
      <c r="AG90" s="31"/>
      <c r="AH90" s="20">
        <v>0</v>
      </c>
      <c r="AI90" s="31">
        <v>2</v>
      </c>
      <c r="AJ90" s="31">
        <v>0</v>
      </c>
      <c r="AK90" s="31">
        <v>2</v>
      </c>
      <c r="AL90" s="20">
        <v>-5.1664889723012308E-2</v>
      </c>
      <c r="AM90" s="20">
        <v>-9.0303605169597331E-2</v>
      </c>
      <c r="AN90" s="20">
        <v>-0.12384223695360171</v>
      </c>
      <c r="AO90" s="20">
        <v>-0.68008139328423711</v>
      </c>
      <c r="AP90" s="20">
        <v>0.29081660345594618</v>
      </c>
      <c r="AQ90" s="20">
        <v>0.31561884686901459</v>
      </c>
      <c r="AR90" s="20">
        <v>0.1938087454179738</v>
      </c>
      <c r="AS90" s="20">
        <v>0.1484712058268888</v>
      </c>
      <c r="AT90" s="20">
        <v>0.27560874680156239</v>
      </c>
      <c r="AU90" s="20">
        <v>1.0550070100110409E-2</v>
      </c>
      <c r="AV90" s="20">
        <v>-0.18794844126713819</v>
      </c>
      <c r="AW90" s="20">
        <v>-0.15401149178214291</v>
      </c>
      <c r="AX90" s="20">
        <v>-0.29718880071129988</v>
      </c>
      <c r="AY9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0.9559035099231511</v>
      </c>
    </row>
    <row r="91" spans="1:51" hidden="1" x14ac:dyDescent="0.3">
      <c r="A91" s="1" t="s">
        <v>34</v>
      </c>
      <c r="B91" s="20">
        <v>2015</v>
      </c>
      <c r="C91" s="48">
        <v>2</v>
      </c>
      <c r="D91" s="48">
        <v>28.25</v>
      </c>
      <c r="E91" s="48">
        <v>0</v>
      </c>
      <c r="F91" s="48">
        <v>0</v>
      </c>
      <c r="G91" s="48">
        <v>0</v>
      </c>
      <c r="H91" s="48">
        <v>0.69</v>
      </c>
      <c r="I91" s="48">
        <v>0</v>
      </c>
      <c r="J91" s="20"/>
      <c r="K91" s="31"/>
      <c r="L91" s="31"/>
      <c r="M91" s="62">
        <v>0</v>
      </c>
      <c r="N91" s="62">
        <v>1</v>
      </c>
      <c r="O91" s="63">
        <v>0</v>
      </c>
      <c r="P91" s="62">
        <v>3</v>
      </c>
      <c r="Q91" s="62">
        <v>0</v>
      </c>
      <c r="R91" s="62"/>
      <c r="S91" s="31">
        <v>2.3631112947270459E-3</v>
      </c>
      <c r="T91" s="31">
        <v>-0.41545908363062672</v>
      </c>
      <c r="U91" s="31">
        <v>0.19702604764276049</v>
      </c>
      <c r="V91" s="31">
        <v>8.0480979493217173E-3</v>
      </c>
      <c r="W91" s="31">
        <v>-2.3378982699011539E-2</v>
      </c>
      <c r="X91" s="31">
        <v>-0.26801947033226209</v>
      </c>
      <c r="Y91" s="31">
        <v>-0.37859678952496278</v>
      </c>
      <c r="Z91" s="31">
        <v>-0.68523796218591926</v>
      </c>
      <c r="AA91" s="31">
        <v>-0.56604484452966208</v>
      </c>
      <c r="AB91" s="31">
        <v>-0.49378436889432792</v>
      </c>
      <c r="AC91" s="31">
        <v>-0.48117651268360301</v>
      </c>
      <c r="AD91" s="31">
        <v>0.22908957070716199</v>
      </c>
      <c r="AE91" s="61">
        <v>-0.66561728733122139</v>
      </c>
      <c r="AF9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2.1880524869073699</v>
      </c>
      <c r="AG91" s="31"/>
      <c r="AH91" s="20">
        <v>0</v>
      </c>
      <c r="AI91" s="31">
        <v>2</v>
      </c>
      <c r="AJ91" s="31">
        <v>0</v>
      </c>
      <c r="AK91" s="31">
        <v>2</v>
      </c>
      <c r="AL91" s="20">
        <v>-0.41545908363062672</v>
      </c>
      <c r="AM91" s="20">
        <v>0.19702604764276049</v>
      </c>
      <c r="AN91" s="20">
        <v>-0.56604484452966208</v>
      </c>
      <c r="AO91" s="20">
        <v>-0.48117651268360301</v>
      </c>
      <c r="AP91" s="20">
        <v>-0.66561728733122139</v>
      </c>
      <c r="AQ91" s="20">
        <v>0.50494560751732886</v>
      </c>
      <c r="AR91" s="20">
        <v>0.1938087454179738</v>
      </c>
      <c r="AS91" s="20">
        <v>0.2384715801989726</v>
      </c>
      <c r="AT91" s="20">
        <v>0.1914155986321722</v>
      </c>
      <c r="AU91" s="20">
        <v>-0.38507755865404719</v>
      </c>
      <c r="AV91" s="20">
        <v>2.4032008171673089E-2</v>
      </c>
      <c r="AW91" s="20">
        <v>-1.2411514337737479</v>
      </c>
      <c r="AX91" s="20">
        <v>0.47471859957838669</v>
      </c>
      <c r="AY9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3.5071269054459293</v>
      </c>
    </row>
    <row r="92" spans="1:51" hidden="1" x14ac:dyDescent="0.3">
      <c r="A92" s="1" t="s">
        <v>73</v>
      </c>
      <c r="B92" s="20">
        <v>2015</v>
      </c>
      <c r="C92" s="48">
        <v>3.1425916666666662</v>
      </c>
      <c r="D92" s="48">
        <v>15.94</v>
      </c>
      <c r="E92" s="48">
        <v>0</v>
      </c>
      <c r="F92" s="48">
        <v>0</v>
      </c>
      <c r="G92" s="48">
        <v>0</v>
      </c>
      <c r="H92" s="48">
        <v>1.39</v>
      </c>
      <c r="I92" s="48">
        <v>2</v>
      </c>
      <c r="J92" s="20"/>
      <c r="K92" s="31"/>
      <c r="L92" s="31"/>
      <c r="M92" s="62">
        <v>0</v>
      </c>
      <c r="N92" s="62">
        <v>1</v>
      </c>
      <c r="O92" s="63">
        <v>0</v>
      </c>
      <c r="P92" s="62">
        <v>3</v>
      </c>
      <c r="Q92" s="62">
        <v>0</v>
      </c>
      <c r="R92" s="62"/>
      <c r="S92" s="31">
        <v>1.7593432284340309</v>
      </c>
      <c r="T92" s="31">
        <v>-0.64932677971409225</v>
      </c>
      <c r="U92" s="31">
        <v>0.52129808438813696</v>
      </c>
      <c r="V92" s="31">
        <v>-0.60438209099202644</v>
      </c>
      <c r="W92" s="31">
        <v>0.66414039003731851</v>
      </c>
      <c r="X92" s="31">
        <v>0.32481170010526389</v>
      </c>
      <c r="Y92" s="31">
        <v>-0.28487247858562331</v>
      </c>
      <c r="Z92" s="31">
        <v>-0.86588999667277322</v>
      </c>
      <c r="AA92" s="31">
        <v>0.72563755865840973</v>
      </c>
      <c r="AB92" s="31">
        <v>-0.42652220049148898</v>
      </c>
      <c r="AC92" s="31">
        <v>-0.15266845196309869</v>
      </c>
      <c r="AD92" s="31">
        <v>-0.25151764146387162</v>
      </c>
      <c r="AE92" s="61">
        <v>-5.2409618302246327E-3</v>
      </c>
      <c r="AF9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6.326513482507985</v>
      </c>
      <c r="AG92" s="31"/>
      <c r="AH92" s="20">
        <v>0</v>
      </c>
      <c r="AI92" s="31">
        <v>2</v>
      </c>
      <c r="AJ92" s="31">
        <v>0</v>
      </c>
      <c r="AK92" s="31">
        <v>2</v>
      </c>
      <c r="AL92" s="20">
        <v>-0.64932677971409225</v>
      </c>
      <c r="AM92" s="20">
        <v>0.52129808438813696</v>
      </c>
      <c r="AN92" s="20">
        <v>0.72563755865840973</v>
      </c>
      <c r="AO92" s="20">
        <v>-0.15266845196309869</v>
      </c>
      <c r="AP92" s="20">
        <v>-5.2409618302246327E-3</v>
      </c>
      <c r="AQ92" s="20">
        <v>0.18309011441519471</v>
      </c>
      <c r="AR92" s="20">
        <v>-0.72321871799110504</v>
      </c>
      <c r="AS92" s="20">
        <v>0.13847116422999059</v>
      </c>
      <c r="AT92" s="20">
        <v>-0.46108129968059319</v>
      </c>
      <c r="AU92" s="20">
        <v>-0.17407615665182991</v>
      </c>
      <c r="AV92" s="20">
        <v>-0.14940654136917239</v>
      </c>
      <c r="AW92" s="20">
        <v>-0.15401149178214291</v>
      </c>
      <c r="AX92" s="20">
        <v>2.0655422937394721E-2</v>
      </c>
      <c r="AY9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2.10837049138595</v>
      </c>
    </row>
    <row r="93" spans="1:51" hidden="1" x14ac:dyDescent="0.3">
      <c r="A93" s="1" t="s">
        <v>92</v>
      </c>
      <c r="B93" s="20">
        <v>2015</v>
      </c>
      <c r="C93" s="48">
        <v>1.7000000000000002</v>
      </c>
      <c r="D93" s="48">
        <v>29.55</v>
      </c>
      <c r="E93" s="48">
        <v>0</v>
      </c>
      <c r="F93" s="48">
        <v>0</v>
      </c>
      <c r="G93" s="48">
        <v>0</v>
      </c>
      <c r="H93" s="48">
        <v>0.49</v>
      </c>
      <c r="I93" s="48">
        <v>1</v>
      </c>
      <c r="J93" s="20"/>
      <c r="K93" s="31"/>
      <c r="L93" s="31"/>
      <c r="M93" s="62">
        <v>0</v>
      </c>
      <c r="N93" s="62">
        <v>1</v>
      </c>
      <c r="O93" s="63">
        <v>0</v>
      </c>
      <c r="P93" s="62">
        <v>6</v>
      </c>
      <c r="Q93" s="62">
        <v>0</v>
      </c>
      <c r="R93" s="62"/>
      <c r="S93" s="31">
        <v>-0.38165392328108411</v>
      </c>
      <c r="T93" s="31">
        <v>-5.1664889723012308E-2</v>
      </c>
      <c r="U93" s="31">
        <v>-0.29964378079002479</v>
      </c>
      <c r="V93" s="31">
        <v>-0.60331056120476678</v>
      </c>
      <c r="W93" s="31">
        <v>0.31567166686958958</v>
      </c>
      <c r="X93" s="31">
        <v>0.73829898704908359</v>
      </c>
      <c r="Y93" s="31">
        <v>-0.18898041351410871</v>
      </c>
      <c r="Z93" s="31">
        <v>-0.2637165483832592</v>
      </c>
      <c r="AA93" s="31">
        <v>-0.30394320188385149</v>
      </c>
      <c r="AB93" s="31">
        <v>-0.61458814078670909</v>
      </c>
      <c r="AC93" s="31">
        <v>-0.22107013035969689</v>
      </c>
      <c r="AD93" s="31">
        <v>-0.45683593154811258</v>
      </c>
      <c r="AE93" s="61">
        <v>0.20570365789522049</v>
      </c>
      <c r="AF9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2.1220781352675817</v>
      </c>
      <c r="AG93" s="31"/>
      <c r="AH93" s="20">
        <v>0</v>
      </c>
      <c r="AI93" s="31">
        <v>2</v>
      </c>
      <c r="AJ93" s="31">
        <v>0</v>
      </c>
      <c r="AK93" s="31">
        <v>2</v>
      </c>
      <c r="AL93" s="20">
        <v>-5.1664889723012308E-2</v>
      </c>
      <c r="AM93" s="20">
        <v>-0.29964378079002479</v>
      </c>
      <c r="AN93" s="20">
        <v>-0.30394320188385149</v>
      </c>
      <c r="AO93" s="20">
        <v>-0.22107013035969689</v>
      </c>
      <c r="AP93" s="20">
        <v>0.20570365789522049</v>
      </c>
      <c r="AQ93" s="20">
        <v>0.71320504423047448</v>
      </c>
      <c r="AR93" s="20">
        <v>-3.5448120434295342E-2</v>
      </c>
      <c r="AS93" s="20">
        <v>0.3884722041524456</v>
      </c>
      <c r="AT93" s="20">
        <v>0.35980189497094972</v>
      </c>
      <c r="AU93" s="20">
        <v>6.3300420600664806E-2</v>
      </c>
      <c r="AV93" s="20">
        <v>-0.28430319101205243</v>
      </c>
      <c r="AW93" s="20">
        <v>-0.19930898936512631</v>
      </c>
      <c r="AX93" s="20">
        <v>1.0347298507689431</v>
      </c>
      <c r="AY9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2.261534369940148</v>
      </c>
    </row>
    <row r="94" spans="1:51" hidden="1" x14ac:dyDescent="0.3">
      <c r="A94" s="1" t="s">
        <v>17</v>
      </c>
      <c r="B94" s="20">
        <v>2015</v>
      </c>
      <c r="C94" s="48">
        <v>1.6</v>
      </c>
      <c r="D94" s="48">
        <v>27.82</v>
      </c>
      <c r="E94" s="48">
        <v>0</v>
      </c>
      <c r="F94" s="48">
        <v>0</v>
      </c>
      <c r="G94" s="48">
        <v>0</v>
      </c>
      <c r="H94" s="48">
        <v>0.36</v>
      </c>
      <c r="I94" s="48">
        <v>0</v>
      </c>
      <c r="J94" s="20"/>
      <c r="K94" s="31"/>
      <c r="L94" s="31"/>
      <c r="M94" s="62">
        <v>0</v>
      </c>
      <c r="N94" s="62">
        <v>1</v>
      </c>
      <c r="O94" s="63">
        <v>0</v>
      </c>
      <c r="P94" s="62">
        <v>6</v>
      </c>
      <c r="Q94" s="62">
        <v>0</v>
      </c>
      <c r="R94" s="62"/>
      <c r="S94" s="31">
        <v>-0.38165392328108411</v>
      </c>
      <c r="T94" s="31">
        <v>-0.75326797797341016</v>
      </c>
      <c r="U94" s="31">
        <v>-0.33248145539715651</v>
      </c>
      <c r="V94" s="31">
        <v>-0.69441289515167315</v>
      </c>
      <c r="W94" s="31">
        <v>-0.40010192666412392</v>
      </c>
      <c r="X94" s="31">
        <v>-3.9854196331961973E-3</v>
      </c>
      <c r="Y94" s="31">
        <v>-0.31077250611888069</v>
      </c>
      <c r="Z94" s="31">
        <v>7.2615033470214878E-3</v>
      </c>
      <c r="AA94" s="31">
        <v>-0.45910050516345169</v>
      </c>
      <c r="AB94" s="31">
        <v>-0.13135558513470499</v>
      </c>
      <c r="AC94" s="31">
        <v>-0.28107160263741449</v>
      </c>
      <c r="AD94" s="31">
        <v>-0.38472643944993218</v>
      </c>
      <c r="AE94" s="61">
        <v>-0.76076555240102195</v>
      </c>
      <c r="AF9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2.5963627345406257</v>
      </c>
      <c r="AG94" s="31"/>
      <c r="AH94" s="20">
        <v>0</v>
      </c>
      <c r="AI94" s="31">
        <v>2</v>
      </c>
      <c r="AJ94" s="31">
        <v>0</v>
      </c>
      <c r="AK94" s="31">
        <v>2</v>
      </c>
      <c r="AL94" s="20">
        <v>-0.75326797797341016</v>
      </c>
      <c r="AM94" s="20">
        <v>-0.33248145539715651</v>
      </c>
      <c r="AN94" s="20">
        <v>-0.45910050516345169</v>
      </c>
      <c r="AO94" s="20">
        <v>-0.28107160263741449</v>
      </c>
      <c r="AP94" s="20">
        <v>-0.76076555240102195</v>
      </c>
      <c r="AQ94" s="20">
        <v>1.2243872979809229</v>
      </c>
      <c r="AR94" s="20">
        <v>-0.39570890963071942</v>
      </c>
      <c r="AS94" s="20">
        <v>4.8470789857906822E-2</v>
      </c>
      <c r="AT94" s="20">
        <v>0.59133305243677137</v>
      </c>
      <c r="AU94" s="20">
        <v>-0.30595203290321582</v>
      </c>
      <c r="AV94" s="20">
        <v>-9.159369152222413E-2</v>
      </c>
      <c r="AW94" s="20">
        <v>-0.15401149178214291</v>
      </c>
      <c r="AX94" s="20">
        <v>-0.32745967915403262</v>
      </c>
      <c r="AY9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3.787174735022385</v>
      </c>
    </row>
    <row r="95" spans="1:51" hidden="1" x14ac:dyDescent="0.3">
      <c r="A95" s="1" t="s">
        <v>90</v>
      </c>
      <c r="B95" s="20">
        <v>2015</v>
      </c>
      <c r="C95" s="48">
        <v>1.4000000000000001</v>
      </c>
      <c r="D95" s="48">
        <v>36.64</v>
      </c>
      <c r="E95" s="48">
        <v>0</v>
      </c>
      <c r="F95" s="48">
        <v>0</v>
      </c>
      <c r="G95" s="48">
        <v>0</v>
      </c>
      <c r="H95" s="48">
        <v>1.1200000000000001</v>
      </c>
      <c r="I95" s="48">
        <v>2</v>
      </c>
      <c r="J95" s="20"/>
      <c r="K95" s="31"/>
      <c r="L95" s="31"/>
      <c r="M95" s="62">
        <v>1</v>
      </c>
      <c r="N95" s="62">
        <v>2</v>
      </c>
      <c r="O95" s="63">
        <v>0</v>
      </c>
      <c r="P95" s="62">
        <v>2</v>
      </c>
      <c r="Q95" s="62">
        <v>2</v>
      </c>
      <c r="R95" s="62"/>
      <c r="S95" s="31">
        <v>-0.38165392328108411</v>
      </c>
      <c r="T95" s="31">
        <v>-0.25954728624164891</v>
      </c>
      <c r="U95" s="31">
        <v>-0.78399948124514307</v>
      </c>
      <c r="V95" s="31">
        <v>0.30489759575448061</v>
      </c>
      <c r="W95" s="31">
        <v>1.276315173980626</v>
      </c>
      <c r="X95" s="31">
        <v>-6.8748488672589633E-2</v>
      </c>
      <c r="Y95" s="31">
        <v>-4.1311428268251973E-2</v>
      </c>
      <c r="Z95" s="31">
        <v>0.89546733957405378</v>
      </c>
      <c r="AA95" s="31">
        <v>0.91026788039441442</v>
      </c>
      <c r="AB95" s="31">
        <v>3.397401652386574</v>
      </c>
      <c r="AC95" s="31">
        <v>1.1238628707453451</v>
      </c>
      <c r="AD95" s="31">
        <v>-0.16435002029413681</v>
      </c>
      <c r="AE95" s="61">
        <v>-0.30209781910829209</v>
      </c>
      <c r="AF9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17.110184785255505</v>
      </c>
      <c r="AG95" s="31"/>
      <c r="AH95" s="20">
        <v>2</v>
      </c>
      <c r="AI95" s="31">
        <v>0</v>
      </c>
      <c r="AJ95" s="31">
        <v>0</v>
      </c>
      <c r="AK95" s="31">
        <v>1</v>
      </c>
      <c r="AL95" s="20">
        <v>-0.25954728624164891</v>
      </c>
      <c r="AM95" s="20">
        <v>-0.78399948124514307</v>
      </c>
      <c r="AN95" s="20">
        <v>0.91026788039441442</v>
      </c>
      <c r="AO95" s="20">
        <v>1.1238628707453451</v>
      </c>
      <c r="AP95" s="20">
        <v>-0.30209781910829209</v>
      </c>
      <c r="AQ95" s="20">
        <v>-0.95287044947469079</v>
      </c>
      <c r="AR95" s="20">
        <v>-2.6971395982567799E-3</v>
      </c>
      <c r="AS95" s="20">
        <v>0.71847357685008617</v>
      </c>
      <c r="AT95" s="20">
        <v>0.38085018201329879</v>
      </c>
      <c r="AU95" s="20">
        <v>-0.38507755865404719</v>
      </c>
      <c r="AV95" s="20">
        <v>-0.20721939121612101</v>
      </c>
      <c r="AW95" s="20">
        <v>-0.28990398453109351</v>
      </c>
      <c r="AX95" s="20">
        <v>0.32336420736472271</v>
      </c>
      <c r="AY9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4.8139922819577219</v>
      </c>
    </row>
    <row r="96" spans="1:51" hidden="1" x14ac:dyDescent="0.3">
      <c r="A96" s="1" t="s">
        <v>13</v>
      </c>
      <c r="B96" s="20">
        <v>2015</v>
      </c>
      <c r="C96" s="48">
        <v>1.2</v>
      </c>
      <c r="D96" s="48">
        <v>12.7</v>
      </c>
      <c r="E96" s="48">
        <v>0</v>
      </c>
      <c r="F96" s="48">
        <v>0</v>
      </c>
      <c r="G96" s="48">
        <v>0</v>
      </c>
      <c r="H96" s="48">
        <v>0.49</v>
      </c>
      <c r="I96" s="48">
        <v>5</v>
      </c>
      <c r="J96" s="20"/>
      <c r="K96" s="31"/>
      <c r="L96" s="31"/>
      <c r="M96" s="62">
        <v>4</v>
      </c>
      <c r="N96" s="62">
        <v>0</v>
      </c>
      <c r="O96" s="63">
        <v>0</v>
      </c>
      <c r="P96" s="62">
        <v>7</v>
      </c>
      <c r="Q96" s="62">
        <v>1</v>
      </c>
      <c r="R96" s="62"/>
      <c r="S96" s="31">
        <v>-0.18701781857971</v>
      </c>
      <c r="T96" s="31">
        <v>0.20818810592528331</v>
      </c>
      <c r="U96" s="31">
        <v>0.29964378079003068</v>
      </c>
      <c r="V96" s="31">
        <v>-0.30629591370723769</v>
      </c>
      <c r="W96" s="31">
        <v>0.84308378842074683</v>
      </c>
      <c r="X96" s="31">
        <v>-0.49718109924088533</v>
      </c>
      <c r="Y96" s="31">
        <v>-0.23259808455156919</v>
      </c>
      <c r="Z96" s="31">
        <v>1.648184149935946</v>
      </c>
      <c r="AA96" s="31">
        <v>0.2165464401499706</v>
      </c>
      <c r="AB96" s="31">
        <v>-0.72701744788109246</v>
      </c>
      <c r="AC96" s="31">
        <v>-0.47997648323804859</v>
      </c>
      <c r="AD96" s="31">
        <v>1.001949810798721</v>
      </c>
      <c r="AE96" s="61">
        <v>1.26865139122847</v>
      </c>
      <c r="AF9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7.409717645364613</v>
      </c>
      <c r="AG96" s="31"/>
      <c r="AH96" s="20">
        <v>3</v>
      </c>
      <c r="AI96" s="31">
        <v>3</v>
      </c>
      <c r="AJ96" s="31">
        <v>0</v>
      </c>
      <c r="AK96" s="31">
        <v>3</v>
      </c>
      <c r="AL96" s="20">
        <v>0.20818810592528331</v>
      </c>
      <c r="AM96" s="20">
        <v>0.29964378079003068</v>
      </c>
      <c r="AN96" s="20">
        <v>0.2165464401499706</v>
      </c>
      <c r="AO96" s="20">
        <v>-0.47997648323804859</v>
      </c>
      <c r="AP96" s="20">
        <v>1.26865139122847</v>
      </c>
      <c r="AQ96" s="20">
        <v>-0.40382284359457948</v>
      </c>
      <c r="AR96" s="20">
        <v>0.39031463043420522</v>
      </c>
      <c r="AS96" s="20">
        <v>0.3884722041524456</v>
      </c>
      <c r="AT96" s="20">
        <v>8.6174163420435893E-2</v>
      </c>
      <c r="AU96" s="20">
        <v>0.19517629685205071</v>
      </c>
      <c r="AV96" s="20">
        <v>-0.18794844126713819</v>
      </c>
      <c r="AW96" s="20">
        <v>0.4801534743796273</v>
      </c>
      <c r="AX96" s="20">
        <v>-0.38800143603949822</v>
      </c>
      <c r="AY9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2.9481407368192722</v>
      </c>
    </row>
    <row r="97" spans="1:51" hidden="1" x14ac:dyDescent="0.3">
      <c r="A97" s="1" t="s">
        <v>25</v>
      </c>
      <c r="B97" s="20">
        <v>2015</v>
      </c>
      <c r="C97" s="48">
        <v>2.7</v>
      </c>
      <c r="D97" s="48">
        <v>24.22</v>
      </c>
      <c r="E97" s="48">
        <v>3</v>
      </c>
      <c r="F97" s="48">
        <v>0.5</v>
      </c>
      <c r="G97" s="48">
        <v>0.2</v>
      </c>
      <c r="H97" s="48">
        <v>0.18</v>
      </c>
      <c r="I97" s="48">
        <v>0</v>
      </c>
      <c r="J97" s="20"/>
      <c r="K97" s="31"/>
      <c r="L97" s="31"/>
      <c r="M97" s="62">
        <v>4</v>
      </c>
      <c r="N97" s="62">
        <v>0</v>
      </c>
      <c r="O97" s="63">
        <v>0</v>
      </c>
      <c r="P97" s="62">
        <v>7</v>
      </c>
      <c r="Q97" s="62">
        <v>1</v>
      </c>
      <c r="R97" s="62"/>
      <c r="S97" s="31">
        <v>0.20225439082303831</v>
      </c>
      <c r="T97" s="31">
        <v>0.90979119417568111</v>
      </c>
      <c r="U97" s="31">
        <v>-1.3504493682180729</v>
      </c>
      <c r="V97" s="31">
        <v>0.53070881075342657</v>
      </c>
      <c r="W97" s="31">
        <v>-1.396090909988373E-2</v>
      </c>
      <c r="X97" s="31">
        <v>-0.88575951347724724</v>
      </c>
      <c r="Y97" s="31">
        <v>-0.36194998208074991</v>
      </c>
      <c r="Z97" s="31">
        <v>1.9041078654589889</v>
      </c>
      <c r="AA97" s="31">
        <v>-0.54513681832679395</v>
      </c>
      <c r="AB97" s="31">
        <v>-0.39274549581827439</v>
      </c>
      <c r="AC97" s="31">
        <v>0.74675361747988922</v>
      </c>
      <c r="AD97" s="31">
        <v>1.266654014560848</v>
      </c>
      <c r="AE97" s="61">
        <v>0.95608977119223937</v>
      </c>
      <c r="AF9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11.042975752649925</v>
      </c>
      <c r="AG97" s="31"/>
      <c r="AH97" s="20">
        <v>3</v>
      </c>
      <c r="AI97" s="31">
        <v>3</v>
      </c>
      <c r="AJ97" s="31">
        <v>0</v>
      </c>
      <c r="AK97" s="31">
        <v>3</v>
      </c>
      <c r="AL97" s="20">
        <v>0.90979119417568111</v>
      </c>
      <c r="AM97" s="20">
        <v>-1.3504493682180729</v>
      </c>
      <c r="AN97" s="20">
        <v>-0.54513681832679395</v>
      </c>
      <c r="AO97" s="20">
        <v>0.74675361747988922</v>
      </c>
      <c r="AP97" s="20">
        <v>0.95608977119223937</v>
      </c>
      <c r="AQ97" s="20">
        <v>-1.1232645340581739</v>
      </c>
      <c r="AR97" s="20">
        <v>0.68507345795855212</v>
      </c>
      <c r="AS97" s="20">
        <v>7.8470914648601411E-2</v>
      </c>
      <c r="AT97" s="20">
        <v>-0.98728847573927481</v>
      </c>
      <c r="AU97" s="20">
        <v>0.9600563791100889</v>
      </c>
      <c r="AV97" s="20">
        <v>1.1802890051106421</v>
      </c>
      <c r="AW97" s="20">
        <v>0.43485597679664389</v>
      </c>
      <c r="AX97" s="20">
        <v>-0.13069896927626951</v>
      </c>
      <c r="AY9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9.653273682439643</v>
      </c>
    </row>
    <row r="98" spans="1:51" hidden="1" x14ac:dyDescent="0.3">
      <c r="A98" s="1" t="s">
        <v>15</v>
      </c>
      <c r="B98" s="20">
        <v>2015</v>
      </c>
      <c r="C98" s="48">
        <v>1.7000000000000002</v>
      </c>
      <c r="D98" s="48">
        <v>11.54</v>
      </c>
      <c r="E98" s="48">
        <v>0</v>
      </c>
      <c r="F98" s="48">
        <v>0</v>
      </c>
      <c r="G98" s="48">
        <v>0</v>
      </c>
      <c r="H98" s="48">
        <v>0.24</v>
      </c>
      <c r="I98" s="48">
        <v>1</v>
      </c>
      <c r="J98" s="20"/>
      <c r="K98" s="31"/>
      <c r="L98" s="31"/>
      <c r="M98" s="62">
        <v>0</v>
      </c>
      <c r="N98" s="62">
        <v>1</v>
      </c>
      <c r="O98" s="63">
        <v>0</v>
      </c>
      <c r="P98" s="62">
        <v>6</v>
      </c>
      <c r="Q98" s="62">
        <v>0</v>
      </c>
      <c r="R98" s="62"/>
      <c r="S98" s="31">
        <v>-0.38165392328108411</v>
      </c>
      <c r="T98" s="31">
        <v>-0.5973561805844334</v>
      </c>
      <c r="U98" s="31">
        <v>-0.1108271517990502</v>
      </c>
      <c r="V98" s="31">
        <v>-0.1891206127357408</v>
      </c>
      <c r="W98" s="31">
        <v>4.875238098371891E-3</v>
      </c>
      <c r="X98" s="31">
        <v>0.69346301617565831</v>
      </c>
      <c r="Y98" s="31">
        <v>-0.37246383275920081</v>
      </c>
      <c r="Z98" s="31">
        <v>0.79008698612338946</v>
      </c>
      <c r="AA98" s="31">
        <v>0.3488852302328061</v>
      </c>
      <c r="AB98" s="31">
        <v>-0.54132572093829179</v>
      </c>
      <c r="AC98" s="31">
        <v>-0.37317386258371121</v>
      </c>
      <c r="AD98" s="31">
        <v>-1.223973961244482</v>
      </c>
      <c r="AE98" s="61">
        <v>-0.42025017052144797</v>
      </c>
      <c r="AF9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4.0231604978482842</v>
      </c>
      <c r="AG98" s="31"/>
      <c r="AH98" s="20">
        <v>0</v>
      </c>
      <c r="AI98" s="31">
        <v>2</v>
      </c>
      <c r="AJ98" s="31">
        <v>0</v>
      </c>
      <c r="AK98" s="31">
        <v>2</v>
      </c>
      <c r="AL98" s="20">
        <v>-0.5973561805844334</v>
      </c>
      <c r="AM98" s="20">
        <v>-0.1108271517990502</v>
      </c>
      <c r="AN98" s="20">
        <v>0.3488852302328061</v>
      </c>
      <c r="AO98" s="20">
        <v>-0.37317386258371121</v>
      </c>
      <c r="AP98" s="20">
        <v>-0.42025017052144797</v>
      </c>
      <c r="AQ98" s="20">
        <v>0.8268011006194631</v>
      </c>
      <c r="AR98" s="20">
        <v>-0.65771675631902793</v>
      </c>
      <c r="AS98" s="20">
        <v>0.61847316088110416</v>
      </c>
      <c r="AT98" s="20">
        <v>-0.1243087070030367</v>
      </c>
      <c r="AU98" s="20">
        <v>-0.56970378540598754</v>
      </c>
      <c r="AV98" s="20">
        <v>-0.20721939121612101</v>
      </c>
      <c r="AW98" s="20">
        <v>0.43485597679664389</v>
      </c>
      <c r="AX98" s="20">
        <v>-0.40313687526086461</v>
      </c>
      <c r="AY9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3.0399813423200186</v>
      </c>
    </row>
    <row r="99" spans="1:51" ht="28.2" hidden="1" x14ac:dyDescent="0.3">
      <c r="A99" s="1" t="s">
        <v>12</v>
      </c>
      <c r="B99" s="20">
        <v>2015</v>
      </c>
      <c r="C99" s="48">
        <v>3.8</v>
      </c>
      <c r="D99" s="48">
        <v>33.380000000000003</v>
      </c>
      <c r="E99" s="48">
        <v>0</v>
      </c>
      <c r="F99" s="48">
        <v>0</v>
      </c>
      <c r="G99" s="48">
        <v>0</v>
      </c>
      <c r="H99" s="48">
        <v>0.35</v>
      </c>
      <c r="I99" s="48">
        <v>0</v>
      </c>
      <c r="J99" s="20"/>
      <c r="K99" s="31"/>
      <c r="L99" s="31"/>
      <c r="M99" s="62">
        <v>0</v>
      </c>
      <c r="N99" s="62">
        <v>1</v>
      </c>
      <c r="O99" s="63">
        <v>0</v>
      </c>
      <c r="P99" s="62">
        <v>6</v>
      </c>
      <c r="Q99" s="62">
        <v>0</v>
      </c>
      <c r="R99" s="62"/>
      <c r="S99" s="31">
        <v>0.39689049552441252</v>
      </c>
      <c r="T99" s="31">
        <v>-0.18159138754716009</v>
      </c>
      <c r="U99" s="31">
        <v>2.8732965281238691E-2</v>
      </c>
      <c r="V99" s="31">
        <v>0.2464259545953264</v>
      </c>
      <c r="W99" s="31">
        <v>-0.75798872343098056</v>
      </c>
      <c r="X99" s="31">
        <v>-0.68150675727608256</v>
      </c>
      <c r="Y99" s="31">
        <v>-0.1783106601864945</v>
      </c>
      <c r="Z99" s="31">
        <v>-0.17339053113983299</v>
      </c>
      <c r="AA99" s="31">
        <v>0.72018515757470492</v>
      </c>
      <c r="AB99" s="31">
        <v>0.34646209759944863</v>
      </c>
      <c r="AC99" s="31">
        <v>0.21244050684681329</v>
      </c>
      <c r="AD99" s="31">
        <v>1.0686336910275489</v>
      </c>
      <c r="AE99" s="61">
        <v>-0.70711202369604786</v>
      </c>
      <c r="AF9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3.6787251596154986</v>
      </c>
      <c r="AG99" s="31"/>
      <c r="AH99" s="20">
        <v>0</v>
      </c>
      <c r="AI99" s="31">
        <v>2</v>
      </c>
      <c r="AJ99" s="31">
        <v>0</v>
      </c>
      <c r="AK99" s="31">
        <v>2</v>
      </c>
      <c r="AL99" s="20">
        <v>-0.18159138754716009</v>
      </c>
      <c r="AM99" s="20">
        <v>2.8732965281238691E-2</v>
      </c>
      <c r="AN99" s="20">
        <v>0.72018515757470492</v>
      </c>
      <c r="AO99" s="20">
        <v>0.21244050684681329</v>
      </c>
      <c r="AP99" s="20">
        <v>-0.70711202369604786</v>
      </c>
      <c r="AQ99" s="20">
        <v>-0.15769805475177101</v>
      </c>
      <c r="AR99" s="20">
        <v>-0.10095008210637239</v>
      </c>
      <c r="AS99" s="20">
        <v>0.258471663392769</v>
      </c>
      <c r="AT99" s="20">
        <v>-0.27164671629946818</v>
      </c>
      <c r="AU99" s="20">
        <v>1.0550070100110409E-2</v>
      </c>
      <c r="AV99" s="20">
        <v>0.1974705577125182</v>
      </c>
      <c r="AW99" s="20">
        <v>-0.42579647728004422</v>
      </c>
      <c r="AX99" s="20">
        <v>0.33849964658608878</v>
      </c>
      <c r="AY9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1.6082557702694051</v>
      </c>
    </row>
    <row r="100" spans="1:51" hidden="1" x14ac:dyDescent="0.3">
      <c r="A100" s="1" t="s">
        <v>27</v>
      </c>
      <c r="B100" s="20">
        <v>2015</v>
      </c>
      <c r="C100" s="48">
        <v>1.3</v>
      </c>
      <c r="D100" s="48">
        <v>34.840000000000003</v>
      </c>
      <c r="E100" s="48">
        <v>0</v>
      </c>
      <c r="F100" s="48">
        <v>0</v>
      </c>
      <c r="G100" s="48">
        <v>0</v>
      </c>
      <c r="H100" s="48">
        <v>0.46</v>
      </c>
      <c r="I100" s="48">
        <v>0</v>
      </c>
      <c r="J100" s="20"/>
      <c r="K100" s="31"/>
      <c r="L100" s="31"/>
      <c r="M100" s="62">
        <v>0</v>
      </c>
      <c r="N100" s="62">
        <v>1</v>
      </c>
      <c r="O100" s="63">
        <v>0</v>
      </c>
      <c r="P100" s="62">
        <v>6</v>
      </c>
      <c r="Q100" s="62">
        <v>0</v>
      </c>
      <c r="R100" s="62"/>
      <c r="S100" s="31">
        <v>-0.38165392328108411</v>
      </c>
      <c r="T100" s="31">
        <v>0.54599700026806763</v>
      </c>
      <c r="U100" s="31">
        <v>-1.3381352402404001</v>
      </c>
      <c r="V100" s="31">
        <v>-0.1162683656886459</v>
      </c>
      <c r="W100" s="31">
        <v>-0.30592119067284579</v>
      </c>
      <c r="X100" s="31">
        <v>-1.0999758187613951</v>
      </c>
      <c r="Y100" s="31">
        <v>-8.6730968487157431E-2</v>
      </c>
      <c r="Z100" s="31">
        <v>-0.76050964322210846</v>
      </c>
      <c r="AA100" s="31">
        <v>-0.86519705516946677</v>
      </c>
      <c r="AB100" s="31">
        <v>-0.45165867380911101</v>
      </c>
      <c r="AC100" s="31">
        <v>-0.24717077080050409</v>
      </c>
      <c r="AD100" s="31">
        <v>-0.14566088790276999</v>
      </c>
      <c r="AE100" s="61">
        <v>-0.25498970631743578</v>
      </c>
      <c r="AF10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5.2372201870132358</v>
      </c>
      <c r="AG100" s="31"/>
      <c r="AH100" s="20">
        <v>3</v>
      </c>
      <c r="AI100" s="31">
        <v>3</v>
      </c>
      <c r="AJ100" s="31">
        <v>0</v>
      </c>
      <c r="AK100" s="31">
        <v>2</v>
      </c>
      <c r="AL100" s="20">
        <v>0.54599700026806763</v>
      </c>
      <c r="AM100" s="20">
        <v>-1.3381352402404001</v>
      </c>
      <c r="AN100" s="20">
        <v>-0.86519705516946677</v>
      </c>
      <c r="AO100" s="20">
        <v>-0.24717077080050409</v>
      </c>
      <c r="AP100" s="20">
        <v>-0.25498970631743578</v>
      </c>
      <c r="AQ100" s="20">
        <v>0.31561884686901459</v>
      </c>
      <c r="AR100" s="20">
        <v>0.52131855377835867</v>
      </c>
      <c r="AS100" s="20">
        <v>0.1284711226330924</v>
      </c>
      <c r="AT100" s="20">
        <v>2.3029302293394699E-2</v>
      </c>
      <c r="AU100" s="20">
        <v>0.37980252360399069</v>
      </c>
      <c r="AV100" s="20">
        <v>1.0646633054167449</v>
      </c>
      <c r="AW100" s="20">
        <v>2.7178498549791579E-2</v>
      </c>
      <c r="AX100" s="20">
        <v>6.6061740601493488E-2</v>
      </c>
      <c r="AY10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4.634681934333627</v>
      </c>
    </row>
    <row r="101" spans="1:51" hidden="1" x14ac:dyDescent="0.3">
      <c r="A101" s="1" t="s">
        <v>50</v>
      </c>
      <c r="B101" s="20">
        <v>2015</v>
      </c>
      <c r="C101" s="48">
        <v>1.4051582999999999</v>
      </c>
      <c r="D101" s="48">
        <v>25.29</v>
      </c>
      <c r="E101" s="48">
        <v>0</v>
      </c>
      <c r="F101" s="48">
        <v>0</v>
      </c>
      <c r="G101" s="48">
        <v>0</v>
      </c>
      <c r="H101" s="48">
        <v>0.7</v>
      </c>
      <c r="I101" s="48">
        <v>0</v>
      </c>
      <c r="J101" s="20"/>
      <c r="K101" s="31"/>
      <c r="L101" s="31"/>
      <c r="M101" s="62">
        <v>0</v>
      </c>
      <c r="N101" s="62">
        <v>1</v>
      </c>
      <c r="O101" s="63">
        <v>0</v>
      </c>
      <c r="P101" s="62">
        <v>6</v>
      </c>
      <c r="Q101" s="62">
        <v>0</v>
      </c>
      <c r="R101" s="62"/>
      <c r="S101" s="31">
        <v>-0.34545160780662848</v>
      </c>
      <c r="T101" s="31">
        <v>0.15621750679562429</v>
      </c>
      <c r="U101" s="31">
        <v>-0.41047093258908091</v>
      </c>
      <c r="V101" s="31">
        <v>-0.45398572653887359</v>
      </c>
      <c r="W101" s="31">
        <v>-0.13639586588854519</v>
      </c>
      <c r="X101" s="31">
        <v>-3.8857841423639031E-2</v>
      </c>
      <c r="Y101" s="31">
        <v>-0.1266719599411838</v>
      </c>
      <c r="Z101" s="31">
        <v>-0.20349920355430801</v>
      </c>
      <c r="AA101" s="31">
        <v>-0.46081779684335877</v>
      </c>
      <c r="AB101" s="31">
        <v>-2.988961117803067E-2</v>
      </c>
      <c r="AC101" s="31">
        <v>-0.41157480484145048</v>
      </c>
      <c r="AD101" s="31">
        <v>-1.3583674388983911</v>
      </c>
      <c r="AE101" s="61">
        <v>-0.21862158453143121</v>
      </c>
      <c r="AF10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2.8714993715279933</v>
      </c>
      <c r="AG101" s="31"/>
      <c r="AH101" s="20">
        <v>0</v>
      </c>
      <c r="AI101" s="31">
        <v>2</v>
      </c>
      <c r="AJ101" s="31">
        <v>0</v>
      </c>
      <c r="AK101" s="31">
        <v>2</v>
      </c>
      <c r="AL101" s="20">
        <v>0.15621750679562429</v>
      </c>
      <c r="AM101" s="20">
        <v>-0.41047093258908091</v>
      </c>
      <c r="AN101" s="20">
        <v>-0.46081779684335877</v>
      </c>
      <c r="AO101" s="20">
        <v>-0.41157480484145048</v>
      </c>
      <c r="AP101" s="20">
        <v>-0.21862158453143121</v>
      </c>
      <c r="AQ101" s="20">
        <v>5.0561381961374698E-2</v>
      </c>
      <c r="AR101" s="20">
        <v>0.52131855377835867</v>
      </c>
      <c r="AS101" s="20">
        <v>0.22847153860207439</v>
      </c>
      <c r="AT101" s="20">
        <v>4.4077589335740762E-2</v>
      </c>
      <c r="AU101" s="20">
        <v>-0.51695343490543311</v>
      </c>
      <c r="AV101" s="20">
        <v>-0.24576129111408651</v>
      </c>
      <c r="AW101" s="20">
        <v>-6.3416496616175655E-2</v>
      </c>
      <c r="AX101" s="20">
        <v>3.5790862158760803E-2</v>
      </c>
      <c r="AY10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1.2838462246408424</v>
      </c>
    </row>
    <row r="102" spans="1:51" hidden="1" x14ac:dyDescent="0.3">
      <c r="A102" s="1" t="s">
        <v>26</v>
      </c>
      <c r="B102" s="20">
        <v>2015</v>
      </c>
      <c r="C102" s="48">
        <v>2.1999999999999997</v>
      </c>
      <c r="D102" s="48">
        <v>23.02</v>
      </c>
      <c r="E102" s="48">
        <v>0</v>
      </c>
      <c r="F102" s="48">
        <v>0</v>
      </c>
      <c r="G102" s="48">
        <v>0</v>
      </c>
      <c r="H102" s="48">
        <v>0.57999999999999996</v>
      </c>
      <c r="I102" s="48">
        <v>0</v>
      </c>
      <c r="J102" s="20"/>
      <c r="K102" s="31"/>
      <c r="L102" s="31"/>
      <c r="M102" s="62">
        <v>0</v>
      </c>
      <c r="N102" s="62">
        <v>1</v>
      </c>
      <c r="O102" s="63">
        <v>0</v>
      </c>
      <c r="P102" s="62">
        <v>6</v>
      </c>
      <c r="Q102" s="62">
        <v>0</v>
      </c>
      <c r="R102" s="62"/>
      <c r="S102" s="31">
        <v>-0.38165392328108411</v>
      </c>
      <c r="T102" s="31">
        <v>-0.77925327753824003</v>
      </c>
      <c r="U102" s="31">
        <v>-4.1047093258870758E-3</v>
      </c>
      <c r="V102" s="31">
        <v>-0.35970564426745449</v>
      </c>
      <c r="W102" s="31">
        <v>0.21207285727918371</v>
      </c>
      <c r="X102" s="31">
        <v>-0.1982746267513765</v>
      </c>
      <c r="Y102" s="31">
        <v>-0.44082596556929621</v>
      </c>
      <c r="Z102" s="31">
        <v>0.88041300336681572</v>
      </c>
      <c r="AA102" s="31">
        <v>-0.37450242378203158</v>
      </c>
      <c r="AB102" s="31">
        <v>-0.62343032587624925</v>
      </c>
      <c r="AC102" s="31">
        <v>-0.4961768807530324</v>
      </c>
      <c r="AD102" s="31">
        <v>0.29391253248885069</v>
      </c>
      <c r="AE102" s="61">
        <v>-0.91821248239069553</v>
      </c>
      <c r="AF10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3.6406503728985613</v>
      </c>
      <c r="AG102" s="31"/>
      <c r="AH102" s="20">
        <v>0</v>
      </c>
      <c r="AI102" s="31">
        <v>2</v>
      </c>
      <c r="AJ102" s="31">
        <v>0</v>
      </c>
      <c r="AK102" s="31">
        <v>2</v>
      </c>
      <c r="AL102" s="20">
        <v>-0.77925327753824003</v>
      </c>
      <c r="AM102" s="20">
        <v>-4.1047093258870758E-3</v>
      </c>
      <c r="AN102" s="20">
        <v>-0.37450242378203158</v>
      </c>
      <c r="AO102" s="20">
        <v>-0.4961768807530324</v>
      </c>
      <c r="AP102" s="20">
        <v>-0.91821248239069553</v>
      </c>
      <c r="AQ102" s="20">
        <v>1.4515794107589</v>
      </c>
      <c r="AR102" s="20">
        <v>-0.72321871799110504</v>
      </c>
      <c r="AS102" s="20">
        <v>0.15847124742378699</v>
      </c>
      <c r="AT102" s="20">
        <v>0.25456045975921338</v>
      </c>
      <c r="AU102" s="20">
        <v>-0.30595203290321582</v>
      </c>
      <c r="AV102" s="20">
        <v>0.1589286578145527</v>
      </c>
      <c r="AW102" s="20">
        <v>-0.65228396519496201</v>
      </c>
      <c r="AX102" s="20">
        <v>0.33849964658608878</v>
      </c>
      <c r="AY10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5.2157738548496875</v>
      </c>
    </row>
    <row r="103" spans="1:51" ht="28.2" hidden="1" x14ac:dyDescent="0.3">
      <c r="A103" s="1" t="s">
        <v>91</v>
      </c>
      <c r="B103" s="20">
        <v>2015</v>
      </c>
      <c r="C103" s="48">
        <v>0.70000000000000007</v>
      </c>
      <c r="D103" s="48">
        <v>30.5</v>
      </c>
      <c r="E103" s="48">
        <v>0</v>
      </c>
      <c r="F103" s="48">
        <v>0</v>
      </c>
      <c r="G103" s="48">
        <v>0</v>
      </c>
      <c r="H103" s="48">
        <v>0.5</v>
      </c>
      <c r="I103" s="48">
        <v>0</v>
      </c>
      <c r="J103" s="20"/>
      <c r="K103" s="31"/>
      <c r="L103" s="31"/>
      <c r="M103" s="62">
        <v>3</v>
      </c>
      <c r="N103" s="62">
        <v>3</v>
      </c>
      <c r="O103" s="63">
        <v>-1</v>
      </c>
      <c r="P103" s="62">
        <v>1</v>
      </c>
      <c r="Q103" s="62">
        <v>4</v>
      </c>
      <c r="R103" s="62"/>
      <c r="S103" s="31">
        <v>-0.57629002798245832</v>
      </c>
      <c r="T103" s="31">
        <v>0.98774709287016993</v>
      </c>
      <c r="U103" s="31">
        <v>0.80041831854870893</v>
      </c>
      <c r="V103" s="31">
        <v>-0.22714207049350549</v>
      </c>
      <c r="W103" s="31">
        <v>-1.0687851522021981</v>
      </c>
      <c r="X103" s="31">
        <v>0.55397332901388707</v>
      </c>
      <c r="Y103" s="31">
        <v>2.1717453908168398</v>
      </c>
      <c r="Z103" s="31">
        <v>-0.86588999667277322</v>
      </c>
      <c r="AA103" s="31">
        <v>1.4651248221723761</v>
      </c>
      <c r="AB103" s="31">
        <v>0.13838551178330771</v>
      </c>
      <c r="AC103" s="31">
        <v>1.9467830630342431</v>
      </c>
      <c r="AD103" s="31">
        <v>-0.74236459538174715</v>
      </c>
      <c r="AE103" s="61">
        <v>0.44534302640610191</v>
      </c>
      <c r="AF10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15.620590392959702</v>
      </c>
      <c r="AG103" s="31"/>
      <c r="AH103" s="20">
        <v>2</v>
      </c>
      <c r="AI103" s="31">
        <v>0</v>
      </c>
      <c r="AJ103" s="31">
        <v>2</v>
      </c>
      <c r="AK103" s="31">
        <v>1</v>
      </c>
      <c r="AL103" s="20">
        <v>0.98774709287016993</v>
      </c>
      <c r="AM103" s="20">
        <v>0.80041831854870893</v>
      </c>
      <c r="AN103" s="20">
        <v>1.4651248221723761</v>
      </c>
      <c r="AO103" s="20">
        <v>1.9467830630342431</v>
      </c>
      <c r="AP103" s="20">
        <v>0.44534302640610191</v>
      </c>
      <c r="AQ103" s="20">
        <v>-1.766975520262442</v>
      </c>
      <c r="AR103" s="20">
        <v>0.71782443879459001</v>
      </c>
      <c r="AS103" s="20">
        <v>0.70847353525318801</v>
      </c>
      <c r="AT103" s="20">
        <v>1.4964093952577029</v>
      </c>
      <c r="AU103" s="20">
        <v>-0.62245413590654164</v>
      </c>
      <c r="AV103" s="20">
        <v>-0.63118029009374299</v>
      </c>
      <c r="AW103" s="20">
        <v>-0.87877145310987992</v>
      </c>
      <c r="AX103" s="20">
        <v>0.55039579568521868</v>
      </c>
      <c r="AY10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15.990862005498959</v>
      </c>
    </row>
    <row r="104" spans="1:51" hidden="1" x14ac:dyDescent="0.3">
      <c r="A104" s="1" t="s">
        <v>84</v>
      </c>
      <c r="B104" s="20">
        <v>2015</v>
      </c>
      <c r="C104" s="48">
        <v>1.9</v>
      </c>
      <c r="D104" s="48">
        <v>27.21</v>
      </c>
      <c r="E104" s="48">
        <v>0</v>
      </c>
      <c r="F104" s="48">
        <v>0</v>
      </c>
      <c r="G104" s="48">
        <v>0</v>
      </c>
      <c r="H104" s="48">
        <v>0.3</v>
      </c>
      <c r="I104" s="48">
        <v>0</v>
      </c>
      <c r="J104" s="20"/>
      <c r="K104" s="31"/>
      <c r="L104" s="31"/>
      <c r="M104" s="62">
        <v>0</v>
      </c>
      <c r="N104" s="62">
        <v>1</v>
      </c>
      <c r="O104" s="63">
        <v>0</v>
      </c>
      <c r="P104" s="62">
        <v>6</v>
      </c>
      <c r="Q104" s="62">
        <v>0</v>
      </c>
      <c r="R104" s="62"/>
      <c r="S104" s="31">
        <v>-0.18701781857971</v>
      </c>
      <c r="T104" s="31">
        <v>-0.72728267840858118</v>
      </c>
      <c r="U104" s="31">
        <v>-0.62802052686129428</v>
      </c>
      <c r="V104" s="31">
        <v>-0.2002405524409604</v>
      </c>
      <c r="W104" s="31">
        <v>-0.54137303065104103</v>
      </c>
      <c r="X104" s="31">
        <v>-0.57190771736326251</v>
      </c>
      <c r="Y104" s="31">
        <v>-0.32744185903126177</v>
      </c>
      <c r="Z104" s="31">
        <v>0.72986964129443732</v>
      </c>
      <c r="AA104" s="31">
        <v>7.852568749268693E-3</v>
      </c>
      <c r="AB104" s="31">
        <v>-0.72036427003876113</v>
      </c>
      <c r="AC104" s="31">
        <v>-0.263971183038265</v>
      </c>
      <c r="AD104" s="31">
        <v>0.23876201474487271</v>
      </c>
      <c r="AE104" s="61">
        <v>-0.96550539673834213</v>
      </c>
      <c r="AF10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3.8363879802804788</v>
      </c>
      <c r="AG104" s="31"/>
      <c r="AH104" s="20">
        <v>0</v>
      </c>
      <c r="AI104" s="31">
        <v>2</v>
      </c>
      <c r="AJ104" s="31">
        <v>0</v>
      </c>
      <c r="AK104" s="31">
        <v>2</v>
      </c>
      <c r="AL104" s="20">
        <v>-0.72728267840858118</v>
      </c>
      <c r="AM104" s="20">
        <v>-0.62802052686129428</v>
      </c>
      <c r="AN104" s="20">
        <v>7.852568749268693E-3</v>
      </c>
      <c r="AO104" s="20">
        <v>-0.263971183038265</v>
      </c>
      <c r="AP104" s="20">
        <v>-0.96550539673834213</v>
      </c>
      <c r="AQ104" s="20">
        <v>0.99719518520294592</v>
      </c>
      <c r="AR104" s="20">
        <v>-0.49396185213883509</v>
      </c>
      <c r="AS104" s="20">
        <v>0.41847232894314018</v>
      </c>
      <c r="AT104" s="20">
        <v>0.5071399042673812</v>
      </c>
      <c r="AU104" s="20">
        <v>-0.30595203290321582</v>
      </c>
      <c r="AV104" s="20">
        <v>-0.41919984065493199</v>
      </c>
      <c r="AW104" s="20">
        <v>-0.15401149178214291</v>
      </c>
      <c r="AX104" s="20">
        <v>-0.49394951058906322</v>
      </c>
      <c r="AY10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4.1330403287203854</v>
      </c>
    </row>
    <row r="105" spans="1:51" hidden="1" x14ac:dyDescent="0.3">
      <c r="A105" s="1" t="s">
        <v>77</v>
      </c>
      <c r="B105" s="20">
        <v>2015</v>
      </c>
      <c r="C105" s="48">
        <v>1.8892750000000003</v>
      </c>
      <c r="D105" s="48">
        <v>16.96</v>
      </c>
      <c r="E105" s="48">
        <v>0</v>
      </c>
      <c r="F105" s="48">
        <v>0</v>
      </c>
      <c r="G105" s="48">
        <v>0</v>
      </c>
      <c r="H105" s="48">
        <v>0.96</v>
      </c>
      <c r="I105" s="48">
        <v>0</v>
      </c>
      <c r="J105" s="20"/>
      <c r="K105" s="31"/>
      <c r="L105" s="31"/>
      <c r="M105" s="62">
        <v>0</v>
      </c>
      <c r="N105" s="62">
        <v>1</v>
      </c>
      <c r="O105" s="63">
        <v>0</v>
      </c>
      <c r="P105" s="62">
        <v>6</v>
      </c>
      <c r="Q105" s="62">
        <v>0</v>
      </c>
      <c r="R105" s="62"/>
      <c r="S105" s="31">
        <v>-0.18701781857971</v>
      </c>
      <c r="T105" s="31">
        <v>-0.67531207927892223</v>
      </c>
      <c r="U105" s="31">
        <v>0.31606261809359648</v>
      </c>
      <c r="V105" s="31">
        <v>-0.66819229371531863</v>
      </c>
      <c r="W105" s="31">
        <v>0.55112350684778477</v>
      </c>
      <c r="X105" s="31">
        <v>-0.73132450269100069</v>
      </c>
      <c r="Y105" s="31">
        <v>-0.3283055125537061</v>
      </c>
      <c r="Z105" s="31">
        <v>-0.18844486734707</v>
      </c>
      <c r="AA105" s="31">
        <v>-0.74393479642203164</v>
      </c>
      <c r="AB105" s="31">
        <v>-0.49482517855242381</v>
      </c>
      <c r="AC105" s="31">
        <v>-0.42267507721282832</v>
      </c>
      <c r="AD105" s="31">
        <v>-0.65802687206909949</v>
      </c>
      <c r="AE105" s="61">
        <v>-0.71632493395099495</v>
      </c>
      <c r="AF10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3.9423331493808411</v>
      </c>
      <c r="AG105" s="31"/>
      <c r="AH105" s="20">
        <v>0</v>
      </c>
      <c r="AI105" s="31">
        <v>2</v>
      </c>
      <c r="AJ105" s="31">
        <v>0</v>
      </c>
      <c r="AK105" s="31">
        <v>2</v>
      </c>
      <c r="AL105" s="20">
        <v>-0.67531207927892223</v>
      </c>
      <c r="AM105" s="20">
        <v>0.31606261809359648</v>
      </c>
      <c r="AN105" s="20">
        <v>-0.74393479642203164</v>
      </c>
      <c r="AO105" s="20">
        <v>-0.42267507721282832</v>
      </c>
      <c r="AP105" s="20">
        <v>-0.71632493395099495</v>
      </c>
      <c r="AQ105" s="20">
        <v>0.75107039636013739</v>
      </c>
      <c r="AR105" s="20">
        <v>-0.82147166049921994</v>
      </c>
      <c r="AS105" s="20">
        <v>0.65847332726869701</v>
      </c>
      <c r="AT105" s="20">
        <v>-0.25059842925712061</v>
      </c>
      <c r="AU105" s="20">
        <v>-0.54332861015571021</v>
      </c>
      <c r="AV105" s="20">
        <v>0.33236720735539788</v>
      </c>
      <c r="AW105" s="20">
        <v>-1.8118999033191831E-2</v>
      </c>
      <c r="AX105" s="20">
        <v>0.59580211334931743</v>
      </c>
      <c r="AY10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4.2974481164992664</v>
      </c>
    </row>
    <row r="106" spans="1:51" hidden="1" x14ac:dyDescent="0.3">
      <c r="A106" s="1" t="s">
        <v>39</v>
      </c>
      <c r="B106" s="20">
        <v>2015</v>
      </c>
      <c r="C106" s="48">
        <v>1.3</v>
      </c>
      <c r="D106" s="48">
        <v>25.35</v>
      </c>
      <c r="E106" s="48">
        <v>0</v>
      </c>
      <c r="F106" s="48">
        <v>0</v>
      </c>
      <c r="G106" s="48">
        <v>0</v>
      </c>
      <c r="H106" s="48">
        <v>0.63</v>
      </c>
      <c r="I106" s="48">
        <v>0</v>
      </c>
      <c r="J106" s="20"/>
      <c r="K106" s="31"/>
      <c r="L106" s="31"/>
      <c r="M106" s="62">
        <v>0</v>
      </c>
      <c r="N106" s="62">
        <v>1</v>
      </c>
      <c r="O106" s="63">
        <v>0</v>
      </c>
      <c r="P106" s="62">
        <v>3</v>
      </c>
      <c r="Q106" s="62">
        <v>0</v>
      </c>
      <c r="R106" s="62"/>
      <c r="S106" s="31">
        <v>-0.46904553429200108</v>
      </c>
      <c r="T106" s="31">
        <v>-0.67531207927892223</v>
      </c>
      <c r="U106" s="31">
        <v>6.9780058540144449E-2</v>
      </c>
      <c r="V106" s="31">
        <v>-0.18146904671687861</v>
      </c>
      <c r="W106" s="31">
        <v>1.944998399518701</v>
      </c>
      <c r="X106" s="31">
        <v>3.586877669873817E-2</v>
      </c>
      <c r="Y106" s="31">
        <v>-0.25433957837779703</v>
      </c>
      <c r="Z106" s="31">
        <v>-0.71534663460039483</v>
      </c>
      <c r="AA106" s="31">
        <v>-1.785730804209516E-3</v>
      </c>
      <c r="AB106" s="31">
        <v>-0.10470652984372231</v>
      </c>
      <c r="AC106" s="31">
        <v>-0.18866933532972929</v>
      </c>
      <c r="AD106" s="31">
        <v>-0.68930737804811293</v>
      </c>
      <c r="AE106" s="61">
        <v>-0.57387165219275127</v>
      </c>
      <c r="AF10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5.9256012601233499</v>
      </c>
      <c r="AG106" s="31"/>
      <c r="AH106" s="20">
        <v>0</v>
      </c>
      <c r="AI106" s="31">
        <v>2</v>
      </c>
      <c r="AJ106" s="31">
        <v>0</v>
      </c>
      <c r="AK106" s="31">
        <v>2</v>
      </c>
      <c r="AL106" s="20">
        <v>-0.67531207927892223</v>
      </c>
      <c r="AM106" s="20">
        <v>6.9780058540144449E-2</v>
      </c>
      <c r="AN106" s="20">
        <v>-1.785730804209516E-3</v>
      </c>
      <c r="AO106" s="20">
        <v>-0.18866933532972929</v>
      </c>
      <c r="AP106" s="20">
        <v>-0.57387165219275127</v>
      </c>
      <c r="AQ106" s="20">
        <v>1.0918585655271029</v>
      </c>
      <c r="AR106" s="20">
        <v>-0.42845989046675798</v>
      </c>
      <c r="AS106" s="20">
        <v>0.1684712890206852</v>
      </c>
      <c r="AT106" s="20">
        <v>0.12827073750513099</v>
      </c>
      <c r="AU106" s="20">
        <v>-0.67520448640709607</v>
      </c>
      <c r="AV106" s="20">
        <v>-0.92024453932848538</v>
      </c>
      <c r="AW106" s="20">
        <v>-1.01466394585883</v>
      </c>
      <c r="AX106" s="20">
        <v>0.98932353310484411</v>
      </c>
      <c r="AY10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5.5574676900957112</v>
      </c>
    </row>
    <row r="107" spans="1:51" hidden="1" x14ac:dyDescent="0.3">
      <c r="A107" s="1" t="s">
        <v>74</v>
      </c>
      <c r="B107" s="20">
        <v>2015</v>
      </c>
      <c r="C107" s="48">
        <v>2.0067083333333331</v>
      </c>
      <c r="D107" s="48">
        <v>20.07</v>
      </c>
      <c r="E107" s="48">
        <v>0</v>
      </c>
      <c r="F107" s="48">
        <v>0</v>
      </c>
      <c r="G107" s="48">
        <v>0</v>
      </c>
      <c r="H107" s="48">
        <v>0.53</v>
      </c>
      <c r="I107" s="48">
        <v>0</v>
      </c>
      <c r="J107" s="20"/>
      <c r="K107" s="31"/>
      <c r="L107" s="31"/>
      <c r="M107" s="62">
        <v>0</v>
      </c>
      <c r="N107" s="62">
        <v>1</v>
      </c>
      <c r="O107" s="63">
        <v>0</v>
      </c>
      <c r="P107" s="62">
        <v>3</v>
      </c>
      <c r="Q107" s="62">
        <v>0</v>
      </c>
      <c r="R107" s="62"/>
      <c r="S107" s="31">
        <v>-0.38165392328108411</v>
      </c>
      <c r="T107" s="31">
        <v>-1.0131209736217059</v>
      </c>
      <c r="U107" s="31">
        <v>0.34069087404893639</v>
      </c>
      <c r="V107" s="31">
        <v>-0.21922302285493489</v>
      </c>
      <c r="W107" s="31">
        <v>0.31567166686958958</v>
      </c>
      <c r="X107" s="31">
        <v>0.49917380905747738</v>
      </c>
      <c r="Y107" s="31">
        <v>-0.27789399308555218</v>
      </c>
      <c r="Z107" s="31">
        <v>-1.483117781169524</v>
      </c>
      <c r="AA107" s="31">
        <v>-0.25991613644023498</v>
      </c>
      <c r="AB107" s="31">
        <v>-0.83328814106801141</v>
      </c>
      <c r="AC107" s="31">
        <v>-0.1229677231856285</v>
      </c>
      <c r="AD107" s="31">
        <v>0.7019744615879272</v>
      </c>
      <c r="AE107" s="61">
        <v>-0.53035600338213584</v>
      </c>
      <c r="AF10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5.5129815669025382</v>
      </c>
      <c r="AG107" s="31"/>
      <c r="AH107" s="20">
        <v>0</v>
      </c>
      <c r="AI107" s="31">
        <v>2</v>
      </c>
      <c r="AJ107" s="31">
        <v>0</v>
      </c>
      <c r="AK107" s="31">
        <v>2</v>
      </c>
      <c r="AL107" s="20">
        <v>-1.0131209736217059</v>
      </c>
      <c r="AM107" s="20">
        <v>0.34069087404893639</v>
      </c>
      <c r="AN107" s="20">
        <v>-0.25991613644023498</v>
      </c>
      <c r="AO107" s="20">
        <v>-0.1229677231856285</v>
      </c>
      <c r="AP107" s="20">
        <v>-0.53035600338213584</v>
      </c>
      <c r="AQ107" s="20">
        <v>0.92146448094362021</v>
      </c>
      <c r="AR107" s="20">
        <v>-0.69046773715506649</v>
      </c>
      <c r="AS107" s="20">
        <v>0.28847178818346358</v>
      </c>
      <c r="AT107" s="20">
        <v>-1.0293850498239689</v>
      </c>
      <c r="AU107" s="20">
        <v>-0.54332861015571021</v>
      </c>
      <c r="AV107" s="20">
        <v>-0.41919984065493199</v>
      </c>
      <c r="AW107" s="20">
        <v>-0.28990398453109351</v>
      </c>
      <c r="AX107" s="20">
        <v>0.14173893670832549</v>
      </c>
      <c r="AY10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4.5502000986200413</v>
      </c>
    </row>
    <row r="108" spans="1:51" hidden="1" x14ac:dyDescent="0.3">
      <c r="A108" s="1" t="s">
        <v>29</v>
      </c>
      <c r="B108" s="20">
        <v>2015</v>
      </c>
      <c r="C108" s="48">
        <v>1</v>
      </c>
      <c r="D108" s="48">
        <v>27.02</v>
      </c>
      <c r="E108" s="48">
        <v>0</v>
      </c>
      <c r="F108" s="48">
        <v>0</v>
      </c>
      <c r="G108" s="48">
        <v>0</v>
      </c>
      <c r="H108" s="48">
        <v>4.2300000000000004</v>
      </c>
      <c r="I108" s="48">
        <v>0</v>
      </c>
      <c r="J108" s="20"/>
      <c r="K108" s="31"/>
      <c r="L108" s="31"/>
      <c r="M108" s="62">
        <v>0</v>
      </c>
      <c r="N108" s="62">
        <v>1</v>
      </c>
      <c r="O108" s="63">
        <v>0</v>
      </c>
      <c r="P108" s="62">
        <v>6</v>
      </c>
      <c r="Q108" s="62">
        <v>0</v>
      </c>
      <c r="R108" s="62"/>
      <c r="S108" s="31">
        <v>-0.44160184352910742</v>
      </c>
      <c r="T108" s="31">
        <v>-0.49341498232511449</v>
      </c>
      <c r="U108" s="31">
        <v>-2.0523546629452879E-2</v>
      </c>
      <c r="V108" s="31">
        <v>-0.1942480774290071</v>
      </c>
      <c r="W108" s="31">
        <v>-1.396090909988373E-2</v>
      </c>
      <c r="X108" s="31">
        <v>-0.15842043041944209</v>
      </c>
      <c r="Y108" s="31">
        <v>-0.1682877997037073</v>
      </c>
      <c r="Z108" s="31">
        <v>0.79008698612338946</v>
      </c>
      <c r="AA108" s="31">
        <v>-0.31879777491504729</v>
      </c>
      <c r="AB108" s="31">
        <v>-6.9307498565641237E-2</v>
      </c>
      <c r="AC108" s="31">
        <v>7.8037208944725725E-2</v>
      </c>
      <c r="AD108" s="31">
        <v>0.2235873256143672</v>
      </c>
      <c r="AE108" s="61">
        <v>-0.62813202489239439</v>
      </c>
      <c r="AF10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1.7115407229690436</v>
      </c>
      <c r="AG108" s="31"/>
      <c r="AH108" s="20">
        <v>0</v>
      </c>
      <c r="AI108" s="31">
        <v>2</v>
      </c>
      <c r="AJ108" s="31">
        <v>0</v>
      </c>
      <c r="AK108" s="31">
        <v>2</v>
      </c>
      <c r="AL108" s="20">
        <v>-0.49341498232511449</v>
      </c>
      <c r="AM108" s="20">
        <v>-2.0523546629452879E-2</v>
      </c>
      <c r="AN108" s="20">
        <v>-0.31879777491504729</v>
      </c>
      <c r="AO108" s="20">
        <v>7.8037208944725725E-2</v>
      </c>
      <c r="AP108" s="20">
        <v>-0.62813202489239439</v>
      </c>
      <c r="AQ108" s="20">
        <v>-0.30915946327042237</v>
      </c>
      <c r="AR108" s="20">
        <v>-0.33020694795864231</v>
      </c>
      <c r="AS108" s="20">
        <v>0.85847415920666093</v>
      </c>
      <c r="AT108" s="20">
        <v>0.65447791356381257</v>
      </c>
      <c r="AU108" s="20">
        <v>-0.27957685765293838</v>
      </c>
      <c r="AV108" s="20">
        <v>-0.30357414096103508</v>
      </c>
      <c r="AW108" s="20">
        <v>-0.38049897969706081</v>
      </c>
      <c r="AX108" s="20">
        <v>0.86824001933391282</v>
      </c>
      <c r="AY10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3.1850273354122454</v>
      </c>
    </row>
    <row r="109" spans="1:51" hidden="1" x14ac:dyDescent="0.3">
      <c r="A109" s="1" t="s">
        <v>47</v>
      </c>
      <c r="B109" s="20">
        <v>2015</v>
      </c>
      <c r="C109" s="48">
        <v>2.48705</v>
      </c>
      <c r="D109" s="48">
        <v>27.51</v>
      </c>
      <c r="E109" s="48">
        <v>0</v>
      </c>
      <c r="F109" s="48">
        <v>0</v>
      </c>
      <c r="G109" s="48">
        <v>0</v>
      </c>
      <c r="H109" s="48">
        <v>1.46</v>
      </c>
      <c r="I109" s="48">
        <v>0</v>
      </c>
      <c r="J109" s="20"/>
      <c r="K109" s="31"/>
      <c r="L109" s="31"/>
      <c r="M109" s="62">
        <v>0</v>
      </c>
      <c r="N109" s="62">
        <v>1</v>
      </c>
      <c r="O109" s="63">
        <v>0</v>
      </c>
      <c r="P109" s="62">
        <v>6</v>
      </c>
      <c r="Q109" s="62">
        <v>0</v>
      </c>
      <c r="R109" s="62"/>
      <c r="S109" s="31">
        <v>-0.19791744044298701</v>
      </c>
      <c r="T109" s="31">
        <v>-0.51940028188994447</v>
      </c>
      <c r="U109" s="31">
        <v>-0.79220889989692311</v>
      </c>
      <c r="V109" s="31">
        <v>0.22020466000834041</v>
      </c>
      <c r="W109" s="31">
        <v>-0.73915257623272501</v>
      </c>
      <c r="X109" s="31">
        <v>0.20026733656796861</v>
      </c>
      <c r="Y109" s="31">
        <v>-0.13938274124002739</v>
      </c>
      <c r="Z109" s="31">
        <v>0.2932938912845402</v>
      </c>
      <c r="AA109" s="31">
        <v>0.27014740670906878</v>
      </c>
      <c r="AB109" s="31">
        <v>-0.1215235102522081</v>
      </c>
      <c r="AC109" s="31">
        <v>-0.16226868752753359</v>
      </c>
      <c r="AD109" s="31">
        <v>0.116304230498999</v>
      </c>
      <c r="AE109" s="61">
        <v>-0.1138774999333946</v>
      </c>
      <c r="AF10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1.8175088625626423</v>
      </c>
      <c r="AG109" s="31"/>
      <c r="AH109" s="20">
        <v>0</v>
      </c>
      <c r="AI109" s="31">
        <v>2</v>
      </c>
      <c r="AJ109" s="31">
        <v>0</v>
      </c>
      <c r="AK109" s="31">
        <v>2</v>
      </c>
      <c r="AL109" s="20">
        <v>-0.51940028188994447</v>
      </c>
      <c r="AM109" s="20">
        <v>-0.79220889989692311</v>
      </c>
      <c r="AN109" s="20">
        <v>0.27014740670906878</v>
      </c>
      <c r="AO109" s="20">
        <v>-0.16226868752753359</v>
      </c>
      <c r="AP109" s="20">
        <v>-0.1138774999333946</v>
      </c>
      <c r="AQ109" s="20">
        <v>1.432646734694069</v>
      </c>
      <c r="AR109" s="20">
        <v>-0.23195400545052669</v>
      </c>
      <c r="AS109" s="20">
        <v>0.10847103943929599</v>
      </c>
      <c r="AT109" s="20">
        <v>0.52818819130972716</v>
      </c>
      <c r="AU109" s="20">
        <v>-0.56970378540598754</v>
      </c>
      <c r="AV109" s="20">
        <v>-0.24576129111408651</v>
      </c>
      <c r="AW109" s="20">
        <v>-0.42579647728004422</v>
      </c>
      <c r="AX109" s="20">
        <v>-5.502177316943755E-2</v>
      </c>
      <c r="AY10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3.9759695370108377</v>
      </c>
    </row>
    <row r="110" spans="1:51" hidden="1" x14ac:dyDescent="0.3">
      <c r="A110" s="1" t="s">
        <v>41</v>
      </c>
      <c r="B110" s="20">
        <v>2015</v>
      </c>
      <c r="C110" s="48">
        <v>3.4000000000000004</v>
      </c>
      <c r="D110" s="48">
        <v>20.85</v>
      </c>
      <c r="E110" s="48">
        <v>0</v>
      </c>
      <c r="F110" s="48">
        <v>0</v>
      </c>
      <c r="G110" s="48">
        <v>0</v>
      </c>
      <c r="H110" s="48">
        <v>0.17</v>
      </c>
      <c r="I110" s="48">
        <v>0</v>
      </c>
      <c r="J110" s="20"/>
      <c r="K110" s="31"/>
      <c r="L110" s="31"/>
      <c r="M110" s="62">
        <v>0</v>
      </c>
      <c r="N110" s="62">
        <v>1</v>
      </c>
      <c r="O110" s="63">
        <v>0</v>
      </c>
      <c r="P110" s="62">
        <v>3</v>
      </c>
      <c r="Q110" s="62">
        <v>0</v>
      </c>
      <c r="R110" s="62"/>
      <c r="S110" s="31">
        <v>0.30988815672289821</v>
      </c>
      <c r="T110" s="31">
        <v>-0.64932677971409225</v>
      </c>
      <c r="U110" s="31">
        <v>0.18060721033919469</v>
      </c>
      <c r="V110" s="31">
        <v>-0.3858805964524098</v>
      </c>
      <c r="W110" s="31">
        <v>-0.61671761944406345</v>
      </c>
      <c r="X110" s="31">
        <v>0.20026733656796861</v>
      </c>
      <c r="Y110" s="31">
        <v>-0.1263871207910584</v>
      </c>
      <c r="Z110" s="31">
        <v>-1.347628755304384</v>
      </c>
      <c r="AA110" s="31">
        <v>0.55399425525170209</v>
      </c>
      <c r="AB110" s="31">
        <v>-0.30570010115783341</v>
      </c>
      <c r="AC110" s="31">
        <v>-0.1610686580819792</v>
      </c>
      <c r="AD110" s="31">
        <v>-0.57605223532209271</v>
      </c>
      <c r="AE110" s="61">
        <v>-0.2203133037593086</v>
      </c>
      <c r="AF11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3.7583827592788923</v>
      </c>
      <c r="AG110" s="31"/>
      <c r="AH110" s="20">
        <v>0</v>
      </c>
      <c r="AI110" s="31">
        <v>2</v>
      </c>
      <c r="AJ110" s="31">
        <v>0</v>
      </c>
      <c r="AK110" s="31">
        <v>2</v>
      </c>
      <c r="AL110" s="20">
        <v>-0.64932677971409225</v>
      </c>
      <c r="AM110" s="20">
        <v>0.18060721033919469</v>
      </c>
      <c r="AN110" s="20">
        <v>0.55399425525170209</v>
      </c>
      <c r="AO110" s="20">
        <v>-0.1610686580819792</v>
      </c>
      <c r="AP110" s="20">
        <v>-0.2203133037593086</v>
      </c>
      <c r="AQ110" s="20">
        <v>0.8457337766842945</v>
      </c>
      <c r="AR110" s="20">
        <v>-0.49396185213883509</v>
      </c>
      <c r="AS110" s="20">
        <v>0.22847153860207439</v>
      </c>
      <c r="AT110" s="20">
        <v>0.1914155986321722</v>
      </c>
      <c r="AU110" s="20">
        <v>-0.7015796616573734</v>
      </c>
      <c r="AV110" s="20">
        <v>-1.1322249887672959</v>
      </c>
      <c r="AW110" s="20">
        <v>0.29896348404769291</v>
      </c>
      <c r="AX110" s="20">
        <v>-0.16096984771900219</v>
      </c>
      <c r="AY11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3.7731759418149524</v>
      </c>
    </row>
    <row r="111" spans="1:51" hidden="1" x14ac:dyDescent="0.3">
      <c r="A111" s="1" t="s">
        <v>52</v>
      </c>
      <c r="B111" s="20">
        <v>2015</v>
      </c>
      <c r="C111" s="48">
        <v>1.3654417000000001</v>
      </c>
      <c r="D111" s="48">
        <v>14.3</v>
      </c>
      <c r="E111" s="48">
        <v>0</v>
      </c>
      <c r="F111" s="48">
        <v>0</v>
      </c>
      <c r="G111" s="48">
        <v>0</v>
      </c>
      <c r="H111" s="48">
        <v>0.89</v>
      </c>
      <c r="I111" s="48">
        <v>0</v>
      </c>
      <c r="J111" s="20"/>
      <c r="K111" s="31"/>
      <c r="L111" s="31"/>
      <c r="M111" s="62">
        <v>0</v>
      </c>
      <c r="N111" s="62">
        <v>1</v>
      </c>
      <c r="O111" s="63">
        <v>0</v>
      </c>
      <c r="P111" s="62">
        <v>6</v>
      </c>
      <c r="Q111" s="62">
        <v>0</v>
      </c>
      <c r="R111" s="62"/>
      <c r="S111" s="31">
        <v>-0.43225931050344152</v>
      </c>
      <c r="T111" s="31">
        <v>-0.88319447579755839</v>
      </c>
      <c r="U111" s="31">
        <v>0.61160168955773431</v>
      </c>
      <c r="V111" s="31">
        <v>-0.54123598356084668</v>
      </c>
      <c r="W111" s="31">
        <v>0.15556441568441681</v>
      </c>
      <c r="X111" s="31">
        <v>0.33477524918824703</v>
      </c>
      <c r="Y111" s="31">
        <v>-0.32408538403821691</v>
      </c>
      <c r="Z111" s="31">
        <v>0.80514132233062652</v>
      </c>
      <c r="AA111" s="31">
        <v>-0.41361374179191429</v>
      </c>
      <c r="AB111" s="31">
        <v>-0.61315309842779908</v>
      </c>
      <c r="AC111" s="31">
        <v>-0.28917180139490639</v>
      </c>
      <c r="AD111" s="31">
        <v>-1.049308866160195</v>
      </c>
      <c r="AE111" s="61">
        <v>-0.93251067186862324</v>
      </c>
      <c r="AF11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5.1247108801189478</v>
      </c>
      <c r="AG111" s="31"/>
      <c r="AH111" s="20">
        <v>0</v>
      </c>
      <c r="AI111" s="31">
        <v>2</v>
      </c>
      <c r="AJ111" s="31">
        <v>0</v>
      </c>
      <c r="AK111" s="31">
        <v>2</v>
      </c>
      <c r="AL111" s="20">
        <v>-0.88319447579755839</v>
      </c>
      <c r="AM111" s="20">
        <v>0.61160168955773431</v>
      </c>
      <c r="AN111" s="20">
        <v>-0.41361374179191429</v>
      </c>
      <c r="AO111" s="20">
        <v>-0.28917180139490639</v>
      </c>
      <c r="AP111" s="20">
        <v>-0.93251067186862324</v>
      </c>
      <c r="AQ111" s="20">
        <v>0.78893574848980019</v>
      </c>
      <c r="AR111" s="20">
        <v>-0.98522656467941272</v>
      </c>
      <c r="AS111" s="20">
        <v>0.28847178818346358</v>
      </c>
      <c r="AT111" s="20">
        <v>2.3029302293394699E-2</v>
      </c>
      <c r="AU111" s="20">
        <v>-0.54332861015571021</v>
      </c>
      <c r="AV111" s="20">
        <v>-0.14940654136917239</v>
      </c>
      <c r="AW111" s="20">
        <v>-1.195853936190765</v>
      </c>
      <c r="AX111" s="20">
        <v>0.29309332892198953</v>
      </c>
      <c r="AY11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5.7886978697353602</v>
      </c>
    </row>
    <row r="112" spans="1:51" hidden="1" x14ac:dyDescent="0.3">
      <c r="A112" s="1" t="s">
        <v>81</v>
      </c>
      <c r="B112" s="20">
        <v>2015</v>
      </c>
      <c r="C112" s="48">
        <v>1.2152499999999999</v>
      </c>
      <c r="D112" s="48">
        <v>26.98</v>
      </c>
      <c r="E112" s="48">
        <v>0</v>
      </c>
      <c r="F112" s="48">
        <v>0</v>
      </c>
      <c r="G112" s="48">
        <v>0</v>
      </c>
      <c r="H112" s="48">
        <v>0.73</v>
      </c>
      <c r="I112" s="48">
        <v>0</v>
      </c>
      <c r="J112" s="20"/>
      <c r="K112" s="31"/>
      <c r="L112" s="31"/>
      <c r="M112" s="62">
        <v>0</v>
      </c>
      <c r="N112" s="62">
        <v>1</v>
      </c>
      <c r="O112" s="63">
        <v>0</v>
      </c>
      <c r="P112" s="62">
        <v>6</v>
      </c>
      <c r="Q112" s="62">
        <v>0</v>
      </c>
      <c r="R112" s="62"/>
      <c r="S112" s="31">
        <v>-0.38165392328108411</v>
      </c>
      <c r="T112" s="31">
        <v>-0.96115037449204677</v>
      </c>
      <c r="U112" s="31">
        <v>-0.36531913000428218</v>
      </c>
      <c r="V112" s="31">
        <v>5.155361213432446E-2</v>
      </c>
      <c r="W112" s="31">
        <v>-7.9887424293778389E-2</v>
      </c>
      <c r="X112" s="31">
        <v>-0.73630627723249287</v>
      </c>
      <c r="Y112" s="31">
        <v>-0.30490523222310101</v>
      </c>
      <c r="Z112" s="31">
        <v>5.2424511968734572E-2</v>
      </c>
      <c r="AA112" s="31">
        <v>6.0809550928401748E-2</v>
      </c>
      <c r="AB112" s="31">
        <v>-0.73877380287560412</v>
      </c>
      <c r="AC112" s="31">
        <v>-0.3644736491034421</v>
      </c>
      <c r="AD112" s="31">
        <v>0.67134633104487729</v>
      </c>
      <c r="AE112" s="61">
        <v>-0.27610994716223458</v>
      </c>
      <c r="AF11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3.0590982390771924</v>
      </c>
      <c r="AG112" s="31"/>
      <c r="AH112" s="20">
        <v>0</v>
      </c>
      <c r="AI112" s="31">
        <v>2</v>
      </c>
      <c r="AJ112" s="31">
        <v>0</v>
      </c>
      <c r="AK112" s="31">
        <v>2</v>
      </c>
      <c r="AL112" s="20">
        <v>-0.96115037449204677</v>
      </c>
      <c r="AM112" s="20">
        <v>-0.36531913000428218</v>
      </c>
      <c r="AN112" s="20">
        <v>6.0809550928401748E-2</v>
      </c>
      <c r="AO112" s="20">
        <v>-0.3644736491034421</v>
      </c>
      <c r="AP112" s="20">
        <v>-0.27610994716223458</v>
      </c>
      <c r="AQ112" s="20">
        <v>0.44814757932283461</v>
      </c>
      <c r="AR112" s="20">
        <v>-1.0834795071875281</v>
      </c>
      <c r="AS112" s="20">
        <v>0.72847361844698433</v>
      </c>
      <c r="AT112" s="20">
        <v>0.48609161722503508</v>
      </c>
      <c r="AU112" s="20">
        <v>-0.14770098140155261</v>
      </c>
      <c r="AV112" s="20">
        <v>0.46726385699827822</v>
      </c>
      <c r="AW112" s="20">
        <v>0.3442609816306767</v>
      </c>
      <c r="AX112" s="20">
        <v>0.44444772113565351</v>
      </c>
      <c r="AY11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3.9679671151479177</v>
      </c>
    </row>
    <row r="113" spans="1:51" hidden="1" x14ac:dyDescent="0.3">
      <c r="A113" s="1" t="s">
        <v>75</v>
      </c>
      <c r="B113" s="20">
        <v>2015</v>
      </c>
      <c r="C113" s="48">
        <v>1.0676833333333331</v>
      </c>
      <c r="D113" s="48">
        <v>18.68</v>
      </c>
      <c r="E113" s="48">
        <v>0</v>
      </c>
      <c r="F113" s="48">
        <v>0</v>
      </c>
      <c r="G113" s="48">
        <v>0</v>
      </c>
      <c r="H113" s="48">
        <v>0.5</v>
      </c>
      <c r="I113" s="48">
        <v>0</v>
      </c>
      <c r="J113" s="20"/>
      <c r="K113" s="31"/>
      <c r="L113" s="31"/>
      <c r="M113" s="62">
        <v>0</v>
      </c>
      <c r="N113" s="62">
        <v>1</v>
      </c>
      <c r="O113" s="63">
        <v>0</v>
      </c>
      <c r="P113" s="62">
        <v>6</v>
      </c>
      <c r="Q113" s="62">
        <v>0</v>
      </c>
      <c r="R113" s="62"/>
      <c r="S113" s="31">
        <v>-0.38165392328108411</v>
      </c>
      <c r="T113" s="31">
        <v>-0.62334148014926238</v>
      </c>
      <c r="U113" s="31">
        <v>-0.11493186112494309</v>
      </c>
      <c r="V113" s="31">
        <v>-0.69164255744169212</v>
      </c>
      <c r="W113" s="31">
        <v>0.60763194844255164</v>
      </c>
      <c r="X113" s="31">
        <v>0.55895510355537859</v>
      </c>
      <c r="Y113" s="31">
        <v>-0.1174555788524142</v>
      </c>
      <c r="Z113" s="31">
        <v>-0.47447725528458923</v>
      </c>
      <c r="AA113" s="31">
        <v>0.49459742927291772</v>
      </c>
      <c r="AB113" s="31">
        <v>-0.52399381836864722</v>
      </c>
      <c r="AC113" s="31">
        <v>6.0354422114645102E-3</v>
      </c>
      <c r="AD113" s="31">
        <v>-0.35223599139036449</v>
      </c>
      <c r="AE113" s="61">
        <v>0.47331091807079018</v>
      </c>
      <c r="AF11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2.8136909334316793</v>
      </c>
      <c r="AG113" s="31"/>
      <c r="AH113" s="20">
        <v>0</v>
      </c>
      <c r="AI113" s="31">
        <v>2</v>
      </c>
      <c r="AJ113" s="31">
        <v>0</v>
      </c>
      <c r="AK113" s="31">
        <v>2</v>
      </c>
      <c r="AL113" s="20">
        <v>-0.62334148014926238</v>
      </c>
      <c r="AM113" s="20">
        <v>-0.11493186112494309</v>
      </c>
      <c r="AN113" s="20">
        <v>0.49459742927291772</v>
      </c>
      <c r="AO113" s="20">
        <v>6.0354422114645102E-3</v>
      </c>
      <c r="AP113" s="20">
        <v>0.47331091807079018</v>
      </c>
      <c r="AQ113" s="20">
        <v>0.8078684245546317</v>
      </c>
      <c r="AR113" s="20">
        <v>-0.46121087130279648</v>
      </c>
      <c r="AS113" s="20">
        <v>8.847095624549961E-2</v>
      </c>
      <c r="AT113" s="20">
        <v>0.94915393215667243</v>
      </c>
      <c r="AU113" s="20">
        <v>-0.88620588840931358</v>
      </c>
      <c r="AV113" s="20">
        <v>-0.39992889070594922</v>
      </c>
      <c r="AW113" s="20">
        <v>-0.60698646761197861</v>
      </c>
      <c r="AX113" s="20">
        <v>0.56553123490658475</v>
      </c>
      <c r="AY11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4.2780995023667918</v>
      </c>
    </row>
    <row r="114" spans="1:51" hidden="1" x14ac:dyDescent="0.3">
      <c r="A114" s="1" t="s">
        <v>44</v>
      </c>
      <c r="B114" s="20">
        <v>2015</v>
      </c>
      <c r="C114" s="48">
        <v>1.68</v>
      </c>
      <c r="D114" s="48">
        <v>36.33</v>
      </c>
      <c r="E114" s="48">
        <v>0</v>
      </c>
      <c r="F114" s="48">
        <v>0</v>
      </c>
      <c r="G114" s="48">
        <v>0</v>
      </c>
      <c r="H114" s="48">
        <v>1.04</v>
      </c>
      <c r="I114" s="48">
        <v>0</v>
      </c>
      <c r="J114" s="20"/>
      <c r="K114" s="31"/>
      <c r="L114" s="31"/>
      <c r="M114" s="62">
        <v>4</v>
      </c>
      <c r="N114" s="62">
        <v>0</v>
      </c>
      <c r="O114" s="63">
        <v>0</v>
      </c>
      <c r="P114" s="62">
        <v>4</v>
      </c>
      <c r="Q114" s="62">
        <v>1</v>
      </c>
      <c r="R114" s="62"/>
      <c r="S114" s="31">
        <v>-0.44315893236671827</v>
      </c>
      <c r="T114" s="31">
        <v>-0.20757668711199001</v>
      </c>
      <c r="U114" s="31">
        <v>-0.16008366370974181</v>
      </c>
      <c r="V114" s="31">
        <v>8.2058393491226178E-2</v>
      </c>
      <c r="W114" s="31">
        <v>-0.74857064983185284</v>
      </c>
      <c r="X114" s="31">
        <v>-0.99535855339006662</v>
      </c>
      <c r="Y114" s="31">
        <v>7.608149827969482E-2</v>
      </c>
      <c r="Z114" s="31">
        <v>1.542803796485281</v>
      </c>
      <c r="AA114" s="31">
        <v>0.86473818473087927</v>
      </c>
      <c r="AB114" s="31">
        <v>0.15486833245989359</v>
      </c>
      <c r="AC114" s="31">
        <v>0.85955638536199841</v>
      </c>
      <c r="AD114" s="31">
        <v>-0.40476575774138551</v>
      </c>
      <c r="AE114" s="61">
        <v>0.87644253337910305</v>
      </c>
      <c r="AF11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6.6515472372273035</v>
      </c>
      <c r="AG114" s="31"/>
      <c r="AH114" s="20">
        <v>2</v>
      </c>
      <c r="AI114" s="31">
        <v>0</v>
      </c>
      <c r="AJ114" s="31">
        <v>0</v>
      </c>
      <c r="AK114" s="31">
        <v>1</v>
      </c>
      <c r="AL114" s="20">
        <v>-0.20757668711199001</v>
      </c>
      <c r="AM114" s="20">
        <v>-0.16008366370974181</v>
      </c>
      <c r="AN114" s="20">
        <v>0.86473818473087927</v>
      </c>
      <c r="AO114" s="20">
        <v>0.85955638536199841</v>
      </c>
      <c r="AP114" s="20">
        <v>0.87644253337910305</v>
      </c>
      <c r="AQ114" s="20">
        <v>-1.1043318579933421</v>
      </c>
      <c r="AR114" s="20">
        <v>-0.46121087130279648</v>
      </c>
      <c r="AS114" s="20">
        <v>1.02847486635393</v>
      </c>
      <c r="AT114" s="20">
        <v>1.096491941453104</v>
      </c>
      <c r="AU114" s="20">
        <v>0.27430182260288222</v>
      </c>
      <c r="AV114" s="20">
        <v>-0.47701269050188061</v>
      </c>
      <c r="AW114" s="20">
        <v>-0.47109397486302762</v>
      </c>
      <c r="AX114" s="20">
        <v>1.125542486097141</v>
      </c>
      <c r="AY11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7.8073531492086587</v>
      </c>
    </row>
    <row r="115" spans="1:51" hidden="1" x14ac:dyDescent="0.3">
      <c r="A115" s="1" t="s">
        <v>97</v>
      </c>
      <c r="B115" s="20">
        <v>2015</v>
      </c>
      <c r="C115" s="48">
        <v>1.3</v>
      </c>
      <c r="D115" s="48">
        <v>28.62</v>
      </c>
      <c r="E115" s="48">
        <v>0</v>
      </c>
      <c r="F115" s="48">
        <v>0</v>
      </c>
      <c r="G115" s="48">
        <v>0</v>
      </c>
      <c r="H115" s="48">
        <v>0.87</v>
      </c>
      <c r="I115" s="48">
        <v>0</v>
      </c>
      <c r="J115" s="20"/>
      <c r="K115" s="31"/>
      <c r="L115" s="31"/>
      <c r="M115" s="62">
        <v>0</v>
      </c>
      <c r="N115" s="62">
        <v>1</v>
      </c>
      <c r="O115" s="63">
        <v>0</v>
      </c>
      <c r="P115" s="62">
        <v>6</v>
      </c>
      <c r="Q115" s="62">
        <v>0</v>
      </c>
      <c r="R115" s="62"/>
      <c r="S115" s="31">
        <v>-0.38165392328108411</v>
      </c>
      <c r="T115" s="31">
        <v>-0.64932677971409225</v>
      </c>
      <c r="U115" s="31">
        <v>0.14366482640618181</v>
      </c>
      <c r="V115" s="31">
        <v>-0.32191104879814258</v>
      </c>
      <c r="W115" s="31">
        <v>9.9055974089649973E-2</v>
      </c>
      <c r="X115" s="31">
        <v>-0.51212642286536125</v>
      </c>
      <c r="Y115" s="31">
        <v>-0.1848859796675574</v>
      </c>
      <c r="Z115" s="31">
        <v>0.32340256369901632</v>
      </c>
      <c r="AA115" s="31">
        <v>1.1765973436301111E-3</v>
      </c>
      <c r="AB115" s="31">
        <v>-0.60565251706050227</v>
      </c>
      <c r="AC115" s="31">
        <v>-0.28677174250379772</v>
      </c>
      <c r="AD115" s="31">
        <v>-0.93976514274383927</v>
      </c>
      <c r="AE115" s="61">
        <v>-0.85513870594929431</v>
      </c>
      <c r="AF11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3.1658840104094819</v>
      </c>
      <c r="AG115" s="31"/>
      <c r="AH115" s="20">
        <v>0</v>
      </c>
      <c r="AI115" s="31">
        <v>2</v>
      </c>
      <c r="AJ115" s="31">
        <v>0</v>
      </c>
      <c r="AK115" s="31">
        <v>2</v>
      </c>
      <c r="AL115" s="20">
        <v>-0.64932677971409225</v>
      </c>
      <c r="AM115" s="20">
        <v>0.14366482640618181</v>
      </c>
      <c r="AN115" s="20">
        <v>1.1765973436301111E-3</v>
      </c>
      <c r="AO115" s="20">
        <v>-0.28677174250379772</v>
      </c>
      <c r="AP115" s="20">
        <v>-0.85513870594929431</v>
      </c>
      <c r="AQ115" s="20">
        <v>1.6030408192775509</v>
      </c>
      <c r="AR115" s="20">
        <v>-0.49396185213883509</v>
      </c>
      <c r="AS115" s="20">
        <v>1.8470665067212219E-2</v>
      </c>
      <c r="AT115" s="20">
        <v>0.78076763581789499</v>
      </c>
      <c r="AU115" s="20">
        <v>-0.38507755865404719</v>
      </c>
      <c r="AV115" s="20">
        <v>-0.84316073953255399</v>
      </c>
      <c r="AW115" s="20">
        <v>-0.51639147244601136</v>
      </c>
      <c r="AX115" s="20">
        <v>0.80769826244844733</v>
      </c>
      <c r="AY11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6.4576853133852028</v>
      </c>
    </row>
    <row r="116" spans="1:51" hidden="1" x14ac:dyDescent="0.3">
      <c r="A116" s="1" t="s">
        <v>78</v>
      </c>
      <c r="B116" s="20">
        <v>2015</v>
      </c>
      <c r="C116" s="48">
        <v>3.378649999999999</v>
      </c>
      <c r="D116" s="48">
        <v>24.04</v>
      </c>
      <c r="E116" s="48">
        <v>0</v>
      </c>
      <c r="F116" s="48">
        <v>0</v>
      </c>
      <c r="G116" s="48">
        <v>0</v>
      </c>
      <c r="H116" s="48">
        <v>2.66</v>
      </c>
      <c r="I116" s="48">
        <v>0</v>
      </c>
      <c r="J116" s="20"/>
      <c r="K116" s="31"/>
      <c r="L116" s="31"/>
      <c r="M116" s="62">
        <v>5</v>
      </c>
      <c r="N116" s="62">
        <v>4</v>
      </c>
      <c r="O116" s="63">
        <v>-1</v>
      </c>
      <c r="P116" s="62">
        <v>5</v>
      </c>
      <c r="Q116" s="62">
        <v>5</v>
      </c>
      <c r="R116" s="62"/>
      <c r="S116" s="31">
        <v>0.39689049552441252</v>
      </c>
      <c r="T116" s="31">
        <v>-7.7650189287842231E-2</v>
      </c>
      <c r="U116" s="31">
        <v>-1.0836432620351739</v>
      </c>
      <c r="V116" s="31">
        <v>0.89326150073644806</v>
      </c>
      <c r="W116" s="31">
        <v>-0.93693212181440899</v>
      </c>
      <c r="X116" s="31">
        <v>-1.60811682199356</v>
      </c>
      <c r="Y116" s="31">
        <v>1.8314726813498381</v>
      </c>
      <c r="Z116" s="31">
        <v>-0.20349920355430801</v>
      </c>
      <c r="AA116" s="31">
        <v>2.3984513840558481</v>
      </c>
      <c r="AB116" s="31">
        <v>2.8824820842364431</v>
      </c>
      <c r="AC116" s="31">
        <v>1.295767088821006</v>
      </c>
      <c r="AD116" s="31">
        <v>1.057692992559522</v>
      </c>
      <c r="AE116" s="61">
        <v>1.2345958083826061</v>
      </c>
      <c r="AF11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27.378561700511078</v>
      </c>
      <c r="AG116" s="31"/>
      <c r="AH116" s="20">
        <v>2</v>
      </c>
      <c r="AI116" s="31">
        <v>0</v>
      </c>
      <c r="AJ116" s="31">
        <v>0</v>
      </c>
      <c r="AK116" s="31">
        <v>1</v>
      </c>
      <c r="AL116" s="20">
        <v>-7.7650189287842231E-2</v>
      </c>
      <c r="AM116" s="20">
        <v>-1.0836432620351739</v>
      </c>
      <c r="AN116" s="20">
        <v>2.3984513840558481</v>
      </c>
      <c r="AO116" s="20">
        <v>1.295767088821006</v>
      </c>
      <c r="AP116" s="20">
        <v>1.2345958083826061</v>
      </c>
      <c r="AQ116" s="20">
        <v>-1.2368605904471619</v>
      </c>
      <c r="AR116" s="20">
        <v>0.5540695346143979</v>
      </c>
      <c r="AS116" s="20">
        <v>1.238475739888792</v>
      </c>
      <c r="AT116" s="20">
        <v>0.8439124969449362</v>
      </c>
      <c r="AU116" s="20">
        <v>-0.1213258061512755</v>
      </c>
      <c r="AV116" s="20">
        <v>-0.99732833912441676</v>
      </c>
      <c r="AW116" s="20">
        <v>-0.38049897969706081</v>
      </c>
      <c r="AX116" s="20">
        <v>0.20228069359379139</v>
      </c>
      <c r="AY11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15.414028821469882</v>
      </c>
    </row>
    <row r="117" spans="1:51" hidden="1" x14ac:dyDescent="0.3">
      <c r="A117" s="1" t="s">
        <v>31</v>
      </c>
      <c r="B117" s="20">
        <v>2015</v>
      </c>
      <c r="C117" s="48">
        <v>1.2</v>
      </c>
      <c r="D117" s="48">
        <v>37.159999999999997</v>
      </c>
      <c r="E117" s="48">
        <v>0</v>
      </c>
      <c r="F117" s="48">
        <v>0</v>
      </c>
      <c r="G117" s="48">
        <v>0</v>
      </c>
      <c r="H117" s="48">
        <v>4.41</v>
      </c>
      <c r="I117" s="48">
        <v>0</v>
      </c>
      <c r="J117" s="20"/>
      <c r="K117" s="31"/>
      <c r="L117" s="31"/>
      <c r="M117" s="62">
        <v>5</v>
      </c>
      <c r="N117" s="62">
        <v>4</v>
      </c>
      <c r="O117" s="63">
        <v>-1</v>
      </c>
      <c r="P117" s="62">
        <v>5</v>
      </c>
      <c r="Q117" s="62">
        <v>5</v>
      </c>
      <c r="R117" s="62"/>
      <c r="S117" s="31">
        <v>-0.4299236772470249</v>
      </c>
      <c r="T117" s="31">
        <v>-0.18159138754716009</v>
      </c>
      <c r="U117" s="31">
        <v>-0.84967483045939463</v>
      </c>
      <c r="V117" s="31">
        <v>1.759187297950453</v>
      </c>
      <c r="W117" s="31">
        <v>-0.74857064983185284</v>
      </c>
      <c r="X117" s="31">
        <v>-1.6878252146574291</v>
      </c>
      <c r="Y117" s="31">
        <v>0.11791321458382931</v>
      </c>
      <c r="Z117" s="31">
        <v>0.2932938912845402</v>
      </c>
      <c r="AA117" s="31">
        <v>-3.3233634692507022E-2</v>
      </c>
      <c r="AB117" s="31">
        <v>1.9761796490138901</v>
      </c>
      <c r="AC117" s="31">
        <v>1.846880611691843</v>
      </c>
      <c r="AD117" s="31">
        <v>0.53118878218934884</v>
      </c>
      <c r="AE117" s="61">
        <v>1.0060640064418469</v>
      </c>
      <c r="AF11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16.155218653813108</v>
      </c>
      <c r="AG117" s="31"/>
      <c r="AH117" s="20">
        <v>2</v>
      </c>
      <c r="AI117" s="31">
        <v>0</v>
      </c>
      <c r="AJ117" s="31">
        <v>-1</v>
      </c>
      <c r="AK117" s="31">
        <v>1</v>
      </c>
      <c r="AL117" s="20">
        <v>-0.18159138754716009</v>
      </c>
      <c r="AM117" s="20">
        <v>-0.84967483045939463</v>
      </c>
      <c r="AN117" s="20">
        <v>-3.3233634692507022E-2</v>
      </c>
      <c r="AO117" s="20">
        <v>1.846880611691843</v>
      </c>
      <c r="AP117" s="20">
        <v>1.0060640064418469</v>
      </c>
      <c r="AQ117" s="20">
        <v>-2.67574397137435</v>
      </c>
      <c r="AR117" s="20">
        <v>0.12830678374589671</v>
      </c>
      <c r="AS117" s="20">
        <v>0.65847332726869701</v>
      </c>
      <c r="AT117" s="20">
        <v>1.4543128211730081</v>
      </c>
      <c r="AU117" s="20">
        <v>-0.59607896065626453</v>
      </c>
      <c r="AV117" s="20">
        <v>0.37090910725336412</v>
      </c>
      <c r="AW117" s="20">
        <v>0.97842594779244652</v>
      </c>
      <c r="AX117" s="20">
        <v>-0.76638741657365816</v>
      </c>
      <c r="AY11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16.941392039353836</v>
      </c>
    </row>
    <row r="118" spans="1:51" hidden="1" x14ac:dyDescent="0.3">
      <c r="A118" s="1" t="s">
        <v>37</v>
      </c>
      <c r="B118" s="20">
        <v>2015</v>
      </c>
      <c r="C118" s="48">
        <v>1.5</v>
      </c>
      <c r="D118" s="48">
        <v>28.96</v>
      </c>
      <c r="E118" s="48">
        <v>0</v>
      </c>
      <c r="F118" s="48">
        <v>0</v>
      </c>
      <c r="G118" s="48">
        <v>0</v>
      </c>
      <c r="H118" s="48">
        <v>0.28000000000000003</v>
      </c>
      <c r="I118" s="48">
        <v>0</v>
      </c>
      <c r="J118" s="20"/>
      <c r="K118" s="31"/>
      <c r="L118" s="31"/>
      <c r="M118" s="62">
        <v>0</v>
      </c>
      <c r="N118" s="62">
        <v>1</v>
      </c>
      <c r="O118" s="63">
        <v>0</v>
      </c>
      <c r="P118" s="62">
        <v>6</v>
      </c>
      <c r="Q118" s="62">
        <v>0</v>
      </c>
      <c r="R118" s="62"/>
      <c r="S118" s="31">
        <v>-0.39488917840077747</v>
      </c>
      <c r="T118" s="31">
        <v>5.2276308536305549E-2</v>
      </c>
      <c r="U118" s="31">
        <v>-0.38584267663373512</v>
      </c>
      <c r="V118" s="31">
        <v>-2.2117507892580081E-2</v>
      </c>
      <c r="W118" s="31">
        <v>-0.24941274907807889</v>
      </c>
      <c r="X118" s="31">
        <v>1.5941678532771342E-2</v>
      </c>
      <c r="Y118" s="31">
        <v>0.15988300346099379</v>
      </c>
      <c r="Z118" s="31">
        <v>-0.41425991045563809</v>
      </c>
      <c r="AA118" s="31">
        <v>9.8246509550375005E-2</v>
      </c>
      <c r="AB118" s="31">
        <v>-0.2044823964226623</v>
      </c>
      <c r="AC118" s="31">
        <v>1.9535773473950989E-2</v>
      </c>
      <c r="AD118" s="31">
        <v>-0.36092537892512172</v>
      </c>
      <c r="AE118" s="61">
        <v>0.52061498229156034</v>
      </c>
      <c r="AF11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1.0208228981125267</v>
      </c>
      <c r="AG118" s="31"/>
      <c r="AH118" s="20">
        <v>0</v>
      </c>
      <c r="AI118" s="31">
        <v>2</v>
      </c>
      <c r="AJ118" s="31">
        <v>0</v>
      </c>
      <c r="AK118" s="31">
        <v>2</v>
      </c>
      <c r="AL118" s="20">
        <v>5.2276308536305549E-2</v>
      </c>
      <c r="AM118" s="20">
        <v>-0.38584267663373512</v>
      </c>
      <c r="AN118" s="20">
        <v>9.8246509550375005E-2</v>
      </c>
      <c r="AO118" s="20">
        <v>1.9535773473950989E-2</v>
      </c>
      <c r="AP118" s="20">
        <v>0.52061498229156034</v>
      </c>
      <c r="AQ118" s="20">
        <v>-8.1967350492445273E-2</v>
      </c>
      <c r="AR118" s="20">
        <v>-3.5448120434295342E-2</v>
      </c>
      <c r="AS118" s="20">
        <v>0.1684712890206852</v>
      </c>
      <c r="AT118" s="20">
        <v>0.10722245046278189</v>
      </c>
      <c r="AU118" s="20">
        <v>-0.14770098140155261</v>
      </c>
      <c r="AV118" s="20">
        <v>0.7177862063350543</v>
      </c>
      <c r="AW118" s="20">
        <v>-0.33520148211407691</v>
      </c>
      <c r="AX118" s="20">
        <v>-3.9886333948071201E-2</v>
      </c>
      <c r="AY11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1.1315193824723135</v>
      </c>
    </row>
    <row r="119" spans="1:51" hidden="1" x14ac:dyDescent="0.3">
      <c r="A119" s="1" t="s">
        <v>58</v>
      </c>
      <c r="B119" s="20">
        <v>2015</v>
      </c>
      <c r="C119" s="48">
        <v>1.4000000000000001</v>
      </c>
      <c r="D119" s="48">
        <v>10.6</v>
      </c>
      <c r="E119" s="48">
        <v>0</v>
      </c>
      <c r="F119" s="48">
        <v>0</v>
      </c>
      <c r="G119" s="48">
        <v>0</v>
      </c>
      <c r="H119" s="48">
        <v>0.37</v>
      </c>
      <c r="I119" s="48">
        <v>2</v>
      </c>
      <c r="J119" s="20"/>
      <c r="K119" s="31"/>
      <c r="L119" s="31"/>
      <c r="M119" s="62">
        <v>0</v>
      </c>
      <c r="N119" s="62">
        <v>1</v>
      </c>
      <c r="O119" s="63">
        <v>0</v>
      </c>
      <c r="P119" s="62">
        <v>3</v>
      </c>
      <c r="Q119" s="62">
        <v>0</v>
      </c>
      <c r="R119" s="62"/>
      <c r="S119" s="31">
        <v>7.6182861216641702E-3</v>
      </c>
      <c r="T119" s="31">
        <v>0.23417340549011231</v>
      </c>
      <c r="U119" s="31">
        <v>-0.22575901292399331</v>
      </c>
      <c r="V119" s="31">
        <v>-0.90007841841245417</v>
      </c>
      <c r="W119" s="31">
        <v>-4.5428355007559179E-3</v>
      </c>
      <c r="X119" s="31">
        <v>0.4194654163936079</v>
      </c>
      <c r="Y119" s="31">
        <v>-0.221737210490529</v>
      </c>
      <c r="Z119" s="31">
        <v>-0.94116167770896242</v>
      </c>
      <c r="AA119" s="31">
        <v>0.68530267032659342</v>
      </c>
      <c r="AB119" s="31">
        <v>0.28211825189330297</v>
      </c>
      <c r="AC119" s="31">
        <v>-0.63688033324428039</v>
      </c>
      <c r="AD119" s="31">
        <v>-0.86101212243353031</v>
      </c>
      <c r="AE119" s="61">
        <v>-0.65347707153018098</v>
      </c>
      <c r="AF11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4.150149255213857</v>
      </c>
      <c r="AG119" s="31"/>
      <c r="AH119" s="20">
        <v>0</v>
      </c>
      <c r="AI119" s="31">
        <v>2</v>
      </c>
      <c r="AJ119" s="31">
        <v>0</v>
      </c>
      <c r="AK119" s="31">
        <v>2</v>
      </c>
      <c r="AL119" s="20">
        <v>0.23417340549011231</v>
      </c>
      <c r="AM119" s="20">
        <v>-0.22575901292399331</v>
      </c>
      <c r="AN119" s="20">
        <v>0.68530267032659342</v>
      </c>
      <c r="AO119" s="20">
        <v>-0.63688033324428039</v>
      </c>
      <c r="AP119" s="20">
        <v>-0.65347707153018098</v>
      </c>
      <c r="AQ119" s="20">
        <v>-0.23342875901109669</v>
      </c>
      <c r="AR119" s="20">
        <v>0.2920616879260895</v>
      </c>
      <c r="AS119" s="20">
        <v>-0.31153070763042828</v>
      </c>
      <c r="AT119" s="20">
        <v>-0.31374329038416182</v>
      </c>
      <c r="AU119" s="20">
        <v>-0.17407615665182991</v>
      </c>
      <c r="AV119" s="20">
        <v>-0.41919984065493199</v>
      </c>
      <c r="AW119" s="20">
        <v>0.20836848888172599</v>
      </c>
      <c r="AX119" s="20">
        <v>0.55039579568521868</v>
      </c>
      <c r="AY11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2.2957521305331192</v>
      </c>
    </row>
    <row r="120" spans="1:51" hidden="1" x14ac:dyDescent="0.3">
      <c r="A120" s="1" t="s">
        <v>30</v>
      </c>
      <c r="B120" s="20">
        <v>2015</v>
      </c>
      <c r="C120" s="48">
        <v>1</v>
      </c>
      <c r="D120" s="48">
        <v>28.99</v>
      </c>
      <c r="E120" s="48">
        <v>0</v>
      </c>
      <c r="F120" s="48">
        <v>0</v>
      </c>
      <c r="G120" s="48">
        <v>0</v>
      </c>
      <c r="H120" s="48">
        <v>0.5</v>
      </c>
      <c r="I120" s="48">
        <v>0</v>
      </c>
      <c r="J120" s="20"/>
      <c r="K120" s="31"/>
      <c r="L120" s="31"/>
      <c r="M120" s="62">
        <v>0</v>
      </c>
      <c r="N120" s="62">
        <v>1</v>
      </c>
      <c r="O120" s="63">
        <v>0</v>
      </c>
      <c r="P120" s="62">
        <v>6</v>
      </c>
      <c r="Q120" s="62">
        <v>0</v>
      </c>
      <c r="R120" s="62"/>
      <c r="S120" s="31">
        <v>-0.40812443352047112</v>
      </c>
      <c r="T120" s="31">
        <v>-0.75326797797341016</v>
      </c>
      <c r="U120" s="31">
        <v>4.1047093258911593E-2</v>
      </c>
      <c r="V120" s="31">
        <v>-0.13967977944554341</v>
      </c>
      <c r="W120" s="31">
        <v>-0.5978814722458079</v>
      </c>
      <c r="X120" s="31">
        <v>0.14546781661155819</v>
      </c>
      <c r="Y120" s="31">
        <v>-0.20260082340773961</v>
      </c>
      <c r="Z120" s="31">
        <v>5.2424511968734572E-2</v>
      </c>
      <c r="AA120" s="31">
        <v>0.13757248902024599</v>
      </c>
      <c r="AB120" s="31">
        <v>-0.62182952859345519</v>
      </c>
      <c r="AC120" s="31">
        <v>3.9036251964209227E-2</v>
      </c>
      <c r="AD120" s="31">
        <v>-0.16844465644847281</v>
      </c>
      <c r="AE120" s="61">
        <v>-0.71390225497147353</v>
      </c>
      <c r="AF12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2.1227440814255139</v>
      </c>
      <c r="AG120" s="31"/>
      <c r="AH120" s="20">
        <v>0</v>
      </c>
      <c r="AI120" s="31">
        <v>2</v>
      </c>
      <c r="AJ120" s="31">
        <v>0</v>
      </c>
      <c r="AK120" s="31">
        <v>2</v>
      </c>
      <c r="AL120" s="20">
        <v>-0.75326797797341016</v>
      </c>
      <c r="AM120" s="20">
        <v>4.1047093258911593E-2</v>
      </c>
      <c r="AN120" s="20">
        <v>0.13757248902024599</v>
      </c>
      <c r="AO120" s="20">
        <v>3.9036251964209227E-2</v>
      </c>
      <c r="AP120" s="20">
        <v>-0.71390225497147353</v>
      </c>
      <c r="AQ120" s="20">
        <v>0.42921490325800321</v>
      </c>
      <c r="AR120" s="20">
        <v>-3.5448120434295342E-2</v>
      </c>
      <c r="AS120" s="20">
        <v>-2.1529501320380579E-2</v>
      </c>
      <c r="AT120" s="20">
        <v>0.5702847653944223</v>
      </c>
      <c r="AU120" s="20">
        <v>-0.64882931115681897</v>
      </c>
      <c r="AV120" s="20">
        <v>-0.84316073953255399</v>
      </c>
      <c r="AW120" s="20">
        <v>0.84253345504349619</v>
      </c>
      <c r="AX120" s="20">
        <v>0.83796914089118013</v>
      </c>
      <c r="AY12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4.1543286060090701</v>
      </c>
    </row>
    <row r="121" spans="1:51" hidden="1" x14ac:dyDescent="0.3">
      <c r="A121" s="1" t="s">
        <v>53</v>
      </c>
      <c r="B121" s="20">
        <v>2015</v>
      </c>
      <c r="C121" s="48">
        <v>1.1905583000000002</v>
      </c>
      <c r="D121" s="48">
        <v>28.27</v>
      </c>
      <c r="E121" s="48">
        <v>0</v>
      </c>
      <c r="F121" s="48">
        <v>0</v>
      </c>
      <c r="G121" s="48">
        <v>0</v>
      </c>
      <c r="H121" s="48">
        <v>0.68</v>
      </c>
      <c r="I121" s="48">
        <v>0</v>
      </c>
      <c r="J121" s="20"/>
      <c r="K121" s="31"/>
      <c r="L121" s="31"/>
      <c r="M121" s="62">
        <v>0</v>
      </c>
      <c r="N121" s="62">
        <v>1</v>
      </c>
      <c r="O121" s="63">
        <v>0</v>
      </c>
      <c r="P121" s="62">
        <v>6</v>
      </c>
      <c r="Q121" s="62">
        <v>0</v>
      </c>
      <c r="R121" s="62"/>
      <c r="S121" s="31">
        <v>-0.39527845061018041</v>
      </c>
      <c r="T121" s="31">
        <v>0.1822028063604533</v>
      </c>
      <c r="U121" s="31">
        <v>-0.63212523618718131</v>
      </c>
      <c r="V121" s="31">
        <v>-0.2719725127115426</v>
      </c>
      <c r="W121" s="31">
        <v>-0.27766696987546241</v>
      </c>
      <c r="X121" s="31">
        <v>-2.8894292340655259E-2</v>
      </c>
      <c r="Y121" s="31">
        <v>-0.10350759656833899</v>
      </c>
      <c r="Z121" s="31">
        <v>-0.65512928977144314</v>
      </c>
      <c r="AA121" s="31">
        <v>0.44172631167777993</v>
      </c>
      <c r="AB121" s="31">
        <v>-8.6477320888520601E-2</v>
      </c>
      <c r="AC121" s="31">
        <v>-0.24297066774106379</v>
      </c>
      <c r="AD121" s="31">
        <v>-0.18625248661423649</v>
      </c>
      <c r="AE121" s="61">
        <v>-7.7955433890053494E-2</v>
      </c>
      <c r="AF12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1.4832385584932284</v>
      </c>
      <c r="AG121" s="31"/>
      <c r="AH121" s="20">
        <v>0</v>
      </c>
      <c r="AI121" s="31">
        <v>2</v>
      </c>
      <c r="AJ121" s="31">
        <v>0</v>
      </c>
      <c r="AK121" s="31">
        <v>2</v>
      </c>
      <c r="AL121" s="20">
        <v>0.1822028063604533</v>
      </c>
      <c r="AM121" s="20">
        <v>-0.63212523618718131</v>
      </c>
      <c r="AN121" s="20">
        <v>0.44172631167777993</v>
      </c>
      <c r="AO121" s="20">
        <v>-0.24297066774106379</v>
      </c>
      <c r="AP121" s="20">
        <v>-7.7955433890053494E-2</v>
      </c>
      <c r="AQ121" s="20">
        <v>0.58067631177665457</v>
      </c>
      <c r="AR121" s="20">
        <v>0.5540695346143979</v>
      </c>
      <c r="AS121" s="20">
        <v>-0.49153145637459589</v>
      </c>
      <c r="AT121" s="20">
        <v>-0.48212958672294082</v>
      </c>
      <c r="AU121" s="20">
        <v>-0.1213258061512755</v>
      </c>
      <c r="AV121" s="20">
        <v>-0.45774174055289751</v>
      </c>
      <c r="AW121" s="20">
        <v>-0.47109397486302762</v>
      </c>
      <c r="AX121" s="20">
        <v>-0.2669179222685672</v>
      </c>
      <c r="AY12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2.3286664082630866</v>
      </c>
    </row>
    <row r="122" spans="1:51" hidden="1" x14ac:dyDescent="0.3">
      <c r="A122" s="1" t="s">
        <v>14</v>
      </c>
      <c r="B122" s="20">
        <v>2015</v>
      </c>
      <c r="C122" s="48">
        <v>1.4000000000000001</v>
      </c>
      <c r="D122" s="48">
        <v>17.420000000000002</v>
      </c>
      <c r="E122" s="48">
        <v>0</v>
      </c>
      <c r="F122" s="48">
        <v>0</v>
      </c>
      <c r="G122" s="48">
        <v>0</v>
      </c>
      <c r="H122" s="48">
        <v>0</v>
      </c>
      <c r="I122" s="48">
        <v>0</v>
      </c>
      <c r="J122" s="20"/>
      <c r="K122" s="31"/>
      <c r="L122" s="31"/>
      <c r="M122" s="62">
        <v>0</v>
      </c>
      <c r="N122" s="62">
        <v>1</v>
      </c>
      <c r="O122" s="63">
        <v>0</v>
      </c>
      <c r="P122" s="62">
        <v>3</v>
      </c>
      <c r="Q122" s="62">
        <v>0</v>
      </c>
      <c r="R122" s="62"/>
      <c r="S122" s="31">
        <v>7.6182861216641702E-3</v>
      </c>
      <c r="T122" s="31">
        <v>-0.67531207927892223</v>
      </c>
      <c r="U122" s="31">
        <v>0.81273244652638177</v>
      </c>
      <c r="V122" s="31">
        <v>-0.42524128027768537</v>
      </c>
      <c r="W122" s="31">
        <v>0.56995965404604043</v>
      </c>
      <c r="X122" s="31">
        <v>0.66357236892670635</v>
      </c>
      <c r="Y122" s="31">
        <v>-3.8643989936348419E-2</v>
      </c>
      <c r="Z122" s="31">
        <v>-1.1067593759885781</v>
      </c>
      <c r="AA122" s="31">
        <v>0.37140321738558713</v>
      </c>
      <c r="AB122" s="31">
        <v>-0.20721527215816929</v>
      </c>
      <c r="AC122" s="31">
        <v>-0.145168267928384</v>
      </c>
      <c r="AD122" s="31">
        <v>-0.92756528382742864</v>
      </c>
      <c r="AE122" s="61">
        <v>-0.95020666909637719</v>
      </c>
      <c r="AF12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5.2542830038029074</v>
      </c>
      <c r="AG122" s="31"/>
      <c r="AH122" s="20">
        <v>0</v>
      </c>
      <c r="AI122" s="31">
        <v>2</v>
      </c>
      <c r="AJ122" s="31">
        <v>0</v>
      </c>
      <c r="AK122" s="31">
        <v>2</v>
      </c>
      <c r="AL122" s="20">
        <v>-0.67531207927892223</v>
      </c>
      <c r="AM122" s="20">
        <v>0.81273244652638177</v>
      </c>
      <c r="AN122" s="20">
        <v>0.37140321738558713</v>
      </c>
      <c r="AO122" s="20">
        <v>-0.145168267928384</v>
      </c>
      <c r="AP122" s="20">
        <v>-0.95020666909637719</v>
      </c>
      <c r="AQ122" s="20">
        <v>0.46708025538766601</v>
      </c>
      <c r="AR122" s="20">
        <v>-0.95247558384337416</v>
      </c>
      <c r="AS122" s="20">
        <v>-0.15153004208005719</v>
      </c>
      <c r="AT122" s="20">
        <v>0.33875360792860371</v>
      </c>
      <c r="AU122" s="20">
        <v>-0.7015796616573734</v>
      </c>
      <c r="AV122" s="20">
        <v>-1.2863925883591589</v>
      </c>
      <c r="AW122" s="20">
        <v>-0.33520148211407691</v>
      </c>
      <c r="AX122" s="20">
        <v>0.24768701125789069</v>
      </c>
      <c r="AY12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5.7623051894719177</v>
      </c>
    </row>
    <row r="123" spans="1:51" hidden="1" x14ac:dyDescent="0.3">
      <c r="A123" s="1" t="s">
        <v>86</v>
      </c>
      <c r="B123" s="20">
        <v>2015</v>
      </c>
      <c r="C123" s="48">
        <v>1.7000000000000002</v>
      </c>
      <c r="D123" s="48">
        <v>16.239999999999998</v>
      </c>
      <c r="E123" s="48">
        <v>0</v>
      </c>
      <c r="F123" s="48">
        <v>0</v>
      </c>
      <c r="G123" s="48">
        <v>0</v>
      </c>
      <c r="H123" s="48">
        <v>0.6</v>
      </c>
      <c r="I123" s="48">
        <v>0</v>
      </c>
      <c r="J123" s="20"/>
      <c r="K123" s="31"/>
      <c r="L123" s="31"/>
      <c r="M123" s="62">
        <v>0</v>
      </c>
      <c r="N123" s="62">
        <v>1</v>
      </c>
      <c r="O123" s="63">
        <v>0</v>
      </c>
      <c r="P123" s="62">
        <v>6</v>
      </c>
      <c r="Q123" s="62">
        <v>0</v>
      </c>
      <c r="R123" s="62"/>
      <c r="S123" s="31">
        <v>-0.38165392328108411</v>
      </c>
      <c r="T123" s="31">
        <v>-1.1690327710106829</v>
      </c>
      <c r="U123" s="31">
        <v>-0.23396843157577329</v>
      </c>
      <c r="V123" s="31">
        <v>-0.6540136154510322</v>
      </c>
      <c r="W123" s="31">
        <v>-0.46602844185801862</v>
      </c>
      <c r="X123" s="31">
        <v>-8.3693812297064921E-2</v>
      </c>
      <c r="Y123" s="31">
        <v>-0.23222733685280281</v>
      </c>
      <c r="Z123" s="31">
        <v>-3.7901505274691598E-2</v>
      </c>
      <c r="AA123" s="31">
        <v>0.15040924432755109</v>
      </c>
      <c r="AB123" s="31">
        <v>-0.46707957486279711</v>
      </c>
      <c r="AC123" s="31">
        <v>-0.1475683268194927</v>
      </c>
      <c r="AD123" s="31">
        <v>-0.67533469946071223</v>
      </c>
      <c r="AE123" s="61">
        <v>-1.129623855804005</v>
      </c>
      <c r="AF12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4.2690152889540682</v>
      </c>
      <c r="AG123" s="31"/>
      <c r="AH123" s="20">
        <v>0</v>
      </c>
      <c r="AI123" s="31">
        <v>2</v>
      </c>
      <c r="AJ123" s="31">
        <v>0</v>
      </c>
      <c r="AK123" s="31">
        <v>2</v>
      </c>
      <c r="AL123" s="20">
        <v>-1.1690327710106829</v>
      </c>
      <c r="AM123" s="20">
        <v>-0.23396843157577329</v>
      </c>
      <c r="AN123" s="20">
        <v>0.15040924432755109</v>
      </c>
      <c r="AO123" s="20">
        <v>-0.1475683268194927</v>
      </c>
      <c r="AP123" s="20">
        <v>-1.129623855804005</v>
      </c>
      <c r="AQ123" s="20">
        <v>1.337983354369912</v>
      </c>
      <c r="AR123" s="20">
        <v>-0.91972460300733561</v>
      </c>
      <c r="AS123" s="20">
        <v>0.20847145540827799</v>
      </c>
      <c r="AT123" s="20">
        <v>0.42294675609799087</v>
      </c>
      <c r="AU123" s="20">
        <v>-0.7015796616573734</v>
      </c>
      <c r="AV123" s="20">
        <v>-0.88170263943051985</v>
      </c>
      <c r="AW123" s="20">
        <v>-6.3416496616175655E-2</v>
      </c>
      <c r="AX123" s="20">
        <v>0.76229194478434803</v>
      </c>
      <c r="AY12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7.4549895894499434</v>
      </c>
    </row>
    <row r="124" spans="1:51" hidden="1" x14ac:dyDescent="0.3">
      <c r="A124" s="1" t="s">
        <v>82</v>
      </c>
      <c r="B124" s="20">
        <v>2015</v>
      </c>
      <c r="C124" s="48">
        <v>3</v>
      </c>
      <c r="D124" s="48">
        <v>13.88</v>
      </c>
      <c r="E124" s="48">
        <v>0</v>
      </c>
      <c r="F124" s="48">
        <v>0</v>
      </c>
      <c r="G124" s="48">
        <v>0</v>
      </c>
      <c r="H124" s="48">
        <v>2.68</v>
      </c>
      <c r="I124" s="48">
        <v>30</v>
      </c>
      <c r="J124" s="20"/>
      <c r="K124" s="31"/>
      <c r="L124" s="31"/>
      <c r="M124" s="62">
        <v>0</v>
      </c>
      <c r="N124" s="62">
        <v>1</v>
      </c>
      <c r="O124" s="63">
        <v>0</v>
      </c>
      <c r="P124" s="62">
        <v>3</v>
      </c>
      <c r="Q124" s="62">
        <v>0</v>
      </c>
      <c r="R124" s="62"/>
      <c r="S124" s="31">
        <v>0.20225439082303831</v>
      </c>
      <c r="T124" s="31">
        <v>-0.15560608798233111</v>
      </c>
      <c r="U124" s="31">
        <v>1.120585645968192</v>
      </c>
      <c r="V124" s="31">
        <v>-0.51581031109867781</v>
      </c>
      <c r="W124" s="31">
        <v>0.29683551967133398</v>
      </c>
      <c r="X124" s="31">
        <v>0.40950186731062421</v>
      </c>
      <c r="Y124" s="31">
        <v>-0.3713820923551292</v>
      </c>
      <c r="Z124" s="31">
        <v>-1.784204505314281</v>
      </c>
      <c r="AA124" s="31">
        <v>0.1250791920489224</v>
      </c>
      <c r="AB124" s="31">
        <v>-0.37941822329051078</v>
      </c>
      <c r="AC124" s="31">
        <v>-0.31647247128126799</v>
      </c>
      <c r="AD124" s="31">
        <v>1.5544664242837849</v>
      </c>
      <c r="AE124" s="61">
        <v>-0.34225698192640408</v>
      </c>
      <c r="AF12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7.9572695640157418</v>
      </c>
      <c r="AG124" s="31"/>
      <c r="AH124" s="20">
        <v>0</v>
      </c>
      <c r="AI124" s="31">
        <v>2</v>
      </c>
      <c r="AJ124" s="31">
        <v>0</v>
      </c>
      <c r="AK124" s="31">
        <v>2</v>
      </c>
      <c r="AL124" s="20">
        <v>-0.15560608798233111</v>
      </c>
      <c r="AM124" s="20">
        <v>1.120585645968192</v>
      </c>
      <c r="AN124" s="20">
        <v>0.1250791920489224</v>
      </c>
      <c r="AO124" s="20">
        <v>-0.31647247128126799</v>
      </c>
      <c r="AP124" s="20">
        <v>-0.34225698192640408</v>
      </c>
      <c r="AQ124" s="20">
        <v>1.269602983171185E-2</v>
      </c>
      <c r="AR124" s="20">
        <v>-0.69046773715506649</v>
      </c>
      <c r="AS124" s="20">
        <v>0.3884722041524456</v>
      </c>
      <c r="AT124" s="20">
        <v>-0.48212958672294082</v>
      </c>
      <c r="AU124" s="20">
        <v>-0.30595203290321582</v>
      </c>
      <c r="AV124" s="20">
        <v>-0.11086464147120691</v>
      </c>
      <c r="AW124" s="20">
        <v>0.5254509719626107</v>
      </c>
      <c r="AX124" s="20">
        <v>-0.52422038903179591</v>
      </c>
      <c r="AY12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3.0299347480044601</v>
      </c>
    </row>
    <row r="125" spans="1:51" hidden="1" x14ac:dyDescent="0.3">
      <c r="A125" s="1" t="s">
        <v>46</v>
      </c>
      <c r="B125" s="20">
        <v>2015</v>
      </c>
      <c r="C125" s="48">
        <v>2.3387000000000002</v>
      </c>
      <c r="D125" s="48">
        <v>20.16</v>
      </c>
      <c r="E125" s="48">
        <v>0</v>
      </c>
      <c r="F125" s="48">
        <v>0</v>
      </c>
      <c r="G125" s="48">
        <v>0</v>
      </c>
      <c r="H125" s="48">
        <v>0.15</v>
      </c>
      <c r="I125" s="48">
        <v>0</v>
      </c>
      <c r="J125" s="20"/>
      <c r="K125" s="31"/>
      <c r="L125" s="31"/>
      <c r="M125" s="62">
        <v>0</v>
      </c>
      <c r="N125" s="62">
        <v>1</v>
      </c>
      <c r="O125" s="63">
        <v>0</v>
      </c>
      <c r="P125" s="62">
        <v>6</v>
      </c>
      <c r="Q125" s="62">
        <v>0</v>
      </c>
      <c r="R125" s="62"/>
      <c r="S125" s="31">
        <v>6.3868120380361257E-2</v>
      </c>
      <c r="T125" s="31">
        <v>-0.72728267840858118</v>
      </c>
      <c r="U125" s="31">
        <v>-0.18881662899097459</v>
      </c>
      <c r="V125" s="31">
        <v>-0.54244152973350857</v>
      </c>
      <c r="W125" s="31">
        <v>0.18381863648180019</v>
      </c>
      <c r="X125" s="31">
        <v>-0.20823817583436019</v>
      </c>
      <c r="Y125" s="31">
        <v>-0.1997266446062935</v>
      </c>
      <c r="Z125" s="31">
        <v>-0.4293142466628756</v>
      </c>
      <c r="AA125" s="31">
        <v>0.65808359720006693</v>
      </c>
      <c r="AB125" s="31">
        <v>-0.54906592259982656</v>
      </c>
      <c r="AC125" s="31">
        <v>1.803573666700805E-2</v>
      </c>
      <c r="AD125" s="31">
        <v>-0.93648140696942073</v>
      </c>
      <c r="AE125" s="61">
        <v>-0.73042646809328171</v>
      </c>
      <c r="AF12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3.3096605945754209</v>
      </c>
      <c r="AG125" s="31"/>
      <c r="AH125" s="20">
        <v>0</v>
      </c>
      <c r="AI125" s="31">
        <v>2</v>
      </c>
      <c r="AJ125" s="31">
        <v>0</v>
      </c>
      <c r="AK125" s="31">
        <v>2</v>
      </c>
      <c r="AL125" s="20">
        <v>-0.72728267840858118</v>
      </c>
      <c r="AM125" s="20">
        <v>-0.18881662899097459</v>
      </c>
      <c r="AN125" s="20">
        <v>0.65808359720006693</v>
      </c>
      <c r="AO125" s="20">
        <v>1.803573666700805E-2</v>
      </c>
      <c r="AP125" s="20">
        <v>-0.73042646809328171</v>
      </c>
      <c r="AQ125" s="20">
        <v>1.1297239176567659</v>
      </c>
      <c r="AR125" s="20">
        <v>-0.59221479464695082</v>
      </c>
      <c r="AS125" s="20">
        <v>-0.1815301668707518</v>
      </c>
      <c r="AT125" s="20">
        <v>0.71762277469085378</v>
      </c>
      <c r="AU125" s="20">
        <v>-0.64882931115681897</v>
      </c>
      <c r="AV125" s="20">
        <v>-1.016599289073399</v>
      </c>
      <c r="AW125" s="20">
        <v>-1.8118999033191831E-2</v>
      </c>
      <c r="AX125" s="20">
        <v>1.170948803761241</v>
      </c>
      <c r="AY12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6.5323470777690149</v>
      </c>
    </row>
    <row r="126" spans="1:51" hidden="1" x14ac:dyDescent="0.3">
      <c r="A126" s="1" t="s">
        <v>59</v>
      </c>
      <c r="B126" s="20">
        <v>2015</v>
      </c>
      <c r="C126" s="48">
        <v>2.2999999999999998</v>
      </c>
      <c r="D126" s="48">
        <v>26.49</v>
      </c>
      <c r="E126" s="48">
        <v>0</v>
      </c>
      <c r="F126" s="48">
        <v>0</v>
      </c>
      <c r="G126" s="48">
        <v>0</v>
      </c>
      <c r="H126" s="48">
        <v>1.53</v>
      </c>
      <c r="I126" s="48">
        <v>0</v>
      </c>
      <c r="J126" s="20"/>
      <c r="K126" s="31"/>
      <c r="L126" s="31"/>
      <c r="M126" s="62">
        <v>4</v>
      </c>
      <c r="N126" s="62">
        <v>0</v>
      </c>
      <c r="O126" s="63">
        <v>0</v>
      </c>
      <c r="P126" s="62">
        <v>4</v>
      </c>
      <c r="Q126" s="62">
        <v>1</v>
      </c>
      <c r="R126" s="62"/>
      <c r="S126" s="31">
        <v>-0.38165392328108411</v>
      </c>
      <c r="T126" s="31">
        <v>1.247600088518465</v>
      </c>
      <c r="U126" s="31">
        <v>-0.60749698023183551</v>
      </c>
      <c r="V126" s="31">
        <v>-0.22254765359923559</v>
      </c>
      <c r="W126" s="31">
        <v>1.568275455553588</v>
      </c>
      <c r="X126" s="31">
        <v>-0.18332930312690121</v>
      </c>
      <c r="Y126" s="31">
        <v>-0.39338794284732947</v>
      </c>
      <c r="Z126" s="31">
        <v>-0.54974893632077837</v>
      </c>
      <c r="AA126" s="31">
        <v>0.10769161378986369</v>
      </c>
      <c r="AB126" s="31">
        <v>-0.14898137562485819</v>
      </c>
      <c r="AC126" s="31">
        <v>-1.764749184638787E-3</v>
      </c>
      <c r="AD126" s="31">
        <v>-8.1069745122018793E-3</v>
      </c>
      <c r="AE126" s="61">
        <v>2.8708138188119152</v>
      </c>
      <c r="AF12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13.346254995201354</v>
      </c>
      <c r="AG126" s="31"/>
      <c r="AH126" s="20">
        <v>3</v>
      </c>
      <c r="AI126" s="31">
        <v>3</v>
      </c>
      <c r="AJ126" s="31">
        <v>0</v>
      </c>
      <c r="AK126" s="31">
        <v>3</v>
      </c>
      <c r="AL126" s="20">
        <v>1.247600088518465</v>
      </c>
      <c r="AM126" s="20">
        <v>-0.60749698023183551</v>
      </c>
      <c r="AN126" s="20">
        <v>0.10769161378986369</v>
      </c>
      <c r="AO126" s="20">
        <v>-1.764749184638787E-3</v>
      </c>
      <c r="AP126" s="20">
        <v>2.8708138188119152</v>
      </c>
      <c r="AQ126" s="20">
        <v>-0.87713974521536509</v>
      </c>
      <c r="AR126" s="20">
        <v>1.4055950363513989</v>
      </c>
      <c r="AS126" s="20">
        <v>-0.34153083242112298</v>
      </c>
      <c r="AT126" s="20">
        <v>-1.155674772078052</v>
      </c>
      <c r="AU126" s="20">
        <v>0.64355427610676252</v>
      </c>
      <c r="AV126" s="20">
        <v>0.7177862063350543</v>
      </c>
      <c r="AW126" s="20">
        <v>2.7178498549791579E-2</v>
      </c>
      <c r="AX126" s="20">
        <v>-1.008554444115521</v>
      </c>
      <c r="AY12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16.323330051156734</v>
      </c>
    </row>
    <row r="127" spans="1:51" hidden="1" x14ac:dyDescent="0.3">
      <c r="A127" s="1" t="s">
        <v>21</v>
      </c>
      <c r="B127" s="20">
        <v>2015</v>
      </c>
      <c r="C127" s="48">
        <v>1.0999999999999999</v>
      </c>
      <c r="D127" s="48">
        <v>19.18</v>
      </c>
      <c r="E127" s="48">
        <v>0</v>
      </c>
      <c r="F127" s="48">
        <v>0</v>
      </c>
      <c r="G127" s="48">
        <v>0</v>
      </c>
      <c r="H127" s="48">
        <v>0.73</v>
      </c>
      <c r="I127" s="48">
        <v>0</v>
      </c>
      <c r="J127" s="20"/>
      <c r="K127" s="31"/>
      <c r="L127" s="31"/>
      <c r="M127" s="62">
        <v>0</v>
      </c>
      <c r="N127" s="62">
        <v>1</v>
      </c>
      <c r="O127" s="63">
        <v>0</v>
      </c>
      <c r="P127" s="62">
        <v>3</v>
      </c>
      <c r="Q127" s="62">
        <v>0</v>
      </c>
      <c r="R127" s="62"/>
      <c r="S127" s="31">
        <v>-0.38165392328108411</v>
      </c>
      <c r="T127" s="31">
        <v>-1.0131209736217059</v>
      </c>
      <c r="U127" s="31">
        <v>0.42688976989264671</v>
      </c>
      <c r="V127" s="31">
        <v>-0.79536825391832977</v>
      </c>
      <c r="W127" s="31">
        <v>1.050281407601559</v>
      </c>
      <c r="X127" s="31">
        <v>1.5941678532771342E-2</v>
      </c>
      <c r="Y127" s="31">
        <v>-0.18902506238244191</v>
      </c>
      <c r="Z127" s="31">
        <v>-1.437954772547811</v>
      </c>
      <c r="AA127" s="31">
        <v>0.81611736404351143</v>
      </c>
      <c r="AB127" s="31">
        <v>0.1008360530407941</v>
      </c>
      <c r="AC127" s="31">
        <v>-0.1481683415422699</v>
      </c>
      <c r="AD127" s="31">
        <v>-0.23501477974452539</v>
      </c>
      <c r="AE127" s="61">
        <v>-0.92634706907194209</v>
      </c>
      <c r="AF12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6.8052290916959075</v>
      </c>
      <c r="AG127" s="31"/>
      <c r="AH127" s="20">
        <v>0</v>
      </c>
      <c r="AI127" s="31">
        <v>2</v>
      </c>
      <c r="AJ127" s="31">
        <v>0</v>
      </c>
      <c r="AK127" s="31">
        <v>2</v>
      </c>
      <c r="AL127" s="20">
        <v>-1.0131209736217059</v>
      </c>
      <c r="AM127" s="20">
        <v>0.42688976989264671</v>
      </c>
      <c r="AN127" s="20">
        <v>0.81611736404351143</v>
      </c>
      <c r="AO127" s="20">
        <v>-0.1481683415422699</v>
      </c>
      <c r="AP127" s="20">
        <v>-0.92634706907194209</v>
      </c>
      <c r="AQ127" s="20">
        <v>0.63747433997114888</v>
      </c>
      <c r="AR127" s="20">
        <v>-1.0834795071875281</v>
      </c>
      <c r="AS127" s="20">
        <v>-0.10152983409556619</v>
      </c>
      <c r="AT127" s="20">
        <v>-0.33479157742650939</v>
      </c>
      <c r="AU127" s="20">
        <v>-0.59607896065626453</v>
      </c>
      <c r="AV127" s="20">
        <v>-1.093683088869331</v>
      </c>
      <c r="AW127" s="20">
        <v>-0.92406895069286332</v>
      </c>
      <c r="AX127" s="20">
        <v>0.59580211334931743</v>
      </c>
      <c r="AY12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7.2178007788042082</v>
      </c>
    </row>
    <row r="128" spans="1:51" ht="28.2" hidden="1" x14ac:dyDescent="0.3">
      <c r="A128" s="1" t="s">
        <v>33</v>
      </c>
      <c r="B128" s="20">
        <v>2015</v>
      </c>
      <c r="C128" s="48">
        <v>1.5</v>
      </c>
      <c r="D128" s="48">
        <v>12.03</v>
      </c>
      <c r="E128" s="48">
        <v>0</v>
      </c>
      <c r="F128" s="48">
        <v>0</v>
      </c>
      <c r="G128" s="48">
        <v>0</v>
      </c>
      <c r="H128" s="48">
        <v>0.37</v>
      </c>
      <c r="I128" s="48">
        <v>0</v>
      </c>
      <c r="J128" s="20"/>
      <c r="K128" s="31"/>
      <c r="L128" s="31"/>
      <c r="M128" s="62">
        <v>0</v>
      </c>
      <c r="N128" s="62">
        <v>1</v>
      </c>
      <c r="O128" s="63">
        <v>0</v>
      </c>
      <c r="P128" s="62">
        <v>6</v>
      </c>
      <c r="Q128" s="62">
        <v>0</v>
      </c>
      <c r="R128" s="62"/>
      <c r="S128" s="31">
        <v>-0.40676198078756137</v>
      </c>
      <c r="T128" s="31">
        <v>7.8261608101135471E-2</v>
      </c>
      <c r="U128" s="31">
        <v>-0.95229256360666492</v>
      </c>
      <c r="V128" s="31">
        <v>-0.53166143336782112</v>
      </c>
      <c r="W128" s="31">
        <v>0.29683551967133398</v>
      </c>
      <c r="X128" s="31">
        <v>-0.25307414670778688</v>
      </c>
      <c r="Y128" s="31">
        <v>-0.24157589627455869</v>
      </c>
      <c r="Z128" s="31">
        <v>0.32340256369901632</v>
      </c>
      <c r="AA128" s="31">
        <v>-0.74309761672807695</v>
      </c>
      <c r="AB128" s="31">
        <v>-0.46565959446543331</v>
      </c>
      <c r="AC128" s="31">
        <v>-0.44577564403974962</v>
      </c>
      <c r="AD128" s="31">
        <v>-0.75500310292464246</v>
      </c>
      <c r="AE128" s="61">
        <v>0.25660844842450981</v>
      </c>
      <c r="AF12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3.2798376080388212</v>
      </c>
      <c r="AG128" s="31"/>
      <c r="AH128" s="20">
        <v>0</v>
      </c>
      <c r="AI128" s="31">
        <v>2</v>
      </c>
      <c r="AJ128" s="31">
        <v>0</v>
      </c>
      <c r="AK128" s="31">
        <v>2</v>
      </c>
      <c r="AL128" s="20">
        <v>7.8261608101135471E-2</v>
      </c>
      <c r="AM128" s="20">
        <v>-0.95229256360666492</v>
      </c>
      <c r="AN128" s="20">
        <v>-0.74309761672807695</v>
      </c>
      <c r="AO128" s="20">
        <v>-0.44577564403974962</v>
      </c>
      <c r="AP128" s="20">
        <v>0.25660844842450981</v>
      </c>
      <c r="AQ128" s="20">
        <v>0.61854166390631737</v>
      </c>
      <c r="AR128" s="20">
        <v>-0.39570890963071942</v>
      </c>
      <c r="AS128" s="20">
        <v>1.0084747831601339</v>
      </c>
      <c r="AT128" s="20">
        <v>-0.46108129968059319</v>
      </c>
      <c r="AU128" s="20">
        <v>0.24792664735260511</v>
      </c>
      <c r="AV128" s="20">
        <v>0.1011158079676041</v>
      </c>
      <c r="AW128" s="20">
        <v>-0.1087139941991591</v>
      </c>
      <c r="AX128" s="20">
        <v>0.11146805826559281</v>
      </c>
      <c r="AY12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3.5944764685827848</v>
      </c>
    </row>
    <row r="129" spans="1:51" hidden="1" x14ac:dyDescent="0.3">
      <c r="A129" s="1" t="s">
        <v>54</v>
      </c>
      <c r="B129" s="20">
        <v>2015</v>
      </c>
      <c r="C129" s="48">
        <v>2.7857750000000001</v>
      </c>
      <c r="D129" s="48">
        <v>20.239999999999998</v>
      </c>
      <c r="E129" s="48">
        <v>0</v>
      </c>
      <c r="F129" s="48">
        <v>0</v>
      </c>
      <c r="G129" s="48">
        <v>0</v>
      </c>
      <c r="H129" s="48">
        <v>0.88</v>
      </c>
      <c r="I129" s="48">
        <v>1</v>
      </c>
      <c r="J129" s="20"/>
      <c r="K129" s="31"/>
      <c r="L129" s="31"/>
      <c r="M129" s="62">
        <v>4</v>
      </c>
      <c r="N129" s="62">
        <v>0</v>
      </c>
      <c r="O129" s="63">
        <v>0</v>
      </c>
      <c r="P129" s="62">
        <v>4</v>
      </c>
      <c r="Q129" s="62">
        <v>1</v>
      </c>
      <c r="R129" s="62"/>
      <c r="S129" s="31">
        <v>0.1115539660321979</v>
      </c>
      <c r="T129" s="31">
        <v>-0.46742968276028563</v>
      </c>
      <c r="U129" s="31">
        <v>-0.58286872427649561</v>
      </c>
      <c r="V129" s="31">
        <v>-0.1213740648191957</v>
      </c>
      <c r="W129" s="31">
        <v>-4.5428355007559179E-3</v>
      </c>
      <c r="X129" s="31">
        <v>-0.91565016072619787</v>
      </c>
      <c r="Y129" s="31">
        <v>-0.15067006356824969</v>
      </c>
      <c r="Z129" s="31">
        <v>-0.20349920355430801</v>
      </c>
      <c r="AA129" s="31">
        <v>0.34706060782290488</v>
      </c>
      <c r="AB129" s="31">
        <v>1.154364413725135</v>
      </c>
      <c r="AC129" s="31">
        <v>0.25714160369371297</v>
      </c>
      <c r="AD129" s="31">
        <v>-0.56397843590637287</v>
      </c>
      <c r="AE129" s="61">
        <v>1.8756236097930929</v>
      </c>
      <c r="AF12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6.8431173284167519</v>
      </c>
      <c r="AG129" s="31"/>
      <c r="AH129" s="20">
        <v>3</v>
      </c>
      <c r="AI129" s="31">
        <v>3</v>
      </c>
      <c r="AJ129" s="31">
        <v>0</v>
      </c>
      <c r="AK129" s="31">
        <v>3</v>
      </c>
      <c r="AL129" s="20">
        <v>-0.46742968276028563</v>
      </c>
      <c r="AM129" s="20">
        <v>-0.58286872427649561</v>
      </c>
      <c r="AN129" s="20">
        <v>0.34706060782290488</v>
      </c>
      <c r="AO129" s="20">
        <v>0.25714160369371297</v>
      </c>
      <c r="AP129" s="20">
        <v>1.8756236097930929</v>
      </c>
      <c r="AQ129" s="20">
        <v>-1.1232645340581739</v>
      </c>
      <c r="AR129" s="20">
        <v>-0.29745596712260369</v>
      </c>
      <c r="AS129" s="20">
        <v>0.1884713722144816</v>
      </c>
      <c r="AT129" s="20">
        <v>0.1703673115898261</v>
      </c>
      <c r="AU129" s="20">
        <v>3.6925245350387728E-2</v>
      </c>
      <c r="AV129" s="20">
        <v>0.1974705577125182</v>
      </c>
      <c r="AW129" s="20">
        <v>0.3442609816306767</v>
      </c>
      <c r="AX129" s="20">
        <v>0.14173893670832549</v>
      </c>
      <c r="AY12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5.8564766429434556</v>
      </c>
    </row>
    <row r="130" spans="1:51" hidden="1" x14ac:dyDescent="0.3">
      <c r="A130" s="1" t="s">
        <v>88</v>
      </c>
      <c r="B130" s="20">
        <v>2015</v>
      </c>
      <c r="C130" s="48">
        <v>2.5</v>
      </c>
      <c r="D130" s="48">
        <v>30.1</v>
      </c>
      <c r="E130" s="48">
        <v>0</v>
      </c>
      <c r="F130" s="48">
        <v>0</v>
      </c>
      <c r="G130" s="48">
        <v>0</v>
      </c>
      <c r="H130" s="48">
        <v>0.46</v>
      </c>
      <c r="I130" s="48">
        <v>0</v>
      </c>
      <c r="J130" s="20"/>
      <c r="K130" s="31"/>
      <c r="L130" s="31"/>
      <c r="M130" s="62">
        <v>0</v>
      </c>
      <c r="N130" s="62">
        <v>1</v>
      </c>
      <c r="O130" s="63">
        <v>0</v>
      </c>
      <c r="P130" s="62">
        <v>6</v>
      </c>
      <c r="Q130" s="62">
        <v>0</v>
      </c>
      <c r="R130" s="62"/>
      <c r="S130" s="31">
        <v>0.20225439082303831</v>
      </c>
      <c r="T130" s="31">
        <v>0.28614400461977207</v>
      </c>
      <c r="U130" s="31">
        <v>-6.9780058540144449E-2</v>
      </c>
      <c r="V130" s="31">
        <v>-0.45543683955239272</v>
      </c>
      <c r="W130" s="31">
        <v>0.53228735964952922</v>
      </c>
      <c r="X130" s="31">
        <v>-0.43241803020149178</v>
      </c>
      <c r="Y130" s="31">
        <v>-0.19517732278434799</v>
      </c>
      <c r="Z130" s="31">
        <v>-0.80567265184382153</v>
      </c>
      <c r="AA130" s="31">
        <v>-0.52279056034200377</v>
      </c>
      <c r="AB130" s="31">
        <v>-0.48016552551292951</v>
      </c>
      <c r="AC130" s="31">
        <v>-0.73618276986390307</v>
      </c>
      <c r="AD130" s="31">
        <v>-0.3983625108375336</v>
      </c>
      <c r="AE130" s="61">
        <v>-0.120013270782409</v>
      </c>
      <c r="AF13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2.7115248444456825</v>
      </c>
      <c r="AG130" s="31"/>
      <c r="AH130" s="20">
        <v>0</v>
      </c>
      <c r="AI130" s="31">
        <v>2</v>
      </c>
      <c r="AJ130" s="31">
        <v>0</v>
      </c>
      <c r="AK130" s="31">
        <v>2</v>
      </c>
      <c r="AL130" s="20">
        <v>0.28614400461977207</v>
      </c>
      <c r="AM130" s="20">
        <v>-6.9780058540144449E-2</v>
      </c>
      <c r="AN130" s="20">
        <v>-0.52279056034200377</v>
      </c>
      <c r="AO130" s="20">
        <v>-0.73618276986390307</v>
      </c>
      <c r="AP130" s="20">
        <v>-0.120013270782409</v>
      </c>
      <c r="AQ130" s="20">
        <v>0.48601293145249752</v>
      </c>
      <c r="AR130" s="20">
        <v>0.52131855377835867</v>
      </c>
      <c r="AS130" s="20">
        <v>-0.79153270428154188</v>
      </c>
      <c r="AT130" s="20">
        <v>0.92810564511432636</v>
      </c>
      <c r="AU130" s="20">
        <v>-0.46420308440487867</v>
      </c>
      <c r="AV130" s="20">
        <v>-0.55409649029781161</v>
      </c>
      <c r="AW130" s="20">
        <v>-0.60698646761197861</v>
      </c>
      <c r="AX130" s="20">
        <v>0.44444772113565351</v>
      </c>
      <c r="AY13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4.0007853610518298</v>
      </c>
    </row>
    <row r="131" spans="1:51" ht="28.2" hidden="1" x14ac:dyDescent="0.3">
      <c r="A131" s="1" t="s">
        <v>69</v>
      </c>
      <c r="B131" s="20">
        <v>2015</v>
      </c>
      <c r="C131" s="48">
        <v>3.2</v>
      </c>
      <c r="D131" s="48">
        <v>16.89</v>
      </c>
      <c r="E131" s="48">
        <v>0</v>
      </c>
      <c r="F131" s="48">
        <v>0</v>
      </c>
      <c r="G131" s="48">
        <v>0</v>
      </c>
      <c r="H131" s="48">
        <v>1.42</v>
      </c>
      <c r="I131" s="48">
        <v>0</v>
      </c>
      <c r="J131" s="20"/>
      <c r="K131" s="31"/>
      <c r="L131" s="31"/>
      <c r="M131" s="62">
        <v>4</v>
      </c>
      <c r="N131" s="62">
        <v>0</v>
      </c>
      <c r="O131" s="63">
        <v>0</v>
      </c>
      <c r="P131" s="62">
        <v>7</v>
      </c>
      <c r="Q131" s="62">
        <v>1</v>
      </c>
      <c r="R131" s="62"/>
      <c r="S131" s="31">
        <v>0.20225439082303831</v>
      </c>
      <c r="T131" s="31">
        <v>0.46804110157357881</v>
      </c>
      <c r="U131" s="31">
        <v>1.465381229343022</v>
      </c>
      <c r="V131" s="31">
        <v>0.25106248566640837</v>
      </c>
      <c r="W131" s="31">
        <v>0.84308378842074683</v>
      </c>
      <c r="X131" s="31">
        <v>-0.1783475285854097</v>
      </c>
      <c r="Y131" s="31">
        <v>-0.43458750190674678</v>
      </c>
      <c r="Z131" s="31">
        <v>0.44383725335691859</v>
      </c>
      <c r="AA131" s="31">
        <v>-0.34646763710754941</v>
      </c>
      <c r="AB131" s="31">
        <v>0.10289394451056751</v>
      </c>
      <c r="AC131" s="31">
        <v>-8.3066744120946237E-2</v>
      </c>
      <c r="AD131" s="31">
        <v>2.8567167913521878</v>
      </c>
      <c r="AE131" s="61">
        <v>1.7256667837729609</v>
      </c>
      <c r="AF13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14.875083495890207</v>
      </c>
      <c r="AG131" s="31"/>
      <c r="AH131" s="20">
        <v>3</v>
      </c>
      <c r="AI131" s="31">
        <v>3</v>
      </c>
      <c r="AJ131" s="31">
        <v>0</v>
      </c>
      <c r="AK131" s="31">
        <v>3</v>
      </c>
      <c r="AL131" s="20">
        <v>0.46804110157357881</v>
      </c>
      <c r="AM131" s="20">
        <v>1.465381229343022</v>
      </c>
      <c r="AN131" s="20">
        <v>-0.34646763710754941</v>
      </c>
      <c r="AO131" s="20">
        <v>-8.3066744120946237E-2</v>
      </c>
      <c r="AP131" s="20">
        <v>1.7256667837729609</v>
      </c>
      <c r="AQ131" s="20">
        <v>0.29668617080418319</v>
      </c>
      <c r="AR131" s="20">
        <v>0.25931070709005088</v>
      </c>
      <c r="AS131" s="20">
        <v>-1.0415337442039969</v>
      </c>
      <c r="AT131" s="20">
        <v>-1.1977713461627471</v>
      </c>
      <c r="AU131" s="20">
        <v>0.66992945135704007</v>
      </c>
      <c r="AV131" s="20">
        <v>-0.18794844126713819</v>
      </c>
      <c r="AW131" s="20">
        <v>0.8878309526264796</v>
      </c>
      <c r="AX131" s="20">
        <v>-1.0993670794437189</v>
      </c>
      <c r="AY13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10.626965703170827</v>
      </c>
    </row>
    <row r="132" spans="1:51" hidden="1" x14ac:dyDescent="0.3">
      <c r="A132" s="1" t="s">
        <v>83</v>
      </c>
      <c r="B132" s="20">
        <v>2015</v>
      </c>
      <c r="C132" s="48">
        <v>6.4</v>
      </c>
      <c r="D132" s="48">
        <v>11.99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20"/>
      <c r="K132" s="31"/>
      <c r="L132" s="31"/>
      <c r="M132" s="62">
        <v>0</v>
      </c>
      <c r="N132" s="62">
        <v>1</v>
      </c>
      <c r="O132" s="63">
        <v>0</v>
      </c>
      <c r="P132" s="62">
        <v>3</v>
      </c>
      <c r="Q132" s="62">
        <v>0</v>
      </c>
      <c r="R132" s="62"/>
      <c r="S132" s="31">
        <v>0.59152660022578663</v>
      </c>
      <c r="T132" s="31">
        <v>-1.091076872316195</v>
      </c>
      <c r="U132" s="31">
        <v>0.42688976989264671</v>
      </c>
      <c r="V132" s="31">
        <v>-0.25623880351648942</v>
      </c>
      <c r="W132" s="31">
        <v>-3.2797056298139338E-2</v>
      </c>
      <c r="X132" s="31">
        <v>0.30488460193929628</v>
      </c>
      <c r="Y132" s="31">
        <v>-0.25574329164427101</v>
      </c>
      <c r="Z132" s="31">
        <v>-1.3626830915116219</v>
      </c>
      <c r="AA132" s="31">
        <v>0.25546456284586372</v>
      </c>
      <c r="AB132" s="31">
        <v>8.9831744912764147E-2</v>
      </c>
      <c r="AC132" s="31">
        <v>-0.44277557042586368</v>
      </c>
      <c r="AD132" s="31">
        <v>-0.91793262054892188</v>
      </c>
      <c r="AE132" s="61">
        <v>-9.7679710862607905E-2</v>
      </c>
      <c r="AF13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4.9261094794708233</v>
      </c>
      <c r="AG132" s="31"/>
      <c r="AH132" s="20">
        <v>0</v>
      </c>
      <c r="AI132" s="31">
        <v>2</v>
      </c>
      <c r="AJ132" s="31">
        <v>0</v>
      </c>
      <c r="AK132" s="31">
        <v>2</v>
      </c>
      <c r="AL132" s="20">
        <v>-1.091076872316195</v>
      </c>
      <c r="AM132" s="20">
        <v>0.42688976989264671</v>
      </c>
      <c r="AN132" s="20">
        <v>0.25546456284586372</v>
      </c>
      <c r="AO132" s="20">
        <v>-0.44277557042586368</v>
      </c>
      <c r="AP132" s="20">
        <v>-9.7679710862607905E-2</v>
      </c>
      <c r="AQ132" s="20">
        <v>0.44814757932283461</v>
      </c>
      <c r="AR132" s="20">
        <v>-1.1162304880235669</v>
      </c>
      <c r="AS132" s="20">
        <v>0.4784725785245294</v>
      </c>
      <c r="AT132" s="20">
        <v>-0.56632273489232954</v>
      </c>
      <c r="AU132" s="20">
        <v>-0.56970378540598754</v>
      </c>
      <c r="AV132" s="20">
        <v>-0.86243168948153703</v>
      </c>
      <c r="AW132" s="20">
        <v>-1.4676389216886661</v>
      </c>
      <c r="AX132" s="20">
        <v>-3.9886333948071201E-2</v>
      </c>
      <c r="AY13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6.863907241413739</v>
      </c>
    </row>
    <row r="133" spans="1:51" hidden="1" x14ac:dyDescent="0.3">
      <c r="A133" s="1" t="s">
        <v>61</v>
      </c>
      <c r="B133" s="20">
        <v>2015</v>
      </c>
      <c r="C133" s="48">
        <v>1.7000000000000002</v>
      </c>
      <c r="D133" s="48">
        <v>12.93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20"/>
      <c r="K133" s="31"/>
      <c r="L133" s="31"/>
      <c r="M133" s="62">
        <v>2</v>
      </c>
      <c r="N133" s="62">
        <v>5</v>
      </c>
      <c r="O133" s="63">
        <v>-1</v>
      </c>
      <c r="P133" s="62">
        <v>0</v>
      </c>
      <c r="Q133" s="62">
        <v>3</v>
      </c>
      <c r="R133" s="62"/>
      <c r="S133" s="31">
        <v>7.6182861216641702E-3</v>
      </c>
      <c r="T133" s="31">
        <v>2.8586886615378981</v>
      </c>
      <c r="U133" s="31">
        <v>3.8666361849891429</v>
      </c>
      <c r="V133" s="31">
        <v>-9.8682150155207343E-2</v>
      </c>
      <c r="W133" s="31">
        <v>-0.88984175381876995</v>
      </c>
      <c r="X133" s="31">
        <v>4.3799761768795999</v>
      </c>
      <c r="Y133" s="31">
        <v>-0.54063283752202185</v>
      </c>
      <c r="Z133" s="31">
        <v>1.1062280464753831</v>
      </c>
      <c r="AA133" s="31">
        <v>-2.4513735153155949</v>
      </c>
      <c r="AB133" s="31">
        <v>-0.52098053866766947</v>
      </c>
      <c r="AC133" s="31">
        <v>0.5433486264584263</v>
      </c>
      <c r="AD133" s="31">
        <v>0.28977526614301552</v>
      </c>
      <c r="AE133" s="61">
        <v>-0.37196566850520968</v>
      </c>
      <c r="AF13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51.423015194953678</v>
      </c>
      <c r="AG133" s="31"/>
      <c r="AH133" s="20">
        <v>1</v>
      </c>
      <c r="AI133" s="31">
        <v>1</v>
      </c>
      <c r="AJ133" s="31">
        <v>-1</v>
      </c>
      <c r="AK133" s="31">
        <v>0</v>
      </c>
      <c r="AL133" s="20">
        <v>2.8586886615378981</v>
      </c>
      <c r="AM133" s="20">
        <v>3.8666361849891429</v>
      </c>
      <c r="AN133" s="20">
        <v>-2.4513735153155949</v>
      </c>
      <c r="AO133" s="20">
        <v>0.5433486264584263</v>
      </c>
      <c r="AP133" s="20">
        <v>-0.37196566850520968</v>
      </c>
      <c r="AQ133" s="20">
        <v>1.205454621916092</v>
      </c>
      <c r="AR133" s="20">
        <v>0.39031463043420522</v>
      </c>
      <c r="AS133" s="20">
        <v>-3.451543769056463</v>
      </c>
      <c r="AT133" s="20">
        <v>-2.9237308836352218</v>
      </c>
      <c r="AU133" s="20">
        <v>6.2614666044158014</v>
      </c>
      <c r="AV133" s="20">
        <v>2.8375907007231649</v>
      </c>
      <c r="AW133" s="20">
        <v>1.929673397035101</v>
      </c>
      <c r="AX133" s="20">
        <v>-2.370743974038497</v>
      </c>
      <c r="AY13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108.23456900925886</v>
      </c>
    </row>
    <row r="134" spans="1:51" ht="28.2" hidden="1" x14ac:dyDescent="0.3">
      <c r="A134" s="1" t="s">
        <v>28</v>
      </c>
      <c r="B134" s="20">
        <v>2015</v>
      </c>
      <c r="C134" s="48">
        <v>1</v>
      </c>
      <c r="D134" s="48">
        <v>7.71</v>
      </c>
      <c r="E134" s="48">
        <v>0</v>
      </c>
      <c r="F134" s="48">
        <v>0</v>
      </c>
      <c r="G134" s="48">
        <v>0</v>
      </c>
      <c r="H134" s="48">
        <v>0.35</v>
      </c>
      <c r="I134" s="48">
        <v>0</v>
      </c>
      <c r="J134" s="20"/>
      <c r="K134" s="31"/>
      <c r="L134" s="31"/>
      <c r="M134" s="62">
        <v>4</v>
      </c>
      <c r="N134" s="62">
        <v>0</v>
      </c>
      <c r="O134" s="63">
        <v>0</v>
      </c>
      <c r="P134" s="62">
        <v>7</v>
      </c>
      <c r="Q134" s="62">
        <v>1</v>
      </c>
      <c r="R134" s="62"/>
      <c r="S134" s="31">
        <v>-0.34953896600535739</v>
      </c>
      <c r="T134" s="31">
        <v>0.64993819852738555</v>
      </c>
      <c r="U134" s="31">
        <v>1.633674311704544</v>
      </c>
      <c r="V134" s="31">
        <v>-0.36488022199921849</v>
      </c>
      <c r="W134" s="31">
        <v>-0.78624294422836405</v>
      </c>
      <c r="X134" s="31">
        <v>9.5650071196640069E-2</v>
      </c>
      <c r="Y134" s="31">
        <v>-0.49207461447969653</v>
      </c>
      <c r="Z134" s="31">
        <v>1.091173710268146</v>
      </c>
      <c r="AA134" s="31">
        <v>-0.63726951695380618</v>
      </c>
      <c r="AB134" s="31">
        <v>-0.66237989431401101</v>
      </c>
      <c r="AC134" s="31">
        <v>-0.45957598266362459</v>
      </c>
      <c r="AD134" s="31">
        <v>2.8180153735795481</v>
      </c>
      <c r="AE134" s="61">
        <v>0.45066314874403118</v>
      </c>
      <c r="AF13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14.607128444292949</v>
      </c>
      <c r="AG134" s="31"/>
      <c r="AH134" s="20">
        <v>3</v>
      </c>
      <c r="AI134" s="31">
        <v>3</v>
      </c>
      <c r="AJ134" s="31">
        <v>0</v>
      </c>
      <c r="AK134" s="31">
        <v>3</v>
      </c>
      <c r="AL134" s="20">
        <v>0.64993819852738555</v>
      </c>
      <c r="AM134" s="20">
        <v>1.633674311704544</v>
      </c>
      <c r="AN134" s="20">
        <v>-0.63726951695380618</v>
      </c>
      <c r="AO134" s="20">
        <v>-0.45957598266362459</v>
      </c>
      <c r="AP134" s="20">
        <v>0.45066314874403118</v>
      </c>
      <c r="AQ134" s="20">
        <v>-0.15769805475177101</v>
      </c>
      <c r="AR134" s="20">
        <v>-0.33020694795864231</v>
      </c>
      <c r="AS134" s="20">
        <v>-1.391535200095434</v>
      </c>
      <c r="AT134" s="20">
        <v>-0.77680560531580223</v>
      </c>
      <c r="AU134" s="20">
        <v>0.88093085335925714</v>
      </c>
      <c r="AV134" s="20">
        <v>1.1417471052126771</v>
      </c>
      <c r="AW134" s="20">
        <v>-0.1087139941991591</v>
      </c>
      <c r="AX134" s="20">
        <v>-0.90260636956595586</v>
      </c>
      <c r="AY13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9.4915762914289434</v>
      </c>
    </row>
    <row r="135" spans="1:51" hidden="1" x14ac:dyDescent="0.3">
      <c r="A135" s="1" t="s">
        <v>51</v>
      </c>
      <c r="B135" s="20">
        <v>2015</v>
      </c>
      <c r="C135" s="48">
        <v>1.6521750000000002</v>
      </c>
      <c r="D135" s="48">
        <v>19.05</v>
      </c>
      <c r="E135" s="48">
        <v>0</v>
      </c>
      <c r="F135" s="48">
        <v>0</v>
      </c>
      <c r="G135" s="48">
        <v>0</v>
      </c>
      <c r="H135" s="48">
        <v>0.65</v>
      </c>
      <c r="I135" s="48">
        <v>0</v>
      </c>
      <c r="J135" s="20"/>
      <c r="K135" s="31"/>
      <c r="L135" s="31"/>
      <c r="M135" s="62">
        <v>0</v>
      </c>
      <c r="N135" s="62">
        <v>1</v>
      </c>
      <c r="O135" s="63">
        <v>0</v>
      </c>
      <c r="P135" s="62">
        <v>3</v>
      </c>
      <c r="Q135" s="62">
        <v>0</v>
      </c>
      <c r="R135" s="62"/>
      <c r="S135" s="31">
        <v>-0.34817651327244781</v>
      </c>
      <c r="T135" s="31">
        <v>-0.77925327753824003</v>
      </c>
      <c r="U135" s="31">
        <v>-0.1026177331472702</v>
      </c>
      <c r="V135" s="31">
        <v>8.2199047678858286E-2</v>
      </c>
      <c r="W135" s="31">
        <v>1.304569394778009</v>
      </c>
      <c r="X135" s="31">
        <v>-0.59183481552923001</v>
      </c>
      <c r="Y135" s="31">
        <v>-0.2957981892871473</v>
      </c>
      <c r="Z135" s="31">
        <v>-1.3175200828899081</v>
      </c>
      <c r="AA135" s="31">
        <v>-0.21651158923058481</v>
      </c>
      <c r="AB135" s="31">
        <v>-0.64514095883860212</v>
      </c>
      <c r="AC135" s="31">
        <v>-0.2009696371466615</v>
      </c>
      <c r="AD135" s="31">
        <v>0.8246288410898962</v>
      </c>
      <c r="AE135" s="61">
        <v>-1.200106271231236</v>
      </c>
      <c r="AF13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7.2450158377150169</v>
      </c>
      <c r="AG135" s="31"/>
      <c r="AH135" s="20">
        <v>0</v>
      </c>
      <c r="AI135" s="31">
        <v>2</v>
      </c>
      <c r="AJ135" s="31">
        <v>0</v>
      </c>
      <c r="AK135" s="31">
        <v>2</v>
      </c>
      <c r="AL135" s="20">
        <v>-0.77925327753824003</v>
      </c>
      <c r="AM135" s="20">
        <v>-0.1026177331472702</v>
      </c>
      <c r="AN135" s="20">
        <v>-0.21651158923058481</v>
      </c>
      <c r="AO135" s="20">
        <v>-0.2009696371466615</v>
      </c>
      <c r="AP135" s="20">
        <v>-1.200106271231236</v>
      </c>
      <c r="AQ135" s="20">
        <v>1.3190506783050799</v>
      </c>
      <c r="AR135" s="20">
        <v>-0.82147166049921994</v>
      </c>
      <c r="AS135" s="20">
        <v>0.54847286970281683</v>
      </c>
      <c r="AT135" s="20">
        <v>-0.48212958672294082</v>
      </c>
      <c r="AU135" s="20">
        <v>-0.14770098140155261</v>
      </c>
      <c r="AV135" s="20">
        <v>-0.1301355914201896</v>
      </c>
      <c r="AW135" s="20">
        <v>0.93312845020946311</v>
      </c>
      <c r="AX135" s="20">
        <v>0.55039579568521868</v>
      </c>
      <c r="AY13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6.3056840919785841</v>
      </c>
    </row>
    <row r="136" spans="1:51" hidden="1" x14ac:dyDescent="0.3">
      <c r="A136" s="1" t="s">
        <v>10</v>
      </c>
      <c r="B136" s="20">
        <v>2015</v>
      </c>
      <c r="C136" s="48">
        <v>1.9</v>
      </c>
      <c r="D136" s="48">
        <v>28.25</v>
      </c>
      <c r="E136" s="48">
        <v>0</v>
      </c>
      <c r="F136" s="48">
        <v>0</v>
      </c>
      <c r="G136" s="48">
        <v>0</v>
      </c>
      <c r="H136" s="48">
        <v>0.49</v>
      </c>
      <c r="I136" s="48">
        <v>0</v>
      </c>
      <c r="J136" s="20"/>
      <c r="K136" s="31"/>
      <c r="L136" s="31"/>
      <c r="M136" s="20">
        <v>4</v>
      </c>
      <c r="N136" s="20">
        <v>0</v>
      </c>
      <c r="O136" s="20">
        <v>0</v>
      </c>
      <c r="P136" s="20">
        <v>4</v>
      </c>
      <c r="Q136" s="20">
        <v>1</v>
      </c>
      <c r="R136" s="20"/>
      <c r="S136" s="31">
        <v>0.20225439082303831</v>
      </c>
      <c r="T136" s="31">
        <v>0.26015870505494221</v>
      </c>
      <c r="U136" s="31">
        <v>-1.3791823334993121</v>
      </c>
      <c r="V136" s="31">
        <v>0.30410436153708492</v>
      </c>
      <c r="W136" s="31">
        <v>-0.39068385306499609</v>
      </c>
      <c r="X136" s="31">
        <v>-0.93557725889216536</v>
      </c>
      <c r="Y136" s="31">
        <v>-0.19223904412242351</v>
      </c>
      <c r="Z136" s="31">
        <v>0.2932938912845402</v>
      </c>
      <c r="AA136" s="31">
        <v>0.46572546290448069</v>
      </c>
      <c r="AB136" s="31">
        <v>9.5134350339591237E-2</v>
      </c>
      <c r="AC136" s="31">
        <v>-1.826515406101115E-2</v>
      </c>
      <c r="AD136" s="31">
        <v>-1.0713142589066831</v>
      </c>
      <c r="AE136" s="61">
        <v>2.4864789088897941</v>
      </c>
      <c r="AF13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10.810704572272904</v>
      </c>
      <c r="AG136" s="31"/>
      <c r="AH136" s="20">
        <v>3</v>
      </c>
      <c r="AI136" s="31">
        <v>3</v>
      </c>
      <c r="AJ136" s="31">
        <v>0</v>
      </c>
      <c r="AK136" s="31">
        <v>3</v>
      </c>
      <c r="AL136" s="20">
        <v>0.26015870505494221</v>
      </c>
      <c r="AM136" s="20">
        <v>-1.3791823334993121</v>
      </c>
      <c r="AN136" s="20">
        <v>0.46572546290448069</v>
      </c>
      <c r="AO136" s="20">
        <v>-1.826515406101115E-2</v>
      </c>
      <c r="AP136" s="20">
        <v>2.4864789088897941</v>
      </c>
      <c r="AQ136" s="20">
        <v>-0.63101495637255656</v>
      </c>
      <c r="AR136" s="20">
        <v>-3.5448120434295342E-2</v>
      </c>
      <c r="AS136" s="20">
        <v>1.098475157532218</v>
      </c>
      <c r="AT136" s="20">
        <v>-0.25059842925712061</v>
      </c>
      <c r="AU136" s="20">
        <v>-0.25320168240266128</v>
      </c>
      <c r="AV136" s="20">
        <v>4.7610582226899944E-3</v>
      </c>
      <c r="AW136" s="20">
        <v>0.3442609816306767</v>
      </c>
      <c r="AX136" s="20">
        <v>-0.87233549112322317</v>
      </c>
      <c r="AY13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10.982139928919898</v>
      </c>
    </row>
    <row r="137" spans="1:51" hidden="1" x14ac:dyDescent="0.3">
      <c r="A137" s="1" t="s">
        <v>8</v>
      </c>
      <c r="B137" s="20">
        <v>2015</v>
      </c>
      <c r="C137" s="48">
        <v>3.2</v>
      </c>
      <c r="D137" s="48">
        <v>26.86</v>
      </c>
      <c r="E137" s="48">
        <v>0</v>
      </c>
      <c r="F137" s="48">
        <v>0</v>
      </c>
      <c r="G137" s="48">
        <v>0</v>
      </c>
      <c r="H137" s="48">
        <v>0.28999999999999998</v>
      </c>
      <c r="I137" s="48">
        <v>1</v>
      </c>
      <c r="J137" s="20"/>
      <c r="K137" s="31"/>
      <c r="L137" s="31"/>
      <c r="M137" s="20">
        <v>0</v>
      </c>
      <c r="N137" s="20">
        <v>1</v>
      </c>
      <c r="O137" s="20">
        <v>0</v>
      </c>
      <c r="P137" s="20">
        <v>6</v>
      </c>
      <c r="Q137" s="20">
        <v>0</v>
      </c>
      <c r="R137" s="20"/>
      <c r="S137" s="31">
        <v>7.6182861216641702E-3</v>
      </c>
      <c r="T137" s="31">
        <v>-0.1036354888526712</v>
      </c>
      <c r="U137" s="31">
        <v>-7.7989477191924436E-2</v>
      </c>
      <c r="V137" s="31">
        <v>-0.19410736198563699</v>
      </c>
      <c r="W137" s="31">
        <v>-1.1441297409952209</v>
      </c>
      <c r="X137" s="31">
        <v>-0.69147030635906626</v>
      </c>
      <c r="Y137" s="31">
        <v>-0.39625725890073932</v>
      </c>
      <c r="Z137" s="31">
        <v>-0.594911944942492</v>
      </c>
      <c r="AA137" s="31">
        <v>-0.55533323767624199</v>
      </c>
      <c r="AB137" s="31">
        <v>-0.65322340443999827</v>
      </c>
      <c r="AC137" s="31">
        <v>-0.49047674088664922</v>
      </c>
      <c r="AD137" s="31">
        <v>-0.82220574971809057</v>
      </c>
      <c r="AE137" s="61">
        <v>0.47307188675790079</v>
      </c>
      <c r="AF13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4.2281450248728527</v>
      </c>
      <c r="AG137" s="31"/>
      <c r="AH137" s="20">
        <v>0</v>
      </c>
      <c r="AI137" s="31">
        <v>2</v>
      </c>
      <c r="AJ137" s="31">
        <v>0</v>
      </c>
      <c r="AK137" s="31">
        <v>2</v>
      </c>
      <c r="AL137" s="20">
        <v>-0.1036354888526712</v>
      </c>
      <c r="AM137" s="20">
        <v>-7.7989477191924436E-2</v>
      </c>
      <c r="AN137" s="20">
        <v>-0.55533323767624199</v>
      </c>
      <c r="AO137" s="20">
        <v>-0.49047674088664922</v>
      </c>
      <c r="AP137" s="20">
        <v>0.47307188675790079</v>
      </c>
      <c r="AQ137" s="20">
        <v>0.33455152293384599</v>
      </c>
      <c r="AR137" s="20">
        <v>-0.13370106294241099</v>
      </c>
      <c r="AS137" s="20">
        <v>1.158475407113607</v>
      </c>
      <c r="AT137" s="20">
        <v>-0.7557573182734546</v>
      </c>
      <c r="AU137" s="20">
        <v>0.32705217310343659</v>
      </c>
      <c r="AV137" s="20">
        <v>0.54434765679420916</v>
      </c>
      <c r="AW137" s="20">
        <v>0.1630709912987422</v>
      </c>
      <c r="AX137" s="20">
        <v>3.5790862158760803E-2</v>
      </c>
      <c r="AY13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3.2637678395083096</v>
      </c>
    </row>
    <row r="138" spans="1:51" hidden="1" x14ac:dyDescent="0.3">
      <c r="A138" s="1" t="s">
        <v>85</v>
      </c>
      <c r="B138" s="20">
        <v>2015</v>
      </c>
      <c r="C138" s="48">
        <v>1.4000000000000001</v>
      </c>
      <c r="D138" s="48">
        <v>34.090000000000003</v>
      </c>
      <c r="E138" s="48">
        <v>0</v>
      </c>
      <c r="F138" s="48">
        <v>0</v>
      </c>
      <c r="G138" s="48">
        <v>0</v>
      </c>
      <c r="H138" s="48">
        <v>2.14</v>
      </c>
      <c r="I138" s="48">
        <v>0</v>
      </c>
      <c r="J138" s="20"/>
      <c r="K138" s="31"/>
      <c r="L138" s="31"/>
      <c r="M138" s="62">
        <v>0</v>
      </c>
      <c r="N138" s="62">
        <v>1</v>
      </c>
      <c r="O138" s="63">
        <v>0</v>
      </c>
      <c r="P138" s="62">
        <v>6</v>
      </c>
      <c r="Q138" s="62">
        <v>0</v>
      </c>
      <c r="R138" s="62"/>
      <c r="S138" s="31">
        <v>-0.18701781857971</v>
      </c>
      <c r="T138" s="31">
        <v>-0.12962078841750119</v>
      </c>
      <c r="U138" s="31">
        <v>0.25449197820523201</v>
      </c>
      <c r="V138" s="31">
        <v>-0.22737989742991641</v>
      </c>
      <c r="W138" s="31">
        <v>1.1067898491963259</v>
      </c>
      <c r="X138" s="31">
        <v>-1.070085171512444</v>
      </c>
      <c r="Y138" s="31">
        <v>-5.2352813430639113E-2</v>
      </c>
      <c r="Z138" s="31">
        <v>-1.001379022537914</v>
      </c>
      <c r="AA138" s="31">
        <v>-0.772871161228465</v>
      </c>
      <c r="AB138" s="31">
        <v>-0.52258947675103462</v>
      </c>
      <c r="AC138" s="31">
        <v>0.18603985904461751</v>
      </c>
      <c r="AD138" s="31">
        <v>-0.67546587482127185</v>
      </c>
      <c r="AE138" s="61">
        <v>0.27947432473662498</v>
      </c>
      <c r="AF13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4.9832122748682384</v>
      </c>
      <c r="AG138" s="31"/>
      <c r="AH138" s="20">
        <v>0</v>
      </c>
      <c r="AI138" s="31">
        <v>2</v>
      </c>
      <c r="AJ138" s="31">
        <v>0</v>
      </c>
      <c r="AK138" s="31">
        <v>2</v>
      </c>
      <c r="AL138" s="20">
        <v>-0.12962078841750119</v>
      </c>
      <c r="AM138" s="20">
        <v>0.25449197820523201</v>
      </c>
      <c r="AN138" s="20">
        <v>-0.772871161228465</v>
      </c>
      <c r="AO138" s="20">
        <v>0.18603985904461751</v>
      </c>
      <c r="AP138" s="20">
        <v>0.27947432473662498</v>
      </c>
      <c r="AQ138" s="20">
        <v>-0.30915946327042237</v>
      </c>
      <c r="AR138" s="20">
        <v>-0.82147166049921994</v>
      </c>
      <c r="AS138" s="20">
        <v>0.27847174658656543</v>
      </c>
      <c r="AT138" s="20">
        <v>-1.0504333368663159</v>
      </c>
      <c r="AU138" s="20">
        <v>0.24792664735260511</v>
      </c>
      <c r="AV138" s="20">
        <v>-5.3051791624258271E-2</v>
      </c>
      <c r="AW138" s="20">
        <v>-1.01466394585883</v>
      </c>
      <c r="AX138" s="20">
        <v>8.1197179822860094E-2</v>
      </c>
      <c r="AY13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3.8433842666388838</v>
      </c>
    </row>
    <row r="139" spans="1:51" hidden="1" x14ac:dyDescent="0.3">
      <c r="A139" s="1" t="s">
        <v>36</v>
      </c>
      <c r="B139" s="20">
        <v>2015</v>
      </c>
      <c r="C139" s="48">
        <v>1</v>
      </c>
      <c r="D139" s="48">
        <v>10.57</v>
      </c>
      <c r="E139" s="48">
        <v>0</v>
      </c>
      <c r="F139" s="48">
        <v>0</v>
      </c>
      <c r="G139" s="48">
        <v>0</v>
      </c>
      <c r="H139" s="48">
        <v>0.51</v>
      </c>
      <c r="I139" s="48">
        <v>6</v>
      </c>
      <c r="J139" s="20"/>
      <c r="K139" s="31"/>
      <c r="L139" s="31"/>
      <c r="M139" s="62">
        <v>0</v>
      </c>
      <c r="N139" s="62">
        <v>1</v>
      </c>
      <c r="O139" s="63">
        <v>0</v>
      </c>
      <c r="P139" s="62">
        <v>3</v>
      </c>
      <c r="Q139" s="62">
        <v>0</v>
      </c>
      <c r="R139" s="62"/>
      <c r="S139" s="31">
        <v>-0.28316805430218878</v>
      </c>
      <c r="T139" s="31">
        <v>-0.23356198667681899</v>
      </c>
      <c r="U139" s="31">
        <v>0.77989477191925605</v>
      </c>
      <c r="V139" s="31">
        <v>-0.73629095196224303</v>
      </c>
      <c r="W139" s="31">
        <v>-0.41893807386237952</v>
      </c>
      <c r="X139" s="31">
        <v>0.94753351779174055</v>
      </c>
      <c r="Y139" s="31">
        <v>-0.17865945184109711</v>
      </c>
      <c r="Z139" s="31">
        <v>-0.83578132425829765</v>
      </c>
      <c r="AA139" s="31">
        <v>1.091528017208601</v>
      </c>
      <c r="AB139" s="31">
        <v>0.4781676725190277</v>
      </c>
      <c r="AC139" s="31">
        <v>0.80615507503482964</v>
      </c>
      <c r="AD139" s="31">
        <v>-0.18770197472575531</v>
      </c>
      <c r="AE139" s="61">
        <v>0.49891582307412857</v>
      </c>
      <c r="AF13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5.4429868388153047</v>
      </c>
      <c r="AG139" s="31"/>
      <c r="AH139" s="20">
        <v>0</v>
      </c>
      <c r="AI139" s="31">
        <v>2</v>
      </c>
      <c r="AJ139" s="31">
        <v>0</v>
      </c>
      <c r="AK139" s="31">
        <v>2</v>
      </c>
      <c r="AL139" s="20">
        <v>-0.23356198667681899</v>
      </c>
      <c r="AM139" s="20">
        <v>0.77989477191925605</v>
      </c>
      <c r="AN139" s="20">
        <v>1.091528017208601</v>
      </c>
      <c r="AO139" s="20">
        <v>0.80615507503482964</v>
      </c>
      <c r="AP139" s="20">
        <v>0.49891582307412857</v>
      </c>
      <c r="AQ139" s="20">
        <v>0.18309011441519471</v>
      </c>
      <c r="AR139" s="20">
        <v>-3.5448120434295342E-2</v>
      </c>
      <c r="AS139" s="20">
        <v>7.8470914648601411E-2</v>
      </c>
      <c r="AT139" s="20">
        <v>-0.31374329038416182</v>
      </c>
      <c r="AU139" s="20">
        <v>-0.20045133190210701</v>
      </c>
      <c r="AV139" s="20">
        <v>-0.66972218999170885</v>
      </c>
      <c r="AW139" s="20">
        <v>-0.69758146277794542</v>
      </c>
      <c r="AX139" s="20">
        <v>0.1720098151510587</v>
      </c>
      <c r="AY13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3.8973103906510143</v>
      </c>
    </row>
    <row r="140" spans="1:51" hidden="1" x14ac:dyDescent="0.3">
      <c r="A140" s="1" t="s">
        <v>68</v>
      </c>
      <c r="B140" s="20">
        <v>2015</v>
      </c>
      <c r="C140" s="48">
        <v>1.7000000000000002</v>
      </c>
      <c r="D140" s="48">
        <v>40.65</v>
      </c>
      <c r="E140" s="48">
        <v>0</v>
      </c>
      <c r="F140" s="48">
        <v>0</v>
      </c>
      <c r="G140" s="48">
        <v>0</v>
      </c>
      <c r="H140" s="48">
        <v>1.78</v>
      </c>
      <c r="I140" s="48">
        <v>4</v>
      </c>
      <c r="J140" s="20"/>
      <c r="K140" s="31"/>
      <c r="L140" s="31"/>
      <c r="M140" s="62">
        <v>1</v>
      </c>
      <c r="N140" s="62">
        <v>2</v>
      </c>
      <c r="O140" s="63">
        <v>-1</v>
      </c>
      <c r="P140" s="62">
        <v>2</v>
      </c>
      <c r="Q140" s="62">
        <v>2</v>
      </c>
      <c r="R140" s="62"/>
      <c r="S140" s="31">
        <v>-0.38165392328108411</v>
      </c>
      <c r="T140" s="31">
        <v>1.4814677846019311</v>
      </c>
      <c r="U140" s="31">
        <v>-0.1395601170802831</v>
      </c>
      <c r="V140" s="31">
        <v>0.27488390829299297</v>
      </c>
      <c r="W140" s="31">
        <v>2.9056419066297372</v>
      </c>
      <c r="X140" s="31">
        <v>-1.0850304951369201</v>
      </c>
      <c r="Y140" s="31">
        <v>0.45134433227578108</v>
      </c>
      <c r="Z140" s="31">
        <v>-0.18844486734707</v>
      </c>
      <c r="AA140" s="31">
        <v>0.77048033764998214</v>
      </c>
      <c r="AB140" s="31">
        <v>2.3222511490330091</v>
      </c>
      <c r="AC140" s="31">
        <v>0.73265327149462556</v>
      </c>
      <c r="AD140" s="31">
        <v>-1.1442249524119681</v>
      </c>
      <c r="AE140" s="61">
        <v>-0.59725324718149841</v>
      </c>
      <c r="AF14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20.48394729164713</v>
      </c>
      <c r="AG140" s="31"/>
      <c r="AH140" s="20">
        <v>3</v>
      </c>
      <c r="AI140" s="31">
        <v>0</v>
      </c>
      <c r="AJ140" s="31">
        <v>-1</v>
      </c>
      <c r="AK140" s="31">
        <v>1</v>
      </c>
      <c r="AL140" s="20">
        <v>1.4814677846019311</v>
      </c>
      <c r="AM140" s="20">
        <v>-0.1395601170802831</v>
      </c>
      <c r="AN140" s="20">
        <v>0.77048033764998214</v>
      </c>
      <c r="AO140" s="20">
        <v>0.73265327149462556</v>
      </c>
      <c r="AP140" s="20">
        <v>-0.59725324718149841</v>
      </c>
      <c r="AQ140" s="20">
        <v>-1.615514111743791</v>
      </c>
      <c r="AR140" s="20">
        <v>1.1108362088270529</v>
      </c>
      <c r="AS140" s="20">
        <v>-9.1529792498667967E-2</v>
      </c>
      <c r="AT140" s="20">
        <v>0.31770532088625458</v>
      </c>
      <c r="AU140" s="20">
        <v>0.1424259463514963</v>
      </c>
      <c r="AV140" s="20">
        <v>0.8141409560799685</v>
      </c>
      <c r="AW140" s="20">
        <v>0.29896348404769291</v>
      </c>
      <c r="AX140" s="20">
        <v>-0.38800143603949822</v>
      </c>
      <c r="AY14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8.5775482589411123</v>
      </c>
    </row>
    <row r="141" spans="1:51" hidden="1" x14ac:dyDescent="0.3">
      <c r="A141" s="1" t="s">
        <v>62</v>
      </c>
      <c r="B141" s="20">
        <v>2015</v>
      </c>
      <c r="C141" s="48">
        <v>3.2</v>
      </c>
      <c r="D141" s="48">
        <v>14.95</v>
      </c>
      <c r="E141" s="48">
        <v>0</v>
      </c>
      <c r="F141" s="48">
        <v>0</v>
      </c>
      <c r="G141" s="48">
        <v>0</v>
      </c>
      <c r="H141" s="48">
        <v>4.99</v>
      </c>
      <c r="I141" s="48">
        <v>6</v>
      </c>
      <c r="J141" s="20"/>
      <c r="K141" s="31"/>
      <c r="L141" s="31"/>
      <c r="M141" s="62">
        <v>4</v>
      </c>
      <c r="N141" s="62">
        <v>0</v>
      </c>
      <c r="O141" s="63">
        <v>0</v>
      </c>
      <c r="P141" s="62">
        <v>7</v>
      </c>
      <c r="Q141" s="62">
        <v>1</v>
      </c>
      <c r="R141" s="62"/>
      <c r="S141" s="31">
        <v>-0.38165392328108411</v>
      </c>
      <c r="T141" s="31">
        <v>0.7019087976570445</v>
      </c>
      <c r="U141" s="31">
        <v>0.62391581753540715</v>
      </c>
      <c r="V141" s="31">
        <v>1.0380264566034549</v>
      </c>
      <c r="W141" s="31">
        <v>0.24032707807656711</v>
      </c>
      <c r="X141" s="31">
        <v>-1.8930743257671499E-2</v>
      </c>
      <c r="Y141" s="31">
        <v>-0.42445265086312411</v>
      </c>
      <c r="Z141" s="31">
        <v>2.5514443223702159</v>
      </c>
      <c r="AA141" s="31">
        <v>-2.077282988993848</v>
      </c>
      <c r="AB141" s="31">
        <v>-1.0220258847504951</v>
      </c>
      <c r="AC141" s="31">
        <v>-0.77368369003747661</v>
      </c>
      <c r="AD141" s="31">
        <v>0.94063624424296599</v>
      </c>
      <c r="AE141" s="61">
        <v>2.0286741560462378</v>
      </c>
      <c r="AF14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19.81179256292755</v>
      </c>
      <c r="AG141" s="31"/>
      <c r="AH141" s="20">
        <v>3</v>
      </c>
      <c r="AI141" s="31">
        <v>3</v>
      </c>
      <c r="AJ141" s="31">
        <v>-1</v>
      </c>
      <c r="AK141" s="31">
        <v>3</v>
      </c>
      <c r="AL141" s="20">
        <v>0.7019087976570445</v>
      </c>
      <c r="AM141" s="20">
        <v>0.62391581753540715</v>
      </c>
      <c r="AN141" s="20">
        <v>-2.077282988993848</v>
      </c>
      <c r="AO141" s="20">
        <v>-0.77368369003747661</v>
      </c>
      <c r="AP141" s="20">
        <v>2.0286741560462378</v>
      </c>
      <c r="AQ141" s="20">
        <v>-1.1989952383174991</v>
      </c>
      <c r="AR141" s="20">
        <v>-6.8199101270333892E-2</v>
      </c>
      <c r="AS141" s="20">
        <v>0.19847141381137981</v>
      </c>
      <c r="AT141" s="20">
        <v>-0.50317787376528689</v>
      </c>
      <c r="AU141" s="20">
        <v>1.0391819048609201</v>
      </c>
      <c r="AV141" s="20">
        <v>2.7605069009272341</v>
      </c>
      <c r="AW141" s="20">
        <v>0.75193845987752861</v>
      </c>
      <c r="AX141" s="20">
        <v>-0.96314812645142156</v>
      </c>
      <c r="AY14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21.839339523658875</v>
      </c>
    </row>
    <row r="142" spans="1:51" hidden="1" x14ac:dyDescent="0.3">
      <c r="A142" s="1" t="s">
        <v>55</v>
      </c>
      <c r="B142" s="20">
        <v>2015</v>
      </c>
      <c r="C142" s="48">
        <v>2.1402582999999997</v>
      </c>
      <c r="D142" s="48">
        <v>20.54</v>
      </c>
      <c r="E142" s="48">
        <v>0</v>
      </c>
      <c r="F142" s="48">
        <v>0</v>
      </c>
      <c r="G142" s="48">
        <v>0</v>
      </c>
      <c r="H142" s="48">
        <v>0.15</v>
      </c>
      <c r="I142" s="48">
        <v>0</v>
      </c>
      <c r="J142" s="20"/>
      <c r="K142" s="31"/>
      <c r="L142" s="31"/>
      <c r="M142" s="62">
        <v>0</v>
      </c>
      <c r="N142" s="62">
        <v>1</v>
      </c>
      <c r="O142" s="63">
        <v>0</v>
      </c>
      <c r="P142" s="62">
        <v>6</v>
      </c>
      <c r="Q142" s="62">
        <v>0</v>
      </c>
      <c r="R142" s="62"/>
      <c r="S142" s="31">
        <v>-0.3629688572297522</v>
      </c>
      <c r="T142" s="31">
        <v>-0.77925327753824003</v>
      </c>
      <c r="U142" s="31">
        <v>-0.88251250506652046</v>
      </c>
      <c r="V142" s="31">
        <v>0.40903391239204751</v>
      </c>
      <c r="W142" s="31">
        <v>-0.56020917784929658</v>
      </c>
      <c r="X142" s="31">
        <v>3.088700215724664E-2</v>
      </c>
      <c r="Y142" s="31">
        <v>-0.39105352907791091</v>
      </c>
      <c r="Z142" s="31">
        <v>0.39867424473520552</v>
      </c>
      <c r="AA142" s="31">
        <v>-8.7864976259549421E-2</v>
      </c>
      <c r="AB142" s="31">
        <v>-0.4920503397708233</v>
      </c>
      <c r="AC142" s="31">
        <v>-0.47487635809444262</v>
      </c>
      <c r="AD142" s="31">
        <v>-0.6227869230208668</v>
      </c>
      <c r="AE142" s="61">
        <v>-1.094158457280022</v>
      </c>
      <c r="AF14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4.3721590983485044</v>
      </c>
      <c r="AG142" s="31"/>
      <c r="AH142" s="20">
        <v>0</v>
      </c>
      <c r="AI142" s="31">
        <v>2</v>
      </c>
      <c r="AJ142" s="31">
        <v>0</v>
      </c>
      <c r="AK142" s="31">
        <v>2</v>
      </c>
      <c r="AL142" s="20">
        <v>-0.77925327753824003</v>
      </c>
      <c r="AM142" s="20">
        <v>-0.88251250506652046</v>
      </c>
      <c r="AN142" s="20">
        <v>-8.7864976259549421E-2</v>
      </c>
      <c r="AO142" s="20">
        <v>-0.47487635809444262</v>
      </c>
      <c r="AP142" s="20">
        <v>-1.094158457280022</v>
      </c>
      <c r="AQ142" s="20">
        <v>0.42921490325800321</v>
      </c>
      <c r="AR142" s="20">
        <v>-0.36295792879468092</v>
      </c>
      <c r="AS142" s="20">
        <v>0.28847178818346358</v>
      </c>
      <c r="AT142" s="20">
        <v>-0.31374329038416182</v>
      </c>
      <c r="AU142" s="20">
        <v>3.6925245350387728E-2</v>
      </c>
      <c r="AV142" s="20">
        <v>0.73705715628403745</v>
      </c>
      <c r="AW142" s="20">
        <v>0.3442609816306767</v>
      </c>
      <c r="AX142" s="20">
        <v>-1.0690962010009859</v>
      </c>
      <c r="AY14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5.1201882832546897</v>
      </c>
    </row>
    <row r="143" spans="1:51" hidden="1" x14ac:dyDescent="0.3">
      <c r="A143" s="1" t="s">
        <v>57</v>
      </c>
      <c r="B143" s="20">
        <v>2015</v>
      </c>
      <c r="C143" s="48">
        <v>0.6</v>
      </c>
      <c r="D143" s="48">
        <v>32.83</v>
      </c>
      <c r="E143" s="48">
        <v>0</v>
      </c>
      <c r="F143" s="48">
        <v>0</v>
      </c>
      <c r="G143" s="48">
        <v>0</v>
      </c>
      <c r="H143" s="48">
        <v>0</v>
      </c>
      <c r="I143" s="48">
        <v>0</v>
      </c>
      <c r="J143" s="20"/>
      <c r="K143" s="31"/>
      <c r="L143" s="31"/>
      <c r="M143" s="62">
        <v>0</v>
      </c>
      <c r="N143" s="62">
        <v>0</v>
      </c>
      <c r="O143" s="63">
        <v>0</v>
      </c>
      <c r="P143" s="62">
        <v>6</v>
      </c>
      <c r="Q143" s="62">
        <v>0</v>
      </c>
      <c r="R143" s="62"/>
      <c r="S143" s="31">
        <v>-0.57629002798245832</v>
      </c>
      <c r="T143" s="31">
        <v>2.3649679698061372</v>
      </c>
      <c r="U143" s="31">
        <v>-0.89893134237008621</v>
      </c>
      <c r="V143" s="31">
        <v>1.4458290823137649</v>
      </c>
      <c r="W143" s="31">
        <v>-1.1912201089908601</v>
      </c>
      <c r="X143" s="31">
        <v>0.55397332901388707</v>
      </c>
      <c r="Y143" s="31">
        <v>-0.40847881827593258</v>
      </c>
      <c r="Z143" s="31">
        <v>-0.2336078759687841</v>
      </c>
      <c r="AA143" s="31">
        <v>-1.284516751110766</v>
      </c>
      <c r="AB143" s="31">
        <v>-0.76575373186789697</v>
      </c>
      <c r="AC143" s="31">
        <v>-1.021189763183062</v>
      </c>
      <c r="AD143" s="31">
        <v>0.28346210416344458</v>
      </c>
      <c r="AE143" s="61">
        <v>0.33632398087333448</v>
      </c>
      <c r="AF14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14.243657548929098</v>
      </c>
      <c r="AG143" s="31"/>
      <c r="AH143" s="20">
        <v>3</v>
      </c>
      <c r="AI143" s="31">
        <v>3</v>
      </c>
      <c r="AJ143" s="31">
        <v>-1</v>
      </c>
      <c r="AK143" s="31">
        <v>3</v>
      </c>
      <c r="AL143" s="20">
        <v>2.3649679698061372</v>
      </c>
      <c r="AM143" s="20">
        <v>-0.89893134237008621</v>
      </c>
      <c r="AN143" s="20">
        <v>-1.284516751110766</v>
      </c>
      <c r="AO143" s="20">
        <v>-1.021189763183062</v>
      </c>
      <c r="AP143" s="20">
        <v>0.33632398087333448</v>
      </c>
      <c r="AQ143" s="20">
        <v>-0.68781298456705087</v>
      </c>
      <c r="AR143" s="20">
        <v>2.715634269792941</v>
      </c>
      <c r="AS143" s="20">
        <v>0.13847116422999059</v>
      </c>
      <c r="AT143" s="20">
        <v>-0.62946759601937075</v>
      </c>
      <c r="AU143" s="20">
        <v>0.77543015235814838</v>
      </c>
      <c r="AV143" s="20">
        <v>1.854772253325041</v>
      </c>
      <c r="AW143" s="20">
        <v>1.386103426039299</v>
      </c>
      <c r="AX143" s="20">
        <v>-1.462617620756512</v>
      </c>
      <c r="AY14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25.572241644819211</v>
      </c>
    </row>
    <row r="144" spans="1:51" hidden="1" x14ac:dyDescent="0.3">
      <c r="A144" s="1" t="s">
        <v>71</v>
      </c>
      <c r="B144" s="20">
        <v>2015</v>
      </c>
      <c r="C144" s="48">
        <v>1.5845083333333336</v>
      </c>
      <c r="D144" s="48">
        <v>2.99</v>
      </c>
      <c r="E144" s="48">
        <v>0</v>
      </c>
      <c r="F144" s="48">
        <v>0</v>
      </c>
      <c r="G144" s="48">
        <v>0</v>
      </c>
      <c r="H144" s="48">
        <v>0</v>
      </c>
      <c r="I144" s="48">
        <v>0</v>
      </c>
      <c r="J144" s="20"/>
      <c r="K144" s="31"/>
      <c r="L144" s="31"/>
      <c r="M144" s="62">
        <v>4</v>
      </c>
      <c r="N144" s="62">
        <v>0</v>
      </c>
      <c r="O144" s="63">
        <v>-1</v>
      </c>
      <c r="P144" s="62">
        <v>4</v>
      </c>
      <c r="Q144" s="62">
        <v>1</v>
      </c>
      <c r="R144" s="62"/>
      <c r="S144" s="31">
        <v>-0.38165392328108411</v>
      </c>
      <c r="T144" s="31">
        <v>3.8981006441310799</v>
      </c>
      <c r="U144" s="31">
        <v>-3.0785319944181042</v>
      </c>
      <c r="V144" s="31">
        <v>0.8765409016812048</v>
      </c>
      <c r="W144" s="31">
        <v>0.56995965404604043</v>
      </c>
      <c r="X144" s="31">
        <v>-1.862187323609642</v>
      </c>
      <c r="Y144" s="31">
        <v>-0.47681324815782128</v>
      </c>
      <c r="Z144" s="31">
        <v>0.39867424473520552</v>
      </c>
      <c r="AA144" s="31">
        <v>-1.979590558553137</v>
      </c>
      <c r="AB144" s="31">
        <v>-0.79040181834788614</v>
      </c>
      <c r="AC144" s="31">
        <v>-1.085991353242997</v>
      </c>
      <c r="AD144" s="31">
        <v>-0.87446370334907841</v>
      </c>
      <c r="AE144" s="61">
        <v>2.733723588961583</v>
      </c>
      <c r="AF14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43.726241666992571</v>
      </c>
      <c r="AG144" s="31"/>
      <c r="AH144" s="20">
        <v>4</v>
      </c>
      <c r="AI144" s="31">
        <v>5</v>
      </c>
      <c r="AJ144" s="31">
        <v>-1</v>
      </c>
      <c r="AK144" s="31">
        <v>0</v>
      </c>
      <c r="AL144" s="20">
        <v>3.8981006441310799</v>
      </c>
      <c r="AM144" s="20">
        <v>-3.0785319944181042</v>
      </c>
      <c r="AN144" s="20">
        <v>-1.979590558553137</v>
      </c>
      <c r="AO144" s="20">
        <v>-1.085991353242997</v>
      </c>
      <c r="AP144" s="20">
        <v>2.733723588961583</v>
      </c>
      <c r="AQ144" s="20">
        <v>-1.0096684776691851</v>
      </c>
      <c r="AR144" s="20">
        <v>5.0409539091516766</v>
      </c>
      <c r="AS144" s="20">
        <v>-2.361539234994559</v>
      </c>
      <c r="AT144" s="20">
        <v>-3.134213754058695</v>
      </c>
      <c r="AU144" s="20">
        <v>3.122820749632818</v>
      </c>
      <c r="AV144" s="20">
        <v>4.1865571971519628</v>
      </c>
      <c r="AW144" s="20">
        <v>3.42449081727356</v>
      </c>
      <c r="AX144" s="20">
        <v>-2.0528997503898019</v>
      </c>
      <c r="AY14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122.29556403775069</v>
      </c>
    </row>
    <row r="145" spans="1:51" hidden="1" x14ac:dyDescent="0.3">
      <c r="A145" s="1" t="s">
        <v>63</v>
      </c>
      <c r="B145" s="20">
        <v>2015</v>
      </c>
      <c r="C145" s="48">
        <v>1.5</v>
      </c>
      <c r="D145" s="48">
        <v>28.58</v>
      </c>
      <c r="E145" s="48">
        <v>0</v>
      </c>
      <c r="F145" s="48">
        <v>0</v>
      </c>
      <c r="G145" s="48">
        <v>0</v>
      </c>
      <c r="H145" s="48">
        <v>1.1100000000000001</v>
      </c>
      <c r="I145" s="48">
        <v>0</v>
      </c>
      <c r="J145" s="20"/>
      <c r="K145" s="31"/>
      <c r="L145" s="31"/>
      <c r="M145" s="62">
        <v>0</v>
      </c>
      <c r="N145" s="62">
        <v>1</v>
      </c>
      <c r="O145" s="63">
        <v>0</v>
      </c>
      <c r="P145" s="62">
        <v>6</v>
      </c>
      <c r="Q145" s="62">
        <v>0</v>
      </c>
      <c r="R145" s="62"/>
      <c r="S145" s="31">
        <v>-0.18701781857971</v>
      </c>
      <c r="T145" s="31">
        <v>-0.28553258580647889</v>
      </c>
      <c r="U145" s="31">
        <v>-0.60339227090594849</v>
      </c>
      <c r="V145" s="31">
        <v>0.26898583890749178</v>
      </c>
      <c r="W145" s="31">
        <v>-0.51311880985365754</v>
      </c>
      <c r="X145" s="31">
        <v>0.59880929988731357</v>
      </c>
      <c r="Y145" s="31">
        <v>-0.20320409887624111</v>
      </c>
      <c r="Z145" s="31">
        <v>1.633129813728708</v>
      </c>
      <c r="AA145" s="31">
        <v>8.1159457335300056E-2</v>
      </c>
      <c r="AB145" s="31">
        <v>-0.26356473131008312</v>
      </c>
      <c r="AC145" s="31">
        <v>0.22174073504985961</v>
      </c>
      <c r="AD145" s="31">
        <v>0.37013029411711912</v>
      </c>
      <c r="AE145" s="61">
        <v>-0.17123266052212391</v>
      </c>
      <c r="AF14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4.1747477584309536</v>
      </c>
      <c r="AG145" s="31"/>
      <c r="AH145" s="20">
        <v>0</v>
      </c>
      <c r="AI145" s="31">
        <v>2</v>
      </c>
      <c r="AJ145" s="31">
        <v>0</v>
      </c>
      <c r="AK145" s="31">
        <v>2</v>
      </c>
      <c r="AL145" s="20">
        <v>-0.28553258580647889</v>
      </c>
      <c r="AM145" s="20">
        <v>-0.60339227090594849</v>
      </c>
      <c r="AN145" s="20">
        <v>8.1159457335300056E-2</v>
      </c>
      <c r="AO145" s="20">
        <v>0.22174073504985961</v>
      </c>
      <c r="AP145" s="20">
        <v>-0.17123266052212391</v>
      </c>
      <c r="AQ145" s="20">
        <v>0.8835991288139573</v>
      </c>
      <c r="AR145" s="20">
        <v>-0.26470498628656519</v>
      </c>
      <c r="AS145" s="20">
        <v>9.8470997842397823E-2</v>
      </c>
      <c r="AT145" s="20">
        <v>-0.46108129968059319</v>
      </c>
      <c r="AU145" s="20">
        <v>0.53805357510565421</v>
      </c>
      <c r="AV145" s="20">
        <v>0.1974705577125182</v>
      </c>
      <c r="AW145" s="20">
        <v>-0.56168897002899476</v>
      </c>
      <c r="AX145" s="20">
        <v>1.957991643272293</v>
      </c>
      <c r="AY14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6.0815182228318729</v>
      </c>
    </row>
    <row r="146" spans="1:51" hidden="1" x14ac:dyDescent="0.3">
      <c r="A146" s="1" t="s">
        <v>38</v>
      </c>
      <c r="B146" s="20">
        <v>2015</v>
      </c>
      <c r="C146" s="48">
        <v>1.7999999999999998</v>
      </c>
      <c r="D146" s="48">
        <v>29.53</v>
      </c>
      <c r="E146" s="48">
        <v>0</v>
      </c>
      <c r="F146" s="48">
        <v>0</v>
      </c>
      <c r="G146" s="48">
        <v>0</v>
      </c>
      <c r="H146" s="48">
        <v>0</v>
      </c>
      <c r="I146" s="48">
        <v>0</v>
      </c>
      <c r="J146" s="20"/>
      <c r="K146" s="31"/>
      <c r="L146" s="31"/>
      <c r="M146" s="62">
        <v>0</v>
      </c>
      <c r="N146" s="62">
        <v>1</v>
      </c>
      <c r="O146" s="63">
        <v>0</v>
      </c>
      <c r="P146" s="62">
        <v>6</v>
      </c>
      <c r="Q146" s="62">
        <v>0</v>
      </c>
      <c r="R146" s="62"/>
      <c r="S146" s="31">
        <v>-0.49843558610190858</v>
      </c>
      <c r="T146" s="31">
        <v>3.057094066466219E-4</v>
      </c>
      <c r="U146" s="31">
        <v>-0.6567534921425271</v>
      </c>
      <c r="V146" s="31">
        <v>0.1781067556195165</v>
      </c>
      <c r="W146" s="31">
        <v>-0.33417541147022922</v>
      </c>
      <c r="X146" s="31">
        <v>-0.51710819740685277</v>
      </c>
      <c r="Y146" s="31">
        <v>-0.39286379755141848</v>
      </c>
      <c r="Z146" s="31">
        <v>0.56427194301482198</v>
      </c>
      <c r="AA146" s="31">
        <v>-0.82952032051939817</v>
      </c>
      <c r="AB146" s="31">
        <v>-0.43314274735576258</v>
      </c>
      <c r="AC146" s="31">
        <v>-0.63478028171456025</v>
      </c>
      <c r="AD146" s="31">
        <v>-0.42532581933878838</v>
      </c>
      <c r="AE146" s="61">
        <v>0.1602528706660149</v>
      </c>
      <c r="AF14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3.048549818294632</v>
      </c>
      <c r="AG146" s="31"/>
      <c r="AH146" s="20">
        <v>0</v>
      </c>
      <c r="AI146" s="31">
        <v>2</v>
      </c>
      <c r="AJ146" s="31">
        <v>0</v>
      </c>
      <c r="AK146" s="31">
        <v>2</v>
      </c>
      <c r="AL146" s="20">
        <v>3.057094066466219E-4</v>
      </c>
      <c r="AM146" s="20">
        <v>-0.6567534921425271</v>
      </c>
      <c r="AN146" s="20">
        <v>-0.82952032051939817</v>
      </c>
      <c r="AO146" s="20">
        <v>-0.63478028171456025</v>
      </c>
      <c r="AP146" s="20">
        <v>0.1602528706660149</v>
      </c>
      <c r="AQ146" s="20">
        <v>0.56174363571182317</v>
      </c>
      <c r="AR146" s="20">
        <v>0.88157934297478346</v>
      </c>
      <c r="AS146" s="20">
        <v>1.0084747831601339</v>
      </c>
      <c r="AT146" s="20">
        <v>-0.6926124571464134</v>
      </c>
      <c r="AU146" s="20">
        <v>0.19517629685205071</v>
      </c>
      <c r="AV146" s="20">
        <v>0.69851525638607193</v>
      </c>
      <c r="AW146" s="20">
        <v>-0.56168897002899476</v>
      </c>
      <c r="AX146" s="20">
        <v>0.14173893670832549</v>
      </c>
      <c r="AY14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4.9991294234398431</v>
      </c>
    </row>
    <row r="147" spans="1:51" hidden="1" x14ac:dyDescent="0.3">
      <c r="A147" s="1" t="s">
        <v>65</v>
      </c>
      <c r="B147" s="20">
        <v>2015</v>
      </c>
      <c r="C147" s="48">
        <v>5.3</v>
      </c>
      <c r="D147" s="48">
        <v>9.08</v>
      </c>
      <c r="E147" s="48">
        <v>1</v>
      </c>
      <c r="F147" s="48">
        <v>0.5</v>
      </c>
      <c r="G147" s="48">
        <v>5.8</v>
      </c>
      <c r="H147" s="48">
        <v>4.8</v>
      </c>
      <c r="I147" s="48">
        <v>0</v>
      </c>
      <c r="J147" s="20"/>
      <c r="K147" s="31"/>
      <c r="L147" s="31"/>
      <c r="M147" s="62">
        <v>0</v>
      </c>
      <c r="N147" s="62">
        <v>1</v>
      </c>
      <c r="O147" s="63">
        <v>-1</v>
      </c>
      <c r="P147" s="62">
        <v>6</v>
      </c>
      <c r="Q147" s="62">
        <v>0</v>
      </c>
      <c r="R147" s="62"/>
      <c r="S147" s="31">
        <v>3.5110681707463991</v>
      </c>
      <c r="T147" s="31">
        <v>-0.44144438319545559</v>
      </c>
      <c r="U147" s="31">
        <v>-4.5151802584798673E-2</v>
      </c>
      <c r="V147" s="31">
        <v>-0.64261537510513933</v>
      </c>
      <c r="W147" s="31">
        <v>-0.40952000026325169</v>
      </c>
      <c r="X147" s="31">
        <v>0.61873639805328118</v>
      </c>
      <c r="Y147" s="31">
        <v>-0.49212677850408582</v>
      </c>
      <c r="Z147" s="31">
        <v>1.422369106827378</v>
      </c>
      <c r="AA147" s="31">
        <v>-1.0277816449646651</v>
      </c>
      <c r="AB147" s="31">
        <v>-0.66582618982624087</v>
      </c>
      <c r="AC147" s="31">
        <v>-1.4649006506767841</v>
      </c>
      <c r="AD147" s="31">
        <v>-1.2049576994553659</v>
      </c>
      <c r="AE147" s="61">
        <v>-0.41377797749692952</v>
      </c>
      <c r="AF14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21.022058865027017</v>
      </c>
      <c r="AG147" s="31"/>
      <c r="AH147" s="20">
        <v>3</v>
      </c>
      <c r="AI147" s="31">
        <v>3</v>
      </c>
      <c r="AJ147" s="31">
        <v>1</v>
      </c>
      <c r="AK147" s="31">
        <v>2</v>
      </c>
      <c r="AL147" s="20">
        <v>-0.44144438319545559</v>
      </c>
      <c r="AM147" s="20">
        <v>-4.5151802584798673E-2</v>
      </c>
      <c r="AN147" s="20">
        <v>-1.0277816449646651</v>
      </c>
      <c r="AO147" s="20">
        <v>-1.4649006506767841</v>
      </c>
      <c r="AP147" s="20">
        <v>-0.41377797749692952</v>
      </c>
      <c r="AQ147" s="20">
        <v>0.54281095964699166</v>
      </c>
      <c r="AR147" s="20">
        <v>-0.10095008210637239</v>
      </c>
      <c r="AS147" s="20">
        <v>-2.1615384030565949</v>
      </c>
      <c r="AT147" s="20">
        <v>-0.83995046644284344</v>
      </c>
      <c r="AU147" s="20">
        <v>0.1160507711012192</v>
      </c>
      <c r="AV147" s="20">
        <v>1.527166104192333</v>
      </c>
      <c r="AW147" s="20">
        <v>-0.33520148211407691</v>
      </c>
      <c r="AX147" s="20">
        <v>-2.037764311168436</v>
      </c>
      <c r="AY14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15.863540293179062</v>
      </c>
    </row>
    <row r="148" spans="1:51" hidden="1" x14ac:dyDescent="0.3">
      <c r="A148" s="1" t="s">
        <v>76</v>
      </c>
      <c r="B148" s="20">
        <v>2015</v>
      </c>
      <c r="C148" s="48">
        <v>1.0411083333333333</v>
      </c>
      <c r="D148" s="48">
        <v>21.63</v>
      </c>
      <c r="E148" s="48">
        <v>0</v>
      </c>
      <c r="F148" s="48">
        <v>0</v>
      </c>
      <c r="G148" s="48">
        <v>0</v>
      </c>
      <c r="H148" s="48">
        <v>2.4500000000000002</v>
      </c>
      <c r="I148" s="48">
        <v>1</v>
      </c>
      <c r="J148" s="20"/>
      <c r="K148" s="31"/>
      <c r="L148" s="31"/>
      <c r="M148" s="62">
        <v>1</v>
      </c>
      <c r="N148" s="62">
        <v>2</v>
      </c>
      <c r="O148" s="63">
        <v>-1</v>
      </c>
      <c r="P148" s="62">
        <v>2</v>
      </c>
      <c r="Q148" s="62">
        <v>2</v>
      </c>
      <c r="R148" s="62"/>
      <c r="S148" s="31">
        <v>-0.18701781857971</v>
      </c>
      <c r="T148" s="31">
        <v>-1.1950180705755129</v>
      </c>
      <c r="U148" s="31">
        <v>1.5556848345126191</v>
      </c>
      <c r="V148" s="31">
        <v>-0.80761453770010938</v>
      </c>
      <c r="W148" s="31">
        <v>2.8114611706384589</v>
      </c>
      <c r="X148" s="31">
        <v>1.5941678532771342E-2</v>
      </c>
      <c r="Y148" s="31">
        <v>0.26007609549260108</v>
      </c>
      <c r="Z148" s="31">
        <v>-0.77556397942934596</v>
      </c>
      <c r="AA148" s="31">
        <v>1.2655325966751809</v>
      </c>
      <c r="AB148" s="31">
        <v>0.55022143940570922</v>
      </c>
      <c r="AC148" s="31">
        <v>2.8264046466255839</v>
      </c>
      <c r="AD148" s="31">
        <v>-0.89687660658757062</v>
      </c>
      <c r="AE148" s="61">
        <v>1.1783252113038021</v>
      </c>
      <c r="AF14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25.194865075196649</v>
      </c>
      <c r="AG148" s="31"/>
      <c r="AH148" s="20">
        <v>2</v>
      </c>
      <c r="AI148" s="31">
        <v>4</v>
      </c>
      <c r="AJ148" s="31">
        <v>-1</v>
      </c>
      <c r="AK148" s="31">
        <v>4</v>
      </c>
      <c r="AL148" s="20">
        <v>-1.1950180705755129</v>
      </c>
      <c r="AM148" s="20">
        <v>1.5556848345126191</v>
      </c>
      <c r="AN148" s="20">
        <v>1.2655325966751809</v>
      </c>
      <c r="AO148" s="20">
        <v>2.8264046466255839</v>
      </c>
      <c r="AP148" s="20">
        <v>1.1783252113038021</v>
      </c>
      <c r="AQ148" s="20">
        <v>1.262252650110586</v>
      </c>
      <c r="AR148" s="20">
        <v>-0.85422264133525849</v>
      </c>
      <c r="AS148" s="20">
        <v>-1.0915339521884879</v>
      </c>
      <c r="AT148" s="20">
        <v>1.706892265681176</v>
      </c>
      <c r="AU148" s="20">
        <v>-1.2290831666629169</v>
      </c>
      <c r="AV148" s="20">
        <v>-1.2863925883591589</v>
      </c>
      <c r="AW148" s="20">
        <v>-1.1505564386077809</v>
      </c>
      <c r="AX148" s="20">
        <v>1.942856204050927</v>
      </c>
      <c r="AY14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29.518637095746801</v>
      </c>
    </row>
    <row r="149" spans="1:51" hidden="1" x14ac:dyDescent="0.3">
      <c r="A149" s="1" t="s">
        <v>66</v>
      </c>
      <c r="B149" s="20">
        <v>2015</v>
      </c>
      <c r="C149" s="48">
        <v>1.7000000000000002</v>
      </c>
      <c r="D149" s="48">
        <v>23.43</v>
      </c>
      <c r="E149" s="48">
        <v>0</v>
      </c>
      <c r="F149" s="48">
        <v>0</v>
      </c>
      <c r="G149" s="48">
        <v>0</v>
      </c>
      <c r="H149" s="48">
        <v>2.62</v>
      </c>
      <c r="I149" s="48">
        <v>0</v>
      </c>
      <c r="J149" s="20"/>
      <c r="K149" s="31"/>
      <c r="L149" s="31"/>
      <c r="M149" s="62">
        <v>0</v>
      </c>
      <c r="N149" s="62">
        <v>1</v>
      </c>
      <c r="O149" s="63">
        <v>0</v>
      </c>
      <c r="P149" s="62">
        <v>6</v>
      </c>
      <c r="Q149" s="62">
        <v>0</v>
      </c>
      <c r="R149" s="62"/>
      <c r="S149" s="31">
        <v>-0.57629002798245832</v>
      </c>
      <c r="T149" s="31">
        <v>2.629100897147655E-2</v>
      </c>
      <c r="U149" s="31">
        <v>-0.34069087404893639</v>
      </c>
      <c r="V149" s="31">
        <v>-0.42962373922899938</v>
      </c>
      <c r="W149" s="31">
        <v>4.2547532494883127E-2</v>
      </c>
      <c r="X149" s="31">
        <v>-0.28296479395673751</v>
      </c>
      <c r="Y149" s="31">
        <v>-0.32979056633278708</v>
      </c>
      <c r="Z149" s="31">
        <v>-0.57985760873525394</v>
      </c>
      <c r="AA149" s="31">
        <v>-1.057619587903049</v>
      </c>
      <c r="AB149" s="31">
        <v>-0.79196398287234449</v>
      </c>
      <c r="AC149" s="31">
        <v>-0.62518004615012546</v>
      </c>
      <c r="AD149" s="31">
        <v>-1.0089093339329529</v>
      </c>
      <c r="AE149" s="61">
        <v>-0.78874616470089098</v>
      </c>
      <c r="AF14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4.9369590630796552</v>
      </c>
      <c r="AG149" s="31"/>
      <c r="AH149" s="20">
        <v>0</v>
      </c>
      <c r="AI149" s="31">
        <v>2</v>
      </c>
      <c r="AJ149" s="31">
        <v>0</v>
      </c>
      <c r="AK149" s="31">
        <v>2</v>
      </c>
      <c r="AL149" s="20">
        <v>2.629100897147655E-2</v>
      </c>
      <c r="AM149" s="20">
        <v>-0.34069087404893639</v>
      </c>
      <c r="AN149" s="20">
        <v>-1.057619587903049</v>
      </c>
      <c r="AO149" s="20">
        <v>-0.62518004615012546</v>
      </c>
      <c r="AP149" s="20">
        <v>-0.78874616470089098</v>
      </c>
      <c r="AQ149" s="20">
        <v>-6.2366462331195716E-3</v>
      </c>
      <c r="AR149" s="20">
        <v>0.45581659210628228</v>
      </c>
      <c r="AS149" s="20">
        <v>-0.42153116519630862</v>
      </c>
      <c r="AT149" s="20">
        <v>0.21246388567451829</v>
      </c>
      <c r="AU149" s="20">
        <v>-0.38507755865404719</v>
      </c>
      <c r="AV149" s="20">
        <v>1.353727554651488</v>
      </c>
      <c r="AW149" s="20">
        <v>0.25366598646470939</v>
      </c>
      <c r="AX149" s="20">
        <v>3.5790862158760803E-2</v>
      </c>
      <c r="AY14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4.7254188082119493</v>
      </c>
    </row>
    <row r="150" spans="1:51" ht="28.2" hidden="1" x14ac:dyDescent="0.3">
      <c r="A150" s="1" t="s">
        <v>87</v>
      </c>
      <c r="B150" s="20">
        <v>2015</v>
      </c>
      <c r="C150" s="48">
        <v>2.9000000000000004</v>
      </c>
      <c r="D150" s="48">
        <v>14.04</v>
      </c>
      <c r="E150" s="48">
        <v>0</v>
      </c>
      <c r="F150" s="48">
        <v>0</v>
      </c>
      <c r="G150" s="48">
        <v>0</v>
      </c>
      <c r="H150" s="48">
        <v>0.35</v>
      </c>
      <c r="I150" s="48">
        <v>0</v>
      </c>
      <c r="J150" s="20"/>
      <c r="K150" s="31"/>
      <c r="L150" s="31"/>
      <c r="M150" s="62">
        <v>1</v>
      </c>
      <c r="N150" s="62">
        <v>2</v>
      </c>
      <c r="O150" s="63">
        <v>0</v>
      </c>
      <c r="P150" s="62">
        <v>2</v>
      </c>
      <c r="Q150" s="62">
        <v>2</v>
      </c>
      <c r="R150" s="62"/>
      <c r="S150" s="31">
        <v>0.20225439082303831</v>
      </c>
      <c r="T150" s="31">
        <v>0.44205580200874889</v>
      </c>
      <c r="U150" s="31">
        <v>-2.0523546629452879E-2</v>
      </c>
      <c r="V150" s="31">
        <v>-0.33211829054045833</v>
      </c>
      <c r="W150" s="31">
        <v>1.5776935291527161</v>
      </c>
      <c r="X150" s="31">
        <v>1.385929677443019</v>
      </c>
      <c r="Y150" s="31">
        <v>0.22730235257605449</v>
      </c>
      <c r="Z150" s="31">
        <v>-0.45942291907735172</v>
      </c>
      <c r="AA150" s="31">
        <v>1.4110945326933011</v>
      </c>
      <c r="AB150" s="31">
        <v>2.359186750075462</v>
      </c>
      <c r="AC150" s="31">
        <v>0.8514561866045065</v>
      </c>
      <c r="AD150" s="31">
        <v>-0.43204585789063499</v>
      </c>
      <c r="AE150" s="61">
        <v>0.59580458734915454</v>
      </c>
      <c r="AF15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13.843271935644776</v>
      </c>
      <c r="AG150" s="31"/>
      <c r="AH150" s="20">
        <v>2</v>
      </c>
      <c r="AI150" s="31">
        <v>0</v>
      </c>
      <c r="AJ150" s="31">
        <v>0</v>
      </c>
      <c r="AK150" s="31">
        <v>2</v>
      </c>
      <c r="AL150" s="20">
        <v>0.44205580200874889</v>
      </c>
      <c r="AM150" s="20">
        <v>-2.0523546629452879E-2</v>
      </c>
      <c r="AN150" s="20">
        <v>1.4110945326933011</v>
      </c>
      <c r="AO150" s="20">
        <v>0.8514561866045065</v>
      </c>
      <c r="AP150" s="20">
        <v>0.59580458734915454</v>
      </c>
      <c r="AQ150" s="20">
        <v>-0.59314960424289376</v>
      </c>
      <c r="AR150" s="20">
        <v>0.68507345795855212</v>
      </c>
      <c r="AS150" s="20">
        <v>0.11847108103619421</v>
      </c>
      <c r="AT150" s="20">
        <v>-0.46108129968059319</v>
      </c>
      <c r="AU150" s="20">
        <v>-0.14770098140155261</v>
      </c>
      <c r="AV150" s="20">
        <v>-9.159369152222413E-2</v>
      </c>
      <c r="AW150" s="20">
        <v>-0.42579647728004422</v>
      </c>
      <c r="AX150" s="20">
        <v>0.86824001933391282</v>
      </c>
      <c r="AY15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5.2801148855066815</v>
      </c>
    </row>
    <row r="151" spans="1:51" hidden="1" x14ac:dyDescent="0.3">
      <c r="A151" s="1" t="s">
        <v>48</v>
      </c>
      <c r="B151" s="20">
        <v>2015</v>
      </c>
      <c r="C151" s="48">
        <v>1.3463833000000001</v>
      </c>
      <c r="D151" s="48">
        <v>31.3</v>
      </c>
      <c r="E151" s="48">
        <v>0</v>
      </c>
      <c r="F151" s="48">
        <v>0</v>
      </c>
      <c r="G151" s="48">
        <v>0</v>
      </c>
      <c r="H151" s="48">
        <v>0.33</v>
      </c>
      <c r="I151" s="48">
        <v>1</v>
      </c>
      <c r="J151" s="20"/>
      <c r="K151" s="31"/>
      <c r="L151" s="31"/>
      <c r="M151" s="62">
        <v>0</v>
      </c>
      <c r="N151" s="62">
        <v>1</v>
      </c>
      <c r="O151" s="63">
        <v>0</v>
      </c>
      <c r="P151" s="62">
        <v>6</v>
      </c>
      <c r="Q151" s="62">
        <v>0</v>
      </c>
      <c r="R151" s="62"/>
      <c r="S151" s="31">
        <v>6.0753942705139272E-2</v>
      </c>
      <c r="T151" s="31">
        <v>-0.31151788537130792</v>
      </c>
      <c r="U151" s="31">
        <v>9.4408314495490239E-2</v>
      </c>
      <c r="V151" s="31">
        <v>-0.52378604941013263</v>
      </c>
      <c r="W151" s="31">
        <v>0.43810662365825109</v>
      </c>
      <c r="X151" s="31">
        <v>-0.73630627723249287</v>
      </c>
      <c r="Y151" s="31">
        <v>-0.15170140821994521</v>
      </c>
      <c r="Z151" s="31">
        <v>2.2315839554259542E-2</v>
      </c>
      <c r="AA151" s="31">
        <v>1.12012875250874E-2</v>
      </c>
      <c r="AB151" s="31">
        <v>-0.26554305853491927</v>
      </c>
      <c r="AC151" s="31">
        <v>0.401445144521624</v>
      </c>
      <c r="AD151" s="31">
        <v>0.127751918235017</v>
      </c>
      <c r="AE151" s="61">
        <v>0.29760793447603567</v>
      </c>
      <c r="AF15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1.4782826755132223</v>
      </c>
      <c r="AG151" s="31"/>
      <c r="AH151" s="20">
        <v>0</v>
      </c>
      <c r="AI151" s="31">
        <v>2</v>
      </c>
      <c r="AJ151" s="31">
        <v>0</v>
      </c>
      <c r="AK151" s="31">
        <v>2</v>
      </c>
      <c r="AL151" s="20">
        <v>-0.31151788537130792</v>
      </c>
      <c r="AM151" s="20">
        <v>9.4408314495490239E-2</v>
      </c>
      <c r="AN151" s="20">
        <v>1.12012875250874E-2</v>
      </c>
      <c r="AO151" s="20">
        <v>0.401445144521624</v>
      </c>
      <c r="AP151" s="20">
        <v>0.29760793447603567</v>
      </c>
      <c r="AQ151" s="20">
        <v>3.1628705896543277E-2</v>
      </c>
      <c r="AR151" s="20">
        <v>-0.10095008210637239</v>
      </c>
      <c r="AS151" s="20">
        <v>0.32847195457105638</v>
      </c>
      <c r="AT151" s="20">
        <v>4.4077589335740762E-2</v>
      </c>
      <c r="AU151" s="20">
        <v>3.6925245350387728E-2</v>
      </c>
      <c r="AV151" s="20">
        <v>0.40945100715132959</v>
      </c>
      <c r="AW151" s="20">
        <v>-0.42579647728004422</v>
      </c>
      <c r="AX151" s="20">
        <v>2.260700427699621</v>
      </c>
      <c r="AY15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5.9379210961195135</v>
      </c>
    </row>
    <row r="152" spans="1:51" hidden="1" x14ac:dyDescent="0.3">
      <c r="A152" s="1" t="s">
        <v>64</v>
      </c>
      <c r="B152" s="20">
        <v>2015</v>
      </c>
      <c r="C152" s="48">
        <v>2.2999999999999998</v>
      </c>
      <c r="D152" s="48">
        <v>33.94</v>
      </c>
      <c r="E152" s="48">
        <v>0</v>
      </c>
      <c r="F152" s="48">
        <v>0</v>
      </c>
      <c r="G152" s="48">
        <v>0</v>
      </c>
      <c r="H152" s="48">
        <v>1.5</v>
      </c>
      <c r="I152" s="48">
        <v>0</v>
      </c>
      <c r="J152" s="20"/>
      <c r="K152" s="31"/>
      <c r="L152" s="31"/>
      <c r="M152" s="62">
        <v>4</v>
      </c>
      <c r="N152" s="62">
        <v>0</v>
      </c>
      <c r="O152" s="63">
        <v>0</v>
      </c>
      <c r="P152" s="62">
        <v>6</v>
      </c>
      <c r="Q152" s="62">
        <v>0</v>
      </c>
      <c r="R152" s="62"/>
      <c r="S152" s="31">
        <v>-0.38165392328108411</v>
      </c>
      <c r="T152" s="31">
        <v>0.20818810592528331</v>
      </c>
      <c r="U152" s="31">
        <v>-0.50487924708456533</v>
      </c>
      <c r="V152" s="31">
        <v>0.40696039529099409</v>
      </c>
      <c r="W152" s="31">
        <v>-0.40010192666412392</v>
      </c>
      <c r="X152" s="31">
        <v>-0.9754314552240998</v>
      </c>
      <c r="Y152" s="31">
        <v>0.2064905277607636</v>
      </c>
      <c r="Z152" s="31">
        <v>0.59438061542929699</v>
      </c>
      <c r="AA152" s="31">
        <v>0.30247542258331861</v>
      </c>
      <c r="AB152" s="31">
        <v>0.118811290470774</v>
      </c>
      <c r="AC152" s="31">
        <v>0.20464031545070999</v>
      </c>
      <c r="AD152" s="31">
        <v>0.77356642315101176</v>
      </c>
      <c r="AE152" s="61">
        <v>0.21819577391023581</v>
      </c>
      <c r="AF15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2.9104961211876388</v>
      </c>
      <c r="AG152" s="31"/>
      <c r="AH152" s="20">
        <v>0</v>
      </c>
      <c r="AI152" s="31">
        <v>2</v>
      </c>
      <c r="AJ152" s="31">
        <v>0</v>
      </c>
      <c r="AK152" s="31">
        <v>2</v>
      </c>
      <c r="AL152" s="20">
        <v>0.20818810592528331</v>
      </c>
      <c r="AM152" s="20">
        <v>-0.50487924708456533</v>
      </c>
      <c r="AN152" s="20">
        <v>0.30247542258331861</v>
      </c>
      <c r="AO152" s="20">
        <v>0.20464031545070999</v>
      </c>
      <c r="AP152" s="20">
        <v>0.21819577391023581</v>
      </c>
      <c r="AQ152" s="20">
        <v>-0.51741889998356805</v>
      </c>
      <c r="AR152" s="20">
        <v>0.48856757294232078</v>
      </c>
      <c r="AS152" s="20">
        <v>0.44847245373383482</v>
      </c>
      <c r="AT152" s="20">
        <v>0.44399504314033988</v>
      </c>
      <c r="AU152" s="20">
        <v>6.3300420600664806E-2</v>
      </c>
      <c r="AV152" s="20">
        <v>8.1844858018621361E-2</v>
      </c>
      <c r="AW152" s="20">
        <v>-1.0599614434418141</v>
      </c>
      <c r="AX152" s="20">
        <v>1.6250119804022329</v>
      </c>
      <c r="AY15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5.1587912308609782</v>
      </c>
    </row>
    <row r="153" spans="1:51" hidden="1" x14ac:dyDescent="0.3">
      <c r="A153" s="1" t="s">
        <v>79</v>
      </c>
      <c r="B153" s="20">
        <v>2015</v>
      </c>
      <c r="C153" s="48">
        <v>1.5308750000000002</v>
      </c>
      <c r="D153" s="48">
        <v>32.96</v>
      </c>
      <c r="E153" s="48">
        <v>0</v>
      </c>
      <c r="F153" s="48">
        <v>0</v>
      </c>
      <c r="G153" s="48">
        <v>0</v>
      </c>
      <c r="H153" s="48">
        <v>0.65</v>
      </c>
      <c r="I153" s="48">
        <v>0</v>
      </c>
      <c r="J153" s="20"/>
      <c r="K153" s="31"/>
      <c r="L153" s="31"/>
      <c r="M153" s="62">
        <v>0</v>
      </c>
      <c r="N153" s="62">
        <v>1</v>
      </c>
      <c r="O153" s="63">
        <v>0</v>
      </c>
      <c r="P153" s="62">
        <v>3</v>
      </c>
      <c r="Q153" s="62">
        <v>0</v>
      </c>
      <c r="R153" s="62"/>
      <c r="S153" s="31">
        <v>7.6182861216641702E-3</v>
      </c>
      <c r="T153" s="31">
        <v>-0.1036354888526712</v>
      </c>
      <c r="U153" s="31">
        <v>-0.32837674607126349</v>
      </c>
      <c r="V153" s="31">
        <v>-0.67520678479114904</v>
      </c>
      <c r="W153" s="31">
        <v>0.29683551967133398</v>
      </c>
      <c r="X153" s="31">
        <v>-0.31285544120568881</v>
      </c>
      <c r="Y153" s="31">
        <v>-7.7721327867930484E-2</v>
      </c>
      <c r="Z153" s="31">
        <v>-0.62502061735696757</v>
      </c>
      <c r="AA153" s="31">
        <v>1.6848308264704821</v>
      </c>
      <c r="AB153" s="31">
        <v>1.196147225605525</v>
      </c>
      <c r="AC153" s="31">
        <v>0.20374029336654431</v>
      </c>
      <c r="AD153" s="31">
        <v>-0.35122390802582532</v>
      </c>
      <c r="AE153" s="61">
        <v>0.45511255784946691</v>
      </c>
      <c r="AF15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5.7986339523502126</v>
      </c>
      <c r="AG153" s="31"/>
      <c r="AH153" s="20">
        <v>0</v>
      </c>
      <c r="AI153" s="31">
        <v>2</v>
      </c>
      <c r="AJ153" s="31">
        <v>0</v>
      </c>
      <c r="AK153" s="31">
        <v>2</v>
      </c>
      <c r="AL153" s="20">
        <v>-0.1036354888526712</v>
      </c>
      <c r="AM153" s="20">
        <v>-0.32837674607126349</v>
      </c>
      <c r="AN153" s="20">
        <v>1.6848308264704821</v>
      </c>
      <c r="AO153" s="20">
        <v>0.20374029336654431</v>
      </c>
      <c r="AP153" s="20">
        <v>0.45511255784946691</v>
      </c>
      <c r="AQ153" s="20">
        <v>0.63747433997114888</v>
      </c>
      <c r="AR153" s="20">
        <v>0.32481266876212811</v>
      </c>
      <c r="AS153" s="20">
        <v>-7.1529709304871569E-2</v>
      </c>
      <c r="AT153" s="20">
        <v>0.33875360792860371</v>
      </c>
      <c r="AU153" s="20">
        <v>-6.8575455650721068E-2</v>
      </c>
      <c r="AV153" s="20">
        <v>-1.016599289073399</v>
      </c>
      <c r="AW153" s="20">
        <v>-0.65228396519496201</v>
      </c>
      <c r="AX153" s="20">
        <v>1.0952716076544089</v>
      </c>
      <c r="AY15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6.5008823467431487</v>
      </c>
    </row>
    <row r="154" spans="1:51" ht="28.2" hidden="1" x14ac:dyDescent="0.3">
      <c r="A154" s="1" t="s">
        <v>94</v>
      </c>
      <c r="B154" s="20">
        <v>2015</v>
      </c>
      <c r="C154" s="48">
        <v>1.6</v>
      </c>
      <c r="D154" s="48">
        <v>26.25</v>
      </c>
      <c r="E154" s="48">
        <v>0</v>
      </c>
      <c r="F154" s="48">
        <v>0</v>
      </c>
      <c r="G154" s="48">
        <v>0</v>
      </c>
      <c r="H154" s="48">
        <v>1.1299999999999999</v>
      </c>
      <c r="I154" s="48">
        <v>0</v>
      </c>
      <c r="J154" s="20"/>
      <c r="K154" s="31"/>
      <c r="L154" s="31"/>
      <c r="M154" s="62">
        <v>0</v>
      </c>
      <c r="N154" s="62">
        <v>1</v>
      </c>
      <c r="O154" s="63">
        <v>0</v>
      </c>
      <c r="P154" s="62">
        <v>3</v>
      </c>
      <c r="Q154" s="62">
        <v>0</v>
      </c>
      <c r="R154" s="62"/>
      <c r="S154" s="31">
        <v>-0.18701781857971</v>
      </c>
      <c r="T154" s="31">
        <v>-0.1036354888526712</v>
      </c>
      <c r="U154" s="31">
        <v>0.29553907146413783</v>
      </c>
      <c r="V154" s="31">
        <v>-0.68029011267835748</v>
      </c>
      <c r="W154" s="31">
        <v>0.26858129887395049</v>
      </c>
      <c r="X154" s="31">
        <v>0.1504495911530504</v>
      </c>
      <c r="Y154" s="31">
        <v>-0.39895711555288488</v>
      </c>
      <c r="Z154" s="31">
        <v>-0.79061831563658402</v>
      </c>
      <c r="AA154" s="31">
        <v>-1.0794506583838679</v>
      </c>
      <c r="AB154" s="31">
        <v>-0.45738871651861812</v>
      </c>
      <c r="AC154" s="31">
        <v>-0.61617982530846771</v>
      </c>
      <c r="AD154" s="31">
        <v>0.2581711791919295</v>
      </c>
      <c r="AE154" s="61">
        <v>-1.2056754558687861</v>
      </c>
      <c r="AF15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4.7492704554899579</v>
      </c>
      <c r="AG154" s="31"/>
      <c r="AH154" s="20">
        <v>0</v>
      </c>
      <c r="AI154" s="31">
        <v>2</v>
      </c>
      <c r="AJ154" s="31">
        <v>0</v>
      </c>
      <c r="AK154" s="31">
        <v>2</v>
      </c>
      <c r="AL154" s="20">
        <v>-0.1036354888526712</v>
      </c>
      <c r="AM154" s="20">
        <v>0.29553907146413783</v>
      </c>
      <c r="AN154" s="20">
        <v>-1.0794506583838679</v>
      </c>
      <c r="AO154" s="20">
        <v>-0.61617982530846771</v>
      </c>
      <c r="AP154" s="20">
        <v>-1.2056754558687861</v>
      </c>
      <c r="AQ154" s="20">
        <v>-0.1009000265572767</v>
      </c>
      <c r="AR154" s="20">
        <v>0.1938087454179738</v>
      </c>
      <c r="AS154" s="20">
        <v>-0.85153295386293115</v>
      </c>
      <c r="AT154" s="20">
        <v>0.88600907102963133</v>
      </c>
      <c r="AU154" s="20">
        <v>-0.46420308440487867</v>
      </c>
      <c r="AV154" s="20">
        <v>0.52507670684522612</v>
      </c>
      <c r="AW154" s="20">
        <v>-1.648828912020601</v>
      </c>
      <c r="AX154" s="20">
        <v>9.6332619044226714E-2</v>
      </c>
      <c r="AY15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7.8735981600690197</v>
      </c>
    </row>
    <row r="155" spans="1:51" ht="28.2" hidden="1" x14ac:dyDescent="0.3">
      <c r="A155" s="1" t="s">
        <v>70</v>
      </c>
      <c r="B155" s="20">
        <v>2015</v>
      </c>
      <c r="C155" s="48">
        <v>1.6</v>
      </c>
      <c r="D155" s="48">
        <v>16.61</v>
      </c>
      <c r="E155" s="48">
        <v>0</v>
      </c>
      <c r="F155" s="48">
        <v>0</v>
      </c>
      <c r="G155" s="48">
        <v>0</v>
      </c>
      <c r="H155" s="48">
        <v>1.06</v>
      </c>
      <c r="I155" s="48">
        <v>0</v>
      </c>
      <c r="J155" s="20"/>
      <c r="K155" s="31"/>
      <c r="L155" s="31"/>
      <c r="M155" s="62">
        <v>0</v>
      </c>
      <c r="N155" s="62">
        <v>1</v>
      </c>
      <c r="O155" s="63">
        <v>0</v>
      </c>
      <c r="P155" s="62">
        <v>3</v>
      </c>
      <c r="Q155" s="62">
        <v>0</v>
      </c>
      <c r="R155" s="62"/>
      <c r="S155" s="31">
        <v>-0.38165392328108411</v>
      </c>
      <c r="T155" s="31">
        <v>-0.1036354888526712</v>
      </c>
      <c r="U155" s="31">
        <v>0.89482663304419918</v>
      </c>
      <c r="V155" s="31">
        <v>-0.88129848199601857</v>
      </c>
      <c r="W155" s="31">
        <v>1.3234055419762649</v>
      </c>
      <c r="X155" s="31">
        <v>1.774508091679381</v>
      </c>
      <c r="Y155" s="31">
        <v>1.4242373570272001E-2</v>
      </c>
      <c r="Z155" s="31">
        <v>-1.4229004363405731</v>
      </c>
      <c r="AA155" s="31">
        <v>0.86302089305097218</v>
      </c>
      <c r="AB155" s="31">
        <v>0.3079034711479382</v>
      </c>
      <c r="AC155" s="31">
        <v>-0.18056913657223739</v>
      </c>
      <c r="AD155" s="31">
        <v>-5.7250795514465387E-2</v>
      </c>
      <c r="AE155" s="61">
        <v>-0.70167122151307615</v>
      </c>
      <c r="AF15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10.026766421348078</v>
      </c>
      <c r="AG155" s="31"/>
      <c r="AH155" s="20">
        <v>0</v>
      </c>
      <c r="AI155" s="31">
        <v>2</v>
      </c>
      <c r="AJ155" s="31">
        <v>0</v>
      </c>
      <c r="AK155" s="31">
        <v>2</v>
      </c>
      <c r="AL155" s="20">
        <v>-0.1036354888526712</v>
      </c>
      <c r="AM155" s="20">
        <v>0.89482663304419918</v>
      </c>
      <c r="AN155" s="20">
        <v>0.86302089305097218</v>
      </c>
      <c r="AO155" s="20">
        <v>-0.18056913657223739</v>
      </c>
      <c r="AP155" s="20">
        <v>-0.70167122151307615</v>
      </c>
      <c r="AQ155" s="20">
        <v>0.29668617080418319</v>
      </c>
      <c r="AR155" s="20">
        <v>3.0053841237781771E-2</v>
      </c>
      <c r="AS155" s="20">
        <v>-1.021533661010201</v>
      </c>
      <c r="AT155" s="20">
        <v>0.92810564511432636</v>
      </c>
      <c r="AU155" s="20">
        <v>-0.7279548369076505</v>
      </c>
      <c r="AV155" s="20">
        <v>-1.5561858876449191</v>
      </c>
      <c r="AW155" s="20">
        <v>-0.38049897969706081</v>
      </c>
      <c r="AX155" s="20">
        <v>1.2012196822039729</v>
      </c>
      <c r="AY15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8.614385782116301</v>
      </c>
    </row>
    <row r="156" spans="1:51" hidden="1" x14ac:dyDescent="0.3">
      <c r="A156" s="1" t="s">
        <v>67</v>
      </c>
      <c r="B156" s="20">
        <v>2015</v>
      </c>
      <c r="C156" s="48">
        <v>0.89999999999999991</v>
      </c>
      <c r="D156" s="48">
        <v>13.82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20"/>
      <c r="K156" s="31"/>
      <c r="L156" s="31"/>
      <c r="M156" s="62">
        <v>0</v>
      </c>
      <c r="N156" s="62">
        <v>1</v>
      </c>
      <c r="O156" s="63">
        <v>0</v>
      </c>
      <c r="P156" s="62">
        <v>3</v>
      </c>
      <c r="Q156" s="62">
        <v>0</v>
      </c>
      <c r="R156" s="62"/>
      <c r="S156" s="31">
        <v>-0.57629002798245832</v>
      </c>
      <c r="T156" s="31">
        <v>-0.98713567405687674</v>
      </c>
      <c r="U156" s="31">
        <v>0.58697343360238852</v>
      </c>
      <c r="V156" s="31">
        <v>-0.1703723514022768</v>
      </c>
      <c r="W156" s="31">
        <v>0.86191993561900249</v>
      </c>
      <c r="X156" s="31">
        <v>0.31484815102228009</v>
      </c>
      <c r="Y156" s="31">
        <v>-0.36939720702031859</v>
      </c>
      <c r="Z156" s="31">
        <v>-1.031487694952389</v>
      </c>
      <c r="AA156" s="31">
        <v>-1.382810233639445</v>
      </c>
      <c r="AB156" s="31">
        <v>-0.67715611575003753</v>
      </c>
      <c r="AC156" s="31">
        <v>-0.68368148162090014</v>
      </c>
      <c r="AD156" s="31">
        <v>1.9329477773530801</v>
      </c>
      <c r="AE156" s="61">
        <v>-1.1033025026694729</v>
      </c>
      <c r="AF15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11.51425651827523</v>
      </c>
      <c r="AG156" s="31"/>
      <c r="AH156" s="20">
        <v>0</v>
      </c>
      <c r="AI156" s="31">
        <v>2</v>
      </c>
      <c r="AJ156" s="31">
        <v>0</v>
      </c>
      <c r="AK156" s="31">
        <v>2</v>
      </c>
      <c r="AL156" s="20">
        <v>-0.98713567405687674</v>
      </c>
      <c r="AM156" s="20">
        <v>0.58697343360238852</v>
      </c>
      <c r="AN156" s="20">
        <v>-1.382810233639445</v>
      </c>
      <c r="AO156" s="20">
        <v>-0.68368148162090014</v>
      </c>
      <c r="AP156" s="20">
        <v>-1.1033025026694729</v>
      </c>
      <c r="AQ156" s="20">
        <v>0.107359410155869</v>
      </c>
      <c r="AR156" s="20">
        <v>-1.607495200564145</v>
      </c>
      <c r="AS156" s="20">
        <v>-0.41153112359941041</v>
      </c>
      <c r="AT156" s="20">
        <v>0.80181592286024406</v>
      </c>
      <c r="AU156" s="20">
        <v>-0.67520448640709607</v>
      </c>
      <c r="AV156" s="20">
        <v>0.89122475587590022</v>
      </c>
      <c r="AW156" s="20">
        <v>-1.1505564386077809</v>
      </c>
      <c r="AX156" s="20">
        <v>0.1720098151510587</v>
      </c>
      <c r="AY15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10.927219235226197</v>
      </c>
    </row>
    <row r="157" spans="1:51" hidden="1" x14ac:dyDescent="0.3">
      <c r="A157" s="1" t="s">
        <v>43</v>
      </c>
      <c r="B157" s="20">
        <v>2015</v>
      </c>
      <c r="C157" s="48">
        <v>0.95850000000000002</v>
      </c>
      <c r="D157" s="48">
        <v>20.12</v>
      </c>
      <c r="E157" s="48">
        <v>0</v>
      </c>
      <c r="F157" s="48">
        <v>0</v>
      </c>
      <c r="G157" s="48">
        <v>0</v>
      </c>
      <c r="H157" s="48">
        <v>0.28999999999999998</v>
      </c>
      <c r="I157" s="48">
        <v>1</v>
      </c>
      <c r="J157" s="20"/>
      <c r="K157" s="31"/>
      <c r="L157" s="31"/>
      <c r="M157" s="62">
        <v>0</v>
      </c>
      <c r="N157" s="62">
        <v>1</v>
      </c>
      <c r="O157" s="63">
        <v>0</v>
      </c>
      <c r="P157" s="62">
        <v>3</v>
      </c>
      <c r="Q157" s="62">
        <v>0</v>
      </c>
      <c r="R157" s="62"/>
      <c r="S157" s="31">
        <v>-0.42486313852478919</v>
      </c>
      <c r="T157" s="31">
        <v>-0.64932677971409225</v>
      </c>
      <c r="U157" s="31">
        <v>0.66906762012020582</v>
      </c>
      <c r="V157" s="31">
        <v>-0.94762815708897219</v>
      </c>
      <c r="W157" s="31">
        <v>-1.2100562561891151</v>
      </c>
      <c r="X157" s="31">
        <v>0.78811673246400171</v>
      </c>
      <c r="Y157" s="31">
        <v>-5.3925691386375443E-2</v>
      </c>
      <c r="Z157" s="31">
        <v>-0.64007495356420563</v>
      </c>
      <c r="AA157" s="31">
        <v>1.639086469346958</v>
      </c>
      <c r="AB157" s="31">
        <v>-0.1985174618386279</v>
      </c>
      <c r="AC157" s="31">
        <v>-0.86578594998377323</v>
      </c>
      <c r="AD157" s="31">
        <v>-0.90716151571611703</v>
      </c>
      <c r="AE157" s="61">
        <v>-0.11630818546059291</v>
      </c>
      <c r="AF15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8.7578211686779799</v>
      </c>
      <c r="AG157" s="31"/>
      <c r="AH157" s="20">
        <v>0</v>
      </c>
      <c r="AI157" s="31">
        <v>2</v>
      </c>
      <c r="AJ157" s="31">
        <v>0</v>
      </c>
      <c r="AK157" s="31">
        <v>2</v>
      </c>
      <c r="AL157" s="20">
        <v>-0.64932677971409225</v>
      </c>
      <c r="AM157" s="20">
        <v>0.66906762012020582</v>
      </c>
      <c r="AN157" s="20">
        <v>1.639086469346958</v>
      </c>
      <c r="AO157" s="20">
        <v>-0.86578594998377323</v>
      </c>
      <c r="AP157" s="20">
        <v>-0.11630818546059291</v>
      </c>
      <c r="AQ157" s="20">
        <v>0.3534841989986775</v>
      </c>
      <c r="AR157" s="20">
        <v>-0.55946381381091226</v>
      </c>
      <c r="AS157" s="20">
        <v>-0.11152987569246441</v>
      </c>
      <c r="AT157" s="20">
        <v>1.075443654410758</v>
      </c>
      <c r="AU157" s="20">
        <v>-0.9125810636595908</v>
      </c>
      <c r="AV157" s="20">
        <v>-1.324934488257125</v>
      </c>
      <c r="AW157" s="20">
        <v>-0.96936644827584717</v>
      </c>
      <c r="AX157" s="20">
        <v>-0.82692917345912387</v>
      </c>
      <c r="AY15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10.137701676111803</v>
      </c>
    </row>
    <row r="158" spans="1:51" hidden="1" x14ac:dyDescent="0.3">
      <c r="A158" s="1" t="s">
        <v>56</v>
      </c>
      <c r="B158" s="20">
        <v>2015</v>
      </c>
      <c r="C158" s="48">
        <v>2.7</v>
      </c>
      <c r="D158" s="48">
        <v>14.66</v>
      </c>
      <c r="E158" s="48">
        <v>0</v>
      </c>
      <c r="F158" s="48">
        <v>0</v>
      </c>
      <c r="G158" s="48">
        <v>0</v>
      </c>
      <c r="H158" s="48">
        <v>0</v>
      </c>
      <c r="I158" s="48">
        <v>0</v>
      </c>
      <c r="J158" s="20"/>
      <c r="K158" s="31"/>
      <c r="L158" s="31"/>
      <c r="M158" s="62">
        <v>0</v>
      </c>
      <c r="N158" s="62">
        <v>1</v>
      </c>
      <c r="O158" s="63">
        <v>0</v>
      </c>
      <c r="P158" s="62">
        <v>3</v>
      </c>
      <c r="Q158" s="62">
        <v>0</v>
      </c>
      <c r="R158" s="62"/>
      <c r="S158" s="31">
        <v>-0.18701781857971</v>
      </c>
      <c r="T158" s="31">
        <v>-5.1664889723012308E-2</v>
      </c>
      <c r="U158" s="31">
        <v>0.65264878281664007</v>
      </c>
      <c r="V158" s="31">
        <v>-0.13592532742705249</v>
      </c>
      <c r="W158" s="31">
        <v>-1.396090909988373E-2</v>
      </c>
      <c r="X158" s="31">
        <v>0.83295270333742832</v>
      </c>
      <c r="Y158" s="31">
        <v>-0.4223716894155965</v>
      </c>
      <c r="Z158" s="31">
        <v>-2.0250738846300869</v>
      </c>
      <c r="AA158" s="31">
        <v>3.9193141907571998E-2</v>
      </c>
      <c r="AB158" s="31">
        <v>-0.99529310517712455</v>
      </c>
      <c r="AC158" s="31">
        <v>-0.72598251957669113</v>
      </c>
      <c r="AD158" s="31">
        <v>1.337221226290136</v>
      </c>
      <c r="AE158" s="61">
        <v>-1.2515257918658631</v>
      </c>
      <c r="AF15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10.329070750918213</v>
      </c>
      <c r="AG158" s="31"/>
      <c r="AH158" s="20">
        <v>0</v>
      </c>
      <c r="AI158" s="31">
        <v>2</v>
      </c>
      <c r="AJ158" s="31">
        <v>0</v>
      </c>
      <c r="AK158" s="31">
        <v>2</v>
      </c>
      <c r="AL158" s="20">
        <v>-5.1664889723012308E-2</v>
      </c>
      <c r="AM158" s="20">
        <v>0.65264878281664007</v>
      </c>
      <c r="AN158" s="20">
        <v>3.9193141907571998E-2</v>
      </c>
      <c r="AO158" s="20">
        <v>-0.72598251957669113</v>
      </c>
      <c r="AP158" s="20">
        <v>-1.2515257918658631</v>
      </c>
      <c r="AQ158" s="20">
        <v>-2.5169322297950991E-2</v>
      </c>
      <c r="AR158" s="20">
        <v>-0.42845989046675798</v>
      </c>
      <c r="AS158" s="20">
        <v>0.24847162179587079</v>
      </c>
      <c r="AT158" s="20">
        <v>-1.7660750963061229</v>
      </c>
      <c r="AU158" s="20">
        <v>0.53805357510565421</v>
      </c>
      <c r="AV158" s="20">
        <v>-0.24576129111408651</v>
      </c>
      <c r="AW158" s="20">
        <v>0.3895584792136601</v>
      </c>
      <c r="AX158" s="20">
        <v>-1.356669546206948</v>
      </c>
      <c r="AY15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8.2307023167320743</v>
      </c>
    </row>
    <row r="159" spans="1:51" ht="28.2" hidden="1" x14ac:dyDescent="0.3">
      <c r="A159" s="1" t="s">
        <v>96</v>
      </c>
      <c r="B159" s="20">
        <v>2015</v>
      </c>
      <c r="C159" s="48">
        <v>2.5</v>
      </c>
      <c r="D159" s="48">
        <v>10.29</v>
      </c>
      <c r="E159" s="48">
        <v>0</v>
      </c>
      <c r="F159" s="48">
        <v>0</v>
      </c>
      <c r="G159" s="48">
        <v>0</v>
      </c>
      <c r="H159" s="48">
        <v>0.74</v>
      </c>
      <c r="I159" s="48">
        <v>1</v>
      </c>
      <c r="J159" s="20"/>
      <c r="K159" s="31"/>
      <c r="L159" s="31"/>
      <c r="M159" s="62">
        <v>3</v>
      </c>
      <c r="N159" s="62">
        <v>3</v>
      </c>
      <c r="O159" s="63">
        <v>-1</v>
      </c>
      <c r="P159" s="62">
        <v>1</v>
      </c>
      <c r="Q159" s="62">
        <v>4</v>
      </c>
      <c r="R159" s="62"/>
      <c r="S159" s="31">
        <v>-0.18701781857971</v>
      </c>
      <c r="T159" s="31">
        <v>1.247600088518465</v>
      </c>
      <c r="U159" s="31">
        <v>0.4392038978703196</v>
      </c>
      <c r="V159" s="31">
        <v>1.3636774117433359</v>
      </c>
      <c r="W159" s="31">
        <v>-2.189535910498408</v>
      </c>
      <c r="X159" s="31">
        <v>-2.3912517799163029E-2</v>
      </c>
      <c r="Y159" s="31">
        <v>4.2182258287989942</v>
      </c>
      <c r="Z159" s="31">
        <v>1.557858132692518</v>
      </c>
      <c r="AA159" s="31">
        <v>1.819552358759188</v>
      </c>
      <c r="AB159" s="31">
        <v>1.96474979369053</v>
      </c>
      <c r="AC159" s="31">
        <v>2.5683983158313981</v>
      </c>
      <c r="AD159" s="31">
        <v>-0.17475641378637519</v>
      </c>
      <c r="AE159" s="61">
        <v>-8.0182031245814564E-2</v>
      </c>
      <c r="AF15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42.463639617886713</v>
      </c>
      <c r="AG159" s="31"/>
      <c r="AH159" s="20">
        <v>2</v>
      </c>
      <c r="AI159" s="31">
        <v>0</v>
      </c>
      <c r="AJ159" s="31">
        <v>2</v>
      </c>
      <c r="AK159" s="31">
        <v>1</v>
      </c>
      <c r="AL159" s="20">
        <v>1.247600088518465</v>
      </c>
      <c r="AM159" s="20">
        <v>0.4392038978703196</v>
      </c>
      <c r="AN159" s="20">
        <v>1.819552358759188</v>
      </c>
      <c r="AO159" s="20">
        <v>2.5683983158313981</v>
      </c>
      <c r="AP159" s="20">
        <v>-8.0182031245814564E-2</v>
      </c>
      <c r="AQ159" s="20">
        <v>-2.4674845346612049</v>
      </c>
      <c r="AR159" s="20">
        <v>1.1108362088270529</v>
      </c>
      <c r="AS159" s="20">
        <v>1.048474949547727</v>
      </c>
      <c r="AT159" s="20">
        <v>1.791085413850563</v>
      </c>
      <c r="AU159" s="20">
        <v>-0.83345553790875915</v>
      </c>
      <c r="AV159" s="20">
        <v>-1.4791020878489869</v>
      </c>
      <c r="AW159" s="20">
        <v>0.1630709912987422</v>
      </c>
      <c r="AX159" s="20">
        <v>0.56553123490658475</v>
      </c>
      <c r="AY15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26.521808434921116</v>
      </c>
    </row>
    <row r="160" spans="1:51" hidden="1" x14ac:dyDescent="0.3">
      <c r="A160" s="1" t="s">
        <v>40</v>
      </c>
      <c r="B160" s="20">
        <v>2015</v>
      </c>
      <c r="C160" s="48">
        <v>1.6</v>
      </c>
      <c r="D160" s="48">
        <v>20.11</v>
      </c>
      <c r="E160" s="48">
        <v>1</v>
      </c>
      <c r="F160" s="48">
        <v>0.3</v>
      </c>
      <c r="G160" s="48">
        <v>4.2</v>
      </c>
      <c r="H160" s="48">
        <v>0.06</v>
      </c>
      <c r="I160" s="48">
        <v>0</v>
      </c>
      <c r="J160" s="20"/>
      <c r="K160" s="31"/>
      <c r="L160" s="31"/>
      <c r="M160" s="62">
        <v>0</v>
      </c>
      <c r="N160" s="62">
        <v>1</v>
      </c>
      <c r="O160" s="63">
        <v>0</v>
      </c>
      <c r="P160" s="62">
        <v>3</v>
      </c>
      <c r="Q160" s="62">
        <v>0</v>
      </c>
      <c r="R160" s="62"/>
      <c r="S160" s="31">
        <v>-0.34019643297969138</v>
      </c>
      <c r="T160" s="31">
        <v>-1.091076872316195</v>
      </c>
      <c r="U160" s="31">
        <v>0.24628255955345199</v>
      </c>
      <c r="V160" s="31">
        <v>-1.1326234133615729</v>
      </c>
      <c r="W160" s="31">
        <v>-2.133027468903641</v>
      </c>
      <c r="X160" s="31">
        <v>1.754580993513414</v>
      </c>
      <c r="Y160" s="31">
        <v>6.2192813784063472E-3</v>
      </c>
      <c r="Z160" s="31">
        <v>-9.8118850103643809E-2</v>
      </c>
      <c r="AA160" s="31">
        <v>0.30863620648498508</v>
      </c>
      <c r="AB160" s="31">
        <v>-0.67085879343064847</v>
      </c>
      <c r="AC160" s="31">
        <v>-1.668005634336859</v>
      </c>
      <c r="AD160" s="31">
        <v>-1.088052817972061</v>
      </c>
      <c r="AE160" s="61">
        <v>-0.63779796340101702</v>
      </c>
      <c r="AF16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15.205895685724537</v>
      </c>
      <c r="AG160" s="31"/>
      <c r="AH160" s="20">
        <v>0</v>
      </c>
      <c r="AI160" s="31">
        <v>2</v>
      </c>
      <c r="AJ160" s="31">
        <v>-1</v>
      </c>
      <c r="AK160" s="31">
        <v>2</v>
      </c>
      <c r="AL160" s="20">
        <v>-1.091076872316195</v>
      </c>
      <c r="AM160" s="20">
        <v>0.24628255955345199</v>
      </c>
      <c r="AN160" s="20">
        <v>0.30863620648498508</v>
      </c>
      <c r="AO160" s="20">
        <v>-1.668005634336859</v>
      </c>
      <c r="AP160" s="20">
        <v>-0.63779796340101702</v>
      </c>
      <c r="AQ160" s="20">
        <v>-0.17663073081660241</v>
      </c>
      <c r="AR160" s="20">
        <v>-1.8367520664164141</v>
      </c>
      <c r="AS160" s="20">
        <v>1.868478360493379</v>
      </c>
      <c r="AT160" s="20">
        <v>0.52818819130972716</v>
      </c>
      <c r="AU160" s="20">
        <v>-0.43782790915460162</v>
      </c>
      <c r="AV160" s="20">
        <v>-0.93951548927746809</v>
      </c>
      <c r="AW160" s="20">
        <v>-0.42579647728004422</v>
      </c>
      <c r="AX160" s="20">
        <v>-0.88747093034458957</v>
      </c>
      <c r="AY16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13.753729829217518</v>
      </c>
    </row>
    <row r="161" spans="1:51" ht="28.2" hidden="1" x14ac:dyDescent="0.3">
      <c r="A161" s="1" t="s">
        <v>32</v>
      </c>
      <c r="B161" s="20">
        <v>2015</v>
      </c>
      <c r="C161" s="48">
        <v>1.2</v>
      </c>
      <c r="D161" s="48">
        <v>15.01</v>
      </c>
      <c r="E161" s="48">
        <v>0</v>
      </c>
      <c r="F161" s="48">
        <v>0</v>
      </c>
      <c r="G161" s="48">
        <v>0</v>
      </c>
      <c r="H161" s="48">
        <v>0</v>
      </c>
      <c r="I161" s="48">
        <v>0</v>
      </c>
      <c r="J161" s="20"/>
      <c r="K161" s="31"/>
      <c r="L161" s="31"/>
      <c r="M161" s="62">
        <v>0</v>
      </c>
      <c r="N161" s="62">
        <v>1</v>
      </c>
      <c r="O161" s="63">
        <v>0</v>
      </c>
      <c r="P161" s="62">
        <v>7</v>
      </c>
      <c r="Q161" s="62">
        <v>1</v>
      </c>
      <c r="R161" s="62"/>
      <c r="S161" s="31">
        <v>-0.24521401388542091</v>
      </c>
      <c r="T161" s="31">
        <v>0.46804110157357881</v>
      </c>
      <c r="U161" s="31">
        <v>1.5638942531643989</v>
      </c>
      <c r="V161" s="31">
        <v>0.1722149698380632</v>
      </c>
      <c r="W161" s="31">
        <v>-4.5428355007559179E-3</v>
      </c>
      <c r="X161" s="31">
        <v>0.92262464508428144</v>
      </c>
      <c r="Y161" s="31">
        <v>-0.48595477239803242</v>
      </c>
      <c r="Z161" s="31">
        <v>-1.3175200828899081</v>
      </c>
      <c r="AA161" s="31">
        <v>-1.844031846570475</v>
      </c>
      <c r="AB161" s="31">
        <v>-0.9347617906106287</v>
      </c>
      <c r="AC161" s="31">
        <v>-0.82108485313687363</v>
      </c>
      <c r="AD161" s="31">
        <v>1.6154886956191199</v>
      </c>
      <c r="AE161" s="61">
        <v>0.49097150385278637</v>
      </c>
      <c r="AF16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13.377153834662076</v>
      </c>
      <c r="AG161" s="31"/>
      <c r="AH161" s="20">
        <v>3</v>
      </c>
      <c r="AI161" s="31">
        <v>3</v>
      </c>
      <c r="AJ161" s="31">
        <v>-1</v>
      </c>
      <c r="AK161" s="31">
        <v>3</v>
      </c>
      <c r="AL161" s="20">
        <v>0.46804110157357881</v>
      </c>
      <c r="AM161" s="20">
        <v>1.5638942531643989</v>
      </c>
      <c r="AN161" s="20">
        <v>-1.844031846570475</v>
      </c>
      <c r="AO161" s="20">
        <v>-0.82108485313687363</v>
      </c>
      <c r="AP161" s="20">
        <v>0.49097150385278637</v>
      </c>
      <c r="AQ161" s="20">
        <v>0.27775349473935179</v>
      </c>
      <c r="AR161" s="20">
        <v>-1.0179775455154509</v>
      </c>
      <c r="AS161" s="20">
        <v>0.3884722041524456</v>
      </c>
      <c r="AT161" s="20">
        <v>-2.2291374112377631</v>
      </c>
      <c r="AU161" s="20">
        <v>2.1996896158731158</v>
      </c>
      <c r="AV161" s="20">
        <v>1.4693532543453851</v>
      </c>
      <c r="AW161" s="20">
        <v>0.70664096229454521</v>
      </c>
      <c r="AX161" s="20">
        <v>-1.0690962010009859</v>
      </c>
      <c r="AY16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21.853845580070395</v>
      </c>
    </row>
    <row r="162" spans="1:51" hidden="1" x14ac:dyDescent="0.3">
      <c r="A162" s="1" t="s">
        <v>22</v>
      </c>
      <c r="B162" s="20">
        <v>2015</v>
      </c>
      <c r="C162" s="48">
        <v>4.4383999999999997</v>
      </c>
      <c r="D162" s="48">
        <v>33.979999999999997</v>
      </c>
      <c r="E162" s="48">
        <v>0</v>
      </c>
      <c r="F162" s="48">
        <v>0</v>
      </c>
      <c r="G162" s="48">
        <v>0</v>
      </c>
      <c r="H162" s="48">
        <v>2.64</v>
      </c>
      <c r="I162" s="48">
        <v>18</v>
      </c>
      <c r="J162" s="20"/>
      <c r="K162" s="31"/>
      <c r="L162" s="31"/>
      <c r="M162" s="62">
        <v>1</v>
      </c>
      <c r="N162" s="62">
        <v>2</v>
      </c>
      <c r="O162" s="63">
        <v>-1</v>
      </c>
      <c r="P162" s="62">
        <v>2</v>
      </c>
      <c r="Q162" s="62">
        <v>2</v>
      </c>
      <c r="R162" s="62"/>
      <c r="S162" s="31">
        <v>1.9952421873320969</v>
      </c>
      <c r="T162" s="31">
        <v>-1.1950180705755129</v>
      </c>
      <c r="U162" s="31">
        <v>2.5202915260969569</v>
      </c>
      <c r="V162" s="31">
        <v>-1.0542503716955831</v>
      </c>
      <c r="W162" s="31">
        <v>3.1505118202070599</v>
      </c>
      <c r="X162" s="31">
        <v>1.5752371100197089</v>
      </c>
      <c r="Y162" s="31">
        <v>0.92635612731616035</v>
      </c>
      <c r="Z162" s="31">
        <v>-2.2847169067454619E-2</v>
      </c>
      <c r="AA162" s="31">
        <v>4.0925810924301329</v>
      </c>
      <c r="AB162" s="31">
        <v>3.709434957619488</v>
      </c>
      <c r="AC162" s="31">
        <v>5.4622693237857218</v>
      </c>
      <c r="AD162" s="31">
        <v>-7.4103895591701788E-2</v>
      </c>
      <c r="AE162" s="61">
        <v>-0.4804648366642798</v>
      </c>
      <c r="AF16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86.719978862755809</v>
      </c>
      <c r="AG162" s="31"/>
      <c r="AH162" s="20">
        <v>2</v>
      </c>
      <c r="AI162" s="31">
        <v>4</v>
      </c>
      <c r="AJ162" s="31">
        <v>-1</v>
      </c>
      <c r="AK162" s="31">
        <v>4</v>
      </c>
      <c r="AL162" s="20">
        <v>-1.1950180705755129</v>
      </c>
      <c r="AM162" s="20">
        <v>2.5202915260969569</v>
      </c>
      <c r="AN162" s="20">
        <v>4.0925810924301329</v>
      </c>
      <c r="AO162" s="20">
        <v>5.4622693237857218</v>
      </c>
      <c r="AP162" s="20">
        <v>-0.4804648366642798</v>
      </c>
      <c r="AQ162" s="20">
        <v>0.3724168750635089</v>
      </c>
      <c r="AR162" s="20">
        <v>-1.443740296383953</v>
      </c>
      <c r="AS162" s="20">
        <v>-1.0515337858008951</v>
      </c>
      <c r="AT162" s="20">
        <v>1.959471710189344</v>
      </c>
      <c r="AU162" s="20">
        <v>-1.3082086924137479</v>
      </c>
      <c r="AV162" s="20">
        <v>-1.2093087885632281</v>
      </c>
      <c r="AW162" s="20">
        <v>-0.42579647728004422</v>
      </c>
      <c r="AX162" s="20">
        <v>2.18502323159279</v>
      </c>
      <c r="AY16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69.894190138091602</v>
      </c>
    </row>
    <row r="163" spans="1:51" hidden="1" x14ac:dyDescent="0.3">
      <c r="A163" s="1" t="s">
        <v>42</v>
      </c>
      <c r="B163" s="20">
        <v>2015</v>
      </c>
      <c r="C163" s="48">
        <v>4.7</v>
      </c>
      <c r="D163" s="48">
        <v>36.619999999999997</v>
      </c>
      <c r="E163" s="48">
        <v>0</v>
      </c>
      <c r="F163" s="48">
        <v>0</v>
      </c>
      <c r="G163" s="48">
        <v>0</v>
      </c>
      <c r="H163" s="48">
        <v>6.08</v>
      </c>
      <c r="I163" s="48">
        <v>2</v>
      </c>
      <c r="J163" s="20"/>
      <c r="K163" s="31"/>
      <c r="L163" s="31"/>
      <c r="M163" s="62">
        <v>5</v>
      </c>
      <c r="N163" s="62">
        <v>4</v>
      </c>
      <c r="O163" s="63">
        <v>-1</v>
      </c>
      <c r="P163" s="62">
        <v>5</v>
      </c>
      <c r="Q163" s="62">
        <v>5</v>
      </c>
      <c r="R163" s="62"/>
      <c r="S163" s="31">
        <v>0.97359727375458383</v>
      </c>
      <c r="T163" s="31">
        <v>-0.1036354888526712</v>
      </c>
      <c r="U163" s="31">
        <v>-1.0343867501244819</v>
      </c>
      <c r="V163" s="31">
        <v>4.0605625579380176</v>
      </c>
      <c r="W163" s="31">
        <v>0.21207285727918371</v>
      </c>
      <c r="X163" s="31">
        <v>-1.5483355274956581</v>
      </c>
      <c r="Y163" s="31">
        <v>0.56100917334606348</v>
      </c>
      <c r="Z163" s="31">
        <v>0.97073902061024298</v>
      </c>
      <c r="AA163" s="31">
        <v>0.57893791690235163</v>
      </c>
      <c r="AB163" s="31">
        <v>2.9787135927236772</v>
      </c>
      <c r="AC163" s="31">
        <v>1.164363864532804</v>
      </c>
      <c r="AD163" s="31">
        <v>1.8386472851445741</v>
      </c>
      <c r="AE163" s="61">
        <v>1.816146299489926</v>
      </c>
      <c r="AF16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39.458797751441139</v>
      </c>
      <c r="AG163" s="31"/>
      <c r="AH163" s="20">
        <v>2</v>
      </c>
      <c r="AI163" s="31">
        <v>0</v>
      </c>
      <c r="AJ163" s="31">
        <v>0</v>
      </c>
      <c r="AK163" s="31">
        <v>1</v>
      </c>
      <c r="AL163" s="20">
        <v>-0.1036354888526712</v>
      </c>
      <c r="AM163" s="20">
        <v>-1.0343867501244819</v>
      </c>
      <c r="AN163" s="20">
        <v>0.57893791690235163</v>
      </c>
      <c r="AO163" s="20">
        <v>1.164363864532804</v>
      </c>
      <c r="AP163" s="20">
        <v>1.816146299489926</v>
      </c>
      <c r="AQ163" s="20">
        <v>-1.539783407484465</v>
      </c>
      <c r="AR163" s="20">
        <v>-0.62496577548298937</v>
      </c>
      <c r="AS163" s="20">
        <v>1.8984784852840739</v>
      </c>
      <c r="AT163" s="20">
        <v>2.1489062935704668</v>
      </c>
      <c r="AU163" s="20">
        <v>-0.64882931115681897</v>
      </c>
      <c r="AV163" s="20">
        <v>-0.43847079060391481</v>
      </c>
      <c r="AW163" s="20">
        <v>-0.83347395552689651</v>
      </c>
      <c r="AX163" s="20">
        <v>0.70175018789888266</v>
      </c>
      <c r="AY16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18.853898215300358</v>
      </c>
    </row>
    <row r="164" spans="1:51" hidden="1" x14ac:dyDescent="0.3">
      <c r="A164" s="1" t="s">
        <v>60</v>
      </c>
      <c r="B164" s="20">
        <v>2015</v>
      </c>
      <c r="C164" s="48">
        <v>1.3</v>
      </c>
      <c r="D164" s="48">
        <v>9.3699999999999992</v>
      </c>
      <c r="E164" s="48">
        <v>0</v>
      </c>
      <c r="F164" s="48">
        <v>0</v>
      </c>
      <c r="G164" s="48">
        <v>0</v>
      </c>
      <c r="H164" s="48">
        <v>2.54</v>
      </c>
      <c r="I164" s="48">
        <v>1</v>
      </c>
      <c r="J164" s="20"/>
      <c r="K164" s="31"/>
      <c r="L164" s="31"/>
      <c r="M164" s="62">
        <v>0</v>
      </c>
      <c r="N164" s="62">
        <v>1</v>
      </c>
      <c r="O164" s="63">
        <v>-1</v>
      </c>
      <c r="P164" s="62">
        <v>3</v>
      </c>
      <c r="Q164" s="62">
        <v>0</v>
      </c>
      <c r="R164" s="62"/>
      <c r="S164" s="31">
        <v>-0.18701781857971</v>
      </c>
      <c r="T164" s="31">
        <v>1.8972325776392041</v>
      </c>
      <c r="U164" s="31">
        <v>2.3643125717131079</v>
      </c>
      <c r="V164" s="31">
        <v>-0.78459170703693837</v>
      </c>
      <c r="W164" s="31">
        <v>-0.43777422106063513</v>
      </c>
      <c r="X164" s="31">
        <v>1.5254193646047911</v>
      </c>
      <c r="Y164" s="31">
        <v>-0.41888804619360281</v>
      </c>
      <c r="Z164" s="31">
        <v>-0.594911944942492</v>
      </c>
      <c r="AA164" s="31">
        <v>0.96801181313128826</v>
      </c>
      <c r="AB164" s="31">
        <v>0.2066406400949988</v>
      </c>
      <c r="AC164" s="31">
        <v>-0.67918137120007127</v>
      </c>
      <c r="AD164" s="31">
        <v>-0.29124241035413012</v>
      </c>
      <c r="AE164" s="61">
        <v>-0.3252408524237187</v>
      </c>
      <c r="AF16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14.519601438809326</v>
      </c>
      <c r="AG164" s="31"/>
      <c r="AH164" s="20">
        <v>1</v>
      </c>
      <c r="AI164" s="31">
        <v>1</v>
      </c>
      <c r="AJ164" s="31">
        <v>-1</v>
      </c>
      <c r="AK164" s="31">
        <v>0</v>
      </c>
      <c r="AL164" s="20">
        <v>1.8972325776392041</v>
      </c>
      <c r="AM164" s="20">
        <v>2.3643125717131079</v>
      </c>
      <c r="AN164" s="20">
        <v>0.96801181313128826</v>
      </c>
      <c r="AO164" s="20">
        <v>-0.67918137120007127</v>
      </c>
      <c r="AP164" s="20">
        <v>-0.3252408524237187</v>
      </c>
      <c r="AQ164" s="20">
        <v>-1.3125912947064879</v>
      </c>
      <c r="AR164" s="20">
        <v>0.5540695346143979</v>
      </c>
      <c r="AS164" s="20">
        <v>-2.9015414812270621</v>
      </c>
      <c r="AT164" s="20">
        <v>-1.9134131056025541</v>
      </c>
      <c r="AU164" s="20">
        <v>1.065557080111198</v>
      </c>
      <c r="AV164" s="20">
        <v>-0.80461883963458847</v>
      </c>
      <c r="AW164" s="20">
        <v>2.29205337769897</v>
      </c>
      <c r="AX164" s="20">
        <v>-2.0680351896111691</v>
      </c>
      <c r="AY16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36.11666444370983</v>
      </c>
    </row>
    <row r="165" spans="1:51" hidden="1" x14ac:dyDescent="0.3">
      <c r="A165" s="1" t="s">
        <v>93</v>
      </c>
      <c r="B165" s="20">
        <v>2015</v>
      </c>
      <c r="C165" s="48">
        <v>1.5</v>
      </c>
      <c r="D165" s="48">
        <v>1.94</v>
      </c>
      <c r="E165" s="48">
        <v>0</v>
      </c>
      <c r="F165" s="48">
        <v>0</v>
      </c>
      <c r="G165" s="48">
        <v>0</v>
      </c>
      <c r="H165" s="48">
        <v>0</v>
      </c>
      <c r="I165" s="48">
        <v>0</v>
      </c>
      <c r="J165" s="20"/>
      <c r="K165" s="31"/>
      <c r="L165" s="31"/>
      <c r="M165" s="62">
        <v>2</v>
      </c>
      <c r="N165" s="62">
        <v>5</v>
      </c>
      <c r="O165" s="63">
        <v>-1</v>
      </c>
      <c r="P165" s="62">
        <v>0</v>
      </c>
      <c r="Q165" s="62">
        <v>3</v>
      </c>
      <c r="R165" s="62"/>
      <c r="S165" s="31">
        <v>7.2091541600725071</v>
      </c>
      <c r="T165" s="31">
        <v>4.0280271419552278</v>
      </c>
      <c r="U165" s="31">
        <v>1.157528029901211</v>
      </c>
      <c r="V165" s="31">
        <v>-0.1773530840873635</v>
      </c>
      <c r="W165" s="31">
        <v>-0.40952000026325169</v>
      </c>
      <c r="X165" s="31">
        <v>2.287630869453039</v>
      </c>
      <c r="Y165" s="31">
        <v>-0.5336338695377979</v>
      </c>
      <c r="Z165" s="31">
        <v>0.77503264991615151</v>
      </c>
      <c r="AA165" s="31">
        <v>-1.1733221148367861</v>
      </c>
      <c r="AB165" s="31">
        <v>-0.39553268483970783</v>
      </c>
      <c r="AC165" s="31">
        <v>-0.80938456604271869</v>
      </c>
      <c r="AD165" s="31">
        <v>-1.758396311775507</v>
      </c>
      <c r="AE165" s="61">
        <v>-1.242668394839046</v>
      </c>
      <c r="AF16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82.67905055159234</v>
      </c>
      <c r="AG165" s="31"/>
      <c r="AH165" s="20">
        <v>1</v>
      </c>
      <c r="AI165" s="31">
        <v>1</v>
      </c>
      <c r="AJ165" s="31">
        <v>-1</v>
      </c>
      <c r="AK165" s="31">
        <v>0</v>
      </c>
      <c r="AL165" s="20">
        <v>4.0280271419552278</v>
      </c>
      <c r="AM165" s="20">
        <v>1.157528029901211</v>
      </c>
      <c r="AN165" s="20">
        <v>-1.1733221148367861</v>
      </c>
      <c r="AO165" s="20">
        <v>-0.80938456604271869</v>
      </c>
      <c r="AP165" s="20">
        <v>-1.242668394839046</v>
      </c>
      <c r="AQ165" s="20">
        <v>-2.1834943936887332</v>
      </c>
      <c r="AR165" s="20">
        <v>3.1086460398254019</v>
      </c>
      <c r="AS165" s="20">
        <v>-4.0815463896610504</v>
      </c>
      <c r="AT165" s="20">
        <v>-1.113578197993359</v>
      </c>
      <c r="AU165" s="20">
        <v>2.7271931208786602</v>
      </c>
      <c r="AV165" s="20">
        <v>0.1589286578145527</v>
      </c>
      <c r="AW165" s="20">
        <v>2.29205337769897</v>
      </c>
      <c r="AX165" s="20">
        <v>-2.2647958994889321</v>
      </c>
      <c r="AY16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71.316941788379438</v>
      </c>
    </row>
    <row r="166" spans="1:51" hidden="1" x14ac:dyDescent="0.3">
      <c r="A166" s="1" t="s">
        <v>80</v>
      </c>
      <c r="B166" s="20">
        <v>2015</v>
      </c>
      <c r="C166" s="48">
        <v>0.26041666666666663</v>
      </c>
      <c r="D166" s="48">
        <v>14.6</v>
      </c>
      <c r="E166" s="48">
        <v>0</v>
      </c>
      <c r="F166" s="48">
        <v>0</v>
      </c>
      <c r="G166" s="48">
        <v>0</v>
      </c>
      <c r="H166" s="48">
        <v>1.76</v>
      </c>
      <c r="I166" s="48">
        <v>0</v>
      </c>
      <c r="J166" s="20"/>
      <c r="K166" s="31"/>
      <c r="L166" s="31"/>
      <c r="M166" s="62">
        <v>0</v>
      </c>
      <c r="N166" s="62">
        <v>1</v>
      </c>
      <c r="O166" s="63">
        <v>0</v>
      </c>
      <c r="P166" s="62">
        <v>6</v>
      </c>
      <c r="Q166" s="62">
        <v>0</v>
      </c>
      <c r="R166" s="62"/>
      <c r="S166" s="31">
        <v>-0.57629002798245832</v>
      </c>
      <c r="T166" s="31">
        <v>-0.77925327753824003</v>
      </c>
      <c r="U166" s="31">
        <v>1.64188373035658E-2</v>
      </c>
      <c r="V166" s="31">
        <v>-0.4560576386174775</v>
      </c>
      <c r="W166" s="31">
        <v>0.77715727322685224</v>
      </c>
      <c r="X166" s="31">
        <v>1.864180033426234</v>
      </c>
      <c r="Y166" s="31">
        <v>-0.52231825485736449</v>
      </c>
      <c r="Z166" s="31">
        <v>2.6568246758208809</v>
      </c>
      <c r="AA166" s="31">
        <v>-1.4261074501191009</v>
      </c>
      <c r="AB166" s="31">
        <v>-0.67669577573233863</v>
      </c>
      <c r="AC166" s="31">
        <v>-1.409099281458507</v>
      </c>
      <c r="AD166" s="31">
        <v>8.4142225702661014E-2</v>
      </c>
      <c r="AE166" s="61">
        <v>-1.4437767298966451</v>
      </c>
      <c r="AF16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19.127109933751576</v>
      </c>
      <c r="AG166" s="31"/>
      <c r="AH166" s="20">
        <v>0</v>
      </c>
      <c r="AI166" s="31">
        <v>2</v>
      </c>
      <c r="AJ166" s="31">
        <v>1</v>
      </c>
      <c r="AK166" s="31">
        <v>2</v>
      </c>
      <c r="AL166" s="20">
        <v>-0.77925327753824003</v>
      </c>
      <c r="AM166" s="20">
        <v>1.64188373035658E-2</v>
      </c>
      <c r="AN166" s="20">
        <v>-1.4261074501191009</v>
      </c>
      <c r="AO166" s="20">
        <v>-1.409099281458507</v>
      </c>
      <c r="AP166" s="20">
        <v>-1.4437767298966451</v>
      </c>
      <c r="AQ166" s="20">
        <v>-6.3034674427613846E-2</v>
      </c>
      <c r="AR166" s="20">
        <v>-0.10095008210637239</v>
      </c>
      <c r="AS166" s="20">
        <v>-1.9315374463279369</v>
      </c>
      <c r="AT166" s="20">
        <v>-0.39793643855355049</v>
      </c>
      <c r="AU166" s="20">
        <v>0.4061776988542683</v>
      </c>
      <c r="AV166" s="20">
        <v>-1.4509891726292761E-2</v>
      </c>
      <c r="AW166" s="20">
        <v>-0.92406895069286332</v>
      </c>
      <c r="AX166" s="20">
        <v>-1.7804618444052069</v>
      </c>
      <c r="AY16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14.80383300883069</v>
      </c>
    </row>
    <row r="167" spans="1:51" hidden="1" x14ac:dyDescent="0.3">
      <c r="A167" s="1" t="s">
        <v>45</v>
      </c>
      <c r="B167" s="20">
        <v>2015</v>
      </c>
      <c r="C167" s="48">
        <v>4.2200000000000007E-3</v>
      </c>
      <c r="D167" s="48">
        <v>54.57</v>
      </c>
      <c r="E167" s="48">
        <v>0</v>
      </c>
      <c r="F167" s="48">
        <v>0</v>
      </c>
      <c r="G167" s="48">
        <v>0</v>
      </c>
      <c r="H167" s="48">
        <v>0</v>
      </c>
      <c r="I167" s="48">
        <v>0</v>
      </c>
      <c r="J167" s="20"/>
      <c r="K167" s="31"/>
      <c r="L167" s="31"/>
      <c r="M167" s="62">
        <v>3</v>
      </c>
      <c r="N167" s="62">
        <v>3</v>
      </c>
      <c r="O167" s="63">
        <v>-1</v>
      </c>
      <c r="P167" s="62">
        <v>1</v>
      </c>
      <c r="Q167" s="62">
        <v>4</v>
      </c>
      <c r="R167" s="62"/>
      <c r="S167" s="31">
        <v>-0.57629002798245832</v>
      </c>
      <c r="T167" s="31">
        <v>1.403511885907442</v>
      </c>
      <c r="U167" s="31">
        <v>0.15187424505796179</v>
      </c>
      <c r="V167" s="31">
        <v>3.218172915982227</v>
      </c>
      <c r="W167" s="31">
        <v>-2.5756769280626481</v>
      </c>
      <c r="X167" s="31">
        <v>-1.1497935641763131</v>
      </c>
      <c r="Y167" s="31">
        <v>6.9792212225806223</v>
      </c>
      <c r="Z167" s="31">
        <v>9.7587520590448729E-2</v>
      </c>
      <c r="AA167" s="31">
        <v>0.67416174055319655</v>
      </c>
      <c r="AB167" s="31">
        <v>0.87401094645886768</v>
      </c>
      <c r="AC167" s="31">
        <v>-8.6966839818997888E-2</v>
      </c>
      <c r="AD167" s="31">
        <v>4.0125679709713049</v>
      </c>
      <c r="AE167" s="61">
        <v>-0.43812149823651247</v>
      </c>
      <c r="AF16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86.875452176644771</v>
      </c>
      <c r="AG167" s="31"/>
      <c r="AH167" s="20">
        <v>3</v>
      </c>
      <c r="AI167" s="31">
        <v>0</v>
      </c>
      <c r="AJ167" s="31">
        <v>-1</v>
      </c>
      <c r="AK167" s="31">
        <v>1</v>
      </c>
      <c r="AL167" s="20">
        <v>1.403511885907442</v>
      </c>
      <c r="AM167" s="20">
        <v>0.15187424505796179</v>
      </c>
      <c r="AN167" s="20">
        <v>0.67416174055319655</v>
      </c>
      <c r="AO167" s="20">
        <v>-8.6966839818997888E-2</v>
      </c>
      <c r="AP167" s="20">
        <v>-0.43812149823651247</v>
      </c>
      <c r="AQ167" s="20">
        <v>-1.7859081963272729</v>
      </c>
      <c r="AR167" s="20">
        <v>2.3881244614325561</v>
      </c>
      <c r="AS167" s="20">
        <v>0.22847153860207439</v>
      </c>
      <c r="AT167" s="20">
        <v>0.44399504314033988</v>
      </c>
      <c r="AU167" s="20">
        <v>0.30067699785315949</v>
      </c>
      <c r="AV167" s="20">
        <v>-1.1129540388183139</v>
      </c>
      <c r="AW167" s="20">
        <v>-0.74287896036092926</v>
      </c>
      <c r="AX167" s="20">
        <v>-2.4161502917025959</v>
      </c>
      <c r="AY16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19.507581233753541</v>
      </c>
    </row>
    <row r="168" spans="1:51" hidden="1" x14ac:dyDescent="0.3">
      <c r="A168" s="1" t="s">
        <v>95</v>
      </c>
      <c r="B168" s="20">
        <v>2015</v>
      </c>
      <c r="C168" s="48">
        <v>3.5999999999999996</v>
      </c>
      <c r="D168" s="48">
        <v>18.600000000000001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20"/>
      <c r="K168" s="31"/>
      <c r="L168" s="31"/>
      <c r="M168" s="62">
        <v>5</v>
      </c>
      <c r="N168" s="62">
        <v>4</v>
      </c>
      <c r="O168" s="63">
        <v>-1</v>
      </c>
      <c r="P168" s="62">
        <v>5</v>
      </c>
      <c r="Q168" s="62">
        <v>5</v>
      </c>
      <c r="R168" s="62"/>
      <c r="S168" s="31">
        <v>0.78616270492716089</v>
      </c>
      <c r="T168" s="31">
        <v>0.98774709287016993</v>
      </c>
      <c r="U168" s="31">
        <v>-2.6557469338513529</v>
      </c>
      <c r="V168" s="31">
        <v>5.2891823239557967</v>
      </c>
      <c r="W168" s="31">
        <v>-1.784558745735912</v>
      </c>
      <c r="X168" s="31">
        <v>-2.4600002685886602</v>
      </c>
      <c r="Y168" s="31">
        <v>1.1085700746117799</v>
      </c>
      <c r="Z168" s="31">
        <v>1.979379546495178</v>
      </c>
      <c r="AA168" s="31">
        <v>-0.88999045379812458</v>
      </c>
      <c r="AB168" s="31">
        <v>0.95861440577858859</v>
      </c>
      <c r="AC168" s="31">
        <v>2.1177872590257381</v>
      </c>
      <c r="AD168" s="31">
        <v>0.20186448557748871</v>
      </c>
      <c r="AE168" s="61">
        <v>-1.7285261464167081</v>
      </c>
      <c r="AF16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60.229859159339576</v>
      </c>
      <c r="AG168" s="31"/>
      <c r="AH168" s="20">
        <v>2</v>
      </c>
      <c r="AI168" s="31">
        <v>0</v>
      </c>
      <c r="AJ168" s="31">
        <v>-1</v>
      </c>
      <c r="AK168" s="31">
        <v>1</v>
      </c>
      <c r="AL168" s="20">
        <v>0.98774709287016993</v>
      </c>
      <c r="AM168" s="20">
        <v>-2.6557469338513529</v>
      </c>
      <c r="AN168" s="20">
        <v>-0.88999045379812458</v>
      </c>
      <c r="AO168" s="20">
        <v>2.1177872590257381</v>
      </c>
      <c r="AP168" s="20">
        <v>-1.7285261464167081</v>
      </c>
      <c r="AQ168" s="20">
        <v>-3.4330510139676069</v>
      </c>
      <c r="AR168" s="20">
        <v>0.81607738130270635</v>
      </c>
      <c r="AS168" s="20">
        <v>1.3484761974546731</v>
      </c>
      <c r="AT168" s="20">
        <v>3.0329343493490528</v>
      </c>
      <c r="AU168" s="20">
        <v>-0.7279548369076505</v>
      </c>
      <c r="AV168" s="20">
        <v>-1.267121638410176</v>
      </c>
      <c r="AW168" s="20">
        <v>4.1039532810183132</v>
      </c>
      <c r="AX168" s="20">
        <v>0.68661474867751604</v>
      </c>
      <c r="AY16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59.211832833652075</v>
      </c>
    </row>
    <row r="169" spans="1:51" hidden="1" x14ac:dyDescent="0.3">
      <c r="A169" s="1" t="s">
        <v>23</v>
      </c>
      <c r="B169" s="20">
        <v>2015</v>
      </c>
      <c r="C169" s="48">
        <v>1.5</v>
      </c>
      <c r="D169" s="48">
        <v>21.39</v>
      </c>
      <c r="E169" s="48">
        <v>0</v>
      </c>
      <c r="F169" s="48">
        <v>0</v>
      </c>
      <c r="G169" s="48">
        <v>0</v>
      </c>
      <c r="H169" s="48">
        <v>4.16</v>
      </c>
      <c r="I169" s="48">
        <v>0</v>
      </c>
      <c r="J169" s="20"/>
      <c r="K169" s="31"/>
      <c r="L169" s="31"/>
      <c r="M169" s="62">
        <v>4</v>
      </c>
      <c r="N169" s="62">
        <v>0</v>
      </c>
      <c r="O169" s="63">
        <v>0</v>
      </c>
      <c r="P169" s="62">
        <v>4</v>
      </c>
      <c r="Q169" s="62">
        <v>1</v>
      </c>
      <c r="R169" s="62"/>
      <c r="S169" s="31">
        <v>-0.38165392328108411</v>
      </c>
      <c r="T169" s="31">
        <v>0.41607050244391991</v>
      </c>
      <c r="U169" s="31">
        <v>-2.2945325131729581</v>
      </c>
      <c r="V169" s="31">
        <v>1.4361345631953131</v>
      </c>
      <c r="W169" s="31">
        <v>-0.86158753302138646</v>
      </c>
      <c r="X169" s="31">
        <v>-1.797424254570249</v>
      </c>
      <c r="Y169" s="31">
        <v>-0.30567354641283401</v>
      </c>
      <c r="Z169" s="31">
        <v>1.979379546495178</v>
      </c>
      <c r="AA169" s="31">
        <v>-0.58059889151687416</v>
      </c>
      <c r="AB169" s="31">
        <v>-9.6691439401063381E-2</v>
      </c>
      <c r="AC169" s="31">
        <v>-0.45777593849529308</v>
      </c>
      <c r="AD169" s="31">
        <v>-0.63281159031432588</v>
      </c>
      <c r="AE169" s="61">
        <v>2.9797488119087081</v>
      </c>
      <c r="AF16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25.465939659863917</v>
      </c>
      <c r="AG169" s="31"/>
      <c r="AH169" s="20">
        <v>3</v>
      </c>
      <c r="AI169" s="31">
        <v>3</v>
      </c>
      <c r="AJ169" s="31">
        <v>-1</v>
      </c>
      <c r="AK169" s="31">
        <v>3</v>
      </c>
      <c r="AL169" s="20">
        <v>0.41607050244391991</v>
      </c>
      <c r="AM169" s="20">
        <v>-2.2945325131729581</v>
      </c>
      <c r="AN169" s="20">
        <v>-0.58059889151687416</v>
      </c>
      <c r="AO169" s="20">
        <v>-0.45777593849529308</v>
      </c>
      <c r="AP169" s="20">
        <v>2.9797488119087081</v>
      </c>
      <c r="AQ169" s="20">
        <v>-0.72567833669671367</v>
      </c>
      <c r="AR169" s="20">
        <v>0.5540695346143979</v>
      </c>
      <c r="AS169" s="20">
        <v>0.68847345205939159</v>
      </c>
      <c r="AT169" s="20">
        <v>-0.77680560531580223</v>
      </c>
      <c r="AU169" s="20">
        <v>0.30067699785315949</v>
      </c>
      <c r="AV169" s="20">
        <v>1.91258510317199</v>
      </c>
      <c r="AW169" s="20">
        <v>2.8356233486947731</v>
      </c>
      <c r="AX169" s="20">
        <v>-0.32745967915403262</v>
      </c>
      <c r="AY16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28.67095377300631</v>
      </c>
    </row>
    <row r="170" spans="1:51" x14ac:dyDescent="0.3">
      <c r="A170" s="22" t="s">
        <v>8</v>
      </c>
      <c r="B170" s="20">
        <v>2019</v>
      </c>
      <c r="C170" s="50">
        <v>2.9000000000000004</v>
      </c>
      <c r="D170" s="48">
        <v>26.86</v>
      </c>
      <c r="E170" s="48">
        <v>0</v>
      </c>
      <c r="F170" s="48">
        <v>0</v>
      </c>
      <c r="G170" s="48">
        <v>0</v>
      </c>
      <c r="H170" s="48">
        <v>0.26</v>
      </c>
      <c r="I170" s="48">
        <v>0</v>
      </c>
      <c r="J170" s="20"/>
      <c r="K170" s="31"/>
      <c r="L170" s="31"/>
      <c r="M170" s="62">
        <v>3</v>
      </c>
      <c r="N170" s="62">
        <v>2</v>
      </c>
      <c r="O170" s="77">
        <v>0</v>
      </c>
      <c r="P170" s="62"/>
      <c r="Q170" s="62"/>
      <c r="R170" s="62">
        <v>1</v>
      </c>
      <c r="S170" s="31">
        <v>-0.13757609605901211</v>
      </c>
      <c r="T170" s="31">
        <v>-0.14399329475408101</v>
      </c>
      <c r="U170" s="31">
        <v>-0.4505925168247879</v>
      </c>
      <c r="V170" s="31">
        <v>-0.41199377043488639</v>
      </c>
      <c r="W170" s="31">
        <v>-0.21597542360797981</v>
      </c>
      <c r="X170" s="31">
        <v>-0.67795780409819995</v>
      </c>
      <c r="Y170" s="31">
        <v>-0.42487870244618398</v>
      </c>
      <c r="Z170" s="31">
        <v>-0.60093401128121682</v>
      </c>
      <c r="AA170" s="31">
        <v>-0.67424507173133252</v>
      </c>
      <c r="AB170" s="31">
        <v>-0.56370786332645983</v>
      </c>
      <c r="AC170" s="31">
        <v>-0.18572229644294469</v>
      </c>
      <c r="AD170" s="31">
        <v>-1.283953941697644</v>
      </c>
      <c r="AE170" s="61">
        <v>0.50648041856509263</v>
      </c>
      <c r="AF17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4.1722753818007066</v>
      </c>
      <c r="AG170" s="31"/>
      <c r="AH170" s="31">
        <v>2</v>
      </c>
      <c r="AI170" s="31">
        <v>3</v>
      </c>
      <c r="AJ170" s="31">
        <v>0</v>
      </c>
      <c r="AK170" s="31">
        <v>2</v>
      </c>
      <c r="AL170" s="31">
        <v>-0.14399329475408101</v>
      </c>
      <c r="AM170" s="31">
        <v>-0.4505925168247879</v>
      </c>
      <c r="AN170" s="31">
        <v>-0.67424507173133252</v>
      </c>
      <c r="AO170" s="31">
        <v>-0.18572229644294469</v>
      </c>
      <c r="AP170" s="31">
        <v>0.50648041856509263</v>
      </c>
      <c r="AQ170" s="31">
        <v>0.47589450313380288</v>
      </c>
      <c r="AR170" s="31">
        <v>-0.2775625434419165</v>
      </c>
      <c r="AS170" s="31">
        <v>0.71064596198273555</v>
      </c>
      <c r="AT170" s="31">
        <v>-0.48656393599824438</v>
      </c>
      <c r="AU170" s="31">
        <v>1.5838602869196559E-2</v>
      </c>
      <c r="AV170" s="31">
        <v>0.65055934875119636</v>
      </c>
      <c r="AW170" s="31">
        <v>0.17099438575546119</v>
      </c>
      <c r="AX170" s="31">
        <v>-0.17878638492677351</v>
      </c>
      <c r="AY17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2.4993499574074178</v>
      </c>
    </row>
    <row r="171" spans="1:51" x14ac:dyDescent="0.3">
      <c r="A171" s="22" t="s">
        <v>10</v>
      </c>
      <c r="B171" s="20">
        <v>2019</v>
      </c>
      <c r="C171" s="50">
        <v>2.1999999999999997</v>
      </c>
      <c r="D171" s="48">
        <v>28.25</v>
      </c>
      <c r="E171" s="48">
        <v>0</v>
      </c>
      <c r="F171" s="48">
        <v>0</v>
      </c>
      <c r="G171" s="48">
        <v>0</v>
      </c>
      <c r="H171" s="48">
        <v>1.1399999999999999</v>
      </c>
      <c r="I171" s="48">
        <v>0</v>
      </c>
      <c r="J171" s="20"/>
      <c r="K171" s="31"/>
      <c r="L171" s="31"/>
      <c r="M171" s="20">
        <v>1</v>
      </c>
      <c r="N171" s="20">
        <v>1</v>
      </c>
      <c r="O171" s="78">
        <v>0</v>
      </c>
      <c r="P171" s="20"/>
      <c r="Q171" s="20"/>
      <c r="R171" s="20">
        <v>3</v>
      </c>
      <c r="S171" s="31">
        <v>-0.70080153447037963</v>
      </c>
      <c r="T171" s="31">
        <v>0.19599087341527449</v>
      </c>
      <c r="U171" s="31">
        <v>-1.6873052312929719</v>
      </c>
      <c r="V171" s="31">
        <v>0.31682185052164358</v>
      </c>
      <c r="W171" s="31">
        <v>-0.47272942370138232</v>
      </c>
      <c r="X171" s="31">
        <v>-0.87193714718781379</v>
      </c>
      <c r="Y171" s="31">
        <v>-0.18642183622852371</v>
      </c>
      <c r="Z171" s="31">
        <v>0.48448279628190932</v>
      </c>
      <c r="AA171" s="31">
        <v>0.61663914241756068</v>
      </c>
      <c r="AB171" s="31">
        <v>1.585350043999206E-2</v>
      </c>
      <c r="AC171" s="31">
        <v>0.49205213176200252</v>
      </c>
      <c r="AD171" s="31">
        <v>-0.85030028449664152</v>
      </c>
      <c r="AE171" s="61">
        <v>3.0260884812721089</v>
      </c>
      <c r="AF17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15.232966955401702</v>
      </c>
      <c r="AG171" s="31"/>
      <c r="AH171" s="31">
        <v>0</v>
      </c>
      <c r="AI171" s="31">
        <v>1</v>
      </c>
      <c r="AJ171" s="31">
        <v>0</v>
      </c>
      <c r="AK171" s="31">
        <v>1</v>
      </c>
      <c r="AL171" s="31">
        <v>0.19599087341527449</v>
      </c>
      <c r="AM171" s="31">
        <v>-1.6873052312929719</v>
      </c>
      <c r="AN171" s="31">
        <v>0.61663914241756068</v>
      </c>
      <c r="AO171" s="31">
        <v>0.49205213176200252</v>
      </c>
      <c r="AP171" s="31">
        <v>3.0260884812721089</v>
      </c>
      <c r="AQ171" s="31">
        <v>-0.62678788217623227</v>
      </c>
      <c r="AR171" s="31">
        <v>-1.2474721053571119E-2</v>
      </c>
      <c r="AS171" s="31">
        <v>0.60858191224711311</v>
      </c>
      <c r="AT171" s="31">
        <v>0.17703671290922671</v>
      </c>
      <c r="AU171" s="31">
        <v>-0.1012293313813835</v>
      </c>
      <c r="AV171" s="31">
        <v>0.28061098669725842</v>
      </c>
      <c r="AW171" s="31">
        <v>0.17099438575546119</v>
      </c>
      <c r="AX171" s="31">
        <v>-0.36756703981839872</v>
      </c>
      <c r="AY17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13.713049116479681</v>
      </c>
    </row>
    <row r="172" spans="1:51" ht="28.2" x14ac:dyDescent="0.3">
      <c r="A172" s="22" t="s">
        <v>12</v>
      </c>
      <c r="B172" s="20">
        <v>2019</v>
      </c>
      <c r="C172" s="50">
        <v>6.5</v>
      </c>
      <c r="D172" s="48">
        <v>33.380000000000003</v>
      </c>
      <c r="E172" s="48">
        <v>0</v>
      </c>
      <c r="F172" s="48">
        <v>0</v>
      </c>
      <c r="G172" s="48">
        <v>0</v>
      </c>
      <c r="H172" s="48">
        <v>12.09</v>
      </c>
      <c r="I172" s="48">
        <v>0</v>
      </c>
      <c r="J172" s="20"/>
      <c r="K172" s="31"/>
      <c r="L172" s="31"/>
      <c r="M172" s="62">
        <v>0</v>
      </c>
      <c r="N172" s="62">
        <v>2</v>
      </c>
      <c r="O172" s="77">
        <v>-1</v>
      </c>
      <c r="P172" s="64"/>
      <c r="Q172" s="62"/>
      <c r="R172" s="62">
        <v>1</v>
      </c>
      <c r="S172" s="31">
        <v>3.523389253614877</v>
      </c>
      <c r="T172" s="31">
        <v>-0.25732135081053248</v>
      </c>
      <c r="U172" s="31">
        <v>-0.16132750903392579</v>
      </c>
      <c r="V172" s="31">
        <v>0.36547955021733408</v>
      </c>
      <c r="W172" s="31">
        <v>-0.70973311609529233</v>
      </c>
      <c r="X172" s="31">
        <v>-0.18331047921968521</v>
      </c>
      <c r="Y172" s="31">
        <v>6.1414598451438221E-2</v>
      </c>
      <c r="Z172" s="31">
        <v>0.25767928425379261</v>
      </c>
      <c r="AA172" s="31">
        <v>0.7796606240630346</v>
      </c>
      <c r="AB172" s="31">
        <v>0.4575779541297163</v>
      </c>
      <c r="AC172" s="31">
        <v>0.14227211434909229</v>
      </c>
      <c r="AD172" s="31">
        <v>0.74940606068056648</v>
      </c>
      <c r="AE172" s="61">
        <v>-1.128444310717821</v>
      </c>
      <c r="AF17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15.920067804697931</v>
      </c>
      <c r="AG172" s="31"/>
      <c r="AH172" s="31">
        <v>2</v>
      </c>
      <c r="AI172" s="31">
        <v>3</v>
      </c>
      <c r="AJ172" s="31">
        <v>0</v>
      </c>
      <c r="AK172" s="31">
        <v>2</v>
      </c>
      <c r="AL172" s="31">
        <v>-0.25732135081053248</v>
      </c>
      <c r="AM172" s="31">
        <v>-0.16132750903392579</v>
      </c>
      <c r="AN172" s="31">
        <v>0.7796606240630346</v>
      </c>
      <c r="AO172" s="31">
        <v>0.14227211434909229</v>
      </c>
      <c r="AP172" s="31">
        <v>-1.128444310717821</v>
      </c>
      <c r="AQ172" s="31">
        <v>-0.1238099520348127</v>
      </c>
      <c r="AR172" s="31">
        <v>-0.2775625434419165</v>
      </c>
      <c r="AS172" s="31">
        <v>0.25986307565040312</v>
      </c>
      <c r="AT172" s="31">
        <v>-0.66222293129728249</v>
      </c>
      <c r="AU172" s="31">
        <v>0.1329065371197769</v>
      </c>
      <c r="AV172" s="31">
        <v>-0.30351800601948498</v>
      </c>
      <c r="AW172" s="31">
        <v>0.55181157673923953</v>
      </c>
      <c r="AX172" s="31">
        <v>0.56060451339875661</v>
      </c>
      <c r="AY17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3.3207381112021608</v>
      </c>
    </row>
    <row r="173" spans="1:51" x14ac:dyDescent="0.3">
      <c r="A173" s="22" t="s">
        <v>13</v>
      </c>
      <c r="B173" s="20">
        <v>2019</v>
      </c>
      <c r="C173" s="50">
        <v>2.1999999999999997</v>
      </c>
      <c r="D173" s="48">
        <v>12.7</v>
      </c>
      <c r="E173" s="48">
        <v>0</v>
      </c>
      <c r="F173" s="48">
        <v>0</v>
      </c>
      <c r="G173" s="48">
        <v>0</v>
      </c>
      <c r="H173" s="48">
        <v>0.99</v>
      </c>
      <c r="I173" s="48">
        <v>0</v>
      </c>
      <c r="J173" s="20"/>
      <c r="K173" s="31"/>
      <c r="L173" s="31"/>
      <c r="M173" s="62">
        <v>1</v>
      </c>
      <c r="N173" s="62">
        <v>1</v>
      </c>
      <c r="O173" s="77">
        <v>0</v>
      </c>
      <c r="P173" s="64"/>
      <c r="Q173" s="62"/>
      <c r="R173" s="62">
        <v>1</v>
      </c>
      <c r="S173" s="31">
        <v>-0.41918881526469581</v>
      </c>
      <c r="T173" s="31">
        <v>0.28098691545761367</v>
      </c>
      <c r="U173" s="31">
        <v>0.49266294336280902</v>
      </c>
      <c r="V173" s="31">
        <v>-0.61786596891578993</v>
      </c>
      <c r="W173" s="31">
        <v>0.63328780747019775</v>
      </c>
      <c r="X173" s="31">
        <v>-0.31909601938241472</v>
      </c>
      <c r="Y173" s="31">
        <v>-0.1144971389663645</v>
      </c>
      <c r="Z173" s="31">
        <v>1.731902112436545</v>
      </c>
      <c r="AA173" s="31">
        <v>-0.32016645217421419</v>
      </c>
      <c r="AB173" s="31">
        <v>-0.65258752870329839</v>
      </c>
      <c r="AC173" s="31">
        <v>-0.40055258395433418</v>
      </c>
      <c r="AD173" s="31">
        <v>0.90410323969186357</v>
      </c>
      <c r="AE173" s="61">
        <v>0.86596918827634606</v>
      </c>
      <c r="AF17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6.6507429946730419</v>
      </c>
      <c r="AG173" s="31"/>
      <c r="AH173" s="31">
        <v>0</v>
      </c>
      <c r="AI173" s="31">
        <v>2</v>
      </c>
      <c r="AJ173" s="31">
        <v>0</v>
      </c>
      <c r="AK173" s="31">
        <v>2</v>
      </c>
      <c r="AL173" s="31">
        <v>0.28098691545761367</v>
      </c>
      <c r="AM173" s="31">
        <v>0.49266294336280902</v>
      </c>
      <c r="AN173" s="31">
        <v>-0.32016645217421419</v>
      </c>
      <c r="AO173" s="31">
        <v>-0.40055258395433418</v>
      </c>
      <c r="AP173" s="31">
        <v>0.86596918827634606</v>
      </c>
      <c r="AQ173" s="31">
        <v>-0.37529891710552249</v>
      </c>
      <c r="AR173" s="31">
        <v>0.51770092372311882</v>
      </c>
      <c r="AS173" s="31">
        <v>0.1748097008707177</v>
      </c>
      <c r="AT173" s="31">
        <v>-0.19379894383318291</v>
      </c>
      <c r="AU173" s="31">
        <v>0.54264430699680766</v>
      </c>
      <c r="AV173" s="31">
        <v>0.24166905384947571</v>
      </c>
      <c r="AW173" s="31">
        <v>0.86915923589238786</v>
      </c>
      <c r="AX173" s="31">
        <v>-0.49342080974614799</v>
      </c>
      <c r="AY17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3.1632706211614616</v>
      </c>
    </row>
    <row r="174" spans="1:51" x14ac:dyDescent="0.3">
      <c r="A174" s="22" t="s">
        <v>14</v>
      </c>
      <c r="B174" s="20">
        <v>2019</v>
      </c>
      <c r="C174" s="50">
        <v>2</v>
      </c>
      <c r="D174" s="48">
        <v>17.420000000000002</v>
      </c>
      <c r="E174" s="48">
        <v>0</v>
      </c>
      <c r="F174" s="48">
        <v>0</v>
      </c>
      <c r="G174" s="48">
        <v>0</v>
      </c>
      <c r="H174" s="48">
        <v>0.26</v>
      </c>
      <c r="I174" s="48">
        <v>0</v>
      </c>
      <c r="J174" s="20"/>
      <c r="K174" s="31"/>
      <c r="L174" s="31"/>
      <c r="M174" s="62">
        <v>3</v>
      </c>
      <c r="N174" s="62">
        <v>2</v>
      </c>
      <c r="O174" s="77">
        <v>0</v>
      </c>
      <c r="P174" s="64"/>
      <c r="Q174" s="62"/>
      <c r="R174" s="62">
        <v>1</v>
      </c>
      <c r="S174" s="31">
        <v>-0.41918881526469581</v>
      </c>
      <c r="T174" s="31">
        <v>-0.73896558905045384</v>
      </c>
      <c r="U174" s="31">
        <v>0.63939157050309947</v>
      </c>
      <c r="V174" s="31">
        <v>-0.51644975149985861</v>
      </c>
      <c r="W174" s="31">
        <v>0.67278842286918272</v>
      </c>
      <c r="X174" s="31">
        <v>0.92722125996835447</v>
      </c>
      <c r="Y174" s="31">
        <v>-9.440937147441282E-2</v>
      </c>
      <c r="Z174" s="31">
        <v>-1.1517425404923549</v>
      </c>
      <c r="AA174" s="31">
        <v>0.60926513379192482</v>
      </c>
      <c r="AB174" s="31">
        <v>-0.28465658743983402</v>
      </c>
      <c r="AC174" s="31">
        <v>-0.43807223980139381</v>
      </c>
      <c r="AD174" s="31">
        <v>-1.0482007914198681</v>
      </c>
      <c r="AE174" s="61">
        <v>-0.8487956305832961</v>
      </c>
      <c r="AF17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6.5084584517270097</v>
      </c>
      <c r="AG174" s="31"/>
      <c r="AH174" s="31">
        <v>2</v>
      </c>
      <c r="AI174" s="31">
        <v>3</v>
      </c>
      <c r="AJ174" s="31">
        <v>0</v>
      </c>
      <c r="AK174" s="31">
        <v>2</v>
      </c>
      <c r="AL174" s="31">
        <v>-0.73896558905045384</v>
      </c>
      <c r="AM174" s="31">
        <v>0.63939157050309947</v>
      </c>
      <c r="AN174" s="31">
        <v>0.60926513379192482</v>
      </c>
      <c r="AO174" s="31">
        <v>-0.43807223980139381</v>
      </c>
      <c r="AP174" s="31">
        <v>-0.8487956305832961</v>
      </c>
      <c r="AQ174" s="31">
        <v>0.41785858811748522</v>
      </c>
      <c r="AR174" s="31">
        <v>-0.92134725495646874</v>
      </c>
      <c r="AS174" s="31">
        <v>-0.3440158852853632</v>
      </c>
      <c r="AT174" s="31">
        <v>0.80160202952802517</v>
      </c>
      <c r="AU174" s="31">
        <v>-0.54023408482105961</v>
      </c>
      <c r="AV174" s="31">
        <v>-1.257595360790166</v>
      </c>
      <c r="AW174" s="31">
        <v>-1.3522743781796509</v>
      </c>
      <c r="AX174" s="31">
        <v>5.7189433687757432E-2</v>
      </c>
      <c r="AY17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7.7281719253090673</v>
      </c>
    </row>
    <row r="175" spans="1:51" x14ac:dyDescent="0.3">
      <c r="A175" s="22" t="s">
        <v>15</v>
      </c>
      <c r="B175" s="20">
        <v>2019</v>
      </c>
      <c r="C175" s="50">
        <v>2.1</v>
      </c>
      <c r="D175" s="48">
        <v>11.54</v>
      </c>
      <c r="E175" s="48">
        <v>0</v>
      </c>
      <c r="F175" s="48">
        <v>0</v>
      </c>
      <c r="G175" s="48">
        <v>0</v>
      </c>
      <c r="H175" s="48">
        <v>0.57999999999999996</v>
      </c>
      <c r="I175" s="48">
        <v>0</v>
      </c>
      <c r="J175" s="20"/>
      <c r="K175" s="31"/>
      <c r="L175" s="31"/>
      <c r="M175" s="62">
        <v>3</v>
      </c>
      <c r="N175" s="62">
        <v>2</v>
      </c>
      <c r="O175" s="77">
        <v>0</v>
      </c>
      <c r="P175" s="64"/>
      <c r="Q175" s="62"/>
      <c r="R175" s="62">
        <v>1</v>
      </c>
      <c r="S175" s="31">
        <v>-0.70080153447037963</v>
      </c>
      <c r="T175" s="31">
        <v>-0.7106335750363405</v>
      </c>
      <c r="U175" s="31">
        <v>-0.15713526254420099</v>
      </c>
      <c r="V175" s="31">
        <v>-0.28952962858311437</v>
      </c>
      <c r="W175" s="31">
        <v>-0.34435242365468111</v>
      </c>
      <c r="X175" s="31">
        <v>0.51501515590292501</v>
      </c>
      <c r="Y175" s="31">
        <v>-0.36651720835268259</v>
      </c>
      <c r="Z175" s="31">
        <v>-0.21212799066158999</v>
      </c>
      <c r="AA175" s="31">
        <v>0.52117367622503852</v>
      </c>
      <c r="AB175" s="31">
        <v>-0.44396519348704222</v>
      </c>
      <c r="AC175" s="31">
        <v>-7.2558173162297263E-2</v>
      </c>
      <c r="AD175" s="31">
        <v>-5.9921490828938301E-2</v>
      </c>
      <c r="AE175" s="61">
        <v>-0.83411818391544645</v>
      </c>
      <c r="AF17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2.8411296282867307</v>
      </c>
      <c r="AG175" s="31"/>
      <c r="AH175" s="31">
        <v>2</v>
      </c>
      <c r="AI175" s="31">
        <v>3</v>
      </c>
      <c r="AJ175" s="31">
        <v>0</v>
      </c>
      <c r="AK175" s="31">
        <v>2</v>
      </c>
      <c r="AL175" s="31">
        <v>-0.7106335750363405</v>
      </c>
      <c r="AM175" s="31">
        <v>-0.15713526254420099</v>
      </c>
      <c r="AN175" s="31">
        <v>0.52117367622503852</v>
      </c>
      <c r="AO175" s="31">
        <v>-7.2558173162297263E-2</v>
      </c>
      <c r="AP175" s="31">
        <v>-0.83411818391544645</v>
      </c>
      <c r="AQ175" s="31">
        <v>0.86280060324258712</v>
      </c>
      <c r="AR175" s="31">
        <v>-0.80773818821860643</v>
      </c>
      <c r="AS175" s="31">
        <v>0.2173363882605604</v>
      </c>
      <c r="AT175" s="31">
        <v>-0.13524594540017121</v>
      </c>
      <c r="AU175" s="31">
        <v>-0.56950106838370462</v>
      </c>
      <c r="AV175" s="31">
        <v>-8.933737535667878E-2</v>
      </c>
      <c r="AW175" s="31">
        <v>-0.90798765536524306</v>
      </c>
      <c r="AX175" s="31">
        <v>0.2774335310613194</v>
      </c>
      <c r="AY17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4.1984474157751386</v>
      </c>
    </row>
    <row r="176" spans="1:51" x14ac:dyDescent="0.3">
      <c r="A176" s="22" t="s">
        <v>17</v>
      </c>
      <c r="B176" s="20">
        <v>2019</v>
      </c>
      <c r="C176" s="50">
        <v>2.5</v>
      </c>
      <c r="D176" s="48">
        <v>27.82</v>
      </c>
      <c r="E176" s="48">
        <v>0</v>
      </c>
      <c r="F176" s="48">
        <v>0</v>
      </c>
      <c r="G176" s="48">
        <v>0</v>
      </c>
      <c r="H176" s="48">
        <v>0.15</v>
      </c>
      <c r="I176" s="48">
        <v>0</v>
      </c>
      <c r="J176" s="20"/>
      <c r="K176" s="31"/>
      <c r="L176" s="31"/>
      <c r="M176" s="62">
        <v>3</v>
      </c>
      <c r="N176" s="62">
        <v>2</v>
      </c>
      <c r="O176" s="77">
        <v>0</v>
      </c>
      <c r="P176" s="64"/>
      <c r="Q176" s="62"/>
      <c r="R176" s="62">
        <v>1</v>
      </c>
      <c r="S176" s="31">
        <v>0.14403662314667171</v>
      </c>
      <c r="T176" s="31">
        <v>-0.82396163109279197</v>
      </c>
      <c r="U176" s="31">
        <v>-0.34159410809199681</v>
      </c>
      <c r="V176" s="31">
        <v>-0.58254848841675522</v>
      </c>
      <c r="W176" s="31">
        <v>-0.39372819290341232</v>
      </c>
      <c r="X176" s="31">
        <v>-0.11056822556107999</v>
      </c>
      <c r="Y176" s="31">
        <v>-0.30720624229642779</v>
      </c>
      <c r="Z176" s="31">
        <v>-0.19592773980243861</v>
      </c>
      <c r="AA176" s="31">
        <v>-0.39051701857331172</v>
      </c>
      <c r="AB176" s="31">
        <v>-0.25386499794532641</v>
      </c>
      <c r="AC176" s="31">
        <v>-0.2235445301597386</v>
      </c>
      <c r="AD176" s="31">
        <v>-1.796466263292136E-2</v>
      </c>
      <c r="AE176" s="61">
        <v>-0.87229394666732851</v>
      </c>
      <c r="AF17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2.4838617657185758</v>
      </c>
      <c r="AG176" s="31"/>
      <c r="AH176" s="31">
        <v>2</v>
      </c>
      <c r="AI176" s="31">
        <v>3</v>
      </c>
      <c r="AJ176" s="31">
        <v>0</v>
      </c>
      <c r="AK176" s="31">
        <v>2</v>
      </c>
      <c r="AL176" s="31">
        <v>-0.82396163109279197</v>
      </c>
      <c r="AM176" s="31">
        <v>-0.34159410809199681</v>
      </c>
      <c r="AN176" s="31">
        <v>-0.39051701857331172</v>
      </c>
      <c r="AO176" s="31">
        <v>-0.2235445301597386</v>
      </c>
      <c r="AP176" s="31">
        <v>-0.87229394666732851</v>
      </c>
      <c r="AQ176" s="31">
        <v>1.1723254833296151</v>
      </c>
      <c r="AR176" s="31">
        <v>-0.65625943256812336</v>
      </c>
      <c r="AS176" s="31">
        <v>2.1713626267283979E-2</v>
      </c>
      <c r="AT176" s="31">
        <v>0.5869077019403145</v>
      </c>
      <c r="AU176" s="31">
        <v>-0.51096710125841449</v>
      </c>
      <c r="AV176" s="31">
        <v>-0.32298897244337632</v>
      </c>
      <c r="AW176" s="31">
        <v>4.4055322094201731E-2</v>
      </c>
      <c r="AX176" s="31">
        <v>0.32462869478422568</v>
      </c>
      <c r="AY17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4.3816612619802173</v>
      </c>
    </row>
    <row r="177" spans="1:51" x14ac:dyDescent="0.3">
      <c r="A177" s="22" t="s">
        <v>19</v>
      </c>
      <c r="B177" s="20">
        <v>2019</v>
      </c>
      <c r="C177" s="50">
        <v>3.2</v>
      </c>
      <c r="D177" s="48">
        <v>15.86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20"/>
      <c r="K177" s="31"/>
      <c r="L177" s="31"/>
      <c r="M177" s="62">
        <v>3</v>
      </c>
      <c r="N177" s="62">
        <v>2</v>
      </c>
      <c r="O177" s="77">
        <v>0</v>
      </c>
      <c r="P177" s="64"/>
      <c r="Q177" s="62"/>
      <c r="R177" s="62">
        <v>1</v>
      </c>
      <c r="S177" s="31">
        <v>-0.13757609605901211</v>
      </c>
      <c r="T177" s="31">
        <v>-0.68230156102222705</v>
      </c>
      <c r="U177" s="31">
        <v>0.58070011964698209</v>
      </c>
      <c r="V177" s="31">
        <v>-0.48446906001771772</v>
      </c>
      <c r="W177" s="31">
        <v>2.1028268785930209E-2</v>
      </c>
      <c r="X177" s="31">
        <v>-0.45973104312238428</v>
      </c>
      <c r="Y177" s="31">
        <v>-0.31664271796808169</v>
      </c>
      <c r="Z177" s="31">
        <v>0.2414790333946423</v>
      </c>
      <c r="AA177" s="31">
        <v>-0.53931333443485752</v>
      </c>
      <c r="AB177" s="31">
        <v>-0.12878874286232639</v>
      </c>
      <c r="AC177" s="31">
        <v>0.15377007339899759</v>
      </c>
      <c r="AD177" s="31">
        <v>0.52260754900396234</v>
      </c>
      <c r="AE177" s="61">
        <v>-0.74025617808848876</v>
      </c>
      <c r="AF17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2.5789435638971803</v>
      </c>
      <c r="AG177" s="31"/>
      <c r="AH177" s="31">
        <v>2</v>
      </c>
      <c r="AI177" s="31">
        <v>3</v>
      </c>
      <c r="AJ177" s="31">
        <v>0</v>
      </c>
      <c r="AK177" s="31">
        <v>2</v>
      </c>
      <c r="AL177" s="31">
        <v>-0.68230156102222705</v>
      </c>
      <c r="AM177" s="31">
        <v>0.58070011964698209</v>
      </c>
      <c r="AN177" s="31">
        <v>-0.53931333443485752</v>
      </c>
      <c r="AO177" s="31">
        <v>0.15377007339899759</v>
      </c>
      <c r="AP177" s="31">
        <v>-0.74025617808848876</v>
      </c>
      <c r="AQ177" s="31">
        <v>0.30178675808484989</v>
      </c>
      <c r="AR177" s="31">
        <v>-0.92134725495646874</v>
      </c>
      <c r="AS177" s="31">
        <v>0.55754988737930189</v>
      </c>
      <c r="AT177" s="31">
        <v>-0.27186960841053381</v>
      </c>
      <c r="AU177" s="31">
        <v>-0.13049631494402869</v>
      </c>
      <c r="AV177" s="31">
        <v>-0.26457607317170179</v>
      </c>
      <c r="AW177" s="31">
        <v>-0.59063999621209495</v>
      </c>
      <c r="AX177" s="31">
        <v>-0.52488425222808599</v>
      </c>
      <c r="AY17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3.7013512090384921</v>
      </c>
    </row>
    <row r="178" spans="1:51" x14ac:dyDescent="0.3">
      <c r="A178" s="22" t="s">
        <v>20</v>
      </c>
      <c r="B178" s="20">
        <v>2019</v>
      </c>
      <c r="C178" s="50">
        <v>1.7000000000000002</v>
      </c>
      <c r="D178" s="48">
        <v>28.01</v>
      </c>
      <c r="E178" s="48">
        <v>0</v>
      </c>
      <c r="F178" s="48">
        <v>0</v>
      </c>
      <c r="G178" s="48">
        <v>0</v>
      </c>
      <c r="H178" s="48">
        <v>0.43</v>
      </c>
      <c r="I178" s="48">
        <v>1</v>
      </c>
      <c r="J178" s="20"/>
      <c r="K178" s="31"/>
      <c r="L178" s="31"/>
      <c r="M178" s="62">
        <v>3</v>
      </c>
      <c r="N178" s="62">
        <v>2</v>
      </c>
      <c r="O178" s="77">
        <v>0</v>
      </c>
      <c r="P178" s="64"/>
      <c r="Q178" s="62"/>
      <c r="R178" s="62">
        <v>1</v>
      </c>
      <c r="S178" s="31">
        <v>-0.70080153447037963</v>
      </c>
      <c r="T178" s="31">
        <v>-3.0665238697629459E-2</v>
      </c>
      <c r="U178" s="31">
        <v>-0.36255534054061478</v>
      </c>
      <c r="V178" s="31">
        <v>-0.13834939104781849</v>
      </c>
      <c r="W178" s="31">
        <v>-0.7492337314942773</v>
      </c>
      <c r="X178" s="31">
        <v>0.33558426354503268</v>
      </c>
      <c r="Y178" s="31">
        <v>-0.16707854107100381</v>
      </c>
      <c r="Z178" s="31">
        <v>-0.69813551643612382</v>
      </c>
      <c r="AA178" s="31">
        <v>-0.48205208408028721</v>
      </c>
      <c r="AB178" s="31">
        <v>-0.31436877411104458</v>
      </c>
      <c r="AC178" s="31">
        <v>-0.29707095250518611</v>
      </c>
      <c r="AD178" s="31">
        <v>-0.44207096027457521</v>
      </c>
      <c r="AE178" s="61">
        <v>-0.87266694345591445</v>
      </c>
      <c r="AF17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3.2083539139254276</v>
      </c>
      <c r="AG178" s="31"/>
      <c r="AH178" s="31">
        <v>2</v>
      </c>
      <c r="AI178" s="31">
        <v>3</v>
      </c>
      <c r="AJ178" s="31">
        <v>0</v>
      </c>
      <c r="AK178" s="31">
        <v>2</v>
      </c>
      <c r="AL178" s="31">
        <v>-3.0665238697629459E-2</v>
      </c>
      <c r="AM178" s="31">
        <v>-0.36255534054061478</v>
      </c>
      <c r="AN178" s="31">
        <v>-0.48205208408028721</v>
      </c>
      <c r="AO178" s="31">
        <v>-0.29707095250518611</v>
      </c>
      <c r="AP178" s="31">
        <v>-0.87266694345591445</v>
      </c>
      <c r="AQ178" s="31">
        <v>0.53393041815012054</v>
      </c>
      <c r="AR178" s="31">
        <v>-1.2474721053571119E-2</v>
      </c>
      <c r="AS178" s="31">
        <v>4.722963870118959E-2</v>
      </c>
      <c r="AT178" s="31">
        <v>-0.34994027298788322</v>
      </c>
      <c r="AU178" s="31">
        <v>-0.36463218344518922</v>
      </c>
      <c r="AV178" s="31">
        <v>-0.26457607317170179</v>
      </c>
      <c r="AW178" s="31">
        <v>0.55181157673923953</v>
      </c>
      <c r="AX178" s="31">
        <v>0.51340934967585028</v>
      </c>
      <c r="AY17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2.395528136387068</v>
      </c>
    </row>
    <row r="179" spans="1:51" x14ac:dyDescent="0.3">
      <c r="A179" s="22" t="s">
        <v>21</v>
      </c>
      <c r="B179" s="20">
        <v>2019</v>
      </c>
      <c r="C179" s="50">
        <v>1.7000000000000002</v>
      </c>
      <c r="D179" s="48">
        <v>19.18</v>
      </c>
      <c r="E179" s="48">
        <v>0</v>
      </c>
      <c r="F179" s="48">
        <v>0</v>
      </c>
      <c r="G179" s="48">
        <v>0</v>
      </c>
      <c r="H179" s="48">
        <v>0.6</v>
      </c>
      <c r="I179" s="48">
        <v>0</v>
      </c>
      <c r="J179" s="20"/>
      <c r="K179" s="31"/>
      <c r="L179" s="31"/>
      <c r="M179" s="62">
        <v>3</v>
      </c>
      <c r="N179" s="62">
        <v>2</v>
      </c>
      <c r="O179" s="77">
        <v>0</v>
      </c>
      <c r="P179" s="64"/>
      <c r="Q179" s="62"/>
      <c r="R179" s="62">
        <v>1</v>
      </c>
      <c r="S179" s="31">
        <v>-0.41918881526469581</v>
      </c>
      <c r="T179" s="31">
        <v>-1.022285729191583</v>
      </c>
      <c r="U179" s="31">
        <v>0.3962412740991863</v>
      </c>
      <c r="V179" s="31">
        <v>-0.87042063074095999</v>
      </c>
      <c r="W179" s="31">
        <v>1.304798269252943</v>
      </c>
      <c r="X179" s="31">
        <v>0.1949492398050624</v>
      </c>
      <c r="Y179" s="31">
        <v>-0.27237759794428562</v>
      </c>
      <c r="Z179" s="31">
        <v>-0.79533702159103026</v>
      </c>
      <c r="AA179" s="31">
        <v>0.99109093984012753</v>
      </c>
      <c r="AB179" s="31">
        <v>0.13490489592768609</v>
      </c>
      <c r="AC179" s="31">
        <v>-0.37634635437558611</v>
      </c>
      <c r="AD179" s="31">
        <v>-0.40438480706385099</v>
      </c>
      <c r="AE179" s="61">
        <v>-0.45994009859289942</v>
      </c>
      <c r="AF17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6.099849986900221</v>
      </c>
      <c r="AG179" s="31"/>
      <c r="AH179" s="31">
        <v>2</v>
      </c>
      <c r="AI179" s="31">
        <v>3</v>
      </c>
      <c r="AJ179" s="31">
        <v>0</v>
      </c>
      <c r="AK179" s="31">
        <v>2</v>
      </c>
      <c r="AL179" s="31">
        <v>-1.022285729191583</v>
      </c>
      <c r="AM179" s="31">
        <v>0.3962412740991863</v>
      </c>
      <c r="AN179" s="31">
        <v>0.99109093984012753</v>
      </c>
      <c r="AO179" s="31">
        <v>-0.37634635437558611</v>
      </c>
      <c r="AP179" s="31">
        <v>-0.45994009859289942</v>
      </c>
      <c r="AQ179" s="31">
        <v>0.68869285819363424</v>
      </c>
      <c r="AR179" s="31">
        <v>-0.99708663278171028</v>
      </c>
      <c r="AS179" s="31">
        <v>-0.33551054780739459</v>
      </c>
      <c r="AT179" s="31">
        <v>0.15751904676489031</v>
      </c>
      <c r="AU179" s="31">
        <v>-0.65730201907163976</v>
      </c>
      <c r="AV179" s="31">
        <v>-1.04341473012736</v>
      </c>
      <c r="AW179" s="31">
        <v>-0.59063999621209495</v>
      </c>
      <c r="AX179" s="31">
        <v>1.064019593109756</v>
      </c>
      <c r="AY17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7.1451307101390462</v>
      </c>
    </row>
    <row r="180" spans="1:51" x14ac:dyDescent="0.3">
      <c r="A180" s="22" t="s">
        <v>22</v>
      </c>
      <c r="B180" s="20">
        <v>2019</v>
      </c>
      <c r="C180" s="48">
        <v>4.3660999999999994</v>
      </c>
      <c r="D180" s="48">
        <v>33.979999999999997</v>
      </c>
      <c r="E180" s="48">
        <v>0</v>
      </c>
      <c r="F180" s="48">
        <v>0</v>
      </c>
      <c r="G180" s="48">
        <v>0</v>
      </c>
      <c r="H180" s="48">
        <v>25.96</v>
      </c>
      <c r="I180" s="48">
        <v>128</v>
      </c>
      <c r="J180" s="20"/>
      <c r="K180" s="31"/>
      <c r="L180" s="31"/>
      <c r="M180" s="62">
        <v>5</v>
      </c>
      <c r="N180" s="62">
        <v>5</v>
      </c>
      <c r="O180" s="77">
        <v>-1</v>
      </c>
      <c r="P180" s="64"/>
      <c r="Q180" s="62"/>
      <c r="R180" s="62">
        <v>4</v>
      </c>
      <c r="S180" s="31">
        <v>4.0139586104711782</v>
      </c>
      <c r="T180" s="31">
        <v>-1.135613785248035</v>
      </c>
      <c r="U180" s="31">
        <v>2.3791738637380031</v>
      </c>
      <c r="V180" s="31">
        <v>-1.1286771382821601</v>
      </c>
      <c r="W180" s="31">
        <v>3.1415768853057449</v>
      </c>
      <c r="X180" s="31">
        <v>1.4849118713509939</v>
      </c>
      <c r="Y180" s="31">
        <v>0.80136366907668299</v>
      </c>
      <c r="Z180" s="31">
        <v>0.128077277380584</v>
      </c>
      <c r="AA180" s="31">
        <v>3.7233324145671469</v>
      </c>
      <c r="AB180" s="31">
        <v>5.1626726632220361</v>
      </c>
      <c r="AC180" s="31">
        <v>4.4143690571284004</v>
      </c>
      <c r="AD180" s="31">
        <v>1.6722980888185299</v>
      </c>
      <c r="AE180" s="61">
        <v>-0.99740655923522192</v>
      </c>
      <c r="AF18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100.86336707501043</v>
      </c>
      <c r="AG180" s="31"/>
      <c r="AH180" s="31">
        <v>5</v>
      </c>
      <c r="AI180" s="31">
        <v>4</v>
      </c>
      <c r="AJ180" s="31">
        <v>-1</v>
      </c>
      <c r="AK180" s="31">
        <v>4</v>
      </c>
      <c r="AL180" s="31">
        <v>-1.135613785248035</v>
      </c>
      <c r="AM180" s="31">
        <v>2.3791738637380031</v>
      </c>
      <c r="AN180" s="31">
        <v>3.7233324145671469</v>
      </c>
      <c r="AO180" s="31">
        <v>4.4143690571284004</v>
      </c>
      <c r="AP180" s="31">
        <v>-0.99740655923522192</v>
      </c>
      <c r="AQ180" s="31">
        <v>0.43720389312292451</v>
      </c>
      <c r="AR180" s="31">
        <v>-8.8214098878812666E-2</v>
      </c>
      <c r="AS180" s="31">
        <v>-0.78629343413972719</v>
      </c>
      <c r="AT180" s="31">
        <v>2.226391658064657</v>
      </c>
      <c r="AU180" s="31">
        <v>-1.2719086738871861</v>
      </c>
      <c r="AV180" s="31">
        <v>-1.510717924300754</v>
      </c>
      <c r="AW180" s="31">
        <v>-0.14635327339768719</v>
      </c>
      <c r="AX180" s="31">
        <v>2.5585331110017848</v>
      </c>
      <c r="AY18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57.53630266275767</v>
      </c>
    </row>
    <row r="181" spans="1:51" x14ac:dyDescent="0.3">
      <c r="A181" s="22" t="s">
        <v>23</v>
      </c>
      <c r="B181" s="20">
        <v>2019</v>
      </c>
      <c r="C181" s="50">
        <v>1.5</v>
      </c>
      <c r="D181" s="48">
        <v>21.39</v>
      </c>
      <c r="E181" s="48">
        <v>0</v>
      </c>
      <c r="F181" s="48">
        <v>0</v>
      </c>
      <c r="G181" s="48">
        <v>0</v>
      </c>
      <c r="H181" s="48">
        <v>0.63</v>
      </c>
      <c r="I181" s="48">
        <v>0</v>
      </c>
      <c r="J181" s="20"/>
      <c r="K181" s="31"/>
      <c r="L181" s="31"/>
      <c r="M181" s="62">
        <v>1</v>
      </c>
      <c r="N181" s="62">
        <v>1</v>
      </c>
      <c r="O181" s="77">
        <v>0</v>
      </c>
      <c r="P181" s="64"/>
      <c r="Q181" s="62"/>
      <c r="R181" s="62">
        <v>3</v>
      </c>
      <c r="S181" s="31">
        <v>-0.41918881526469581</v>
      </c>
      <c r="T181" s="31">
        <v>0.39431497151406508</v>
      </c>
      <c r="U181" s="31">
        <v>-1.9304555276968851</v>
      </c>
      <c r="V181" s="31">
        <v>1.541593481848853</v>
      </c>
      <c r="W181" s="31">
        <v>-1.0553635008364111</v>
      </c>
      <c r="X181" s="31">
        <v>-1.958221468489652</v>
      </c>
      <c r="Y181" s="31">
        <v>-0.34445812165889989</v>
      </c>
      <c r="Z181" s="31">
        <v>2.2827106416476841</v>
      </c>
      <c r="AA181" s="31">
        <v>-0.56891754510305792</v>
      </c>
      <c r="AB181" s="31">
        <v>0.12961078365472639</v>
      </c>
      <c r="AC181" s="31">
        <v>-0.52460951054541838</v>
      </c>
      <c r="AD181" s="31">
        <v>-0.41133908979943101</v>
      </c>
      <c r="AE181" s="61">
        <v>1.953052460891795</v>
      </c>
      <c r="AF18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21.311510305630176</v>
      </c>
      <c r="AG181" s="31"/>
      <c r="AH181" s="31">
        <v>0</v>
      </c>
      <c r="AI181" s="31">
        <v>2</v>
      </c>
      <c r="AJ181" s="31">
        <v>0</v>
      </c>
      <c r="AK181" s="31">
        <v>3</v>
      </c>
      <c r="AL181" s="31">
        <v>0.39431497151406508</v>
      </c>
      <c r="AM181" s="31">
        <v>-1.9304555276968851</v>
      </c>
      <c r="AN181" s="31">
        <v>-0.56891754510305792</v>
      </c>
      <c r="AO181" s="31">
        <v>-0.52460951054541838</v>
      </c>
      <c r="AP181" s="31">
        <v>1.953052460891795</v>
      </c>
      <c r="AQ181" s="31">
        <v>-0.74285971220886748</v>
      </c>
      <c r="AR181" s="31">
        <v>0.74491905719884344</v>
      </c>
      <c r="AS181" s="31">
        <v>0.98281676127772877</v>
      </c>
      <c r="AT181" s="31">
        <v>-0.62318759900860698</v>
      </c>
      <c r="AU181" s="31">
        <v>0.1329065371197769</v>
      </c>
      <c r="AV181" s="31">
        <v>1.8772302334563571</v>
      </c>
      <c r="AW181" s="31">
        <v>2.6463061271500181</v>
      </c>
      <c r="AX181" s="31">
        <v>-0.58781113719196065</v>
      </c>
      <c r="AY18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21.646591140069887</v>
      </c>
    </row>
    <row r="182" spans="1:51" x14ac:dyDescent="0.3">
      <c r="A182" s="22" t="s">
        <v>25</v>
      </c>
      <c r="B182" s="20">
        <v>2019</v>
      </c>
      <c r="C182" s="50">
        <v>3.1</v>
      </c>
      <c r="D182" s="48">
        <v>24.22</v>
      </c>
      <c r="E182" s="48">
        <v>0</v>
      </c>
      <c r="F182" s="48">
        <v>0</v>
      </c>
      <c r="G182" s="48">
        <v>0</v>
      </c>
      <c r="H182" s="48">
        <v>1.41</v>
      </c>
      <c r="I182" s="48">
        <v>0</v>
      </c>
      <c r="J182" s="20"/>
      <c r="K182" s="31"/>
      <c r="L182" s="31"/>
      <c r="M182" s="62">
        <v>1</v>
      </c>
      <c r="N182" s="62">
        <v>1</v>
      </c>
      <c r="O182" s="77">
        <v>0</v>
      </c>
      <c r="P182" s="64"/>
      <c r="Q182" s="62"/>
      <c r="R182" s="62">
        <v>3</v>
      </c>
      <c r="S182" s="31">
        <v>0.14403662314667171</v>
      </c>
      <c r="T182" s="31">
        <v>0.93262323778221234</v>
      </c>
      <c r="U182" s="31">
        <v>-1.5950758085190739</v>
      </c>
      <c r="V182" s="31">
        <v>9.0987861561669783E-2</v>
      </c>
      <c r="W182" s="31">
        <v>-0.22585057745772599</v>
      </c>
      <c r="X182" s="31">
        <v>-0.99317423661882243</v>
      </c>
      <c r="Y182" s="31">
        <v>-0.3564054847203898</v>
      </c>
      <c r="Z182" s="31">
        <v>0.8570885660423847</v>
      </c>
      <c r="AA182" s="31">
        <v>-0.60663496819555207</v>
      </c>
      <c r="AB182" s="31">
        <v>-0.28433015310352178</v>
      </c>
      <c r="AC182" s="31">
        <v>0.2167062703037427</v>
      </c>
      <c r="AD182" s="31">
        <v>-0.9264722242282617</v>
      </c>
      <c r="AE182" s="61">
        <v>1.5216014951329919</v>
      </c>
      <c r="AF18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9.0115406259817945</v>
      </c>
      <c r="AG182" s="31"/>
      <c r="AH182" s="31">
        <v>0</v>
      </c>
      <c r="AI182" s="31">
        <v>2</v>
      </c>
      <c r="AJ182" s="31">
        <v>0</v>
      </c>
      <c r="AK182" s="31">
        <v>3</v>
      </c>
      <c r="AL182" s="31">
        <v>0.93262323778221234</v>
      </c>
      <c r="AM182" s="31">
        <v>-1.5950758085190739</v>
      </c>
      <c r="AN182" s="31">
        <v>-0.60663496819555207</v>
      </c>
      <c r="AO182" s="31">
        <v>0.2167062703037427</v>
      </c>
      <c r="AP182" s="31">
        <v>1.5216014951329919</v>
      </c>
      <c r="AQ182" s="31">
        <v>-1.0717298973013341</v>
      </c>
      <c r="AR182" s="31">
        <v>0.78278874611146421</v>
      </c>
      <c r="AS182" s="31">
        <v>0.14078835095884351</v>
      </c>
      <c r="AT182" s="31">
        <v>-0.58415226671993159</v>
      </c>
      <c r="AU182" s="31">
        <v>1.0401830275617741</v>
      </c>
      <c r="AV182" s="31">
        <v>1.409927039282963</v>
      </c>
      <c r="AW182" s="31">
        <v>1.186506895045536</v>
      </c>
      <c r="AX182" s="31">
        <v>-0.65073802215583554</v>
      </c>
      <c r="AY18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13.167843637478384</v>
      </c>
    </row>
    <row r="183" spans="1:51" x14ac:dyDescent="0.3">
      <c r="A183" s="22" t="s">
        <v>26</v>
      </c>
      <c r="B183" s="20">
        <v>2019</v>
      </c>
      <c r="C183" s="50">
        <v>2.4</v>
      </c>
      <c r="D183" s="48">
        <v>23.02</v>
      </c>
      <c r="E183" s="48">
        <v>0</v>
      </c>
      <c r="F183" s="48">
        <v>0</v>
      </c>
      <c r="G183" s="48">
        <v>0</v>
      </c>
      <c r="H183" s="48">
        <v>0.2</v>
      </c>
      <c r="I183" s="48">
        <v>0</v>
      </c>
      <c r="J183" s="20"/>
      <c r="K183" s="31"/>
      <c r="L183" s="31"/>
      <c r="M183" s="62">
        <v>3</v>
      </c>
      <c r="N183" s="62">
        <v>2</v>
      </c>
      <c r="O183" s="77">
        <v>0</v>
      </c>
      <c r="P183" s="64"/>
      <c r="Q183" s="62"/>
      <c r="R183" s="62">
        <v>1</v>
      </c>
      <c r="S183" s="31">
        <v>-0.70080153447037963</v>
      </c>
      <c r="T183" s="31">
        <v>-0.85229364510690531</v>
      </c>
      <c r="U183" s="31">
        <v>-0.35417084756116518</v>
      </c>
      <c r="V183" s="31">
        <v>-0.32538117600585409</v>
      </c>
      <c r="W183" s="31">
        <v>0.12965496113313901</v>
      </c>
      <c r="X183" s="31">
        <v>1.551834744716947E-2</v>
      </c>
      <c r="Y183" s="31">
        <v>-0.44562510404906419</v>
      </c>
      <c r="Z183" s="31">
        <v>0.128077277380584</v>
      </c>
      <c r="AA183" s="31">
        <v>-0.33163312573388259</v>
      </c>
      <c r="AB183" s="31">
        <v>-0.52838742783666603</v>
      </c>
      <c r="AC183" s="31">
        <v>-0.4604630021617358</v>
      </c>
      <c r="AD183" s="31">
        <v>0.28514040219719922</v>
      </c>
      <c r="AE183" s="61">
        <v>-0.95224086992801293</v>
      </c>
      <c r="AF18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3.2701416012267899</v>
      </c>
      <c r="AG183" s="31"/>
      <c r="AH183" s="31">
        <v>2</v>
      </c>
      <c r="AI183" s="31">
        <v>3</v>
      </c>
      <c r="AJ183" s="31">
        <v>0</v>
      </c>
      <c r="AK183" s="31">
        <v>2</v>
      </c>
      <c r="AL183" s="31">
        <v>-0.85229364510690531</v>
      </c>
      <c r="AM183" s="31">
        <v>-0.35417084756116518</v>
      </c>
      <c r="AN183" s="31">
        <v>-0.33163312573388259</v>
      </c>
      <c r="AO183" s="31">
        <v>-0.4604630021617358</v>
      </c>
      <c r="AP183" s="31">
        <v>-0.95224086992801293</v>
      </c>
      <c r="AQ183" s="31">
        <v>1.307742618367689</v>
      </c>
      <c r="AR183" s="31">
        <v>-0.99708663278171028</v>
      </c>
      <c r="AS183" s="31">
        <v>0.38744313781993112</v>
      </c>
      <c r="AT183" s="31">
        <v>0.27462504363091378</v>
      </c>
      <c r="AU183" s="31">
        <v>-0.56950106838370462</v>
      </c>
      <c r="AV183" s="31">
        <v>-1.1453509661113271E-2</v>
      </c>
      <c r="AW183" s="31">
        <v>-8.2883741567057162E-2</v>
      </c>
      <c r="AX183" s="31">
        <v>-0.33610359733646078</v>
      </c>
      <c r="AY18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5.4548124288894675</v>
      </c>
    </row>
    <row r="184" spans="1:51" x14ac:dyDescent="0.3">
      <c r="A184" s="22" t="s">
        <v>27</v>
      </c>
      <c r="B184" s="20">
        <v>2019</v>
      </c>
      <c r="C184" s="50">
        <v>1.7000000000000002</v>
      </c>
      <c r="D184" s="48">
        <v>34.840000000000003</v>
      </c>
      <c r="E184" s="48">
        <v>0</v>
      </c>
      <c r="F184" s="48">
        <v>0</v>
      </c>
      <c r="G184" s="48">
        <v>0</v>
      </c>
      <c r="H184" s="48">
        <v>0.46</v>
      </c>
      <c r="I184" s="48">
        <v>0</v>
      </c>
      <c r="J184" s="20"/>
      <c r="K184" s="31"/>
      <c r="L184" s="31"/>
      <c r="M184" s="62">
        <v>3</v>
      </c>
      <c r="N184" s="62">
        <v>2</v>
      </c>
      <c r="O184" s="77">
        <v>0</v>
      </c>
      <c r="P184" s="64"/>
      <c r="Q184" s="62"/>
      <c r="R184" s="62">
        <v>1</v>
      </c>
      <c r="S184" s="31">
        <v>-0.41918881526469581</v>
      </c>
      <c r="T184" s="31">
        <v>0.7059671256693083</v>
      </c>
      <c r="U184" s="31">
        <v>-1.3141952937076551</v>
      </c>
      <c r="V184" s="31">
        <v>-0.12526882019571359</v>
      </c>
      <c r="W184" s="31">
        <v>0.42590957662552648</v>
      </c>
      <c r="X184" s="31">
        <v>-0.83799076214713186</v>
      </c>
      <c r="Y184" s="31">
        <v>-6.7586311117152284E-2</v>
      </c>
      <c r="Z184" s="31">
        <v>-0.48753225526715899</v>
      </c>
      <c r="AA184" s="31">
        <v>-0.65535030146319972</v>
      </c>
      <c r="AB184" s="31">
        <v>-0.24150679597918601</v>
      </c>
      <c r="AC184" s="31">
        <v>-0.15425419799057219</v>
      </c>
      <c r="AD184" s="31">
        <v>7.1319058166340141E-2</v>
      </c>
      <c r="AE184" s="61">
        <v>-0.42714083052914109</v>
      </c>
      <c r="AF18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4.2419330918595408</v>
      </c>
      <c r="AG184" s="31"/>
      <c r="AH184" s="31">
        <v>0</v>
      </c>
      <c r="AI184" s="31">
        <v>2</v>
      </c>
      <c r="AJ184" s="31">
        <v>0</v>
      </c>
      <c r="AK184" s="31">
        <v>2</v>
      </c>
      <c r="AL184" s="31">
        <v>0.7059671256693083</v>
      </c>
      <c r="AM184" s="31">
        <v>-1.3141952937076551</v>
      </c>
      <c r="AN184" s="31">
        <v>-0.65535030146319972</v>
      </c>
      <c r="AO184" s="31">
        <v>-0.15425419799057219</v>
      </c>
      <c r="AP184" s="31">
        <v>-0.42714083052914109</v>
      </c>
      <c r="AQ184" s="31">
        <v>0.39851328311204598</v>
      </c>
      <c r="AR184" s="31">
        <v>0.70704936828622267</v>
      </c>
      <c r="AS184" s="31">
        <v>-8.8855760946307025E-2</v>
      </c>
      <c r="AT184" s="31">
        <v>-0.31090494069920782</v>
      </c>
      <c r="AU184" s="31">
        <v>0.249974471370357</v>
      </c>
      <c r="AV184" s="31">
        <v>0.70897224802287018</v>
      </c>
      <c r="AW184" s="31">
        <v>0.55181157673923953</v>
      </c>
      <c r="AX184" s="31">
        <v>7.292115492872582E-2</v>
      </c>
      <c r="AY18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4.4994577871381507</v>
      </c>
    </row>
    <row r="185" spans="1:51" ht="28.2" x14ac:dyDescent="0.3">
      <c r="A185" s="22" t="s">
        <v>28</v>
      </c>
      <c r="B185" s="20">
        <v>2019</v>
      </c>
      <c r="C185" s="50">
        <v>1.3</v>
      </c>
      <c r="D185" s="48">
        <v>7.71</v>
      </c>
      <c r="E185" s="48">
        <v>0</v>
      </c>
      <c r="F185" s="48">
        <v>0</v>
      </c>
      <c r="G185" s="48">
        <v>0</v>
      </c>
      <c r="H185" s="48">
        <v>2.66</v>
      </c>
      <c r="I185" s="48">
        <v>0</v>
      </c>
      <c r="J185" s="20"/>
      <c r="K185" s="31"/>
      <c r="L185" s="31"/>
      <c r="M185" s="62">
        <v>1</v>
      </c>
      <c r="N185" s="62">
        <v>1</v>
      </c>
      <c r="O185" s="77">
        <v>0</v>
      </c>
      <c r="P185" s="64"/>
      <c r="Q185" s="62"/>
      <c r="R185" s="62">
        <v>1</v>
      </c>
      <c r="S185" s="31">
        <v>-0.58252419240399234</v>
      </c>
      <c r="T185" s="31">
        <v>0.59263906961285684</v>
      </c>
      <c r="U185" s="31">
        <v>1.5826470306906959</v>
      </c>
      <c r="V185" s="31">
        <v>-0.59240077769617372</v>
      </c>
      <c r="W185" s="31">
        <v>-0.57148096219884481</v>
      </c>
      <c r="X185" s="31">
        <v>-8.7290704390322656E-3</v>
      </c>
      <c r="Y185" s="31">
        <v>-0.49563212330376788</v>
      </c>
      <c r="Z185" s="31">
        <v>1.472698098690127</v>
      </c>
      <c r="AA185" s="31">
        <v>-0.75234826333586624</v>
      </c>
      <c r="AB185" s="31">
        <v>-0.59295213451407192</v>
      </c>
      <c r="AC185" s="31">
        <v>-0.33368287474304248</v>
      </c>
      <c r="AD185" s="31">
        <v>0.53955960210679399</v>
      </c>
      <c r="AE185" s="61">
        <v>0.65319523778057176</v>
      </c>
      <c r="AF18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8.0341763720501458</v>
      </c>
      <c r="AG185" s="31"/>
      <c r="AH185" s="31">
        <v>0</v>
      </c>
      <c r="AI185" s="31">
        <v>2</v>
      </c>
      <c r="AJ185" s="31">
        <v>1</v>
      </c>
      <c r="AK185" s="31">
        <v>3</v>
      </c>
      <c r="AL185" s="31">
        <v>0.59263906961285684</v>
      </c>
      <c r="AM185" s="31">
        <v>1.5826470306906959</v>
      </c>
      <c r="AN185" s="31">
        <v>-0.75234826333586624</v>
      </c>
      <c r="AO185" s="31">
        <v>-0.33368287474304248</v>
      </c>
      <c r="AP185" s="31">
        <v>0.65319523778057176</v>
      </c>
      <c r="AQ185" s="31">
        <v>-0.25922708707288722</v>
      </c>
      <c r="AR185" s="31">
        <v>-8.8214098878812666E-2</v>
      </c>
      <c r="AS185" s="31">
        <v>-1.390172395075493</v>
      </c>
      <c r="AT185" s="31">
        <v>-0.23283427612185831</v>
      </c>
      <c r="AU185" s="31">
        <v>1.47918778100145</v>
      </c>
      <c r="AV185" s="31">
        <v>1.935643132728031</v>
      </c>
      <c r="AW185" s="31">
        <v>-8.2883741567057162E-2</v>
      </c>
      <c r="AX185" s="31">
        <v>-1.5002509691681469</v>
      </c>
      <c r="AY18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14.21413389141391</v>
      </c>
    </row>
    <row r="186" spans="1:51" x14ac:dyDescent="0.3">
      <c r="A186" s="22" t="s">
        <v>29</v>
      </c>
      <c r="B186" s="20">
        <v>2019</v>
      </c>
      <c r="C186" s="50">
        <v>1.6</v>
      </c>
      <c r="D186" s="48">
        <v>27.02</v>
      </c>
      <c r="E186" s="48">
        <v>0</v>
      </c>
      <c r="F186" s="48">
        <v>0</v>
      </c>
      <c r="G186" s="48">
        <v>0</v>
      </c>
      <c r="H186" s="48">
        <v>1.3</v>
      </c>
      <c r="I186" s="48">
        <v>0</v>
      </c>
      <c r="J186" s="20"/>
      <c r="K186" s="31"/>
      <c r="L186" s="31"/>
      <c r="M186" s="62">
        <v>3</v>
      </c>
      <c r="N186" s="62">
        <v>2</v>
      </c>
      <c r="O186" s="77">
        <v>0</v>
      </c>
      <c r="P186" s="64"/>
      <c r="Q186" s="62"/>
      <c r="R186" s="62">
        <v>1</v>
      </c>
      <c r="S186" s="31">
        <v>-0.1848870328855669</v>
      </c>
      <c r="T186" s="31">
        <v>-0.48397746292343652</v>
      </c>
      <c r="U186" s="31">
        <v>0.36689554867113061</v>
      </c>
      <c r="V186" s="31">
        <v>-3.4580971479039282E-2</v>
      </c>
      <c r="W186" s="31">
        <v>-0.23572573130747229</v>
      </c>
      <c r="X186" s="31">
        <v>-3.879586861792194E-3</v>
      </c>
      <c r="Y186" s="31">
        <v>-0.19131728846126039</v>
      </c>
      <c r="Z186" s="31">
        <v>0.48448279628190932</v>
      </c>
      <c r="AA186" s="31">
        <v>-0.30581508086368592</v>
      </c>
      <c r="AB186" s="31">
        <v>4.8991492130263152E-2</v>
      </c>
      <c r="AC186" s="31">
        <v>8.478231909956549E-2</v>
      </c>
      <c r="AD186" s="31">
        <v>-0.62534399783071493</v>
      </c>
      <c r="AE186" s="61">
        <v>-1.0062372591430919</v>
      </c>
      <c r="AF18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2.237812752049547</v>
      </c>
      <c r="AG186" s="31"/>
      <c r="AH186" s="31">
        <v>2</v>
      </c>
      <c r="AI186" s="31">
        <v>3</v>
      </c>
      <c r="AJ186" s="31">
        <v>0</v>
      </c>
      <c r="AK186" s="31">
        <v>2</v>
      </c>
      <c r="AL186" s="31">
        <v>-0.48397746292343652</v>
      </c>
      <c r="AM186" s="31">
        <v>0.36689554867113061</v>
      </c>
      <c r="AN186" s="31">
        <v>-0.30581508086368592</v>
      </c>
      <c r="AO186" s="31">
        <v>8.478231909956549E-2</v>
      </c>
      <c r="AP186" s="31">
        <v>-1.0062372591430919</v>
      </c>
      <c r="AQ186" s="31">
        <v>-0.29791769708376559</v>
      </c>
      <c r="AR186" s="31">
        <v>-0.54265036583026194</v>
      </c>
      <c r="AS186" s="31">
        <v>0.591571237291176</v>
      </c>
      <c r="AT186" s="31">
        <v>0.78208436338368881</v>
      </c>
      <c r="AU186" s="31">
        <v>-0.39389916700783412</v>
      </c>
      <c r="AV186" s="31">
        <v>-0.1282793082044619</v>
      </c>
      <c r="AW186" s="31">
        <v>0.55181157673923953</v>
      </c>
      <c r="AX186" s="31">
        <v>0.19877492485647569</v>
      </c>
      <c r="AY18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3.3425273309247783</v>
      </c>
    </row>
    <row r="187" spans="1:51" x14ac:dyDescent="0.3">
      <c r="A187" s="22" t="s">
        <v>30</v>
      </c>
      <c r="B187" s="20">
        <v>2019</v>
      </c>
      <c r="C187" s="50">
        <v>2</v>
      </c>
      <c r="D187" s="48">
        <v>28.99</v>
      </c>
      <c r="E187" s="48">
        <v>0</v>
      </c>
      <c r="F187" s="48">
        <v>0</v>
      </c>
      <c r="G187" s="48">
        <v>0</v>
      </c>
      <c r="H187" s="48">
        <v>0.2</v>
      </c>
      <c r="I187" s="48">
        <v>0</v>
      </c>
      <c r="J187" s="20"/>
      <c r="K187" s="31"/>
      <c r="L187" s="31"/>
      <c r="M187" s="62">
        <v>3</v>
      </c>
      <c r="N187" s="62">
        <v>2</v>
      </c>
      <c r="O187" s="77">
        <v>0</v>
      </c>
      <c r="P187" s="64"/>
      <c r="Q187" s="62"/>
      <c r="R187" s="62">
        <v>1</v>
      </c>
      <c r="S187" s="31">
        <v>-0.60927740072853243</v>
      </c>
      <c r="T187" s="31">
        <v>-0.73896558905045384</v>
      </c>
      <c r="U187" s="31">
        <v>-0.14036627658531381</v>
      </c>
      <c r="V187" s="31">
        <v>-2.5159546732094789E-2</v>
      </c>
      <c r="W187" s="31">
        <v>-0.48260457755112862</v>
      </c>
      <c r="X187" s="31">
        <v>0.68474708110633709</v>
      </c>
      <c r="Y187" s="31">
        <v>-0.16655205390259839</v>
      </c>
      <c r="Z187" s="31">
        <v>-0.45513175354885688</v>
      </c>
      <c r="AA187" s="31">
        <v>0.24417057469871001</v>
      </c>
      <c r="AB187" s="31">
        <v>-0.61588808302450282</v>
      </c>
      <c r="AC187" s="31">
        <v>-2.202766891666056E-2</v>
      </c>
      <c r="AD187" s="31">
        <v>0.32009712551033342</v>
      </c>
      <c r="AE187" s="61">
        <v>0.22792819749687279</v>
      </c>
      <c r="AF18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2.4681310818703182</v>
      </c>
      <c r="AG187" s="31"/>
      <c r="AH187" s="31">
        <v>2</v>
      </c>
      <c r="AI187" s="31">
        <v>3</v>
      </c>
      <c r="AJ187" s="31">
        <v>0</v>
      </c>
      <c r="AK187" s="31">
        <v>2</v>
      </c>
      <c r="AL187" s="31">
        <v>-0.73896558905045384</v>
      </c>
      <c r="AM187" s="31">
        <v>-0.14036627658531381</v>
      </c>
      <c r="AN187" s="31">
        <v>0.24417057469871001</v>
      </c>
      <c r="AO187" s="31">
        <v>-2.202766891666056E-2</v>
      </c>
      <c r="AP187" s="31">
        <v>0.22792819749687279</v>
      </c>
      <c r="AQ187" s="31">
        <v>0.24375084306853231</v>
      </c>
      <c r="AR187" s="31">
        <v>-0.39117161017977881</v>
      </c>
      <c r="AS187" s="31">
        <v>0.13228301348087501</v>
      </c>
      <c r="AT187" s="31">
        <v>0.78208436338368881</v>
      </c>
      <c r="AU187" s="31">
        <v>-0.59876805194634963</v>
      </c>
      <c r="AV187" s="31">
        <v>-0.79029216661677115</v>
      </c>
      <c r="AW187" s="31">
        <v>-0.71757905987335413</v>
      </c>
      <c r="AX187" s="31">
        <v>1.0482878718687869</v>
      </c>
      <c r="AY18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4.1163250916993599</v>
      </c>
    </row>
    <row r="188" spans="1:51" x14ac:dyDescent="0.3">
      <c r="A188" s="22" t="s">
        <v>31</v>
      </c>
      <c r="B188" s="20">
        <v>2019</v>
      </c>
      <c r="C188" s="48">
        <v>1.4000000000000001</v>
      </c>
      <c r="D188" s="48">
        <v>37.159999999999997</v>
      </c>
      <c r="E188" s="48">
        <v>0</v>
      </c>
      <c r="F188" s="48">
        <v>0</v>
      </c>
      <c r="G188" s="48">
        <v>0</v>
      </c>
      <c r="H188" s="48">
        <v>11.76</v>
      </c>
      <c r="I188" s="48">
        <v>0</v>
      </c>
      <c r="J188" s="20"/>
      <c r="K188" s="31"/>
      <c r="L188" s="31"/>
      <c r="M188" s="62">
        <v>0</v>
      </c>
      <c r="N188" s="62">
        <v>3</v>
      </c>
      <c r="O188" s="77">
        <v>-1</v>
      </c>
      <c r="P188" s="64"/>
      <c r="Q188" s="62"/>
      <c r="R188" s="62">
        <v>0</v>
      </c>
      <c r="S188" s="31">
        <v>-0.42622913324483802</v>
      </c>
      <c r="T188" s="31">
        <v>-0.1723253087681943</v>
      </c>
      <c r="U188" s="31">
        <v>-0.88658615175594646</v>
      </c>
      <c r="V188" s="31">
        <v>1.527863185803888</v>
      </c>
      <c r="W188" s="31">
        <v>-0.85786042384148609</v>
      </c>
      <c r="X188" s="31">
        <v>-1.2841432512532429</v>
      </c>
      <c r="Y188" s="31">
        <v>0.16685067184388239</v>
      </c>
      <c r="Z188" s="31">
        <v>4.7076023084828333E-2</v>
      </c>
      <c r="AA188" s="31">
        <v>9.6807062756803196E-3</v>
      </c>
      <c r="AB188" s="31">
        <v>1.5026180896594401</v>
      </c>
      <c r="AC188" s="31">
        <v>2.524770260637375</v>
      </c>
      <c r="AD188" s="31">
        <v>0.67586439198403181</v>
      </c>
      <c r="AE188" s="61">
        <v>1.072603763761941</v>
      </c>
      <c r="AF18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15.986463119098818</v>
      </c>
      <c r="AG188" s="31"/>
      <c r="AH188" s="31">
        <v>1</v>
      </c>
      <c r="AI188" s="31">
        <v>1</v>
      </c>
      <c r="AJ188" s="31">
        <v>-1</v>
      </c>
      <c r="AK188" s="31">
        <v>1</v>
      </c>
      <c r="AL188" s="31">
        <v>-0.1723253087681943</v>
      </c>
      <c r="AM188" s="31">
        <v>-0.88658615175594646</v>
      </c>
      <c r="AN188" s="31">
        <v>9.6807062756803196E-3</v>
      </c>
      <c r="AO188" s="31">
        <v>2.524770260637375</v>
      </c>
      <c r="AP188" s="31">
        <v>1.072603763761941</v>
      </c>
      <c r="AQ188" s="31">
        <v>-2.619354297736471</v>
      </c>
      <c r="AR188" s="31">
        <v>0.44196154589787728</v>
      </c>
      <c r="AS188" s="31">
        <v>0.48100185007758511</v>
      </c>
      <c r="AT188" s="31">
        <v>1.4847203445798349</v>
      </c>
      <c r="AU188" s="31">
        <v>-0.56950106838370462</v>
      </c>
      <c r="AV188" s="31">
        <v>0.1248432553061271</v>
      </c>
      <c r="AW188" s="31">
        <v>2.3289584679968698</v>
      </c>
      <c r="AX188" s="31">
        <v>-0.399030482300336</v>
      </c>
      <c r="AY18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23.756062838891701</v>
      </c>
    </row>
    <row r="189" spans="1:51" ht="28.2" x14ac:dyDescent="0.3">
      <c r="A189" s="22" t="s">
        <v>32</v>
      </c>
      <c r="B189" s="20">
        <v>2019</v>
      </c>
      <c r="C189" s="50">
        <v>3.9</v>
      </c>
      <c r="D189" s="48">
        <v>15.01</v>
      </c>
      <c r="E189" s="48">
        <v>0</v>
      </c>
      <c r="F189" s="48">
        <v>0</v>
      </c>
      <c r="G189" s="48">
        <v>0</v>
      </c>
      <c r="H189" s="48">
        <v>6.66</v>
      </c>
      <c r="I189" s="48">
        <v>0</v>
      </c>
      <c r="J189" s="20"/>
      <c r="K189" s="31"/>
      <c r="L189" s="31"/>
      <c r="M189" s="62">
        <v>1</v>
      </c>
      <c r="N189" s="62">
        <v>1</v>
      </c>
      <c r="O189" s="77">
        <v>0</v>
      </c>
      <c r="P189" s="64"/>
      <c r="Q189" s="62"/>
      <c r="R189" s="62">
        <v>1</v>
      </c>
      <c r="S189" s="31">
        <v>-0.3983494740434752</v>
      </c>
      <c r="T189" s="31">
        <v>0.25265490144350028</v>
      </c>
      <c r="U189" s="31">
        <v>1.4778408684476301</v>
      </c>
      <c r="V189" s="31">
        <v>0.27929512249066291</v>
      </c>
      <c r="W189" s="31">
        <v>7.040403803466147E-2</v>
      </c>
      <c r="X189" s="31">
        <v>1.0969531851717671</v>
      </c>
      <c r="Y189" s="31">
        <v>-0.49521200296626638</v>
      </c>
      <c r="Z189" s="31">
        <v>-0.69813551643612382</v>
      </c>
      <c r="AA189" s="31">
        <v>-1.9887477487153919</v>
      </c>
      <c r="AB189" s="31">
        <v>-0.78033466875149715</v>
      </c>
      <c r="AC189" s="31">
        <v>-0.75577900302246281</v>
      </c>
      <c r="AD189" s="31">
        <v>1.6600108317250251</v>
      </c>
      <c r="AE189" s="61">
        <v>1.286696443835305</v>
      </c>
      <c r="AF18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13.971892751525264</v>
      </c>
      <c r="AG189" s="31"/>
      <c r="AH189" s="31">
        <v>0</v>
      </c>
      <c r="AI189" s="31">
        <v>2</v>
      </c>
      <c r="AJ189" s="31">
        <v>1</v>
      </c>
      <c r="AK189" s="31">
        <v>3</v>
      </c>
      <c r="AL189" s="31">
        <v>0.25265490144350028</v>
      </c>
      <c r="AM189" s="31">
        <v>1.4778408684476301</v>
      </c>
      <c r="AN189" s="31">
        <v>-1.9887477487153919</v>
      </c>
      <c r="AO189" s="31">
        <v>-0.75577900302246281</v>
      </c>
      <c r="AP189" s="31">
        <v>1.286696443835305</v>
      </c>
      <c r="AQ189" s="31">
        <v>0.30178675808484989</v>
      </c>
      <c r="AR189" s="31">
        <v>-0.20182316561667499</v>
      </c>
      <c r="AS189" s="31">
        <v>-0.18241447320396101</v>
      </c>
      <c r="AT189" s="31">
        <v>-2.2041185566999388</v>
      </c>
      <c r="AU189" s="31">
        <v>1.742590633065255</v>
      </c>
      <c r="AV189" s="31">
        <v>1.799346367760791</v>
      </c>
      <c r="AW189" s="31">
        <v>0.2344639175860912</v>
      </c>
      <c r="AX189" s="31">
        <v>-1.4530558054452409</v>
      </c>
      <c r="AY18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21.893590837252958</v>
      </c>
    </row>
    <row r="190" spans="1:51" ht="28.2" x14ac:dyDescent="0.3">
      <c r="A190" s="22" t="s">
        <v>33</v>
      </c>
      <c r="B190" s="20">
        <v>2019</v>
      </c>
      <c r="C190" s="50">
        <v>2.5</v>
      </c>
      <c r="D190" s="48">
        <v>12.03</v>
      </c>
      <c r="E190" s="48">
        <v>0</v>
      </c>
      <c r="F190" s="48">
        <v>0</v>
      </c>
      <c r="G190" s="48">
        <v>0</v>
      </c>
      <c r="H190" s="48">
        <v>0.6</v>
      </c>
      <c r="I190" s="48">
        <v>3</v>
      </c>
      <c r="J190" s="20"/>
      <c r="K190" s="31"/>
      <c r="L190" s="31"/>
      <c r="M190" s="62">
        <v>3</v>
      </c>
      <c r="N190" s="62">
        <v>2</v>
      </c>
      <c r="O190" s="77">
        <v>0</v>
      </c>
      <c r="P190" s="64"/>
      <c r="Q190" s="62"/>
      <c r="R190" s="62">
        <v>1</v>
      </c>
      <c r="S190" s="31">
        <v>7.8702472290953049E-2</v>
      </c>
      <c r="T190" s="31">
        <v>-2.3332246835160841E-3</v>
      </c>
      <c r="U190" s="31">
        <v>-1.2177736244440329</v>
      </c>
      <c r="V190" s="31">
        <v>-0.56081714781072112</v>
      </c>
      <c r="W190" s="31">
        <v>-0.57148096219884481</v>
      </c>
      <c r="X190" s="31">
        <v>-0.61006503401683554</v>
      </c>
      <c r="Y190" s="31">
        <v>-0.28625665522122862</v>
      </c>
      <c r="Z190" s="31">
        <v>-0.26072874323904288</v>
      </c>
      <c r="AA190" s="31">
        <v>-0.82823384354442631</v>
      </c>
      <c r="AB190" s="31">
        <v>-0.34830908162301089</v>
      </c>
      <c r="AC190" s="31">
        <v>-0.25228942778450197</v>
      </c>
      <c r="AD190" s="31">
        <v>-1.222837283088144</v>
      </c>
      <c r="AE190" s="61">
        <v>0.1245513726305516</v>
      </c>
      <c r="AF19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5.0341647194871726</v>
      </c>
      <c r="AG190" s="31"/>
      <c r="AH190" s="31">
        <v>2</v>
      </c>
      <c r="AI190" s="31">
        <v>3</v>
      </c>
      <c r="AJ190" s="31">
        <v>0</v>
      </c>
      <c r="AK190" s="31">
        <v>2</v>
      </c>
      <c r="AL190" s="31">
        <v>-2.3332246835160841E-3</v>
      </c>
      <c r="AM190" s="31">
        <v>-1.2177736244440329</v>
      </c>
      <c r="AN190" s="31">
        <v>-0.82823384354442631</v>
      </c>
      <c r="AO190" s="31">
        <v>-0.25228942778450197</v>
      </c>
      <c r="AP190" s="31">
        <v>0.1245513726305516</v>
      </c>
      <c r="AQ190" s="31">
        <v>0.66934755318819494</v>
      </c>
      <c r="AR190" s="31">
        <v>-0.50478067691764117</v>
      </c>
      <c r="AS190" s="31">
        <v>0.32790577547415128</v>
      </c>
      <c r="AT190" s="31">
        <v>-0.54511693443125753</v>
      </c>
      <c r="AU190" s="31">
        <v>-7.1962347818738573E-2</v>
      </c>
      <c r="AV190" s="31">
        <v>-0.1282793082044619</v>
      </c>
      <c r="AW190" s="31">
        <v>0.74222017223112846</v>
      </c>
      <c r="AX190" s="31">
        <v>-0.14732294244483621</v>
      </c>
      <c r="AY19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3.9498456861132221</v>
      </c>
    </row>
    <row r="191" spans="1:51" x14ac:dyDescent="0.3">
      <c r="A191" s="22" t="s">
        <v>34</v>
      </c>
      <c r="B191" s="20">
        <v>2019</v>
      </c>
      <c r="C191" s="50">
        <v>2.1</v>
      </c>
      <c r="D191" s="48">
        <v>28.25</v>
      </c>
      <c r="E191" s="48">
        <v>0</v>
      </c>
      <c r="F191" s="48">
        <v>0</v>
      </c>
      <c r="G191" s="48">
        <v>0</v>
      </c>
      <c r="H191" s="48">
        <v>0.16</v>
      </c>
      <c r="I191" s="48">
        <v>0</v>
      </c>
      <c r="J191" s="20"/>
      <c r="K191" s="31"/>
      <c r="L191" s="31"/>
      <c r="M191" s="62">
        <v>3</v>
      </c>
      <c r="N191" s="62">
        <v>2</v>
      </c>
      <c r="O191" s="77">
        <v>0</v>
      </c>
      <c r="P191" s="64"/>
      <c r="Q191" s="62"/>
      <c r="R191" s="62">
        <v>1</v>
      </c>
      <c r="S191" s="31">
        <v>-0.18178929297430441</v>
      </c>
      <c r="T191" s="31">
        <v>-0.37064940686698489</v>
      </c>
      <c r="U191" s="31">
        <v>0.1153607592877678</v>
      </c>
      <c r="V191" s="31">
        <v>2.1238118946357711E-2</v>
      </c>
      <c r="W191" s="31">
        <v>-4.8097808162293552E-2</v>
      </c>
      <c r="X191" s="31">
        <v>-0.42578465808170252</v>
      </c>
      <c r="Y191" s="31">
        <v>-0.40496891320630118</v>
      </c>
      <c r="Z191" s="31">
        <v>-1.038340784478297</v>
      </c>
      <c r="AA191" s="31">
        <v>-0.64078257782135695</v>
      </c>
      <c r="AB191" s="31">
        <v>-0.47428981082193961</v>
      </c>
      <c r="AC191" s="31">
        <v>-0.45350371115784571</v>
      </c>
      <c r="AD191" s="31">
        <v>-0.58361548180162959</v>
      </c>
      <c r="AE191" s="61">
        <v>-0.88112247252965759</v>
      </c>
      <c r="AF19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3.5681474668312041</v>
      </c>
      <c r="AG191" s="31"/>
      <c r="AH191" s="31">
        <v>2</v>
      </c>
      <c r="AI191" s="31">
        <v>3</v>
      </c>
      <c r="AJ191" s="31">
        <v>0</v>
      </c>
      <c r="AK191" s="31">
        <v>2</v>
      </c>
      <c r="AL191" s="31">
        <v>-0.37064940686698489</v>
      </c>
      <c r="AM191" s="31">
        <v>0.1153607592877678</v>
      </c>
      <c r="AN191" s="31">
        <v>-0.64078257782135695</v>
      </c>
      <c r="AO191" s="31">
        <v>-0.45350371115784571</v>
      </c>
      <c r="AP191" s="31">
        <v>-0.88112247252965759</v>
      </c>
      <c r="AQ191" s="31">
        <v>0.57262102816099891</v>
      </c>
      <c r="AR191" s="31">
        <v>-0.16395347670405419</v>
      </c>
      <c r="AS191" s="31">
        <v>0.65110859963695578</v>
      </c>
      <c r="AT191" s="31">
        <v>-7.669294696715942E-2</v>
      </c>
      <c r="AU191" s="31">
        <v>-0.27683123275725408</v>
      </c>
      <c r="AV191" s="31">
        <v>8.5901322458343962E-2</v>
      </c>
      <c r="AW191" s="31">
        <v>-1.1618657826877621</v>
      </c>
      <c r="AX191" s="31">
        <v>0.2302383673384131</v>
      </c>
      <c r="AY19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3.8148899997209091</v>
      </c>
    </row>
    <row r="192" spans="1:51" x14ac:dyDescent="0.3">
      <c r="A192" s="22" t="s">
        <v>35</v>
      </c>
      <c r="B192" s="20">
        <v>2019</v>
      </c>
      <c r="C192" s="50">
        <v>3.3000000000000003</v>
      </c>
      <c r="D192" s="48">
        <v>31.19</v>
      </c>
      <c r="E192" s="48">
        <v>0</v>
      </c>
      <c r="F192" s="48">
        <v>0</v>
      </c>
      <c r="G192" s="48">
        <v>0</v>
      </c>
      <c r="H192" s="48">
        <v>0.16</v>
      </c>
      <c r="I192" s="48">
        <v>0</v>
      </c>
      <c r="J192" s="20"/>
      <c r="K192" s="31"/>
      <c r="L192" s="31"/>
      <c r="M192" s="62">
        <v>3</v>
      </c>
      <c r="N192" s="62">
        <v>2</v>
      </c>
      <c r="O192" s="77">
        <v>0</v>
      </c>
      <c r="P192" s="64"/>
      <c r="Q192" s="62"/>
      <c r="R192" s="62">
        <v>1</v>
      </c>
      <c r="S192" s="31">
        <v>7.5604732379690495E-2</v>
      </c>
      <c r="T192" s="31">
        <v>-0.31398537883875921</v>
      </c>
      <c r="U192" s="31">
        <v>-0.14036627658531381</v>
      </c>
      <c r="V192" s="31">
        <v>0.2114799069289181</v>
      </c>
      <c r="W192" s="31">
        <v>-0.70973311609529233</v>
      </c>
      <c r="X192" s="31">
        <v>-0.81859282783817022</v>
      </c>
      <c r="Y192" s="31">
        <v>-0.37896632877180231</v>
      </c>
      <c r="Z192" s="31">
        <v>0.3062800368312466</v>
      </c>
      <c r="AA192" s="31">
        <v>-0.45693718428686247</v>
      </c>
      <c r="AB192" s="31">
        <v>-0.47542776025269201</v>
      </c>
      <c r="AC192" s="31">
        <v>-0.15697739881818129</v>
      </c>
      <c r="AD192" s="31">
        <v>-0.20871171080245429</v>
      </c>
      <c r="AE192" s="61">
        <v>-0.63980734642614534</v>
      </c>
      <c r="AF19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2.4923466576039339</v>
      </c>
      <c r="AG192" s="31"/>
      <c r="AH192" s="31">
        <v>2</v>
      </c>
      <c r="AI192" s="31">
        <v>3</v>
      </c>
      <c r="AJ192" s="31">
        <v>0</v>
      </c>
      <c r="AK192" s="31">
        <v>2</v>
      </c>
      <c r="AL192" s="31">
        <v>-0.31398537883875921</v>
      </c>
      <c r="AM192" s="31">
        <v>-0.14036627658531381</v>
      </c>
      <c r="AN192" s="31">
        <v>-0.45693718428686247</v>
      </c>
      <c r="AO192" s="31">
        <v>-0.15697739881818129</v>
      </c>
      <c r="AP192" s="31">
        <v>-0.63980734642614534</v>
      </c>
      <c r="AQ192" s="31">
        <v>0.65000224818275576</v>
      </c>
      <c r="AR192" s="31">
        <v>2.5394967859049641E-2</v>
      </c>
      <c r="AS192" s="31">
        <v>0.93178473640991755</v>
      </c>
      <c r="AT192" s="31">
        <v>-0.31090494069920782</v>
      </c>
      <c r="AU192" s="31">
        <v>-0.48170011769576948</v>
      </c>
      <c r="AV192" s="31">
        <v>-0.32298897244337632</v>
      </c>
      <c r="AW192" s="31">
        <v>1.440385022368055</v>
      </c>
      <c r="AX192" s="31">
        <v>0.71792172580844382</v>
      </c>
      <c r="AY19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5.075586445342557</v>
      </c>
    </row>
    <row r="193" spans="1:51" x14ac:dyDescent="0.3">
      <c r="A193" s="22" t="s">
        <v>36</v>
      </c>
      <c r="B193" s="20">
        <v>2019</v>
      </c>
      <c r="C193" s="50">
        <v>1.4000000000000001</v>
      </c>
      <c r="D193" s="48">
        <v>10.57</v>
      </c>
      <c r="E193" s="48">
        <v>0</v>
      </c>
      <c r="F193" s="48">
        <v>0</v>
      </c>
      <c r="G193" s="48">
        <v>0</v>
      </c>
      <c r="H193" s="48">
        <v>0.48</v>
      </c>
      <c r="I193" s="48">
        <v>16</v>
      </c>
      <c r="J193" s="20"/>
      <c r="K193" s="31"/>
      <c r="L193" s="31"/>
      <c r="M193" s="62">
        <v>3</v>
      </c>
      <c r="N193" s="62">
        <v>2</v>
      </c>
      <c r="O193" s="77">
        <v>0</v>
      </c>
      <c r="P193" s="64"/>
      <c r="Q193" s="62"/>
      <c r="R193" s="62">
        <v>1</v>
      </c>
      <c r="S193" s="31">
        <v>-0.23754861137702979</v>
      </c>
      <c r="T193" s="31">
        <v>-0.1723253087681943</v>
      </c>
      <c r="U193" s="31">
        <v>0.51362417581142106</v>
      </c>
      <c r="V193" s="31">
        <v>-0.66257731887173754</v>
      </c>
      <c r="W193" s="31">
        <v>-0.41347850060290481</v>
      </c>
      <c r="X193" s="31">
        <v>0.63625224533393365</v>
      </c>
      <c r="Y193" s="31">
        <v>-0.25056475905741571</v>
      </c>
      <c r="Z193" s="31">
        <v>-0.37413049925310132</v>
      </c>
      <c r="AA193" s="31">
        <v>1.106587026040184</v>
      </c>
      <c r="AB193" s="31">
        <v>0.45473216656065318</v>
      </c>
      <c r="AC193" s="31">
        <v>1.058477903904709</v>
      </c>
      <c r="AD193" s="31">
        <v>7.1326558340038216E-3</v>
      </c>
      <c r="AE193" s="61">
        <v>0.40662678748871178</v>
      </c>
      <c r="AF19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4.2845694530191611</v>
      </c>
      <c r="AG193" s="31"/>
      <c r="AH193" s="31">
        <v>2</v>
      </c>
      <c r="AI193" s="31">
        <v>1</v>
      </c>
      <c r="AJ193" s="31">
        <v>0</v>
      </c>
      <c r="AK193" s="31">
        <v>1</v>
      </c>
      <c r="AL193" s="31">
        <v>-0.1723253087681943</v>
      </c>
      <c r="AM193" s="31">
        <v>0.51362417581142106</v>
      </c>
      <c r="AN193" s="31">
        <v>1.106587026040184</v>
      </c>
      <c r="AO193" s="31">
        <v>1.058477903904709</v>
      </c>
      <c r="AP193" s="31">
        <v>0.40662678748871178</v>
      </c>
      <c r="AQ193" s="31">
        <v>0.30178675808484989</v>
      </c>
      <c r="AR193" s="31">
        <v>0.32835247916001581</v>
      </c>
      <c r="AS193" s="31">
        <v>-0.2334464980717722</v>
      </c>
      <c r="AT193" s="31">
        <v>0.1184837144762149</v>
      </c>
      <c r="AU193" s="31">
        <v>-0.27683123275725408</v>
      </c>
      <c r="AV193" s="31">
        <v>-0.69293733449731387</v>
      </c>
      <c r="AW193" s="31">
        <v>-0.84451812353461331</v>
      </c>
      <c r="AX193" s="31">
        <v>-2.1469172517086209E-2</v>
      </c>
      <c r="AY19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4.3416571928794658</v>
      </c>
    </row>
    <row r="194" spans="1:51" x14ac:dyDescent="0.3">
      <c r="A194" s="22" t="s">
        <v>37</v>
      </c>
      <c r="B194" s="20">
        <v>2019</v>
      </c>
      <c r="C194" s="50">
        <v>1.6</v>
      </c>
      <c r="D194" s="48">
        <v>28.96</v>
      </c>
      <c r="E194" s="48">
        <v>0</v>
      </c>
      <c r="F194" s="48">
        <v>0</v>
      </c>
      <c r="G194" s="48">
        <v>0</v>
      </c>
      <c r="H194" s="48">
        <v>0.49</v>
      </c>
      <c r="I194" s="48">
        <v>1</v>
      </c>
      <c r="J194" s="20"/>
      <c r="K194" s="31"/>
      <c r="L194" s="31"/>
      <c r="M194" s="62">
        <v>3</v>
      </c>
      <c r="N194" s="62">
        <v>2</v>
      </c>
      <c r="O194" s="77">
        <v>0</v>
      </c>
      <c r="P194" s="64"/>
      <c r="Q194" s="62"/>
      <c r="R194" s="62">
        <v>1</v>
      </c>
      <c r="S194" s="31">
        <v>-0.29330792977975523</v>
      </c>
      <c r="T194" s="31">
        <v>0.11099483137293541</v>
      </c>
      <c r="U194" s="31">
        <v>-0.63924360886230847</v>
      </c>
      <c r="V194" s="31">
        <v>-0.180084215371105</v>
      </c>
      <c r="W194" s="31">
        <v>6.0528884184915213E-2</v>
      </c>
      <c r="X194" s="31">
        <v>8.3411117528533904E-2</v>
      </c>
      <c r="Y194" s="31">
        <v>0.21169622630669499</v>
      </c>
      <c r="Z194" s="31">
        <v>-0.69813551643612382</v>
      </c>
      <c r="AA194" s="31">
        <v>8.571052137178338E-2</v>
      </c>
      <c r="AB194" s="31">
        <v>-0.24759688399804081</v>
      </c>
      <c r="AC194" s="31">
        <v>3.9698216509147129E-2</v>
      </c>
      <c r="AD194" s="31">
        <v>-0.80357206748833621</v>
      </c>
      <c r="AE194" s="61">
        <v>0.23074937477898419</v>
      </c>
      <c r="AF19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1.851441562692115</v>
      </c>
      <c r="AG194" s="31"/>
      <c r="AH194" s="31">
        <v>2</v>
      </c>
      <c r="AI194" s="31">
        <v>3</v>
      </c>
      <c r="AJ194" s="31">
        <v>0</v>
      </c>
      <c r="AK194" s="31">
        <v>2</v>
      </c>
      <c r="AL194" s="31">
        <v>0.11099483137293541</v>
      </c>
      <c r="AM194" s="31">
        <v>-0.63924360886230847</v>
      </c>
      <c r="AN194" s="31">
        <v>8.571052137178338E-2</v>
      </c>
      <c r="AO194" s="31">
        <v>3.9698216509147129E-2</v>
      </c>
      <c r="AP194" s="31">
        <v>0.23074937477898419</v>
      </c>
      <c r="AQ194" s="31">
        <v>1.1607183003261769E-2</v>
      </c>
      <c r="AR194" s="31">
        <v>-8.8214098878812666E-2</v>
      </c>
      <c r="AS194" s="31">
        <v>0.25135773817243451</v>
      </c>
      <c r="AT194" s="31">
        <v>0.37221337435260099</v>
      </c>
      <c r="AU194" s="31">
        <v>-0.36463218344518922</v>
      </c>
      <c r="AV194" s="31">
        <v>0.59214644947952189</v>
      </c>
      <c r="AW194" s="31">
        <v>0.86915923589238786</v>
      </c>
      <c r="AX194" s="31">
        <v>-0.44622564602324227</v>
      </c>
      <c r="AY19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2.1309088737570168</v>
      </c>
    </row>
    <row r="195" spans="1:51" x14ac:dyDescent="0.3">
      <c r="A195" s="22" t="s">
        <v>38</v>
      </c>
      <c r="B195" s="20">
        <v>2019</v>
      </c>
      <c r="C195" s="50">
        <v>2.2999999999999998</v>
      </c>
      <c r="D195" s="48">
        <v>29.53</v>
      </c>
      <c r="E195" s="48">
        <v>0</v>
      </c>
      <c r="F195" s="48">
        <v>0</v>
      </c>
      <c r="G195" s="48">
        <v>0</v>
      </c>
      <c r="H195" s="48">
        <v>0.36</v>
      </c>
      <c r="I195" s="48">
        <v>2</v>
      </c>
      <c r="J195" s="20"/>
      <c r="K195" s="31"/>
      <c r="L195" s="31"/>
      <c r="M195" s="62">
        <v>3</v>
      </c>
      <c r="N195" s="62">
        <v>1</v>
      </c>
      <c r="O195" s="77">
        <v>0</v>
      </c>
      <c r="P195" s="64"/>
      <c r="Q195" s="62"/>
      <c r="R195" s="62">
        <v>1</v>
      </c>
      <c r="S195" s="31">
        <v>-0.38342399992557402</v>
      </c>
      <c r="T195" s="31">
        <v>-3.0665238697629459E-2</v>
      </c>
      <c r="U195" s="31">
        <v>-0.64762810184175212</v>
      </c>
      <c r="V195" s="31">
        <v>5.4656483514960059E-2</v>
      </c>
      <c r="W195" s="31">
        <v>-0.53198034679985984</v>
      </c>
      <c r="X195" s="31">
        <v>-0.37728982230929903</v>
      </c>
      <c r="Y195" s="31">
        <v>-0.41566317187929791</v>
      </c>
      <c r="Z195" s="31">
        <v>0.128077277380584</v>
      </c>
      <c r="AA195" s="31">
        <v>-0.93949302992290673</v>
      </c>
      <c r="AB195" s="31">
        <v>-0.44034754744648108</v>
      </c>
      <c r="AC195" s="31">
        <v>-0.67347782245471921</v>
      </c>
      <c r="AD195" s="31">
        <v>0.7336739198926896</v>
      </c>
      <c r="AE195" s="61">
        <v>0.81438708259762427</v>
      </c>
      <c r="AF19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3.9165234050929127</v>
      </c>
      <c r="AG195" s="31"/>
      <c r="AH195" s="31">
        <v>0</v>
      </c>
      <c r="AI195" s="31">
        <v>2</v>
      </c>
      <c r="AJ195" s="31">
        <v>0</v>
      </c>
      <c r="AK195" s="31">
        <v>3</v>
      </c>
      <c r="AL195" s="31">
        <v>-3.0665238697629459E-2</v>
      </c>
      <c r="AM195" s="31">
        <v>-0.64762810184175212</v>
      </c>
      <c r="AN195" s="31">
        <v>-0.93949302992290673</v>
      </c>
      <c r="AO195" s="31">
        <v>-0.67347782245471921</v>
      </c>
      <c r="AP195" s="31">
        <v>0.81438708259762427</v>
      </c>
      <c r="AQ195" s="31">
        <v>0.55327572315555973</v>
      </c>
      <c r="AR195" s="31">
        <v>0.40409185698525651</v>
      </c>
      <c r="AS195" s="31">
        <v>1.2209662106608481</v>
      </c>
      <c r="AT195" s="31">
        <v>-1.774729901524515</v>
      </c>
      <c r="AU195" s="31">
        <v>0.60117827412209779</v>
      </c>
      <c r="AV195" s="31">
        <v>1.0399786772290249</v>
      </c>
      <c r="AW195" s="31">
        <v>-8.2883741567057162E-2</v>
      </c>
      <c r="AX195" s="31">
        <v>0.24597008857938199</v>
      </c>
      <c r="AY19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9.0399792971886672</v>
      </c>
    </row>
    <row r="196" spans="1:51" x14ac:dyDescent="0.3">
      <c r="A196" s="22" t="s">
        <v>39</v>
      </c>
      <c r="B196" s="20">
        <v>2019</v>
      </c>
      <c r="C196" s="50">
        <v>1.7000000000000002</v>
      </c>
      <c r="D196" s="48">
        <v>25.35</v>
      </c>
      <c r="E196" s="48">
        <v>0</v>
      </c>
      <c r="F196" s="48">
        <v>0</v>
      </c>
      <c r="G196" s="48">
        <v>0</v>
      </c>
      <c r="H196" s="48">
        <v>0.81</v>
      </c>
      <c r="I196" s="48">
        <v>0</v>
      </c>
      <c r="J196" s="20"/>
      <c r="K196" s="31"/>
      <c r="L196" s="31"/>
      <c r="M196" s="62">
        <v>3</v>
      </c>
      <c r="N196" s="62">
        <v>2</v>
      </c>
      <c r="O196" s="77">
        <v>0</v>
      </c>
      <c r="P196" s="64"/>
      <c r="Q196" s="62"/>
      <c r="R196" s="62">
        <v>1</v>
      </c>
      <c r="S196" s="31">
        <v>-0.59294386301460267</v>
      </c>
      <c r="T196" s="31">
        <v>-0.73896558905045384</v>
      </c>
      <c r="U196" s="31">
        <v>-0.1739042485030943</v>
      </c>
      <c r="V196" s="31">
        <v>-8.308532994590416E-2</v>
      </c>
      <c r="W196" s="31">
        <v>0.93941757681233151</v>
      </c>
      <c r="X196" s="31">
        <v>-0.24635376572380949</v>
      </c>
      <c r="Y196" s="31">
        <v>-0.254950624417142</v>
      </c>
      <c r="Z196" s="31">
        <v>-0.68193526557697248</v>
      </c>
      <c r="AA196" s="31">
        <v>0.1788141412807889</v>
      </c>
      <c r="AB196" s="31">
        <v>-0.15435807370491489</v>
      </c>
      <c r="AC196" s="31">
        <v>-0.42687685862122282</v>
      </c>
      <c r="AD196" s="31">
        <v>-0.22964347012348871</v>
      </c>
      <c r="AE196" s="61">
        <v>-0.17408579669124269</v>
      </c>
      <c r="AF19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2.7290962674716708</v>
      </c>
      <c r="AG196" s="31"/>
      <c r="AH196" s="31">
        <v>2</v>
      </c>
      <c r="AI196" s="31">
        <v>3</v>
      </c>
      <c r="AJ196" s="31">
        <v>0</v>
      </c>
      <c r="AK196" s="31">
        <v>2</v>
      </c>
      <c r="AL196" s="31">
        <v>-0.73896558905045384</v>
      </c>
      <c r="AM196" s="31">
        <v>-0.1739042485030943</v>
      </c>
      <c r="AN196" s="31">
        <v>0.1788141412807889</v>
      </c>
      <c r="AO196" s="31">
        <v>-0.42687685862122282</v>
      </c>
      <c r="AP196" s="31">
        <v>-0.17408579669124269</v>
      </c>
      <c r="AQ196" s="31">
        <v>1.0949442633078581</v>
      </c>
      <c r="AR196" s="31">
        <v>-0.7319988103933649</v>
      </c>
      <c r="AS196" s="31">
        <v>6.4240313657126666E-2</v>
      </c>
      <c r="AT196" s="31">
        <v>0.31366037591958928</v>
      </c>
      <c r="AU196" s="31">
        <v>-0.51096710125841449</v>
      </c>
      <c r="AV196" s="31">
        <v>-0.8487050658884453</v>
      </c>
      <c r="AW196" s="31">
        <v>-0.46370093255083561</v>
      </c>
      <c r="AX196" s="31">
        <v>0.57633623463972494</v>
      </c>
      <c r="AY19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4.1866215687352595</v>
      </c>
    </row>
    <row r="197" spans="1:51" x14ac:dyDescent="0.3">
      <c r="A197" s="22" t="s">
        <v>40</v>
      </c>
      <c r="B197" s="20">
        <v>2019</v>
      </c>
      <c r="C197" s="48">
        <v>2.4</v>
      </c>
      <c r="D197" s="48">
        <v>20.11</v>
      </c>
      <c r="E197" s="48">
        <v>0</v>
      </c>
      <c r="F197" s="48">
        <v>0</v>
      </c>
      <c r="G197" s="48">
        <v>0</v>
      </c>
      <c r="H197" s="48">
        <v>0.49</v>
      </c>
      <c r="I197" s="48">
        <v>0</v>
      </c>
      <c r="J197" s="20"/>
      <c r="K197" s="31"/>
      <c r="L197" s="31"/>
      <c r="M197" s="62">
        <v>3</v>
      </c>
      <c r="N197" s="62">
        <v>2</v>
      </c>
      <c r="O197" s="77">
        <v>0</v>
      </c>
      <c r="P197" s="64"/>
      <c r="Q197" s="62"/>
      <c r="R197" s="62">
        <v>1</v>
      </c>
      <c r="S197" s="31">
        <v>-0.19755960524982269</v>
      </c>
      <c r="T197" s="31">
        <v>-1.107281771233922</v>
      </c>
      <c r="U197" s="31">
        <v>0.40043352058891107</v>
      </c>
      <c r="V197" s="31">
        <v>-0.5264549794552329</v>
      </c>
      <c r="W197" s="31">
        <v>-1.95400250116332</v>
      </c>
      <c r="X197" s="31">
        <v>1.9456128111888269</v>
      </c>
      <c r="Y197" s="31">
        <v>-5.5974853361873897E-2</v>
      </c>
      <c r="Z197" s="31">
        <v>-0.58473376042206548</v>
      </c>
      <c r="AA197" s="31">
        <v>0.69950208531101321</v>
      </c>
      <c r="AB197" s="31">
        <v>-0.47100669768616937</v>
      </c>
      <c r="AC197" s="31">
        <v>-2.0650334453630022</v>
      </c>
      <c r="AD197" s="31">
        <v>-0.13470164373249829</v>
      </c>
      <c r="AE197" s="61">
        <v>-0.77391256423011257</v>
      </c>
      <c r="AF19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15.243785105723598</v>
      </c>
      <c r="AG197" s="31"/>
      <c r="AH197" s="31">
        <v>2</v>
      </c>
      <c r="AI197" s="31">
        <v>3</v>
      </c>
      <c r="AJ197" s="31">
        <v>-1</v>
      </c>
      <c r="AK197" s="31">
        <v>2</v>
      </c>
      <c r="AL197" s="31">
        <v>-1.107281771233922</v>
      </c>
      <c r="AM197" s="31">
        <v>0.40043352058891107</v>
      </c>
      <c r="AN197" s="31">
        <v>0.69950208531101321</v>
      </c>
      <c r="AO197" s="31">
        <v>-2.0650334453630022</v>
      </c>
      <c r="AP197" s="31">
        <v>-0.77391256423011257</v>
      </c>
      <c r="AQ197" s="31">
        <v>-0.1238099520348127</v>
      </c>
      <c r="AR197" s="31">
        <v>-1.7166107221215039</v>
      </c>
      <c r="AS197" s="31">
        <v>2.6243468945256572</v>
      </c>
      <c r="AT197" s="31">
        <v>0.52835470350730274</v>
      </c>
      <c r="AU197" s="31">
        <v>-0.54023408482105961</v>
      </c>
      <c r="AV197" s="31">
        <v>-1.062885696551251</v>
      </c>
      <c r="AW197" s="31">
        <v>-1.3522743781796509</v>
      </c>
      <c r="AX197" s="31">
        <v>-1.2170799868307101</v>
      </c>
      <c r="AY19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21.598972029824449</v>
      </c>
    </row>
    <row r="198" spans="1:51" x14ac:dyDescent="0.3">
      <c r="A198" s="22" t="s">
        <v>41</v>
      </c>
      <c r="B198" s="20">
        <v>2019</v>
      </c>
      <c r="C198" s="50">
        <v>2.6</v>
      </c>
      <c r="D198" s="48">
        <v>20.85</v>
      </c>
      <c r="E198" s="48">
        <v>0</v>
      </c>
      <c r="F198" s="48">
        <v>0</v>
      </c>
      <c r="G198" s="48">
        <v>0</v>
      </c>
      <c r="H198" s="48">
        <v>0.09</v>
      </c>
      <c r="I198" s="48">
        <v>0</v>
      </c>
      <c r="J198" s="20"/>
      <c r="K198" s="31"/>
      <c r="L198" s="31"/>
      <c r="M198" s="62">
        <v>3</v>
      </c>
      <c r="N198" s="62">
        <v>2</v>
      </c>
      <c r="O198" s="77">
        <v>0</v>
      </c>
      <c r="P198" s="64"/>
      <c r="Q198" s="62"/>
      <c r="R198" s="62">
        <v>1</v>
      </c>
      <c r="S198" s="31">
        <v>-0.22797377892403661</v>
      </c>
      <c r="T198" s="31">
        <v>-0.65396954700811472</v>
      </c>
      <c r="U198" s="31">
        <v>0.27466612589723272</v>
      </c>
      <c r="V198" s="31">
        <v>-0.47532491331898741</v>
      </c>
      <c r="W198" s="31">
        <v>-0.56160580834909857</v>
      </c>
      <c r="X198" s="31">
        <v>-3.7825971902474748E-2</v>
      </c>
      <c r="Y198" s="31">
        <v>-0.20692475899944279</v>
      </c>
      <c r="Z198" s="31">
        <v>-0.51993275698546115</v>
      </c>
      <c r="AA198" s="31">
        <v>0.80510005235343096</v>
      </c>
      <c r="AB198" s="31">
        <v>-0.24579238941317849</v>
      </c>
      <c r="AC198" s="31">
        <v>0.1108040158967197</v>
      </c>
      <c r="AD198" s="31">
        <v>-1.026827220363981</v>
      </c>
      <c r="AE198" s="61">
        <v>-0.76450870881082467</v>
      </c>
      <c r="AF19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3.7707285112830879</v>
      </c>
      <c r="AG198" s="31"/>
      <c r="AH198" s="31">
        <v>2</v>
      </c>
      <c r="AI198" s="31">
        <v>3</v>
      </c>
      <c r="AJ198" s="31">
        <v>0</v>
      </c>
      <c r="AK198" s="31">
        <v>2</v>
      </c>
      <c r="AL198" s="31">
        <v>-0.65396954700811472</v>
      </c>
      <c r="AM198" s="31">
        <v>0.27466612589723272</v>
      </c>
      <c r="AN198" s="31">
        <v>0.80510005235343096</v>
      </c>
      <c r="AO198" s="31">
        <v>0.1108040158967197</v>
      </c>
      <c r="AP198" s="31">
        <v>-0.76450870881082467</v>
      </c>
      <c r="AQ198" s="31">
        <v>0.8821459082480263</v>
      </c>
      <c r="AR198" s="31">
        <v>-0.54265036583026194</v>
      </c>
      <c r="AS198" s="31">
        <v>0.20883105078259179</v>
      </c>
      <c r="AT198" s="31">
        <v>0.56739003579597536</v>
      </c>
      <c r="AU198" s="31">
        <v>-0.59876805194634963</v>
      </c>
      <c r="AV198" s="31">
        <v>-1.0823566629751431</v>
      </c>
      <c r="AW198" s="31">
        <v>-1.3522743781796509</v>
      </c>
      <c r="AX198" s="31">
        <v>0.59206795588069394</v>
      </c>
      <c r="AY19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6.8954571068615165</v>
      </c>
    </row>
    <row r="199" spans="1:51" x14ac:dyDescent="0.3">
      <c r="A199" s="22" t="s">
        <v>42</v>
      </c>
      <c r="B199" s="20">
        <v>2019</v>
      </c>
      <c r="C199" s="50">
        <v>3.7560000000000002</v>
      </c>
      <c r="D199" s="48">
        <v>36.619999999999997</v>
      </c>
      <c r="E199" s="48">
        <v>0</v>
      </c>
      <c r="F199" s="48">
        <v>0</v>
      </c>
      <c r="G199" s="48">
        <v>0</v>
      </c>
      <c r="H199" s="48">
        <v>0</v>
      </c>
      <c r="I199" s="48">
        <v>0</v>
      </c>
      <c r="J199" s="20"/>
      <c r="K199" s="31"/>
      <c r="L199" s="31"/>
      <c r="M199" s="62">
        <v>0</v>
      </c>
      <c r="N199" s="62">
        <v>3</v>
      </c>
      <c r="O199" s="77">
        <v>-1</v>
      </c>
      <c r="P199" s="64"/>
      <c r="Q199" s="62"/>
      <c r="R199" s="62">
        <v>0</v>
      </c>
      <c r="S199" s="31">
        <v>-6.8862592572825274E-2</v>
      </c>
      <c r="T199" s="31">
        <v>-0.20065732278230669</v>
      </c>
      <c r="U199" s="31">
        <v>-1.268080582320706</v>
      </c>
      <c r="V199" s="31">
        <v>3.913295863258369</v>
      </c>
      <c r="W199" s="31">
        <v>-0.39372819290341232</v>
      </c>
      <c r="X199" s="31">
        <v>-1.579961749464905</v>
      </c>
      <c r="Y199" s="31">
        <v>0.76553895759708246</v>
      </c>
      <c r="Z199" s="31">
        <v>0.32248028769039799</v>
      </c>
      <c r="AA199" s="31">
        <v>0.77978682958963474</v>
      </c>
      <c r="AB199" s="31">
        <v>2.257913318805068</v>
      </c>
      <c r="AC199" s="31">
        <v>2.3165966862601421</v>
      </c>
      <c r="AD199" s="31">
        <v>2.1255145678662659</v>
      </c>
      <c r="AE199" s="61">
        <v>1.6841017100383491</v>
      </c>
      <c r="AF19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38.735133755298826</v>
      </c>
      <c r="AG199" s="31"/>
      <c r="AH199" s="31">
        <v>1</v>
      </c>
      <c r="AI199" s="31">
        <v>1</v>
      </c>
      <c r="AJ199" s="31">
        <v>0</v>
      </c>
      <c r="AK199" s="31">
        <v>1</v>
      </c>
      <c r="AL199" s="31">
        <v>-0.20065732278230669</v>
      </c>
      <c r="AM199" s="31">
        <v>-1.268080582320706</v>
      </c>
      <c r="AN199" s="31">
        <v>0.77978682958963474</v>
      </c>
      <c r="AO199" s="31">
        <v>2.3165966862601421</v>
      </c>
      <c r="AP199" s="31">
        <v>1.6841017100383491</v>
      </c>
      <c r="AQ199" s="31">
        <v>-1.477981302415557</v>
      </c>
      <c r="AR199" s="31">
        <v>-0.42904129909239958</v>
      </c>
      <c r="AS199" s="31">
        <v>0.83822602415226366</v>
      </c>
      <c r="AT199" s="31">
        <v>1.601826341445862</v>
      </c>
      <c r="AU199" s="31">
        <v>-0.33536519988254421</v>
      </c>
      <c r="AV199" s="31">
        <v>-0.96553086443179392</v>
      </c>
      <c r="AW199" s="31">
        <v>0.67875064040049848</v>
      </c>
      <c r="AX199" s="31">
        <v>0.57633623463972494</v>
      </c>
      <c r="AY19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17.933739217590237</v>
      </c>
    </row>
    <row r="200" spans="1:51" x14ac:dyDescent="0.3">
      <c r="A200" s="22" t="s">
        <v>43</v>
      </c>
      <c r="B200" s="20">
        <v>2019</v>
      </c>
      <c r="C200" s="50">
        <v>2.2128999999999999</v>
      </c>
      <c r="D200" s="48">
        <v>20.12</v>
      </c>
      <c r="E200" s="48">
        <v>0</v>
      </c>
      <c r="F200" s="48">
        <v>0</v>
      </c>
      <c r="G200" s="48">
        <v>0</v>
      </c>
      <c r="H200" s="48">
        <v>0.36</v>
      </c>
      <c r="I200" s="48">
        <v>0</v>
      </c>
      <c r="J200" s="20"/>
      <c r="K200" s="31"/>
      <c r="L200" s="31"/>
      <c r="M200" s="62">
        <v>3</v>
      </c>
      <c r="N200" s="62">
        <v>2</v>
      </c>
      <c r="O200" s="77">
        <v>0</v>
      </c>
      <c r="P200" s="64"/>
      <c r="Q200" s="62"/>
      <c r="R200" s="62">
        <v>1</v>
      </c>
      <c r="S200" s="31">
        <v>-0.36230304598514768</v>
      </c>
      <c r="T200" s="31">
        <v>-0.39898142088109728</v>
      </c>
      <c r="U200" s="31">
        <v>0.49266294336280902</v>
      </c>
      <c r="V200" s="31">
        <v>-1.175557525246357</v>
      </c>
      <c r="W200" s="31">
        <v>-1.2726168855308291</v>
      </c>
      <c r="X200" s="31">
        <v>-2.3277521170753171E-2</v>
      </c>
      <c r="Y200" s="31">
        <v>-4.3447055861367552E-2</v>
      </c>
      <c r="Z200" s="31">
        <v>-0.32552974667564721</v>
      </c>
      <c r="AA200" s="31">
        <v>2.5403899843832449</v>
      </c>
      <c r="AB200" s="31">
        <v>-0.41959831844066792</v>
      </c>
      <c r="AC200" s="31">
        <v>-1.173336463255868</v>
      </c>
      <c r="AD200" s="31">
        <v>-0.93736421620927013</v>
      </c>
      <c r="AE200" s="61">
        <v>-0.33404699555156592</v>
      </c>
      <c r="AF20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12.639656331893818</v>
      </c>
      <c r="AG200" s="31"/>
      <c r="AH200" s="31">
        <v>2</v>
      </c>
      <c r="AI200" s="31">
        <v>3</v>
      </c>
      <c r="AJ200" s="31">
        <v>0</v>
      </c>
      <c r="AK200" s="31">
        <v>2</v>
      </c>
      <c r="AL200" s="31">
        <v>-0.39898142088109728</v>
      </c>
      <c r="AM200" s="31">
        <v>0.49266294336280902</v>
      </c>
      <c r="AN200" s="31">
        <v>2.5403899843832449</v>
      </c>
      <c r="AO200" s="31">
        <v>-1.173336463255868</v>
      </c>
      <c r="AP200" s="31">
        <v>-0.33404699555156592</v>
      </c>
      <c r="AQ200" s="31">
        <v>0.32113206309028919</v>
      </c>
      <c r="AR200" s="31">
        <v>-0.61838974365550259</v>
      </c>
      <c r="AS200" s="31">
        <v>-3.782373607849579E-2</v>
      </c>
      <c r="AT200" s="31">
        <v>1.523755676868511</v>
      </c>
      <c r="AU200" s="31">
        <v>-0.89143788757280018</v>
      </c>
      <c r="AV200" s="31">
        <v>-1.354950192909623</v>
      </c>
      <c r="AW200" s="31">
        <v>-0.65410952804272449</v>
      </c>
      <c r="AX200" s="31">
        <v>0.32462869478422568</v>
      </c>
      <c r="AY20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14.316378345591286</v>
      </c>
    </row>
    <row r="201" spans="1:51" x14ac:dyDescent="0.3">
      <c r="A201" s="22" t="s">
        <v>44</v>
      </c>
      <c r="B201" s="20">
        <v>2019</v>
      </c>
      <c r="C201" s="50">
        <v>1.855</v>
      </c>
      <c r="D201" s="48">
        <v>36.33</v>
      </c>
      <c r="E201" s="48">
        <v>0</v>
      </c>
      <c r="F201" s="48">
        <v>0</v>
      </c>
      <c r="G201" s="48">
        <v>0</v>
      </c>
      <c r="H201" s="48">
        <v>0.67</v>
      </c>
      <c r="I201" s="48">
        <v>0</v>
      </c>
      <c r="J201" s="20"/>
      <c r="K201" s="31"/>
      <c r="L201" s="31"/>
      <c r="M201" s="62">
        <v>3</v>
      </c>
      <c r="N201" s="62">
        <v>2</v>
      </c>
      <c r="O201" s="77">
        <v>0</v>
      </c>
      <c r="P201" s="64"/>
      <c r="Q201" s="62"/>
      <c r="R201" s="62">
        <v>1</v>
      </c>
      <c r="S201" s="31">
        <v>-0.58534031959604926</v>
      </c>
      <c r="T201" s="31">
        <v>-0.25732135081053248</v>
      </c>
      <c r="U201" s="31">
        <v>-0.39190106596867053</v>
      </c>
      <c r="V201" s="31">
        <v>0.29971346068355442</v>
      </c>
      <c r="W201" s="31">
        <v>-1.381243577878037</v>
      </c>
      <c r="X201" s="31">
        <v>-0.87193714718781379</v>
      </c>
      <c r="Y201" s="31">
        <v>0.1069995647082535</v>
      </c>
      <c r="Z201" s="31">
        <v>0.56548405057766493</v>
      </c>
      <c r="AA201" s="31">
        <v>0.78323043752972388</v>
      </c>
      <c r="AB201" s="31">
        <v>-1.168583587281015E-3</v>
      </c>
      <c r="AC201" s="31">
        <v>0.81460014089882116</v>
      </c>
      <c r="AD201" s="31">
        <v>-0.7102717890467749</v>
      </c>
      <c r="AE201" s="61">
        <v>-0.22133317251794879</v>
      </c>
      <c r="AF20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5.4820805607164171</v>
      </c>
      <c r="AG201" s="31"/>
      <c r="AH201" s="31">
        <v>1</v>
      </c>
      <c r="AI201" s="31">
        <v>1</v>
      </c>
      <c r="AJ201" s="31">
        <v>0</v>
      </c>
      <c r="AK201" s="31">
        <v>1</v>
      </c>
      <c r="AL201" s="31">
        <v>-0.25732135081053248</v>
      </c>
      <c r="AM201" s="31">
        <v>-0.39190106596867053</v>
      </c>
      <c r="AN201" s="31">
        <v>0.78323043752972388</v>
      </c>
      <c r="AO201" s="31">
        <v>0.81460014089882116</v>
      </c>
      <c r="AP201" s="31">
        <v>-0.22133317251794879</v>
      </c>
      <c r="AQ201" s="31">
        <v>-1.2071470323394089</v>
      </c>
      <c r="AR201" s="31">
        <v>-0.35330192126715798</v>
      </c>
      <c r="AS201" s="31">
        <v>1.042354123623509</v>
      </c>
      <c r="AT201" s="31">
        <v>0.91870802639405136</v>
      </c>
      <c r="AU201" s="31">
        <v>-7.1962347818738573E-2</v>
      </c>
      <c r="AV201" s="31">
        <v>-0.71240830092120533</v>
      </c>
      <c r="AW201" s="31">
        <v>-1.9414209736427719E-2</v>
      </c>
      <c r="AX201" s="31">
        <v>1.850605655158192</v>
      </c>
      <c r="AY20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8.9961875353934477</v>
      </c>
    </row>
    <row r="202" spans="1:51" x14ac:dyDescent="0.3">
      <c r="A202" s="22" t="s">
        <v>45</v>
      </c>
      <c r="B202" s="20">
        <v>2019</v>
      </c>
      <c r="C202" s="48">
        <v>0</v>
      </c>
      <c r="D202" s="48">
        <v>54.57</v>
      </c>
      <c r="E202" s="48">
        <v>0</v>
      </c>
      <c r="F202" s="48">
        <v>0</v>
      </c>
      <c r="G202" s="48">
        <v>0</v>
      </c>
      <c r="H202" s="48">
        <v>0.19</v>
      </c>
      <c r="I202" s="48">
        <v>0</v>
      </c>
      <c r="J202" s="20"/>
      <c r="K202" s="31"/>
      <c r="L202" s="31"/>
      <c r="M202" s="62">
        <v>4</v>
      </c>
      <c r="N202" s="62">
        <v>0</v>
      </c>
      <c r="O202" s="77">
        <v>-1</v>
      </c>
      <c r="P202" s="64"/>
      <c r="Q202" s="62"/>
      <c r="R202" s="62">
        <v>0</v>
      </c>
      <c r="S202" s="31">
        <v>-0.70080153447037963</v>
      </c>
      <c r="T202" s="31">
        <v>1.414267476022133</v>
      </c>
      <c r="U202" s="31">
        <v>0.21178242855139051</v>
      </c>
      <c r="V202" s="31">
        <v>2.7683579872045141</v>
      </c>
      <c r="W202" s="31">
        <v>-2.2502571166557068</v>
      </c>
      <c r="X202" s="31">
        <v>0.15130388760989899</v>
      </c>
      <c r="Y202" s="31">
        <v>6.5063095925069856</v>
      </c>
      <c r="Z202" s="31">
        <v>4.113338988731762</v>
      </c>
      <c r="AA202" s="31">
        <v>0.48095017196148487</v>
      </c>
      <c r="AB202" s="31">
        <v>0.35973530714410529</v>
      </c>
      <c r="AC202" s="31">
        <v>-0.53489715811638627</v>
      </c>
      <c r="AD202" s="31">
        <v>4.0190853649441092</v>
      </c>
      <c r="AE202" s="61">
        <v>-0.61508511003811484</v>
      </c>
      <c r="AF20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91.716319526222335</v>
      </c>
      <c r="AG202" s="31"/>
      <c r="AH202" s="31">
        <v>1</v>
      </c>
      <c r="AI202" s="31">
        <v>1</v>
      </c>
      <c r="AJ202" s="31">
        <v>-1</v>
      </c>
      <c r="AK202" s="31">
        <v>1</v>
      </c>
      <c r="AL202" s="31">
        <v>1.414267476022133</v>
      </c>
      <c r="AM202" s="31">
        <v>0.21178242855139051</v>
      </c>
      <c r="AN202" s="31">
        <v>0.48095017196148487</v>
      </c>
      <c r="AO202" s="31">
        <v>-0.53489715811638627</v>
      </c>
      <c r="AP202" s="31">
        <v>-0.61508511003811484</v>
      </c>
      <c r="AQ202" s="31">
        <v>-1.729470267486267</v>
      </c>
      <c r="AR202" s="31">
        <v>2.4490550582667772</v>
      </c>
      <c r="AS202" s="31">
        <v>0.88075271154210633</v>
      </c>
      <c r="AT202" s="31">
        <v>0.35269570820826468</v>
      </c>
      <c r="AU202" s="31">
        <v>0.63044525768474302</v>
      </c>
      <c r="AV202" s="31">
        <v>-0.94605989800790247</v>
      </c>
      <c r="AW202" s="31">
        <v>-2.1139087601472069</v>
      </c>
      <c r="AX202" s="31">
        <v>8.8652876169694764E-2</v>
      </c>
      <c r="AY20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18.598779839293087</v>
      </c>
    </row>
    <row r="203" spans="1:51" x14ac:dyDescent="0.3">
      <c r="A203" s="22" t="s">
        <v>46</v>
      </c>
      <c r="B203" s="20">
        <v>2019</v>
      </c>
      <c r="C203" s="50">
        <v>2.8702167000000003</v>
      </c>
      <c r="D203" s="48">
        <v>20.16</v>
      </c>
      <c r="E203" s="48">
        <v>0</v>
      </c>
      <c r="F203" s="48">
        <v>0</v>
      </c>
      <c r="G203" s="48">
        <v>0</v>
      </c>
      <c r="H203" s="48">
        <v>0.09</v>
      </c>
      <c r="I203" s="48">
        <v>0</v>
      </c>
      <c r="J203" s="20"/>
      <c r="K203" s="31"/>
      <c r="L203" s="31"/>
      <c r="M203" s="62">
        <v>3</v>
      </c>
      <c r="N203" s="62">
        <v>2</v>
      </c>
      <c r="O203" s="77">
        <v>0</v>
      </c>
      <c r="P203" s="64"/>
      <c r="Q203" s="62"/>
      <c r="R203" s="62">
        <v>1</v>
      </c>
      <c r="S203" s="31">
        <v>-0.30851501661686209</v>
      </c>
      <c r="T203" s="31">
        <v>-0.68230156102222705</v>
      </c>
      <c r="U203" s="31">
        <v>-0.15294301605448221</v>
      </c>
      <c r="V203" s="31">
        <v>-0.40622366285424949</v>
      </c>
      <c r="W203" s="31">
        <v>0.26790711502958647</v>
      </c>
      <c r="X203" s="31">
        <v>-0.45973104312238428</v>
      </c>
      <c r="Y203" s="31">
        <v>-0.20131691634895621</v>
      </c>
      <c r="Z203" s="31">
        <v>-1.2003432930698079</v>
      </c>
      <c r="AA203" s="31">
        <v>0.83641705231120456</v>
      </c>
      <c r="AB203" s="31">
        <v>-0.49179216293439437</v>
      </c>
      <c r="AC203" s="31">
        <v>-0.1624238004733996</v>
      </c>
      <c r="AD203" s="31">
        <v>0.63965483582909732</v>
      </c>
      <c r="AE203" s="61">
        <v>-0.31097201502455912</v>
      </c>
      <c r="AF20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3.9873019534026874</v>
      </c>
      <c r="AG203" s="31"/>
      <c r="AH203" s="31">
        <v>2</v>
      </c>
      <c r="AI203" s="31">
        <v>3</v>
      </c>
      <c r="AJ203" s="31">
        <v>0</v>
      </c>
      <c r="AK203" s="31">
        <v>2</v>
      </c>
      <c r="AL203" s="31">
        <v>-0.68230156102222705</v>
      </c>
      <c r="AM203" s="31">
        <v>-0.15294301605448221</v>
      </c>
      <c r="AN203" s="31">
        <v>0.83641705231120456</v>
      </c>
      <c r="AO203" s="31">
        <v>-0.1624238004733996</v>
      </c>
      <c r="AP203" s="31">
        <v>-0.31097201502455912</v>
      </c>
      <c r="AQ203" s="31">
        <v>1.114289568313297</v>
      </c>
      <c r="AR203" s="31">
        <v>-0.69412912148074413</v>
      </c>
      <c r="AS203" s="31">
        <v>0.1918203758266547</v>
      </c>
      <c r="AT203" s="31">
        <v>1.035814023260075</v>
      </c>
      <c r="AU203" s="31">
        <v>-0.48170011769576948</v>
      </c>
      <c r="AV203" s="31">
        <v>-0.92658893158401112</v>
      </c>
      <c r="AW203" s="31">
        <v>-1.9414209736427719E-2</v>
      </c>
      <c r="AX203" s="31">
        <v>0.56060451339875661</v>
      </c>
      <c r="AY20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5.5500241670276509</v>
      </c>
    </row>
    <row r="204" spans="1:51" x14ac:dyDescent="0.3">
      <c r="A204" s="22" t="s">
        <v>47</v>
      </c>
      <c r="B204" s="20">
        <v>2019</v>
      </c>
      <c r="C204" s="50">
        <v>2.9706583000000002</v>
      </c>
      <c r="D204" s="48">
        <v>27.51</v>
      </c>
      <c r="E204" s="48">
        <v>0</v>
      </c>
      <c r="F204" s="48">
        <v>0</v>
      </c>
      <c r="G204" s="48">
        <v>0</v>
      </c>
      <c r="H204" s="48">
        <v>1.33</v>
      </c>
      <c r="I204" s="48">
        <v>0</v>
      </c>
      <c r="J204" s="20"/>
      <c r="K204" s="31"/>
      <c r="L204" s="31"/>
      <c r="M204" s="62">
        <v>3</v>
      </c>
      <c r="N204" s="62">
        <v>1</v>
      </c>
      <c r="O204" s="77">
        <v>0</v>
      </c>
      <c r="P204" s="64"/>
      <c r="Q204" s="62"/>
      <c r="R204" s="62">
        <v>1</v>
      </c>
      <c r="S204" s="31">
        <v>0.9038277395636064</v>
      </c>
      <c r="T204" s="31">
        <v>-0.48397746292343652</v>
      </c>
      <c r="U204" s="31">
        <v>-0.90754738420455849</v>
      </c>
      <c r="V204" s="31">
        <v>-5.444998299414934E-2</v>
      </c>
      <c r="W204" s="31">
        <v>-0.97636227003844112</v>
      </c>
      <c r="X204" s="31">
        <v>-2.8127004747993931E-2</v>
      </c>
      <c r="Y204" s="31">
        <v>-0.24746990439845259</v>
      </c>
      <c r="Z204" s="31">
        <v>1.2782950883803139</v>
      </c>
      <c r="AA204" s="31">
        <v>8.0788505834378549E-2</v>
      </c>
      <c r="AB204" s="31">
        <v>-0.39706840891776463</v>
      </c>
      <c r="AC204" s="31">
        <v>-0.34971950183896322</v>
      </c>
      <c r="AD204" s="31">
        <v>0.75569253170471307</v>
      </c>
      <c r="AE204" s="61">
        <v>-7.6494833066289014E-2</v>
      </c>
      <c r="AF20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5.3905164159200165</v>
      </c>
      <c r="AG204" s="31"/>
      <c r="AH204" s="31">
        <v>2</v>
      </c>
      <c r="AI204" s="31">
        <v>3</v>
      </c>
      <c r="AJ204" s="31">
        <v>0</v>
      </c>
      <c r="AK204" s="31">
        <v>2</v>
      </c>
      <c r="AL204" s="31">
        <v>-0.48397746292343652</v>
      </c>
      <c r="AM204" s="31">
        <v>-0.90754738420455849</v>
      </c>
      <c r="AN204" s="31">
        <v>8.0788505834378549E-2</v>
      </c>
      <c r="AO204" s="31">
        <v>-0.34971950183896322</v>
      </c>
      <c r="AP204" s="31">
        <v>-7.6494833066289014E-2</v>
      </c>
      <c r="AQ204" s="31">
        <v>1.3657785333840069</v>
      </c>
      <c r="AR204" s="31">
        <v>-0.35330192126715798</v>
      </c>
      <c r="AS204" s="31">
        <v>1.110396823447257</v>
      </c>
      <c r="AT204" s="31">
        <v>0.19655437905356579</v>
      </c>
      <c r="AU204" s="31">
        <v>-0.62803503550899475</v>
      </c>
      <c r="AV204" s="31">
        <v>-6.9866408932787394E-2</v>
      </c>
      <c r="AW204" s="31">
        <v>0.1075248539248317</v>
      </c>
      <c r="AX204" s="31">
        <v>-0.2417132698906487</v>
      </c>
      <c r="AY20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4.9236426105688711</v>
      </c>
    </row>
    <row r="205" spans="1:51" x14ac:dyDescent="0.3">
      <c r="A205" s="22" t="s">
        <v>48</v>
      </c>
      <c r="B205" s="20">
        <v>2019</v>
      </c>
      <c r="C205" s="50">
        <v>1.9140999999999999</v>
      </c>
      <c r="D205" s="48">
        <v>31.3</v>
      </c>
      <c r="E205" s="48">
        <v>0</v>
      </c>
      <c r="F205" s="48">
        <v>0</v>
      </c>
      <c r="G205" s="48">
        <v>0</v>
      </c>
      <c r="H205" s="48">
        <v>0.14000000000000001</v>
      </c>
      <c r="I205" s="48">
        <v>0</v>
      </c>
      <c r="J205" s="20"/>
      <c r="K205" s="31"/>
      <c r="L205" s="31"/>
      <c r="M205" s="62">
        <v>3</v>
      </c>
      <c r="N205" s="62">
        <v>2</v>
      </c>
      <c r="O205" s="77">
        <v>0</v>
      </c>
      <c r="P205" s="64"/>
      <c r="Q205" s="62"/>
      <c r="R205" s="62">
        <v>1</v>
      </c>
      <c r="S205" s="31">
        <v>-0.18207090569351009</v>
      </c>
      <c r="T205" s="31">
        <v>-0.14399329475408101</v>
      </c>
      <c r="U205" s="31">
        <v>-0.1822887414825379</v>
      </c>
      <c r="V205" s="31">
        <v>-0.47819568561307457</v>
      </c>
      <c r="W205" s="31">
        <v>1.0875448845585249</v>
      </c>
      <c r="X205" s="31">
        <v>-0.82344231141541036</v>
      </c>
      <c r="Y205" s="31">
        <v>-0.2026699902813959</v>
      </c>
      <c r="Z205" s="31">
        <v>-0.26072874323904288</v>
      </c>
      <c r="AA205" s="31">
        <v>-9.9126487014569137E-2</v>
      </c>
      <c r="AB205" s="31">
        <v>-0.15794254303622299</v>
      </c>
      <c r="AC205" s="31">
        <v>0.41489477497974292</v>
      </c>
      <c r="AD205" s="31">
        <v>0.23666279079930061</v>
      </c>
      <c r="AE205" s="61">
        <v>-0.94474815070702467</v>
      </c>
      <c r="AF20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3.4411178277620191</v>
      </c>
      <c r="AG205" s="31"/>
      <c r="AH205" s="31">
        <v>2</v>
      </c>
      <c r="AI205" s="31">
        <v>3</v>
      </c>
      <c r="AJ205" s="31">
        <v>0</v>
      </c>
      <c r="AK205" s="31">
        <v>2</v>
      </c>
      <c r="AL205" s="31">
        <v>-0.14399329475408101</v>
      </c>
      <c r="AM205" s="31">
        <v>-0.1822887414825379</v>
      </c>
      <c r="AN205" s="31">
        <v>-9.9126487014569137E-2</v>
      </c>
      <c r="AO205" s="31">
        <v>0.41489477497974292</v>
      </c>
      <c r="AP205" s="31">
        <v>-0.94474815070702467</v>
      </c>
      <c r="AQ205" s="31">
        <v>0.12767901303589699</v>
      </c>
      <c r="AR205" s="31">
        <v>0.10113434568429119</v>
      </c>
      <c r="AS205" s="31">
        <v>0.1067670010469694</v>
      </c>
      <c r="AT205" s="31">
        <v>5.9930716043203179E-2</v>
      </c>
      <c r="AU205" s="31">
        <v>0.1036395535571317</v>
      </c>
      <c r="AV205" s="31">
        <v>-6.9866408932787394E-2</v>
      </c>
      <c r="AW205" s="31">
        <v>-8.2883741567057162E-2</v>
      </c>
      <c r="AX205" s="31">
        <v>2.7945089296163159</v>
      </c>
      <c r="AY20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9.0017693711680913</v>
      </c>
    </row>
    <row r="206" spans="1:51" x14ac:dyDescent="0.3">
      <c r="A206" s="22" t="s">
        <v>49</v>
      </c>
      <c r="B206" s="20">
        <v>2019</v>
      </c>
      <c r="C206" s="50">
        <v>2.1113166999999997</v>
      </c>
      <c r="D206" s="48">
        <v>36.659999999999997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20"/>
      <c r="K206" s="31"/>
      <c r="L206" s="31"/>
      <c r="M206" s="62">
        <v>3</v>
      </c>
      <c r="N206" s="62">
        <v>2</v>
      </c>
      <c r="O206" s="77">
        <v>0</v>
      </c>
      <c r="P206" s="64"/>
      <c r="Q206" s="62"/>
      <c r="R206" s="62">
        <v>1</v>
      </c>
      <c r="S206" s="31">
        <v>-0.48255167708597468</v>
      </c>
      <c r="T206" s="31">
        <v>2.599878933059729E-2</v>
      </c>
      <c r="U206" s="31">
        <v>-0.15294301605448221</v>
      </c>
      <c r="V206" s="31">
        <v>-0.46148110519895841</v>
      </c>
      <c r="W206" s="31">
        <v>1.541801961646853</v>
      </c>
      <c r="X206" s="31">
        <v>7.8561633951293827E-2</v>
      </c>
      <c r="Y206" s="31">
        <v>-0.30261279929721768</v>
      </c>
      <c r="Z206" s="31">
        <v>-1.459547306816227</v>
      </c>
      <c r="AA206" s="31">
        <v>-0.22955088407532551</v>
      </c>
      <c r="AB206" s="31">
        <v>-0.17209326503370581</v>
      </c>
      <c r="AC206" s="31">
        <v>-0.60630553537369325</v>
      </c>
      <c r="AD206" s="31">
        <v>0.76862237044737147</v>
      </c>
      <c r="AE206" s="61">
        <v>0.35095348959038652</v>
      </c>
      <c r="AF20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6.2389313038031302</v>
      </c>
      <c r="AG206" s="31"/>
      <c r="AH206" s="31">
        <v>2</v>
      </c>
      <c r="AI206" s="31">
        <v>3</v>
      </c>
      <c r="AJ206" s="31">
        <v>0</v>
      </c>
      <c r="AK206" s="31">
        <v>2</v>
      </c>
      <c r="AL206" s="31">
        <v>2.599878933059729E-2</v>
      </c>
      <c r="AM206" s="31">
        <v>-0.15294301605448221</v>
      </c>
      <c r="AN206" s="31">
        <v>-0.22955088407532551</v>
      </c>
      <c r="AO206" s="31">
        <v>-0.60630553537369325</v>
      </c>
      <c r="AP206" s="31">
        <v>0.35095348959038652</v>
      </c>
      <c r="AQ206" s="31">
        <v>0.41785858811748522</v>
      </c>
      <c r="AR206" s="31">
        <v>-0.20182316561667499</v>
      </c>
      <c r="AS206" s="31">
        <v>0.1067670010469694</v>
      </c>
      <c r="AT206" s="31">
        <v>0.23558971134224119</v>
      </c>
      <c r="AU206" s="31">
        <v>0.22070748780771199</v>
      </c>
      <c r="AV206" s="31">
        <v>-6.9866408932787394E-2</v>
      </c>
      <c r="AW206" s="31">
        <v>1.186506895045536</v>
      </c>
      <c r="AX206" s="31">
        <v>-0.58781113719196065</v>
      </c>
      <c r="AY20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2.656689615381727</v>
      </c>
    </row>
    <row r="207" spans="1:51" x14ac:dyDescent="0.3">
      <c r="A207" s="22" t="s">
        <v>50</v>
      </c>
      <c r="B207" s="20">
        <v>2019</v>
      </c>
      <c r="C207" s="50">
        <v>1.9298916999999998</v>
      </c>
      <c r="D207" s="48">
        <v>25.29</v>
      </c>
      <c r="E207" s="48">
        <v>0</v>
      </c>
      <c r="F207" s="48">
        <v>0</v>
      </c>
      <c r="G207" s="48">
        <v>0</v>
      </c>
      <c r="H207" s="48">
        <v>0.1</v>
      </c>
      <c r="I207" s="48">
        <v>0</v>
      </c>
      <c r="J207" s="20"/>
      <c r="K207" s="31"/>
      <c r="L207" s="31"/>
      <c r="M207" s="62">
        <v>1</v>
      </c>
      <c r="N207" s="62">
        <v>1</v>
      </c>
      <c r="O207" s="77">
        <v>0</v>
      </c>
      <c r="P207" s="64"/>
      <c r="Q207" s="62"/>
      <c r="R207" s="62">
        <v>3</v>
      </c>
      <c r="S207" s="31">
        <v>-0.38624012711763078</v>
      </c>
      <c r="T207" s="31">
        <v>0.19599087341527449</v>
      </c>
      <c r="U207" s="31">
        <v>-0.270325917766711</v>
      </c>
      <c r="V207" s="31">
        <v>-0.49947229825704642</v>
      </c>
      <c r="W207" s="31">
        <v>-0.1172238851105173</v>
      </c>
      <c r="X207" s="31">
        <v>0.2967883949271094</v>
      </c>
      <c r="Y207" s="31">
        <v>-0.14456467411187551</v>
      </c>
      <c r="Z207" s="31">
        <v>0.20907853167633961</v>
      </c>
      <c r="AA207" s="31">
        <v>-0.53572549160722538</v>
      </c>
      <c r="AB207" s="31">
        <v>-0.35676319630421538</v>
      </c>
      <c r="AC207" s="31">
        <v>-0.22414968589920731</v>
      </c>
      <c r="AD207" s="31">
        <v>0.11245966008604261</v>
      </c>
      <c r="AE207" s="61">
        <v>2.3216253465154</v>
      </c>
      <c r="AF20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6.5436963918264714</v>
      </c>
      <c r="AG207" s="31"/>
      <c r="AH207" s="31">
        <v>0</v>
      </c>
      <c r="AI207" s="31">
        <v>2</v>
      </c>
      <c r="AJ207" s="31">
        <v>0</v>
      </c>
      <c r="AK207" s="31">
        <v>3</v>
      </c>
      <c r="AL207" s="31">
        <v>0.19599087341527449</v>
      </c>
      <c r="AM207" s="31">
        <v>-0.270325917766711</v>
      </c>
      <c r="AN207" s="31">
        <v>-0.53572549160722538</v>
      </c>
      <c r="AO207" s="31">
        <v>-0.22414968589920731</v>
      </c>
      <c r="AP207" s="31">
        <v>2.3216253465154</v>
      </c>
      <c r="AQ207" s="31">
        <v>8.898840302501862E-2</v>
      </c>
      <c r="AR207" s="31">
        <v>0.2147434124221535</v>
      </c>
      <c r="AS207" s="31">
        <v>0.1152723385249379</v>
      </c>
      <c r="AT207" s="31">
        <v>-0.52559926828691983</v>
      </c>
      <c r="AU207" s="31">
        <v>-0.39389916700783412</v>
      </c>
      <c r="AV207" s="31">
        <v>8.0174567627784559E-3</v>
      </c>
      <c r="AW207" s="31">
        <v>-0.40023140072020552</v>
      </c>
      <c r="AX207" s="31">
        <v>-0.2102498274087114</v>
      </c>
      <c r="AY20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6.5418646272424343</v>
      </c>
    </row>
    <row r="208" spans="1:51" x14ac:dyDescent="0.3">
      <c r="A208" s="22" t="s">
        <v>51</v>
      </c>
      <c r="B208" s="20">
        <v>2019</v>
      </c>
      <c r="C208" s="50">
        <v>2.605925</v>
      </c>
      <c r="D208" s="48">
        <v>19.05</v>
      </c>
      <c r="E208" s="48">
        <v>0</v>
      </c>
      <c r="F208" s="48">
        <v>0</v>
      </c>
      <c r="G208" s="48">
        <v>0</v>
      </c>
      <c r="H208" s="48">
        <v>0.54</v>
      </c>
      <c r="I208" s="48">
        <v>0</v>
      </c>
      <c r="J208" s="20"/>
      <c r="K208" s="31"/>
      <c r="L208" s="31"/>
      <c r="M208" s="62">
        <v>3</v>
      </c>
      <c r="N208" s="62">
        <v>2</v>
      </c>
      <c r="O208" s="77">
        <v>0</v>
      </c>
      <c r="P208" s="64"/>
      <c r="Q208" s="62"/>
      <c r="R208" s="62">
        <v>1</v>
      </c>
      <c r="S208" s="31">
        <v>6.5185061769080274E-2</v>
      </c>
      <c r="T208" s="31">
        <v>-0.85229364510690531</v>
      </c>
      <c r="U208" s="31">
        <v>-5.2329100301134697E-2</v>
      </c>
      <c r="V208" s="31">
        <v>3.4419650399669953E-2</v>
      </c>
      <c r="W208" s="31">
        <v>1.5319268077971071</v>
      </c>
      <c r="X208" s="31">
        <v>-0.45973104312238428</v>
      </c>
      <c r="Y208" s="31">
        <v>-0.33950652607196979</v>
      </c>
      <c r="Z208" s="31">
        <v>-0.24452849237989149</v>
      </c>
      <c r="AA208" s="31">
        <v>-0.14328039196366951</v>
      </c>
      <c r="AB208" s="31">
        <v>-0.54571169348378468</v>
      </c>
      <c r="AC208" s="31">
        <v>-0.20417954649674011</v>
      </c>
      <c r="AD208" s="31">
        <v>-1.790140765607233E-2</v>
      </c>
      <c r="AE208" s="61">
        <v>-0.85823245896864708</v>
      </c>
      <c r="AF20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4.5646910624855401</v>
      </c>
      <c r="AG208" s="31"/>
      <c r="AH208" s="31">
        <v>2</v>
      </c>
      <c r="AI208" s="31">
        <v>3</v>
      </c>
      <c r="AJ208" s="31">
        <v>0</v>
      </c>
      <c r="AK208" s="31">
        <v>2</v>
      </c>
      <c r="AL208" s="31">
        <v>-0.85229364510690531</v>
      </c>
      <c r="AM208" s="31">
        <v>-5.2329100301134697E-2</v>
      </c>
      <c r="AN208" s="31">
        <v>-0.14328039196366951</v>
      </c>
      <c r="AO208" s="31">
        <v>-0.20417954649674011</v>
      </c>
      <c r="AP208" s="31">
        <v>-0.85823245896864708</v>
      </c>
      <c r="AQ208" s="31">
        <v>1.4238144484003239</v>
      </c>
      <c r="AR208" s="31">
        <v>-0.99708663278171028</v>
      </c>
      <c r="AS208" s="31">
        <v>0.2343470632164974</v>
      </c>
      <c r="AT208" s="31">
        <v>-1.091611586472705</v>
      </c>
      <c r="AU208" s="31">
        <v>-0.1012293313813835</v>
      </c>
      <c r="AV208" s="31">
        <v>-0.1088083417805705</v>
      </c>
      <c r="AW208" s="31">
        <v>0.1075248539248317</v>
      </c>
      <c r="AX208" s="31">
        <v>0.95389754442297481</v>
      </c>
      <c r="AY20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6.739456794530029</v>
      </c>
    </row>
    <row r="209" spans="1:51" x14ac:dyDescent="0.3">
      <c r="A209" s="22" t="s">
        <v>52</v>
      </c>
      <c r="B209" s="20">
        <v>2019</v>
      </c>
      <c r="C209" s="50">
        <v>1.920625</v>
      </c>
      <c r="D209" s="48">
        <v>14.3</v>
      </c>
      <c r="E209" s="48">
        <v>0</v>
      </c>
      <c r="F209" s="48">
        <v>0</v>
      </c>
      <c r="G209" s="48">
        <v>0</v>
      </c>
      <c r="H209" s="48">
        <v>1.44</v>
      </c>
      <c r="I209" s="48">
        <v>0</v>
      </c>
      <c r="J209" s="20"/>
      <c r="K209" s="31"/>
      <c r="L209" s="31"/>
      <c r="M209" s="62">
        <v>3</v>
      </c>
      <c r="N209" s="62">
        <v>2</v>
      </c>
      <c r="O209" s="77">
        <v>0</v>
      </c>
      <c r="P209" s="64"/>
      <c r="Q209" s="62"/>
      <c r="R209" s="62">
        <v>1</v>
      </c>
      <c r="S209" s="31">
        <v>0.1798014384857935</v>
      </c>
      <c r="T209" s="31">
        <v>-0.99395371517747022</v>
      </c>
      <c r="U209" s="31">
        <v>0.3878567811197427</v>
      </c>
      <c r="V209" s="31">
        <v>-0.502328306745352</v>
      </c>
      <c r="W209" s="31">
        <v>0.1494052688326315</v>
      </c>
      <c r="X209" s="31">
        <v>6.4013183219572931E-2</v>
      </c>
      <c r="Y209" s="31">
        <v>-0.35715263054787832</v>
      </c>
      <c r="Z209" s="31">
        <v>0.29007978597209533</v>
      </c>
      <c r="AA209" s="31">
        <v>-0.5599208939925634</v>
      </c>
      <c r="AB209" s="31">
        <v>-0.47758103113248351</v>
      </c>
      <c r="AC209" s="31">
        <v>-0.19843056697178749</v>
      </c>
      <c r="AD209" s="31">
        <v>-1.130362374862534</v>
      </c>
      <c r="AE209" s="61">
        <v>-0.77048512534835067</v>
      </c>
      <c r="AF20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4.1134992269562947</v>
      </c>
      <c r="AG209" s="31"/>
      <c r="AH209" s="31">
        <v>2</v>
      </c>
      <c r="AI209" s="31">
        <v>3</v>
      </c>
      <c r="AJ209" s="31">
        <v>0</v>
      </c>
      <c r="AK209" s="31">
        <v>2</v>
      </c>
      <c r="AL209" s="31">
        <v>-0.99395371517747022</v>
      </c>
      <c r="AM209" s="31">
        <v>0.3878567811197427</v>
      </c>
      <c r="AN209" s="31">
        <v>-0.5599208939925634</v>
      </c>
      <c r="AO209" s="31">
        <v>-0.19843056697178749</v>
      </c>
      <c r="AP209" s="31">
        <v>-0.77048512534835067</v>
      </c>
      <c r="AQ209" s="31">
        <v>0.90149121325346548</v>
      </c>
      <c r="AR209" s="31">
        <v>-1.0349563216943309</v>
      </c>
      <c r="AS209" s="31">
        <v>0.4724965125996165</v>
      </c>
      <c r="AT209" s="31">
        <v>-0.33042260684354552</v>
      </c>
      <c r="AU209" s="31">
        <v>-0.42316615057047929</v>
      </c>
      <c r="AV209" s="31">
        <v>-0.1282793082044619</v>
      </c>
      <c r="AW209" s="31">
        <v>0.29793344941672062</v>
      </c>
      <c r="AX209" s="31">
        <v>9.9942699648511331E-3</v>
      </c>
      <c r="AY20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4.5855527429327854</v>
      </c>
    </row>
    <row r="210" spans="1:51" x14ac:dyDescent="0.3">
      <c r="A210" s="22" t="s">
        <v>53</v>
      </c>
      <c r="B210" s="20">
        <v>2019</v>
      </c>
      <c r="C210" s="50">
        <v>1.7241</v>
      </c>
      <c r="D210" s="48">
        <v>28.27</v>
      </c>
      <c r="E210" s="48">
        <v>0</v>
      </c>
      <c r="F210" s="48">
        <v>0</v>
      </c>
      <c r="G210" s="48">
        <v>0</v>
      </c>
      <c r="H210" s="48">
        <v>0.31</v>
      </c>
      <c r="I210" s="48">
        <v>0</v>
      </c>
      <c r="J210" s="20"/>
      <c r="K210" s="31"/>
      <c r="L210" s="31"/>
      <c r="M210" s="62">
        <v>3</v>
      </c>
      <c r="N210" s="62">
        <v>2</v>
      </c>
      <c r="O210" s="77">
        <v>0</v>
      </c>
      <c r="P210" s="64"/>
      <c r="Q210" s="62"/>
      <c r="R210" s="62">
        <v>1</v>
      </c>
      <c r="S210" s="31">
        <v>-0.25219247277572537</v>
      </c>
      <c r="T210" s="31">
        <v>0.25265490144350028</v>
      </c>
      <c r="U210" s="31">
        <v>-0.57216766502674754</v>
      </c>
      <c r="V210" s="31">
        <v>-0.34161215278447438</v>
      </c>
      <c r="W210" s="31">
        <v>-0.25547603900696481</v>
      </c>
      <c r="X210" s="31">
        <v>0.20464820695954261</v>
      </c>
      <c r="Y210" s="31">
        <v>-0.13597474092028711</v>
      </c>
      <c r="Z210" s="31">
        <v>-0.68193526557697248</v>
      </c>
      <c r="AA210" s="31">
        <v>0.35346456073441712</v>
      </c>
      <c r="AB210" s="31">
        <v>-2.620203450469372E-2</v>
      </c>
      <c r="AC210" s="31">
        <v>-0.26076160813706378</v>
      </c>
      <c r="AD210" s="31">
        <v>0.69491815168989846</v>
      </c>
      <c r="AE210" s="61">
        <v>0.29106979762742891</v>
      </c>
      <c r="AF21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1.9234371973292375</v>
      </c>
      <c r="AG210" s="31"/>
      <c r="AH210" s="31">
        <v>2</v>
      </c>
      <c r="AI210" s="31">
        <v>3</v>
      </c>
      <c r="AJ210" s="31">
        <v>0</v>
      </c>
      <c r="AK210" s="31">
        <v>2</v>
      </c>
      <c r="AL210" s="31">
        <v>0.25265490144350028</v>
      </c>
      <c r="AM210" s="31">
        <v>-0.57216766502674754</v>
      </c>
      <c r="AN210" s="31">
        <v>0.35346456073441712</v>
      </c>
      <c r="AO210" s="31">
        <v>-0.26076160813706378</v>
      </c>
      <c r="AP210" s="31">
        <v>0.29106979762742891</v>
      </c>
      <c r="AQ210" s="31">
        <v>0.66934755318819494</v>
      </c>
      <c r="AR210" s="31">
        <v>0.10113434568429119</v>
      </c>
      <c r="AS210" s="31">
        <v>-0.14839312329208679</v>
      </c>
      <c r="AT210" s="31">
        <v>-0.72077592973029414</v>
      </c>
      <c r="AU210" s="31">
        <v>-0.18903028206931891</v>
      </c>
      <c r="AV210" s="31">
        <v>-6.9866408932787394E-2</v>
      </c>
      <c r="AW210" s="31">
        <v>-0.52717046438146498</v>
      </c>
      <c r="AX210" s="31">
        <v>0.32462869478422568</v>
      </c>
      <c r="AY21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2.0925647885746681</v>
      </c>
    </row>
    <row r="211" spans="1:51" x14ac:dyDescent="0.3">
      <c r="A211" s="22" t="s">
        <v>54</v>
      </c>
      <c r="B211" s="20">
        <v>2019</v>
      </c>
      <c r="C211" s="50">
        <v>2.6703999999999999</v>
      </c>
      <c r="D211" s="48">
        <v>20.239999999999998</v>
      </c>
      <c r="E211" s="48">
        <v>0</v>
      </c>
      <c r="F211" s="48">
        <v>0</v>
      </c>
      <c r="G211" s="48">
        <v>0</v>
      </c>
      <c r="H211" s="48">
        <v>0.42</v>
      </c>
      <c r="I211" s="48">
        <v>0</v>
      </c>
      <c r="J211" s="20"/>
      <c r="K211" s="31"/>
      <c r="L211" s="31"/>
      <c r="M211" s="62">
        <v>3</v>
      </c>
      <c r="N211" s="62">
        <v>2</v>
      </c>
      <c r="O211" s="77">
        <v>0</v>
      </c>
      <c r="P211" s="64"/>
      <c r="Q211" s="62"/>
      <c r="R211" s="62">
        <v>1</v>
      </c>
      <c r="S211" s="31">
        <v>2.0690252134582199E-2</v>
      </c>
      <c r="T211" s="31">
        <v>-0.45564544890932412</v>
      </c>
      <c r="U211" s="31">
        <v>-0.89916289122510895</v>
      </c>
      <c r="V211" s="31">
        <v>-0.13761794546977471</v>
      </c>
      <c r="W211" s="31">
        <v>4.0778576485422713E-2</v>
      </c>
      <c r="X211" s="31">
        <v>-1.012572170927784</v>
      </c>
      <c r="Y211" s="31">
        <v>-0.1476725143085432</v>
      </c>
      <c r="Z211" s="31">
        <v>0.19287828081718819</v>
      </c>
      <c r="AA211" s="31">
        <v>0.69703206286183939</v>
      </c>
      <c r="AB211" s="31">
        <v>0.88527703556797266</v>
      </c>
      <c r="AC211" s="31">
        <v>0.6200425706596332</v>
      </c>
      <c r="AD211" s="31">
        <v>-0.50278933869468312</v>
      </c>
      <c r="AE211" s="61">
        <v>1.0717683647310681</v>
      </c>
      <c r="AF21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5.1769544243825578</v>
      </c>
      <c r="AG211" s="31"/>
      <c r="AH211" s="31">
        <v>1</v>
      </c>
      <c r="AI211" s="31">
        <v>1</v>
      </c>
      <c r="AJ211" s="31">
        <v>0</v>
      </c>
      <c r="AK211" s="31">
        <v>1</v>
      </c>
      <c r="AL211" s="31">
        <v>-0.45564544890932412</v>
      </c>
      <c r="AM211" s="31">
        <v>-0.89916289122510895</v>
      </c>
      <c r="AN211" s="31">
        <v>0.69703206286183939</v>
      </c>
      <c r="AO211" s="31">
        <v>0.6200425706596332</v>
      </c>
      <c r="AP211" s="31">
        <v>1.0717683647310681</v>
      </c>
      <c r="AQ211" s="31">
        <v>-1.052384592295895</v>
      </c>
      <c r="AR211" s="31">
        <v>-0.16395347670405419</v>
      </c>
      <c r="AS211" s="31">
        <v>-0.1228771108581812</v>
      </c>
      <c r="AT211" s="31">
        <v>0.17703671290922671</v>
      </c>
      <c r="AU211" s="31">
        <v>-0.1597632985066737</v>
      </c>
      <c r="AV211" s="31">
        <v>-0.14775027462835319</v>
      </c>
      <c r="AW211" s="31">
        <v>0.74222017223112846</v>
      </c>
      <c r="AX211" s="31">
        <v>-0.22598154864967979</v>
      </c>
      <c r="AY21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4.8652483481091009</v>
      </c>
    </row>
    <row r="212" spans="1:51" x14ac:dyDescent="0.3">
      <c r="A212" s="22" t="s">
        <v>55</v>
      </c>
      <c r="B212" s="20">
        <v>2019</v>
      </c>
      <c r="C212" s="50">
        <v>2.4359250000000001</v>
      </c>
      <c r="D212" s="48">
        <v>20.54</v>
      </c>
      <c r="E212" s="48">
        <v>0</v>
      </c>
      <c r="F212" s="48">
        <v>0</v>
      </c>
      <c r="G212" s="48">
        <v>0</v>
      </c>
      <c r="H212" s="48">
        <v>1.59</v>
      </c>
      <c r="I212" s="48">
        <v>0</v>
      </c>
      <c r="J212" s="20"/>
      <c r="K212" s="31"/>
      <c r="L212" s="31"/>
      <c r="M212" s="62">
        <v>3</v>
      </c>
      <c r="N212" s="62">
        <v>1</v>
      </c>
      <c r="O212" s="77">
        <v>0</v>
      </c>
      <c r="P212" s="64"/>
      <c r="Q212" s="62"/>
      <c r="R212" s="62">
        <v>1</v>
      </c>
      <c r="S212" s="31">
        <v>-0.40848753193487991</v>
      </c>
      <c r="T212" s="31">
        <v>-0.79562961707867963</v>
      </c>
      <c r="U212" s="31">
        <v>-0.85304817983815995</v>
      </c>
      <c r="V212" s="31">
        <v>0.63940973955928393</v>
      </c>
      <c r="W212" s="31">
        <v>-0.48260457755112862</v>
      </c>
      <c r="X212" s="31">
        <v>-0.8088938606836894</v>
      </c>
      <c r="Y212" s="31">
        <v>-0.38416569987596338</v>
      </c>
      <c r="Z212" s="31">
        <v>1.22969433580286</v>
      </c>
      <c r="AA212" s="31">
        <v>-7.8248487042720111E-2</v>
      </c>
      <c r="AB212" s="31">
        <v>-0.43288797385707989</v>
      </c>
      <c r="AC212" s="31">
        <v>-0.55244667456097862</v>
      </c>
      <c r="AD212" s="31">
        <v>-0.29776335228095913</v>
      </c>
      <c r="AE212" s="61">
        <v>0.68151325449425204</v>
      </c>
      <c r="AF21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5.535207945960348</v>
      </c>
      <c r="AG212" s="31"/>
      <c r="AH212" s="31">
        <v>2</v>
      </c>
      <c r="AI212" s="31">
        <v>3</v>
      </c>
      <c r="AJ212" s="31">
        <v>0</v>
      </c>
      <c r="AK212" s="31">
        <v>2</v>
      </c>
      <c r="AL212" s="31">
        <v>-0.79562961707867963</v>
      </c>
      <c r="AM212" s="31">
        <v>-0.85304817983815995</v>
      </c>
      <c r="AN212" s="31">
        <v>-7.8248487042720111E-2</v>
      </c>
      <c r="AO212" s="31">
        <v>-0.55244667456097862</v>
      </c>
      <c r="AP212" s="31">
        <v>0.68151325449425204</v>
      </c>
      <c r="AQ212" s="31">
        <v>0.30178675808484989</v>
      </c>
      <c r="AR212" s="31">
        <v>-0.2396928545292957</v>
      </c>
      <c r="AS212" s="31">
        <v>0.45548583764367939</v>
      </c>
      <c r="AT212" s="31">
        <v>-0.19379894383318291</v>
      </c>
      <c r="AU212" s="31">
        <v>-0.18903028206931891</v>
      </c>
      <c r="AV212" s="31">
        <v>0.37796581881671559</v>
      </c>
      <c r="AW212" s="31">
        <v>0.3614029812473501</v>
      </c>
      <c r="AX212" s="31">
        <v>7.292115492872582E-2</v>
      </c>
      <c r="AY21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2.8445716629234497</v>
      </c>
    </row>
    <row r="213" spans="1:51" x14ac:dyDescent="0.3">
      <c r="A213" s="22" t="s">
        <v>56</v>
      </c>
      <c r="B213" s="20">
        <v>2019</v>
      </c>
      <c r="C213" s="50">
        <v>2.7</v>
      </c>
      <c r="D213" s="48">
        <v>14.66</v>
      </c>
      <c r="E213" s="48">
        <v>0</v>
      </c>
      <c r="F213" s="48">
        <v>0</v>
      </c>
      <c r="G213" s="48">
        <v>0</v>
      </c>
      <c r="H213" s="48">
        <v>0.22</v>
      </c>
      <c r="I213" s="48">
        <v>0</v>
      </c>
      <c r="J213" s="20"/>
      <c r="K213" s="31"/>
      <c r="L213" s="31"/>
      <c r="M213" s="62">
        <v>3</v>
      </c>
      <c r="N213" s="62">
        <v>2</v>
      </c>
      <c r="O213" s="77">
        <v>0</v>
      </c>
      <c r="P213" s="64"/>
      <c r="Q213" s="62"/>
      <c r="R213" s="62">
        <v>1</v>
      </c>
      <c r="S213" s="31">
        <v>-0.13757609605901211</v>
      </c>
      <c r="T213" s="31">
        <v>8.266281735882304E-2</v>
      </c>
      <c r="U213" s="31">
        <v>0.4884706968730842</v>
      </c>
      <c r="V213" s="31">
        <v>-0.13481034247438009</v>
      </c>
      <c r="W213" s="31">
        <v>0.72216419211791405</v>
      </c>
      <c r="X213" s="31">
        <v>1.043608865822123</v>
      </c>
      <c r="Y213" s="31">
        <v>-0.40881091369275291</v>
      </c>
      <c r="Z213" s="31">
        <v>-1.8807538291541559</v>
      </c>
      <c r="AA213" s="31">
        <v>0.44274595612353312</v>
      </c>
      <c r="AB213" s="31">
        <v>-0.87520347792092146</v>
      </c>
      <c r="AC213" s="31">
        <v>-0.76848727355130564</v>
      </c>
      <c r="AD213" s="31">
        <v>2.453802774469569</v>
      </c>
      <c r="AE213" s="61">
        <v>-0.6017155239436347</v>
      </c>
      <c r="AF21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13.53332711474272</v>
      </c>
      <c r="AG213" s="31"/>
      <c r="AH213" s="31">
        <v>2</v>
      </c>
      <c r="AI213" s="31">
        <v>3</v>
      </c>
      <c r="AJ213" s="31">
        <v>0</v>
      </c>
      <c r="AK213" s="31">
        <v>2</v>
      </c>
      <c r="AL213" s="31">
        <v>8.266281735882304E-2</v>
      </c>
      <c r="AM213" s="31">
        <v>0.4884706968730842</v>
      </c>
      <c r="AN213" s="31">
        <v>0.44274595612353312</v>
      </c>
      <c r="AO213" s="31">
        <v>-0.76848727355130564</v>
      </c>
      <c r="AP213" s="31">
        <v>-0.6017155239436347</v>
      </c>
      <c r="AQ213" s="31">
        <v>-0.1625005620456911</v>
      </c>
      <c r="AR213" s="31">
        <v>-0.58052005474288271</v>
      </c>
      <c r="AS213" s="31">
        <v>0.71064596198273555</v>
      </c>
      <c r="AT213" s="31">
        <v>-1.579553240081141</v>
      </c>
      <c r="AU213" s="31">
        <v>0.71824620837267783</v>
      </c>
      <c r="AV213" s="31">
        <v>-0.32298897244337632</v>
      </c>
      <c r="AW213" s="31">
        <v>-0.14635327339768719</v>
      </c>
      <c r="AX213" s="31">
        <v>-1.531714411650084</v>
      </c>
      <c r="AY21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7.7452789059157929</v>
      </c>
    </row>
    <row r="214" spans="1:51" x14ac:dyDescent="0.3">
      <c r="A214" s="22" t="s">
        <v>57</v>
      </c>
      <c r="B214" s="20">
        <v>2019</v>
      </c>
      <c r="C214" s="48">
        <v>1</v>
      </c>
      <c r="D214" s="48">
        <v>32.83</v>
      </c>
      <c r="E214" s="48">
        <v>0</v>
      </c>
      <c r="F214" s="48">
        <v>0</v>
      </c>
      <c r="G214" s="48">
        <v>0</v>
      </c>
      <c r="H214" s="48">
        <v>0.91</v>
      </c>
      <c r="I214" s="48">
        <v>0</v>
      </c>
      <c r="J214" s="20"/>
      <c r="K214" s="31"/>
      <c r="L214" s="31"/>
      <c r="M214" s="62">
        <v>1</v>
      </c>
      <c r="N214" s="62">
        <v>1</v>
      </c>
      <c r="O214" s="77">
        <v>0</v>
      </c>
      <c r="P214" s="64"/>
      <c r="Q214" s="62"/>
      <c r="R214" s="62">
        <v>3</v>
      </c>
      <c r="S214" s="31">
        <v>-0.41918881526469581</v>
      </c>
      <c r="T214" s="31">
        <v>2.349223938487861</v>
      </c>
      <c r="U214" s="31">
        <v>-1.0039690534681751</v>
      </c>
      <c r="V214" s="31">
        <v>0.91422526791379799</v>
      </c>
      <c r="W214" s="31">
        <v>-1.114614423934889</v>
      </c>
      <c r="X214" s="31">
        <v>0.65080069606565527</v>
      </c>
      <c r="Y214" s="31">
        <v>-0.427420716933753</v>
      </c>
      <c r="Z214" s="31">
        <v>-0.47133200440800771</v>
      </c>
      <c r="AA214" s="31">
        <v>-1.1656713629512709</v>
      </c>
      <c r="AB214" s="31">
        <v>-0.66455161975997368</v>
      </c>
      <c r="AC214" s="31">
        <v>-1.0290068193925821</v>
      </c>
      <c r="AD214" s="31">
        <v>-0.32759787014989472</v>
      </c>
      <c r="AE214" s="61">
        <v>0.90114612913072012</v>
      </c>
      <c r="AF21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13.387741591168689</v>
      </c>
      <c r="AG214" s="31"/>
      <c r="AH214" s="31">
        <v>0</v>
      </c>
      <c r="AI214" s="31">
        <v>2</v>
      </c>
      <c r="AJ214" s="31">
        <v>-1</v>
      </c>
      <c r="AK214" s="31">
        <v>3</v>
      </c>
      <c r="AL214" s="31">
        <v>2.349223938487861</v>
      </c>
      <c r="AM214" s="31">
        <v>-1.0039690534681751</v>
      </c>
      <c r="AN214" s="31">
        <v>-1.1656713629512709</v>
      </c>
      <c r="AO214" s="31">
        <v>-1.0290068193925821</v>
      </c>
      <c r="AP214" s="31">
        <v>0.90114612913072012</v>
      </c>
      <c r="AQ214" s="31">
        <v>-0.68482379719254982</v>
      </c>
      <c r="AR214" s="31">
        <v>2.183967235878431</v>
      </c>
      <c r="AS214" s="31">
        <v>-0.1228771108581812</v>
      </c>
      <c r="AT214" s="31">
        <v>-1.44292957707078</v>
      </c>
      <c r="AU214" s="31">
        <v>1.53772174812674</v>
      </c>
      <c r="AV214" s="31">
        <v>1.9551140991519229</v>
      </c>
      <c r="AW214" s="31">
        <v>3.7252881682707231</v>
      </c>
      <c r="AX214" s="31">
        <v>-1.8463488364694589</v>
      </c>
      <c r="AY21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40.566192427599361</v>
      </c>
    </row>
    <row r="215" spans="1:51" x14ac:dyDescent="0.3">
      <c r="A215" s="22" t="s">
        <v>58</v>
      </c>
      <c r="B215" s="20">
        <v>2019</v>
      </c>
      <c r="C215" s="50">
        <v>2</v>
      </c>
      <c r="D215" s="48">
        <v>10.6</v>
      </c>
      <c r="E215" s="48">
        <v>0</v>
      </c>
      <c r="F215" s="48">
        <v>0</v>
      </c>
      <c r="G215" s="48">
        <v>0</v>
      </c>
      <c r="H215" s="48">
        <v>0.4</v>
      </c>
      <c r="I215" s="48">
        <v>0</v>
      </c>
      <c r="J215" s="20"/>
      <c r="K215" s="31"/>
      <c r="L215" s="31"/>
      <c r="M215" s="62">
        <v>3</v>
      </c>
      <c r="N215" s="62">
        <v>2</v>
      </c>
      <c r="O215" s="77">
        <v>0</v>
      </c>
      <c r="P215" s="64"/>
      <c r="Q215" s="62"/>
      <c r="R215" s="62">
        <v>1</v>
      </c>
      <c r="S215" s="31">
        <v>-0.41918881526469581</v>
      </c>
      <c r="T215" s="31">
        <v>0.25265490144350028</v>
      </c>
      <c r="U215" s="31">
        <v>-1.8791128383354189E-2</v>
      </c>
      <c r="V215" s="31">
        <v>-0.80728303080659514</v>
      </c>
      <c r="W215" s="31">
        <v>7.040403803466147E-2</v>
      </c>
      <c r="X215" s="31">
        <v>0.2870894277726293</v>
      </c>
      <c r="Y215" s="31">
        <v>-0.25662480396208559</v>
      </c>
      <c r="Z215" s="31">
        <v>-0.55233325870376337</v>
      </c>
      <c r="AA215" s="31">
        <v>0.60225171238514652</v>
      </c>
      <c r="AB215" s="31">
        <v>0.13246655443033639</v>
      </c>
      <c r="AC215" s="31">
        <v>-3.3828205836300272E-2</v>
      </c>
      <c r="AD215" s="31">
        <v>-0.45011145882089493</v>
      </c>
      <c r="AE215" s="61">
        <v>-0.49854521422930409</v>
      </c>
      <c r="AF21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2.1824646638063507</v>
      </c>
      <c r="AG215" s="31"/>
      <c r="AH215" s="31">
        <v>2</v>
      </c>
      <c r="AI215" s="31">
        <v>3</v>
      </c>
      <c r="AJ215" s="31">
        <v>0</v>
      </c>
      <c r="AK215" s="31">
        <v>2</v>
      </c>
      <c r="AL215" s="31">
        <v>0.25265490144350028</v>
      </c>
      <c r="AM215" s="31">
        <v>-1.8791128383354189E-2</v>
      </c>
      <c r="AN215" s="31">
        <v>0.60225171238514652</v>
      </c>
      <c r="AO215" s="31">
        <v>-3.3828205836300272E-2</v>
      </c>
      <c r="AP215" s="31">
        <v>-0.49854521422930409</v>
      </c>
      <c r="AQ215" s="31">
        <v>-0.1625005620456911</v>
      </c>
      <c r="AR215" s="31">
        <v>-8.8214098878812666E-2</v>
      </c>
      <c r="AS215" s="31">
        <v>-0.48860662241082831</v>
      </c>
      <c r="AT215" s="31">
        <v>-0.58415226671993159</v>
      </c>
      <c r="AU215" s="31">
        <v>-0.39389916700783412</v>
      </c>
      <c r="AV215" s="31">
        <v>-0.4203438045628336</v>
      </c>
      <c r="AW215" s="31">
        <v>0.67875064040049848</v>
      </c>
      <c r="AX215" s="31">
        <v>0.2302383673384131</v>
      </c>
      <c r="AY21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2.1363024764677174</v>
      </c>
    </row>
    <row r="216" spans="1:51" x14ac:dyDescent="0.3">
      <c r="A216" s="22" t="s">
        <v>59</v>
      </c>
      <c r="B216" s="20">
        <v>2019</v>
      </c>
      <c r="C216" s="50">
        <v>2.6</v>
      </c>
      <c r="D216" s="48">
        <v>26.49</v>
      </c>
      <c r="E216" s="48">
        <v>0</v>
      </c>
      <c r="F216" s="48">
        <v>0</v>
      </c>
      <c r="G216" s="48">
        <v>0</v>
      </c>
      <c r="H216" s="48">
        <v>1.32</v>
      </c>
      <c r="I216" s="48">
        <v>4</v>
      </c>
      <c r="J216" s="20"/>
      <c r="K216" s="31"/>
      <c r="L216" s="31"/>
      <c r="M216" s="62">
        <v>1</v>
      </c>
      <c r="N216" s="62">
        <v>1</v>
      </c>
      <c r="O216" s="77">
        <v>0</v>
      </c>
      <c r="P216" s="64"/>
      <c r="Q216" s="62"/>
      <c r="R216" s="62">
        <v>3</v>
      </c>
      <c r="S216" s="31">
        <v>0.70726206155803917</v>
      </c>
      <c r="T216" s="31">
        <v>1.414267476022133</v>
      </c>
      <c r="U216" s="31">
        <v>-0.80274122196149222</v>
      </c>
      <c r="V216" s="31">
        <v>-0.26708445257844188</v>
      </c>
      <c r="W216" s="31">
        <v>-0.24560088515721859</v>
      </c>
      <c r="X216" s="31">
        <v>-0.1348156434472817</v>
      </c>
      <c r="Y216" s="31">
        <v>-0.40675461560447251</v>
      </c>
      <c r="Z216" s="31">
        <v>0.72748655916917615</v>
      </c>
      <c r="AA216" s="31">
        <v>-8.7281196875100386E-2</v>
      </c>
      <c r="AB216" s="31">
        <v>-0.45608048329798878</v>
      </c>
      <c r="AC216" s="31">
        <v>-0.2084156366730211</v>
      </c>
      <c r="AD216" s="31">
        <v>-0.66375054572127024</v>
      </c>
      <c r="AE216" s="61">
        <v>1.4998284975674461</v>
      </c>
      <c r="AF21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6.9383955565379551</v>
      </c>
      <c r="AG216" s="31"/>
      <c r="AH216" s="31">
        <v>0</v>
      </c>
      <c r="AI216" s="31">
        <v>2</v>
      </c>
      <c r="AJ216" s="31">
        <v>0</v>
      </c>
      <c r="AK216" s="31">
        <v>3</v>
      </c>
      <c r="AL216" s="31">
        <v>1.414267476022133</v>
      </c>
      <c r="AM216" s="31">
        <v>-0.80274122196149222</v>
      </c>
      <c r="AN216" s="31">
        <v>-8.7281196875100386E-2</v>
      </c>
      <c r="AO216" s="31">
        <v>-0.2084156366730211</v>
      </c>
      <c r="AP216" s="31">
        <v>1.4998284975674461</v>
      </c>
      <c r="AQ216" s="31">
        <v>-0.89762215225238118</v>
      </c>
      <c r="AR216" s="31">
        <v>1.350834079800775</v>
      </c>
      <c r="AS216" s="31">
        <v>-0.43757459754301709</v>
      </c>
      <c r="AT216" s="31">
        <v>-1.5014825755037911</v>
      </c>
      <c r="AU216" s="31">
        <v>1.010916043999128</v>
      </c>
      <c r="AV216" s="31">
        <v>1.137333509348482</v>
      </c>
      <c r="AW216" s="31">
        <v>0.61528110856986895</v>
      </c>
      <c r="AX216" s="31">
        <v>-0.7765917920835852</v>
      </c>
      <c r="AY21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13.318630676141611</v>
      </c>
    </row>
    <row r="217" spans="1:51" x14ac:dyDescent="0.3">
      <c r="A217" s="22" t="s">
        <v>60</v>
      </c>
      <c r="B217" s="20">
        <v>2019</v>
      </c>
      <c r="C217" s="48">
        <v>2.1</v>
      </c>
      <c r="D217" s="48">
        <v>9.3699999999999992</v>
      </c>
      <c r="E217" s="48">
        <v>0</v>
      </c>
      <c r="F217" s="48">
        <v>0</v>
      </c>
      <c r="G217" s="48">
        <v>0</v>
      </c>
      <c r="H217" s="48">
        <v>0.68</v>
      </c>
      <c r="I217" s="48">
        <v>0</v>
      </c>
      <c r="J217" s="20"/>
      <c r="K217" s="31"/>
      <c r="L217" s="31"/>
      <c r="M217" s="62">
        <v>2</v>
      </c>
      <c r="N217" s="62">
        <v>4</v>
      </c>
      <c r="O217" s="77">
        <v>-1</v>
      </c>
      <c r="P217" s="64"/>
      <c r="Q217" s="62"/>
      <c r="R217" s="62">
        <v>1</v>
      </c>
      <c r="S217" s="31">
        <v>-0.13757609605901211</v>
      </c>
      <c r="T217" s="31">
        <v>1.6975876161632619</v>
      </c>
      <c r="U217" s="31">
        <v>2.6894001039774769</v>
      </c>
      <c r="V217" s="31">
        <v>-1.0626742642089839</v>
      </c>
      <c r="W217" s="31">
        <v>-0.67023250069630735</v>
      </c>
      <c r="X217" s="31">
        <v>1.3151799461475819</v>
      </c>
      <c r="Y217" s="31">
        <v>-0.4625304599844417</v>
      </c>
      <c r="Z217" s="31">
        <v>-0.51993275698546115</v>
      </c>
      <c r="AA217" s="31">
        <v>-9.7918519831396517E-2</v>
      </c>
      <c r="AB217" s="31">
        <v>4.5165586083716007E-2</v>
      </c>
      <c r="AC217" s="31">
        <v>-0.84322400737569037</v>
      </c>
      <c r="AD217" s="31">
        <v>-0.22244719906239821</v>
      </c>
      <c r="AE217" s="61">
        <v>0.1179708131746771</v>
      </c>
      <c r="AF21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14.712109364221011</v>
      </c>
      <c r="AG217" s="31"/>
      <c r="AH217" s="31">
        <v>4</v>
      </c>
      <c r="AI217" s="31">
        <v>0</v>
      </c>
      <c r="AJ217" s="31">
        <v>-1</v>
      </c>
      <c r="AK217" s="31">
        <v>0</v>
      </c>
      <c r="AL217" s="31">
        <v>1.6975876161632619</v>
      </c>
      <c r="AM217" s="31">
        <v>2.6894001039774769</v>
      </c>
      <c r="AN217" s="31">
        <v>-9.7918519831396517E-2</v>
      </c>
      <c r="AO217" s="31">
        <v>-0.84322400737569037</v>
      </c>
      <c r="AP217" s="31">
        <v>0.1179708131746771</v>
      </c>
      <c r="AQ217" s="31">
        <v>-1.381254777388361</v>
      </c>
      <c r="AR217" s="31">
        <v>1.010006879587189</v>
      </c>
      <c r="AS217" s="31">
        <v>-2.887111791197956</v>
      </c>
      <c r="AT217" s="31">
        <v>-1.7161769030915039</v>
      </c>
      <c r="AU217" s="31">
        <v>2.1230614193796411</v>
      </c>
      <c r="AV217" s="31">
        <v>6.643035603445259E-2</v>
      </c>
      <c r="AW217" s="31">
        <v>1.694263149690574</v>
      </c>
      <c r="AX217" s="31">
        <v>-2.601471456035958</v>
      </c>
      <c r="AY21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39.207848963807848</v>
      </c>
    </row>
    <row r="218" spans="1:51" x14ac:dyDescent="0.3">
      <c r="A218" s="22" t="s">
        <v>61</v>
      </c>
      <c r="B218" s="20">
        <v>2019</v>
      </c>
      <c r="C218" s="48">
        <v>4</v>
      </c>
      <c r="D218" s="48">
        <v>12.93</v>
      </c>
      <c r="E218" s="48">
        <v>0</v>
      </c>
      <c r="F218" s="48">
        <v>0</v>
      </c>
      <c r="G218" s="48">
        <v>0</v>
      </c>
      <c r="H218" s="48">
        <v>68.760000000000005</v>
      </c>
      <c r="I218" s="48">
        <v>63</v>
      </c>
      <c r="J218" s="20"/>
      <c r="K218" s="31"/>
      <c r="L218" s="31"/>
      <c r="M218" s="62">
        <v>2</v>
      </c>
      <c r="N218" s="62">
        <v>4</v>
      </c>
      <c r="O218" s="77">
        <v>-1</v>
      </c>
      <c r="P218" s="64"/>
      <c r="Q218" s="62"/>
      <c r="R218" s="62">
        <v>2</v>
      </c>
      <c r="S218" s="31">
        <v>5.4946782880546632</v>
      </c>
      <c r="T218" s="31">
        <v>2.4058879665160871</v>
      </c>
      <c r="U218" s="31">
        <v>4.4920660945582229</v>
      </c>
      <c r="V218" s="31">
        <v>-0.45101105205148412</v>
      </c>
      <c r="W218" s="31">
        <v>-0.87761073154097857</v>
      </c>
      <c r="X218" s="31">
        <v>5.039583333468169</v>
      </c>
      <c r="Y218" s="31">
        <v>-0.54480071603947133</v>
      </c>
      <c r="Z218" s="31">
        <v>0.53308354885936216</v>
      </c>
      <c r="AA218" s="31">
        <v>-2.6180265337045512</v>
      </c>
      <c r="AB218" s="31">
        <v>-0.51997600057785465</v>
      </c>
      <c r="AC218" s="31">
        <v>-1.4595751280245639</v>
      </c>
      <c r="AD218" s="31">
        <v>-0.92353919281038632</v>
      </c>
      <c r="AE218" s="61">
        <v>-0.5908036803896265</v>
      </c>
      <c r="AF21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93.567212981070838</v>
      </c>
      <c r="AG218" s="31"/>
      <c r="AH218" s="31">
        <v>4</v>
      </c>
      <c r="AI218" s="31">
        <v>0</v>
      </c>
      <c r="AJ218" s="31">
        <v>-1</v>
      </c>
      <c r="AK218" s="31">
        <v>0</v>
      </c>
      <c r="AL218" s="31">
        <v>2.4058879665160871</v>
      </c>
      <c r="AM218" s="31">
        <v>4.4920660945582229</v>
      </c>
      <c r="AN218" s="31">
        <v>-2.6180265337045512</v>
      </c>
      <c r="AO218" s="31">
        <v>-1.4595751280245639</v>
      </c>
      <c r="AP218" s="31">
        <v>-0.5908036803896265</v>
      </c>
      <c r="AQ218" s="31">
        <v>1.03690834829154</v>
      </c>
      <c r="AR218" s="31">
        <v>1.123615946325051</v>
      </c>
      <c r="AS218" s="31">
        <v>-3.9672896508999611</v>
      </c>
      <c r="AT218" s="31">
        <v>-1.5990709062254791</v>
      </c>
      <c r="AU218" s="31">
        <v>6.1619051510246594</v>
      </c>
      <c r="AV218" s="31">
        <v>3.162314017433193</v>
      </c>
      <c r="AW218" s="31">
        <v>0.61528110856986895</v>
      </c>
      <c r="AX218" s="31">
        <v>-2.868910717132426</v>
      </c>
      <c r="AY21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112.51305741498378</v>
      </c>
    </row>
    <row r="219" spans="1:51" x14ac:dyDescent="0.3">
      <c r="A219" s="22" t="s">
        <v>62</v>
      </c>
      <c r="B219" s="20">
        <v>2019</v>
      </c>
      <c r="C219" s="48">
        <v>2.1</v>
      </c>
      <c r="D219" s="48">
        <v>14.95</v>
      </c>
      <c r="E219" s="48">
        <v>0</v>
      </c>
      <c r="F219" s="48">
        <v>0</v>
      </c>
      <c r="G219" s="48">
        <v>0</v>
      </c>
      <c r="H219" s="48">
        <v>13.94</v>
      </c>
      <c r="I219" s="48">
        <v>0</v>
      </c>
      <c r="J219" s="20"/>
      <c r="K219" s="31"/>
      <c r="L219" s="31"/>
      <c r="M219" s="62">
        <v>1</v>
      </c>
      <c r="N219" s="62">
        <v>1</v>
      </c>
      <c r="O219" s="77">
        <v>0</v>
      </c>
      <c r="P219" s="64"/>
      <c r="Q219" s="62"/>
      <c r="R219" s="62">
        <v>1</v>
      </c>
      <c r="S219" s="31">
        <v>0.42564934235235552</v>
      </c>
      <c r="T219" s="31">
        <v>0.62097108362696918</v>
      </c>
      <c r="U219" s="31">
        <v>0.90350309935563067</v>
      </c>
      <c r="V219" s="31">
        <v>1.0885599769983541</v>
      </c>
      <c r="W219" s="31">
        <v>0.90979211526309278</v>
      </c>
      <c r="X219" s="31">
        <v>0.1949492398050624</v>
      </c>
      <c r="Y219" s="31">
        <v>-0.37157154245851087</v>
      </c>
      <c r="Z219" s="31">
        <v>1.424097346112674</v>
      </c>
      <c r="AA219" s="31">
        <v>-2.0495247244538231</v>
      </c>
      <c r="AB219" s="31">
        <v>-0.86278182274283011</v>
      </c>
      <c r="AC219" s="31">
        <v>-0.66954431014817262</v>
      </c>
      <c r="AD219" s="31">
        <v>0.37364211406897307</v>
      </c>
      <c r="AE219" s="61">
        <v>0.95073072498830136</v>
      </c>
      <c r="AF21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12.036639678776842</v>
      </c>
      <c r="AG219" s="31"/>
      <c r="AH219" s="31">
        <v>0</v>
      </c>
      <c r="AI219" s="31">
        <v>2</v>
      </c>
      <c r="AJ219" s="31">
        <v>-1</v>
      </c>
      <c r="AK219" s="31">
        <v>3</v>
      </c>
      <c r="AL219" s="31">
        <v>0.62097108362696918</v>
      </c>
      <c r="AM219" s="31">
        <v>0.90350309935563067</v>
      </c>
      <c r="AN219" s="31">
        <v>-2.0495247244538231</v>
      </c>
      <c r="AO219" s="31">
        <v>-0.66954431014817262</v>
      </c>
      <c r="AP219" s="31">
        <v>0.95073072498830136</v>
      </c>
      <c r="AQ219" s="31">
        <v>-1.1297658123176519</v>
      </c>
      <c r="AR219" s="31">
        <v>-1.2474721053571119E-2</v>
      </c>
      <c r="AS219" s="31">
        <v>0.69363528702679855</v>
      </c>
      <c r="AT219" s="31">
        <v>-0.81836426045198141</v>
      </c>
      <c r="AU219" s="31">
        <v>1.010916043999128</v>
      </c>
      <c r="AV219" s="31">
        <v>1.799346367760791</v>
      </c>
      <c r="AW219" s="31">
        <v>-2.3043173556390961</v>
      </c>
      <c r="AX219" s="31">
        <v>-0.87098211952939786</v>
      </c>
      <c r="AY21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19.510116338851475</v>
      </c>
    </row>
    <row r="220" spans="1:51" x14ac:dyDescent="0.3">
      <c r="A220" s="22" t="s">
        <v>63</v>
      </c>
      <c r="B220" s="20">
        <v>2019</v>
      </c>
      <c r="C220" s="50">
        <v>2.5</v>
      </c>
      <c r="D220" s="48">
        <v>28.58</v>
      </c>
      <c r="E220" s="48">
        <v>0</v>
      </c>
      <c r="F220" s="48">
        <v>0</v>
      </c>
      <c r="G220" s="48">
        <v>0</v>
      </c>
      <c r="H220" s="48">
        <v>1.94</v>
      </c>
      <c r="I220" s="48">
        <v>1</v>
      </c>
      <c r="J220" s="20"/>
      <c r="K220" s="31"/>
      <c r="L220" s="31"/>
      <c r="M220" s="62">
        <v>3</v>
      </c>
      <c r="N220" s="62">
        <v>2</v>
      </c>
      <c r="O220" s="77">
        <v>0</v>
      </c>
      <c r="P220" s="64"/>
      <c r="Q220" s="62"/>
      <c r="R220" s="62">
        <v>1</v>
      </c>
      <c r="S220" s="31">
        <v>0.14403662314667171</v>
      </c>
      <c r="T220" s="31">
        <v>-0.31398537883875921</v>
      </c>
      <c r="U220" s="31">
        <v>-0.51347621417063016</v>
      </c>
      <c r="V220" s="31">
        <v>0.37219584930361521</v>
      </c>
      <c r="W220" s="31">
        <v>-0.55173065449935232</v>
      </c>
      <c r="X220" s="31">
        <v>0.51501515590292501</v>
      </c>
      <c r="Y220" s="31">
        <v>-0.17994262580530099</v>
      </c>
      <c r="Z220" s="31">
        <v>1.391696844394372</v>
      </c>
      <c r="AA220" s="31">
        <v>0.22864729492689481</v>
      </c>
      <c r="AB220" s="31">
        <v>-0.22671781395972371</v>
      </c>
      <c r="AC220" s="31">
        <v>0.43274686929406958</v>
      </c>
      <c r="AD220" s="31">
        <v>-3.8280567803282622E-2</v>
      </c>
      <c r="AE220" s="61">
        <v>-0.73493185502815084</v>
      </c>
      <c r="AF22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3.8929083598271408</v>
      </c>
      <c r="AG220" s="31"/>
      <c r="AH220" s="31">
        <v>2</v>
      </c>
      <c r="AI220" s="31">
        <v>3</v>
      </c>
      <c r="AJ220" s="31">
        <v>0</v>
      </c>
      <c r="AK220" s="31">
        <v>2</v>
      </c>
      <c r="AL220" s="31">
        <v>-0.31398537883875921</v>
      </c>
      <c r="AM220" s="31">
        <v>-0.51347621417063016</v>
      </c>
      <c r="AN220" s="31">
        <v>0.22864729492689481</v>
      </c>
      <c r="AO220" s="31">
        <v>0.43274686929406958</v>
      </c>
      <c r="AP220" s="31">
        <v>-0.73493185502815084</v>
      </c>
      <c r="AQ220" s="31">
        <v>0.97887243327522233</v>
      </c>
      <c r="AR220" s="31">
        <v>-0.39117161017977881</v>
      </c>
      <c r="AS220" s="31">
        <v>0.42146448773180528</v>
      </c>
      <c r="AT220" s="31">
        <v>-0.62318759900860698</v>
      </c>
      <c r="AU220" s="31">
        <v>0.48411033987151769</v>
      </c>
      <c r="AV220" s="31">
        <v>0.28061098669725842</v>
      </c>
      <c r="AW220" s="31">
        <v>-0.20982280522831659</v>
      </c>
      <c r="AX220" s="31">
        <v>1.960727703844974</v>
      </c>
      <c r="AY22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7.020704562998568</v>
      </c>
    </row>
    <row r="221" spans="1:51" x14ac:dyDescent="0.3">
      <c r="A221" s="22" t="s">
        <v>64</v>
      </c>
      <c r="B221" s="20">
        <v>2019</v>
      </c>
      <c r="C221" s="50">
        <v>2.9000000000000004</v>
      </c>
      <c r="D221" s="48">
        <v>33.94</v>
      </c>
      <c r="E221" s="48">
        <v>0</v>
      </c>
      <c r="F221" s="48">
        <v>0</v>
      </c>
      <c r="G221" s="48">
        <v>0</v>
      </c>
      <c r="H221" s="48">
        <v>1.69</v>
      </c>
      <c r="I221" s="48">
        <v>0</v>
      </c>
      <c r="J221" s="20"/>
      <c r="K221" s="31"/>
      <c r="L221" s="31"/>
      <c r="M221" s="62">
        <v>3</v>
      </c>
      <c r="N221" s="62">
        <v>2</v>
      </c>
      <c r="O221" s="77">
        <v>0</v>
      </c>
      <c r="P221" s="64"/>
      <c r="Q221" s="62"/>
      <c r="R221" s="62">
        <v>1</v>
      </c>
      <c r="S221" s="31">
        <v>-0.13757609605901211</v>
      </c>
      <c r="T221" s="31">
        <v>0.19599087341527449</v>
      </c>
      <c r="U221" s="31">
        <v>-0.58055215800619109</v>
      </c>
      <c r="V221" s="31">
        <v>6.0939891792731397E-2</v>
      </c>
      <c r="W221" s="31">
        <v>-0.54185550064960608</v>
      </c>
      <c r="X221" s="31">
        <v>-0.99317423661882243</v>
      </c>
      <c r="Y221" s="31">
        <v>0.14976886536675441</v>
      </c>
      <c r="Z221" s="31">
        <v>0.72748655916917615</v>
      </c>
      <c r="AA221" s="31">
        <v>-5.7524266914205143E-3</v>
      </c>
      <c r="AB221" s="31">
        <v>-6.3259644082321487E-2</v>
      </c>
      <c r="AC221" s="31">
        <v>0.2043005776446343</v>
      </c>
      <c r="AD221" s="31">
        <v>1.385423878086514</v>
      </c>
      <c r="AE221" s="61">
        <v>-0.65922218138805522</v>
      </c>
      <c r="AF22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4.6295107433334248</v>
      </c>
      <c r="AG221" s="31"/>
      <c r="AH221" s="31">
        <v>2</v>
      </c>
      <c r="AI221" s="31">
        <v>3</v>
      </c>
      <c r="AJ221" s="31">
        <v>0</v>
      </c>
      <c r="AK221" s="31">
        <v>2</v>
      </c>
      <c r="AL221" s="31">
        <v>0.19599087341527449</v>
      </c>
      <c r="AM221" s="31">
        <v>-0.58055215800619109</v>
      </c>
      <c r="AN221" s="31">
        <v>-5.7524266914205143E-3</v>
      </c>
      <c r="AO221" s="31">
        <v>0.2043005776446343</v>
      </c>
      <c r="AP221" s="31">
        <v>-0.65922218138805522</v>
      </c>
      <c r="AQ221" s="31">
        <v>-0.4333348321218401</v>
      </c>
      <c r="AR221" s="31">
        <v>0.13900403459691199</v>
      </c>
      <c r="AS221" s="31">
        <v>1.118902160925225</v>
      </c>
      <c r="AT221" s="31">
        <v>-0.15476361154450891</v>
      </c>
      <c r="AU221" s="31">
        <v>0.30850843849564719</v>
      </c>
      <c r="AV221" s="31">
        <v>0.24166905384947571</v>
      </c>
      <c r="AW221" s="31">
        <v>-1.9414209736427719E-2</v>
      </c>
      <c r="AX221" s="31">
        <v>0.52914107091681928</v>
      </c>
      <c r="AY22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2.7687425237284455</v>
      </c>
    </row>
    <row r="222" spans="1:51" x14ac:dyDescent="0.3">
      <c r="A222" s="22" t="s">
        <v>65</v>
      </c>
      <c r="B222" s="20">
        <v>2019</v>
      </c>
      <c r="C222" s="50">
        <v>3.4000000000000004</v>
      </c>
      <c r="D222" s="48">
        <v>9.08</v>
      </c>
      <c r="E222" s="48">
        <v>0</v>
      </c>
      <c r="F222" s="48">
        <v>0</v>
      </c>
      <c r="G222" s="48">
        <v>0</v>
      </c>
      <c r="H222" s="48">
        <v>0.31</v>
      </c>
      <c r="I222" s="48">
        <v>0</v>
      </c>
      <c r="J222" s="20"/>
      <c r="K222" s="31"/>
      <c r="L222" s="31"/>
      <c r="M222" s="62">
        <v>1</v>
      </c>
      <c r="N222" s="62">
        <v>1</v>
      </c>
      <c r="O222" s="77">
        <v>-1</v>
      </c>
      <c r="P222" s="64"/>
      <c r="Q222" s="62"/>
      <c r="R222" s="62">
        <v>1</v>
      </c>
      <c r="S222" s="31">
        <v>2.9601638152035088</v>
      </c>
      <c r="T222" s="31">
        <v>-0.31398537883875921</v>
      </c>
      <c r="U222" s="31">
        <v>1.0554597044701519E-2</v>
      </c>
      <c r="V222" s="31">
        <v>-0.18660190845966471</v>
      </c>
      <c r="W222" s="31">
        <v>-0.42335365445265111</v>
      </c>
      <c r="X222" s="31">
        <v>0.30163787850434948</v>
      </c>
      <c r="Y222" s="31">
        <v>-0.449616151773434</v>
      </c>
      <c r="Z222" s="31">
        <v>1.910104871887208</v>
      </c>
      <c r="AA222" s="31">
        <v>-0.96008256011966975</v>
      </c>
      <c r="AB222" s="31">
        <v>-0.69582078761241406</v>
      </c>
      <c r="AC222" s="31">
        <v>-1.488925181388796</v>
      </c>
      <c r="AD222" s="31">
        <v>-1.382541428770691</v>
      </c>
      <c r="AE222" s="61">
        <v>-0.2830403048690926</v>
      </c>
      <c r="AF22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18.631313237694943</v>
      </c>
      <c r="AG222" s="31"/>
      <c r="AH222" s="31">
        <v>2</v>
      </c>
      <c r="AI222" s="31">
        <v>3</v>
      </c>
      <c r="AJ222" s="31">
        <v>0</v>
      </c>
      <c r="AK222" s="31">
        <v>2</v>
      </c>
      <c r="AL222" s="31">
        <v>-0.31398537883875921</v>
      </c>
      <c r="AM222" s="31">
        <v>1.0554597044701519E-2</v>
      </c>
      <c r="AN222" s="31">
        <v>-0.96008256011966975</v>
      </c>
      <c r="AO222" s="31">
        <v>-1.488925181388796</v>
      </c>
      <c r="AP222" s="31">
        <v>-0.2830403048690926</v>
      </c>
      <c r="AQ222" s="31">
        <v>0.55327572315555973</v>
      </c>
      <c r="AR222" s="31">
        <v>0.1768737235095327</v>
      </c>
      <c r="AS222" s="31">
        <v>-1.169033620648311</v>
      </c>
      <c r="AT222" s="31">
        <v>-0.48656393599824438</v>
      </c>
      <c r="AU222" s="31">
        <v>-4.2695364256093611E-2</v>
      </c>
      <c r="AV222" s="31">
        <v>0.5726754830556301</v>
      </c>
      <c r="AW222" s="31">
        <v>-0.27329233705894662</v>
      </c>
      <c r="AX222" s="31">
        <v>-0.99683588945714752</v>
      </c>
      <c r="AY22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6.6563997547918499</v>
      </c>
    </row>
    <row r="223" spans="1:51" x14ac:dyDescent="0.3">
      <c r="A223" s="22" t="s">
        <v>66</v>
      </c>
      <c r="B223" s="20">
        <v>2019</v>
      </c>
      <c r="C223" s="50">
        <v>1.7999999999999998</v>
      </c>
      <c r="D223" s="48">
        <v>23.43</v>
      </c>
      <c r="E223" s="48">
        <v>0</v>
      </c>
      <c r="F223" s="48">
        <v>0</v>
      </c>
      <c r="G223" s="48">
        <v>0</v>
      </c>
      <c r="H223" s="48">
        <v>0.28999999999999998</v>
      </c>
      <c r="I223" s="48">
        <v>0</v>
      </c>
      <c r="J223" s="20"/>
      <c r="K223" s="31"/>
      <c r="L223" s="31"/>
      <c r="M223" s="62">
        <v>3</v>
      </c>
      <c r="N223" s="62">
        <v>2</v>
      </c>
      <c r="O223" s="77">
        <v>0</v>
      </c>
      <c r="P223" s="64"/>
      <c r="Q223" s="62"/>
      <c r="R223" s="62">
        <v>1</v>
      </c>
      <c r="S223" s="31">
        <v>-0.70080153447037963</v>
      </c>
      <c r="T223" s="31">
        <v>8.266281735882304E-2</v>
      </c>
      <c r="U223" s="31">
        <v>9.0207280349436939E-2</v>
      </c>
      <c r="V223" s="31">
        <v>-0.29446743150519639</v>
      </c>
      <c r="W223" s="31">
        <v>0.19878103808136269</v>
      </c>
      <c r="X223" s="31">
        <v>0.23374510842298499</v>
      </c>
      <c r="Y223" s="31">
        <v>-0.39733819113074481</v>
      </c>
      <c r="Z223" s="31">
        <v>-0.21212799066158999</v>
      </c>
      <c r="AA223" s="31">
        <v>-1.1433870728258779</v>
      </c>
      <c r="AB223" s="31">
        <v>-0.7104859196294302</v>
      </c>
      <c r="AC223" s="31">
        <v>-0.51855795315073128</v>
      </c>
      <c r="AD223" s="31">
        <v>2.4595394290347551E-2</v>
      </c>
      <c r="AE223" s="61">
        <v>-1.0796179949897211</v>
      </c>
      <c r="AF22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4.137037492699406</v>
      </c>
      <c r="AG223" s="31"/>
      <c r="AH223" s="31">
        <v>2</v>
      </c>
      <c r="AI223" s="31">
        <v>3</v>
      </c>
      <c r="AJ223" s="31">
        <v>0</v>
      </c>
      <c r="AK223" s="31">
        <v>2</v>
      </c>
      <c r="AL223" s="31">
        <v>8.266281735882304E-2</v>
      </c>
      <c r="AM223" s="31">
        <v>9.0207280349436939E-2</v>
      </c>
      <c r="AN223" s="31">
        <v>-1.1433870728258779</v>
      </c>
      <c r="AO223" s="31">
        <v>-0.51855795315073128</v>
      </c>
      <c r="AP223" s="31">
        <v>-1.0796179949897211</v>
      </c>
      <c r="AQ223" s="31">
        <v>-2.7083427007616661E-2</v>
      </c>
      <c r="AR223" s="31">
        <v>-5.034440996619189E-2</v>
      </c>
      <c r="AS223" s="31">
        <v>3.8724301223221062E-2</v>
      </c>
      <c r="AT223" s="31">
        <v>-0.23283427612185831</v>
      </c>
      <c r="AU223" s="31">
        <v>-0.33536519988254421</v>
      </c>
      <c r="AV223" s="31">
        <v>1.137333509348482</v>
      </c>
      <c r="AW223" s="31">
        <v>-0.40023140072020552</v>
      </c>
      <c r="AX223" s="31">
        <v>-0.22598154864967979</v>
      </c>
      <c r="AY22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4.4330114654960688</v>
      </c>
    </row>
    <row r="224" spans="1:51" x14ac:dyDescent="0.3">
      <c r="A224" s="22" t="s">
        <v>67</v>
      </c>
      <c r="B224" s="20">
        <v>2019</v>
      </c>
      <c r="C224" s="50">
        <v>1.7000000000000002</v>
      </c>
      <c r="D224" s="48">
        <v>13.82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20"/>
      <c r="K224" s="31"/>
      <c r="L224" s="31"/>
      <c r="M224" s="62">
        <v>3</v>
      </c>
      <c r="N224" s="62">
        <v>2</v>
      </c>
      <c r="O224" s="77">
        <v>0</v>
      </c>
      <c r="P224" s="64"/>
      <c r="Q224" s="62"/>
      <c r="R224" s="62">
        <v>1</v>
      </c>
      <c r="S224" s="31">
        <v>-0.70080153447037963</v>
      </c>
      <c r="T224" s="31">
        <v>-1.248941841304487</v>
      </c>
      <c r="U224" s="31">
        <v>0.53039316177031426</v>
      </c>
      <c r="V224" s="31">
        <v>-0.2212828116066643</v>
      </c>
      <c r="W224" s="31">
        <v>0.87029149986410781</v>
      </c>
      <c r="X224" s="31">
        <v>0.1949492398050624</v>
      </c>
      <c r="Y224" s="31">
        <v>-0.3667921962099564</v>
      </c>
      <c r="Z224" s="31">
        <v>-1.1355422896332039</v>
      </c>
      <c r="AA224" s="31">
        <v>-1.3276471416620581</v>
      </c>
      <c r="AB224" s="31">
        <v>-0.62342585794291805</v>
      </c>
      <c r="AC224" s="31">
        <v>-0.6774113347612658</v>
      </c>
      <c r="AD224" s="31">
        <v>2.1226641704981022</v>
      </c>
      <c r="AE224" s="61">
        <v>-0.46418391714905533</v>
      </c>
      <c r="AF22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11.932029549259157</v>
      </c>
      <c r="AG224" s="31"/>
      <c r="AH224" s="31">
        <v>2</v>
      </c>
      <c r="AI224" s="31">
        <v>3</v>
      </c>
      <c r="AJ224" s="31">
        <v>0</v>
      </c>
      <c r="AK224" s="31">
        <v>2</v>
      </c>
      <c r="AL224" s="31">
        <v>-1.248941841304487</v>
      </c>
      <c r="AM224" s="31">
        <v>0.53039316177031426</v>
      </c>
      <c r="AN224" s="31">
        <v>-1.3276471416620581</v>
      </c>
      <c r="AO224" s="31">
        <v>-0.6774113347612658</v>
      </c>
      <c r="AP224" s="31">
        <v>-0.46418391714905533</v>
      </c>
      <c r="AQ224" s="31">
        <v>-0.41398952711640091</v>
      </c>
      <c r="AR224" s="31">
        <v>-1.375783521907918</v>
      </c>
      <c r="AS224" s="31">
        <v>-0.26746784798364631</v>
      </c>
      <c r="AT224" s="31">
        <v>0.68449603266200165</v>
      </c>
      <c r="AU224" s="31">
        <v>-0.4524331341331243</v>
      </c>
      <c r="AV224" s="31">
        <v>0.72844321444676186</v>
      </c>
      <c r="AW224" s="31">
        <v>-0.46370093255083561</v>
      </c>
      <c r="AX224" s="31">
        <v>-8.4396057480961462E-2</v>
      </c>
      <c r="AY22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7.8398803902324019</v>
      </c>
    </row>
    <row r="225" spans="1:51" x14ac:dyDescent="0.3">
      <c r="A225" s="22" t="s">
        <v>68</v>
      </c>
      <c r="B225" s="20">
        <v>2019</v>
      </c>
      <c r="C225" s="50">
        <v>2.1</v>
      </c>
      <c r="D225" s="48">
        <v>40.65</v>
      </c>
      <c r="E225" s="48">
        <v>0</v>
      </c>
      <c r="F225" s="48">
        <v>0</v>
      </c>
      <c r="G225" s="48">
        <v>0</v>
      </c>
      <c r="H225" s="48">
        <v>0.62</v>
      </c>
      <c r="I225" s="48">
        <v>0</v>
      </c>
      <c r="J225" s="20"/>
      <c r="K225" s="31"/>
      <c r="L225" s="31"/>
      <c r="M225" s="62">
        <v>0</v>
      </c>
      <c r="N225" s="62">
        <v>3</v>
      </c>
      <c r="O225" s="77">
        <v>1</v>
      </c>
      <c r="P225" s="64"/>
      <c r="Q225" s="62"/>
      <c r="R225" s="62">
        <v>0</v>
      </c>
      <c r="S225" s="31">
        <v>-0.41918881526469581</v>
      </c>
      <c r="T225" s="31">
        <v>1.414267476022133</v>
      </c>
      <c r="U225" s="31">
        <v>0.1321297452466611</v>
      </c>
      <c r="V225" s="31">
        <v>0.34336506579154991</v>
      </c>
      <c r="W225" s="31">
        <v>0.1099046534336465</v>
      </c>
      <c r="X225" s="31">
        <v>-0.89133508149677543</v>
      </c>
      <c r="Y225" s="31">
        <v>0.51789692405511001</v>
      </c>
      <c r="Z225" s="31">
        <v>0.19287828081718819</v>
      </c>
      <c r="AA225" s="31">
        <v>1.041555121119234</v>
      </c>
      <c r="AB225" s="31">
        <v>2.223298885212516</v>
      </c>
      <c r="AC225" s="31">
        <v>1.077540309697973</v>
      </c>
      <c r="AD225" s="31">
        <v>-0.42824010848789168</v>
      </c>
      <c r="AE225" s="61">
        <v>-1.0366897869165259</v>
      </c>
      <c r="AF22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11.870309537227666</v>
      </c>
      <c r="AG225" s="31"/>
      <c r="AH225" s="31">
        <v>1</v>
      </c>
      <c r="AI225" s="31">
        <v>1</v>
      </c>
      <c r="AJ225" s="31">
        <v>0</v>
      </c>
      <c r="AK225" s="31">
        <v>1</v>
      </c>
      <c r="AL225" s="31">
        <v>1.414267476022133</v>
      </c>
      <c r="AM225" s="31">
        <v>0.1321297452466611</v>
      </c>
      <c r="AN225" s="31">
        <v>1.041555121119234</v>
      </c>
      <c r="AO225" s="31">
        <v>1.077540309697973</v>
      </c>
      <c r="AP225" s="31">
        <v>-1.0366897869165259</v>
      </c>
      <c r="AQ225" s="31">
        <v>-1.6327437424590709</v>
      </c>
      <c r="AR225" s="31">
        <v>1.0857462574124299</v>
      </c>
      <c r="AS225" s="31">
        <v>-0.2419518355497407</v>
      </c>
      <c r="AT225" s="31">
        <v>0.5088370373629636</v>
      </c>
      <c r="AU225" s="31">
        <v>0.33777542205829242</v>
      </c>
      <c r="AV225" s="31">
        <v>0.68950128159897905</v>
      </c>
      <c r="AW225" s="31">
        <v>-0.40023140072020552</v>
      </c>
      <c r="AX225" s="31">
        <v>-0.38329876105936711</v>
      </c>
      <c r="AY22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10.397026919731649</v>
      </c>
    </row>
    <row r="226" spans="1:51" ht="28.2" x14ac:dyDescent="0.3">
      <c r="A226" s="22" t="s">
        <v>69</v>
      </c>
      <c r="B226" s="20">
        <v>2019</v>
      </c>
      <c r="C226" s="48">
        <v>3.4000000000000004</v>
      </c>
      <c r="D226" s="48">
        <v>16.89</v>
      </c>
      <c r="E226" s="48">
        <v>0</v>
      </c>
      <c r="F226" s="48">
        <v>0</v>
      </c>
      <c r="G226" s="48">
        <v>0</v>
      </c>
      <c r="H226" s="48">
        <v>0.72</v>
      </c>
      <c r="I226" s="48">
        <v>0</v>
      </c>
      <c r="J226" s="20"/>
      <c r="K226" s="31"/>
      <c r="L226" s="31"/>
      <c r="M226" s="62">
        <v>1</v>
      </c>
      <c r="N226" s="62">
        <v>1</v>
      </c>
      <c r="O226" s="77">
        <v>0</v>
      </c>
      <c r="P226" s="64"/>
      <c r="Q226" s="62"/>
      <c r="R226" s="62">
        <v>1</v>
      </c>
      <c r="S226" s="31">
        <v>0.70726206155803917</v>
      </c>
      <c r="T226" s="31">
        <v>0.47931101355640432</v>
      </c>
      <c r="U226" s="31">
        <v>1.2849975299203911</v>
      </c>
      <c r="V226" s="31">
        <v>-0.13247768068488189</v>
      </c>
      <c r="W226" s="31">
        <v>0.65303811516969024</v>
      </c>
      <c r="X226" s="31">
        <v>-0.41608569092722159</v>
      </c>
      <c r="Y226" s="31">
        <v>-0.44698037406508628</v>
      </c>
      <c r="Z226" s="31">
        <v>-0.14732698722498569</v>
      </c>
      <c r="AA226" s="31">
        <v>-0.47157702537247692</v>
      </c>
      <c r="AB226" s="31">
        <v>-0.14873709305930591</v>
      </c>
      <c r="AC226" s="31">
        <v>-2.5658603353472781E-2</v>
      </c>
      <c r="AD226" s="31">
        <v>2.4814325500952008</v>
      </c>
      <c r="AE226" s="61">
        <v>2.1569120200522498</v>
      </c>
      <c r="AF22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14.274753377794685</v>
      </c>
      <c r="AG226" s="31"/>
      <c r="AH226" s="31">
        <v>0</v>
      </c>
      <c r="AI226" s="31">
        <v>2</v>
      </c>
      <c r="AJ226" s="31">
        <v>-1</v>
      </c>
      <c r="AK226" s="31">
        <v>3</v>
      </c>
      <c r="AL226" s="31">
        <v>0.47931101355640432</v>
      </c>
      <c r="AM226" s="31">
        <v>1.2849975299203911</v>
      </c>
      <c r="AN226" s="31">
        <v>-0.47157702537247692</v>
      </c>
      <c r="AO226" s="31">
        <v>-2.5658603353472781E-2</v>
      </c>
      <c r="AP226" s="31">
        <v>2.1569120200522498</v>
      </c>
      <c r="AQ226" s="31">
        <v>0.32113206309028919</v>
      </c>
      <c r="AR226" s="31">
        <v>0.82065843502408498</v>
      </c>
      <c r="AS226" s="31">
        <v>-0.96490552117706652</v>
      </c>
      <c r="AT226" s="31">
        <v>-1.911353564534878</v>
      </c>
      <c r="AU226" s="31">
        <v>1.8889255508784799</v>
      </c>
      <c r="AV226" s="31">
        <v>-8.933737535667878E-2</v>
      </c>
      <c r="AW226" s="31">
        <v>0.67875064040049848</v>
      </c>
      <c r="AX226" s="31">
        <v>-0.46195736726421072</v>
      </c>
      <c r="AY22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16.367319543439031</v>
      </c>
    </row>
    <row r="227" spans="1:51" ht="28.2" x14ac:dyDescent="0.3">
      <c r="A227" s="22" t="s">
        <v>70</v>
      </c>
      <c r="B227" s="20">
        <v>2019</v>
      </c>
      <c r="C227" s="50">
        <v>2.5</v>
      </c>
      <c r="D227" s="48">
        <v>16.61</v>
      </c>
      <c r="E227" s="48">
        <v>0</v>
      </c>
      <c r="F227" s="48">
        <v>0</v>
      </c>
      <c r="G227" s="48">
        <v>0</v>
      </c>
      <c r="H227" s="48">
        <v>0.74</v>
      </c>
      <c r="I227" s="48">
        <v>5</v>
      </c>
      <c r="J227" s="20"/>
      <c r="K227" s="31"/>
      <c r="L227" s="31"/>
      <c r="M227" s="62">
        <v>3</v>
      </c>
      <c r="N227" s="62">
        <v>2</v>
      </c>
      <c r="O227" s="77">
        <v>0</v>
      </c>
      <c r="P227" s="64"/>
      <c r="Q227" s="62"/>
      <c r="R227" s="62">
        <v>1</v>
      </c>
      <c r="S227" s="31">
        <v>0.14403662314667171</v>
      </c>
      <c r="T227" s="31">
        <v>2.599878933059729E-2</v>
      </c>
      <c r="U227" s="31">
        <v>0.98315578266036008</v>
      </c>
      <c r="V227" s="31">
        <v>-0.78070310067822946</v>
      </c>
      <c r="W227" s="31">
        <v>1.334423730802182</v>
      </c>
      <c r="X227" s="31">
        <v>1.722536566635771</v>
      </c>
      <c r="Y227" s="31">
        <v>4.2229170812315911E-4</v>
      </c>
      <c r="Z227" s="31">
        <v>-0.97353978104169292</v>
      </c>
      <c r="AA227" s="31">
        <v>0.85316632862713526</v>
      </c>
      <c r="AB227" s="31">
        <v>0.21361671241120631</v>
      </c>
      <c r="AC227" s="31">
        <v>-0.24684302612928369</v>
      </c>
      <c r="AD227" s="31">
        <v>-0.51140972760948267</v>
      </c>
      <c r="AE227" s="61">
        <v>-0.80467326680199258</v>
      </c>
      <c r="AF22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9.036609250040172</v>
      </c>
      <c r="AG227" s="31"/>
      <c r="AH227" s="31">
        <v>2</v>
      </c>
      <c r="AI227" s="31">
        <v>3</v>
      </c>
      <c r="AJ227" s="31">
        <v>0</v>
      </c>
      <c r="AK227" s="31">
        <v>2</v>
      </c>
      <c r="AL227" s="31">
        <v>2.599878933059729E-2</v>
      </c>
      <c r="AM227" s="31">
        <v>0.98315578266036008</v>
      </c>
      <c r="AN227" s="31">
        <v>0.85316632862713526</v>
      </c>
      <c r="AO227" s="31">
        <v>-0.24684302612928369</v>
      </c>
      <c r="AP227" s="31">
        <v>-0.80467326680199258</v>
      </c>
      <c r="AQ227" s="31">
        <v>0.32113206309028919</v>
      </c>
      <c r="AR227" s="31">
        <v>2.5394967859049641E-2</v>
      </c>
      <c r="AS227" s="31">
        <v>-1.0244428835228461</v>
      </c>
      <c r="AT227" s="31">
        <v>0.86015502796103693</v>
      </c>
      <c r="AU227" s="31">
        <v>-0.71583598619693001</v>
      </c>
      <c r="AV227" s="31">
        <v>-1.4328340586051891</v>
      </c>
      <c r="AW227" s="31">
        <v>-8.2883741567057162E-2</v>
      </c>
      <c r="AX227" s="31">
        <v>1.12694647807363</v>
      </c>
      <c r="AY22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8.139027837939441</v>
      </c>
    </row>
    <row r="228" spans="1:51" x14ac:dyDescent="0.3">
      <c r="A228" s="22" t="s">
        <v>71</v>
      </c>
      <c r="B228" s="20">
        <v>2019</v>
      </c>
      <c r="C228" s="48">
        <v>2.1638916666666663</v>
      </c>
      <c r="D228" s="48">
        <v>2.99</v>
      </c>
      <c r="E228" s="48">
        <v>0</v>
      </c>
      <c r="F228" s="48">
        <v>0</v>
      </c>
      <c r="G228" s="48">
        <v>0</v>
      </c>
      <c r="H228" s="48">
        <v>0.93</v>
      </c>
      <c r="I228" s="48">
        <v>0</v>
      </c>
      <c r="J228" s="20"/>
      <c r="K228" s="31"/>
      <c r="L228" s="31"/>
      <c r="M228" s="62">
        <v>1</v>
      </c>
      <c r="N228" s="62">
        <v>1</v>
      </c>
      <c r="O228" s="77">
        <v>-1</v>
      </c>
      <c r="P228" s="64"/>
      <c r="Q228" s="62"/>
      <c r="R228" s="62">
        <v>3</v>
      </c>
      <c r="S228" s="31">
        <v>-0.41918881526469581</v>
      </c>
      <c r="T228" s="31">
        <v>4.1624728353910916</v>
      </c>
      <c r="U228" s="31">
        <v>-2.144260098672742</v>
      </c>
      <c r="V228" s="31">
        <v>0.6194754591512881</v>
      </c>
      <c r="W228" s="31">
        <v>-0.81835980844250111</v>
      </c>
      <c r="X228" s="31">
        <v>-1.449025692879415</v>
      </c>
      <c r="Y228" s="31">
        <v>-0.45186885611949629</v>
      </c>
      <c r="Z228" s="31">
        <v>0.41968179284530382</v>
      </c>
      <c r="AA228" s="31">
        <v>-2.102729368596246</v>
      </c>
      <c r="AB228" s="31">
        <v>-0.72100787203251038</v>
      </c>
      <c r="AC228" s="31">
        <v>-1.1969375370951469</v>
      </c>
      <c r="AD228" s="31">
        <v>-1.527657557548314</v>
      </c>
      <c r="AE228" s="61">
        <v>3.4365784529233552</v>
      </c>
      <c r="AF22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46.150998781566763</v>
      </c>
      <c r="AG228" s="31"/>
      <c r="AH228" s="31">
        <v>3</v>
      </c>
      <c r="AI228" s="31">
        <v>0</v>
      </c>
      <c r="AJ228" s="31">
        <v>-1</v>
      </c>
      <c r="AK228" s="31">
        <v>0</v>
      </c>
      <c r="AL228" s="31">
        <v>4.1624728353910916</v>
      </c>
      <c r="AM228" s="31">
        <v>-2.144260098672742</v>
      </c>
      <c r="AN228" s="31">
        <v>-2.102729368596246</v>
      </c>
      <c r="AO228" s="31">
        <v>-1.1969375370951469</v>
      </c>
      <c r="AP228" s="31">
        <v>3.4365784529233552</v>
      </c>
      <c r="AQ228" s="31">
        <v>-1.052384592295895</v>
      </c>
      <c r="AR228" s="31">
        <v>4.4940182595482971</v>
      </c>
      <c r="AS228" s="31">
        <v>-2.8105637538962389</v>
      </c>
      <c r="AT228" s="31">
        <v>-2.7506132087413868</v>
      </c>
      <c r="AU228" s="31">
        <v>1.947459518003771</v>
      </c>
      <c r="AV228" s="31">
        <v>3.8632688086932849</v>
      </c>
      <c r="AW228" s="31">
        <v>0.99609829955364682</v>
      </c>
      <c r="AX228" s="31">
        <v>-2.271105309975614</v>
      </c>
      <c r="AY22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101.22466390442264</v>
      </c>
    </row>
    <row r="229" spans="1:51" x14ac:dyDescent="0.3">
      <c r="A229" s="22" t="s">
        <v>72</v>
      </c>
      <c r="B229" s="20">
        <v>2019</v>
      </c>
      <c r="C229" s="50">
        <v>2.5479166666666666</v>
      </c>
      <c r="D229" s="48">
        <v>29.38</v>
      </c>
      <c r="E229" s="48">
        <v>0</v>
      </c>
      <c r="F229" s="48">
        <v>0</v>
      </c>
      <c r="G229" s="48">
        <v>0</v>
      </c>
      <c r="H229" s="48">
        <v>0.19</v>
      </c>
      <c r="I229" s="48">
        <v>0</v>
      </c>
      <c r="J229" s="20"/>
      <c r="K229" s="31"/>
      <c r="L229" s="31"/>
      <c r="M229" s="62">
        <v>1</v>
      </c>
      <c r="N229" s="62">
        <v>1</v>
      </c>
      <c r="O229" s="77">
        <v>0</v>
      </c>
      <c r="P229" s="64"/>
      <c r="Q229" s="62"/>
      <c r="R229" s="62">
        <v>3</v>
      </c>
      <c r="S229" s="31">
        <v>-0.41918881526469581</v>
      </c>
      <c r="T229" s="31">
        <v>0.67763511165519497</v>
      </c>
      <c r="U229" s="31">
        <v>-0.68535832024925747</v>
      </c>
      <c r="V229" s="31">
        <v>-3.5648741070161541E-2</v>
      </c>
      <c r="W229" s="31">
        <v>-0.73935857764453106</v>
      </c>
      <c r="X229" s="31">
        <v>0.9757160957407579</v>
      </c>
      <c r="Y229" s="31">
        <v>-0.2267907220495726</v>
      </c>
      <c r="Z229" s="31">
        <v>-0.26072874323904288</v>
      </c>
      <c r="AA229" s="31">
        <v>-0.48163740877860101</v>
      </c>
      <c r="AB229" s="31">
        <v>-0.60895854236952796</v>
      </c>
      <c r="AC229" s="31">
        <v>-0.32732873947862118</v>
      </c>
      <c r="AD229" s="31">
        <v>-0.1586287663285878</v>
      </c>
      <c r="AE229" s="61">
        <v>1.643658159527388</v>
      </c>
      <c r="AF22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6.1607064166849783</v>
      </c>
      <c r="AG229" s="31"/>
      <c r="AH229" s="31">
        <v>0</v>
      </c>
      <c r="AI229" s="31">
        <v>2</v>
      </c>
      <c r="AJ229" s="31">
        <v>0</v>
      </c>
      <c r="AK229" s="31">
        <v>3</v>
      </c>
      <c r="AL229" s="31">
        <v>0.67763511165519497</v>
      </c>
      <c r="AM229" s="31">
        <v>-0.68535832024925747</v>
      </c>
      <c r="AN229" s="31">
        <v>-0.48163740877860101</v>
      </c>
      <c r="AO229" s="31">
        <v>-0.32732873947862118</v>
      </c>
      <c r="AP229" s="31">
        <v>1.643658159527388</v>
      </c>
      <c r="AQ229" s="31">
        <v>0.2244055380630931</v>
      </c>
      <c r="AR229" s="31">
        <v>0.2147434124221535</v>
      </c>
      <c r="AS229" s="31">
        <v>-0.15689846077005529</v>
      </c>
      <c r="AT229" s="31">
        <v>-0.95498792346234396</v>
      </c>
      <c r="AU229" s="31">
        <v>7.4372569994486742E-2</v>
      </c>
      <c r="AV229" s="31">
        <v>0.9231528786856763</v>
      </c>
      <c r="AW229" s="31">
        <v>-0.71757905987335413</v>
      </c>
      <c r="AX229" s="31">
        <v>-1.028299331939085</v>
      </c>
      <c r="AY22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7.4327895937587805</v>
      </c>
    </row>
    <row r="230" spans="1:51" x14ac:dyDescent="0.3">
      <c r="A230" s="22" t="s">
        <v>73</v>
      </c>
      <c r="B230" s="20">
        <v>2019</v>
      </c>
      <c r="C230" s="50">
        <v>2.7049833333333333</v>
      </c>
      <c r="D230" s="48">
        <v>15.94</v>
      </c>
      <c r="E230" s="48">
        <v>0</v>
      </c>
      <c r="F230" s="48">
        <v>0</v>
      </c>
      <c r="G230" s="48">
        <v>0</v>
      </c>
      <c r="H230" s="48">
        <v>0.56999999999999995</v>
      </c>
      <c r="I230" s="48">
        <v>0</v>
      </c>
      <c r="J230" s="20"/>
      <c r="K230" s="31"/>
      <c r="L230" s="31"/>
      <c r="M230" s="62">
        <v>3</v>
      </c>
      <c r="N230" s="62">
        <v>2</v>
      </c>
      <c r="O230" s="77">
        <v>0</v>
      </c>
      <c r="P230" s="64"/>
      <c r="Q230" s="62"/>
      <c r="R230" s="62">
        <v>1</v>
      </c>
      <c r="S230" s="31">
        <v>0.70726206155803917</v>
      </c>
      <c r="T230" s="31">
        <v>-0.7106335750363405</v>
      </c>
      <c r="U230" s="31">
        <v>0.42139475303752322</v>
      </c>
      <c r="V230" s="31">
        <v>-0.47195203565001781</v>
      </c>
      <c r="W230" s="31">
        <v>0.82091573061537648</v>
      </c>
      <c r="X230" s="31">
        <v>0.1561533711871391</v>
      </c>
      <c r="Y230" s="31">
        <v>-0.31162409409094111</v>
      </c>
      <c r="Z230" s="31">
        <v>-0.58473376042206548</v>
      </c>
      <c r="AA230" s="31">
        <v>0.6377154653597813</v>
      </c>
      <c r="AB230" s="31">
        <v>-0.28802587225142973</v>
      </c>
      <c r="AC230" s="31">
        <v>-0.11461649705537209</v>
      </c>
      <c r="AD230" s="31">
        <v>-0.92071012401161079</v>
      </c>
      <c r="AE230" s="61">
        <v>9.5245477136693207E-2</v>
      </c>
      <c r="AF23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3.9023973148451878</v>
      </c>
      <c r="AG230" s="31"/>
      <c r="AH230" s="31">
        <v>2</v>
      </c>
      <c r="AI230" s="31">
        <v>3</v>
      </c>
      <c r="AJ230" s="31">
        <v>0</v>
      </c>
      <c r="AK230" s="31">
        <v>2</v>
      </c>
      <c r="AL230" s="31">
        <v>-0.7106335750363405</v>
      </c>
      <c r="AM230" s="31">
        <v>0.42139475303752322</v>
      </c>
      <c r="AN230" s="31">
        <v>0.6377154653597813</v>
      </c>
      <c r="AO230" s="31">
        <v>-0.11461649705537209</v>
      </c>
      <c r="AP230" s="31">
        <v>9.5245477136693207E-2</v>
      </c>
      <c r="AQ230" s="31">
        <v>0.16636962304677549</v>
      </c>
      <c r="AR230" s="31">
        <v>-0.69412912148074413</v>
      </c>
      <c r="AS230" s="31">
        <v>7.2745651135095207E-2</v>
      </c>
      <c r="AT230" s="31">
        <v>-0.1742812776888466</v>
      </c>
      <c r="AU230" s="31">
        <v>-0.27683123275725408</v>
      </c>
      <c r="AV230" s="31">
        <v>-0.16722124105224459</v>
      </c>
      <c r="AW230" s="31">
        <v>-0.14635327339768719</v>
      </c>
      <c r="AX230" s="31">
        <v>0.35609213726616301</v>
      </c>
      <c r="AY23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1.9094426209460114</v>
      </c>
    </row>
    <row r="231" spans="1:51" x14ac:dyDescent="0.3">
      <c r="A231" s="22" t="s">
        <v>74</v>
      </c>
      <c r="B231" s="20">
        <v>2019</v>
      </c>
      <c r="C231" s="50">
        <v>2.0942499999999997</v>
      </c>
      <c r="D231" s="48">
        <v>20.07</v>
      </c>
      <c r="E231" s="48">
        <v>0</v>
      </c>
      <c r="F231" s="48">
        <v>0</v>
      </c>
      <c r="G231" s="48">
        <v>0</v>
      </c>
      <c r="H231" s="48">
        <v>0.27</v>
      </c>
      <c r="I231" s="48">
        <v>0</v>
      </c>
      <c r="J231" s="20"/>
      <c r="K231" s="31"/>
      <c r="L231" s="31"/>
      <c r="M231" s="62">
        <v>3</v>
      </c>
      <c r="N231" s="62">
        <v>2</v>
      </c>
      <c r="O231" s="77">
        <v>0</v>
      </c>
      <c r="P231" s="64"/>
      <c r="Q231" s="62"/>
      <c r="R231" s="62">
        <v>1</v>
      </c>
      <c r="S231" s="31">
        <v>-0.41918881526469581</v>
      </c>
      <c r="T231" s="31">
        <v>-1.022285729191583</v>
      </c>
      <c r="U231" s="31">
        <v>0.21597467504111531</v>
      </c>
      <c r="V231" s="31">
        <v>-0.25407158864289248</v>
      </c>
      <c r="W231" s="31">
        <v>0.34690834582755647</v>
      </c>
      <c r="X231" s="31">
        <v>0.36468116500847447</v>
      </c>
      <c r="Y231" s="31">
        <v>-0.30936021836317712</v>
      </c>
      <c r="Z231" s="31">
        <v>-0.55233325870376337</v>
      </c>
      <c r="AA231" s="31">
        <v>-0.1824401639315936</v>
      </c>
      <c r="AB231" s="31">
        <v>-0.7407466524113796</v>
      </c>
      <c r="AC231" s="31">
        <v>0.16708349966730909</v>
      </c>
      <c r="AD231" s="31">
        <v>-0.46708333529374191</v>
      </c>
      <c r="AE231" s="61">
        <v>-0.323393632743327</v>
      </c>
      <c r="AF23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2.9187555294023877</v>
      </c>
      <c r="AG231" s="31"/>
      <c r="AH231" s="31">
        <v>2</v>
      </c>
      <c r="AI231" s="31">
        <v>3</v>
      </c>
      <c r="AJ231" s="31">
        <v>0</v>
      </c>
      <c r="AK231" s="31">
        <v>2</v>
      </c>
      <c r="AL231" s="31">
        <v>-1.022285729191583</v>
      </c>
      <c r="AM231" s="31">
        <v>0.21597467504111531</v>
      </c>
      <c r="AN231" s="31">
        <v>-0.1824401639315936</v>
      </c>
      <c r="AO231" s="31">
        <v>0.16708349966730909</v>
      </c>
      <c r="AP231" s="31">
        <v>-0.323393632743327</v>
      </c>
      <c r="AQ231" s="31">
        <v>0.86280060324258712</v>
      </c>
      <c r="AR231" s="31">
        <v>-0.69412912148074413</v>
      </c>
      <c r="AS231" s="31">
        <v>0.68512994954883</v>
      </c>
      <c r="AT231" s="31">
        <v>-0.54511693443125753</v>
      </c>
      <c r="AU231" s="31">
        <v>-0.51096710125841449</v>
      </c>
      <c r="AV231" s="31">
        <v>-0.30351800601948498</v>
      </c>
      <c r="AW231" s="31">
        <v>-8.2883741567057162E-2</v>
      </c>
      <c r="AX231" s="31">
        <v>0.6707265620855376</v>
      </c>
      <c r="AY23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4.0602479558089017</v>
      </c>
    </row>
    <row r="232" spans="1:51" x14ac:dyDescent="0.3">
      <c r="A232" s="22" t="s">
        <v>75</v>
      </c>
      <c r="B232" s="20">
        <v>2019</v>
      </c>
      <c r="C232" s="50">
        <v>1.8168416666666667</v>
      </c>
      <c r="D232" s="48">
        <v>18.68</v>
      </c>
      <c r="E232" s="48">
        <v>0</v>
      </c>
      <c r="F232" s="48">
        <v>0</v>
      </c>
      <c r="G232" s="48">
        <v>0</v>
      </c>
      <c r="H232" s="48">
        <v>0.25</v>
      </c>
      <c r="I232" s="48">
        <v>1</v>
      </c>
      <c r="J232" s="20"/>
      <c r="K232" s="31"/>
      <c r="L232" s="31"/>
      <c r="M232" s="62">
        <v>3</v>
      </c>
      <c r="N232" s="62">
        <v>2</v>
      </c>
      <c r="O232" s="77">
        <v>0</v>
      </c>
      <c r="P232" s="64"/>
      <c r="Q232" s="62"/>
      <c r="R232" s="62">
        <v>1</v>
      </c>
      <c r="S232" s="31">
        <v>-0.41918881526469581</v>
      </c>
      <c r="T232" s="31">
        <v>-0.56897350496577559</v>
      </c>
      <c r="U232" s="31">
        <v>3.5708075983038393E-2</v>
      </c>
      <c r="V232" s="31">
        <v>-0.66438575839296687</v>
      </c>
      <c r="W232" s="31">
        <v>0.62341265362045151</v>
      </c>
      <c r="X232" s="31">
        <v>0.69444604826081724</v>
      </c>
      <c r="Y232" s="31">
        <v>-0.17733262820857271</v>
      </c>
      <c r="Z232" s="31">
        <v>-0.97353978104169292</v>
      </c>
      <c r="AA232" s="31">
        <v>0.34619872827443859</v>
      </c>
      <c r="AB232" s="31">
        <v>-0.44301804788817789</v>
      </c>
      <c r="AC232" s="31">
        <v>7.0258581352316621E-2</v>
      </c>
      <c r="AD232" s="31">
        <v>0.65606254559450539</v>
      </c>
      <c r="AE232" s="61">
        <v>0.42723060959621773</v>
      </c>
      <c r="AF23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3.7262577077541224</v>
      </c>
      <c r="AG232" s="31"/>
      <c r="AH232" s="31">
        <v>2</v>
      </c>
      <c r="AI232" s="31">
        <v>3</v>
      </c>
      <c r="AJ232" s="31">
        <v>0</v>
      </c>
      <c r="AK232" s="31">
        <v>2</v>
      </c>
      <c r="AL232" s="31">
        <v>-0.56897350496577559</v>
      </c>
      <c r="AM232" s="31">
        <v>3.5708075983038393E-2</v>
      </c>
      <c r="AN232" s="31">
        <v>0.34619872827443859</v>
      </c>
      <c r="AO232" s="31">
        <v>7.0258581352316621E-2</v>
      </c>
      <c r="AP232" s="31">
        <v>0.42723060959621773</v>
      </c>
      <c r="AQ232" s="31">
        <v>0.78541938322083027</v>
      </c>
      <c r="AR232" s="31">
        <v>-0.46691098800502029</v>
      </c>
      <c r="AS232" s="31">
        <v>2.1713626267283979E-2</v>
      </c>
      <c r="AT232" s="31">
        <v>0.66497836651766251</v>
      </c>
      <c r="AU232" s="31">
        <v>-0.54023408482105961</v>
      </c>
      <c r="AV232" s="31">
        <v>-0.26457607317170179</v>
      </c>
      <c r="AW232" s="31">
        <v>-0.52717046438146498</v>
      </c>
      <c r="AX232" s="31">
        <v>0.37182385850713201</v>
      </c>
      <c r="AY23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2.6878939704615772</v>
      </c>
    </row>
    <row r="233" spans="1:51" x14ac:dyDescent="0.3">
      <c r="A233" s="22" t="s">
        <v>76</v>
      </c>
      <c r="B233" s="20">
        <v>2019</v>
      </c>
      <c r="C233" s="48">
        <v>1.6749916666666667</v>
      </c>
      <c r="D233" s="48">
        <v>21.63</v>
      </c>
      <c r="E233" s="48">
        <v>0</v>
      </c>
      <c r="F233" s="48">
        <v>0</v>
      </c>
      <c r="G233" s="48">
        <v>0</v>
      </c>
      <c r="H233" s="48">
        <v>6.8</v>
      </c>
      <c r="I233" s="48">
        <v>10</v>
      </c>
      <c r="J233" s="20"/>
      <c r="K233" s="31"/>
      <c r="L233" s="31"/>
      <c r="M233" s="62">
        <v>0</v>
      </c>
      <c r="N233" s="62">
        <v>2</v>
      </c>
      <c r="O233" s="77">
        <v>-1</v>
      </c>
      <c r="P233" s="64"/>
      <c r="Q233" s="62"/>
      <c r="R233" s="62">
        <v>1</v>
      </c>
      <c r="S233" s="31">
        <v>-0.13757609605901211</v>
      </c>
      <c r="T233" s="31">
        <v>-0.99395371517747022</v>
      </c>
      <c r="U233" s="31">
        <v>1.5197633333448599</v>
      </c>
      <c r="V233" s="31">
        <v>-0.90935636917627005</v>
      </c>
      <c r="W233" s="31">
        <v>3.230453269953462</v>
      </c>
      <c r="X233" s="31">
        <v>-0.15421357775624259</v>
      </c>
      <c r="Y233" s="31">
        <v>0.2236988733853244</v>
      </c>
      <c r="Z233" s="31">
        <v>-1.248944045647262</v>
      </c>
      <c r="AA233" s="31">
        <v>1.462468581691589</v>
      </c>
      <c r="AB233" s="31">
        <v>0.48579764011279269</v>
      </c>
      <c r="AC233" s="31">
        <v>3.1598812092097792</v>
      </c>
      <c r="AD233" s="31">
        <v>-0.88371755891527526</v>
      </c>
      <c r="AE233" s="61">
        <v>0.67393125712580737</v>
      </c>
      <c r="AF23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29.807796356849469</v>
      </c>
      <c r="AG233" s="31"/>
      <c r="AH233" s="31">
        <v>5</v>
      </c>
      <c r="AI233" s="31">
        <v>4</v>
      </c>
      <c r="AJ233" s="31">
        <v>-1</v>
      </c>
      <c r="AK233" s="31">
        <v>4</v>
      </c>
      <c r="AL233" s="31">
        <v>-0.99395371517747022</v>
      </c>
      <c r="AM233" s="31">
        <v>1.5197633333448599</v>
      </c>
      <c r="AN233" s="31">
        <v>1.462468581691589</v>
      </c>
      <c r="AO233" s="31">
        <v>3.1598812092097792</v>
      </c>
      <c r="AP233" s="31">
        <v>0.67393125712580737</v>
      </c>
      <c r="AQ233" s="31">
        <v>1.3270879233731281</v>
      </c>
      <c r="AR233" s="31">
        <v>-0.50478067691764117</v>
      </c>
      <c r="AS233" s="31">
        <v>-1.066969570912689</v>
      </c>
      <c r="AT233" s="31">
        <v>1.953144332043935</v>
      </c>
      <c r="AU233" s="31">
        <v>-1.2719086738871861</v>
      </c>
      <c r="AV233" s="31">
        <v>-1.510717924300754</v>
      </c>
      <c r="AW233" s="31">
        <v>-0.90798765536524306</v>
      </c>
      <c r="AX233" s="31">
        <v>1.4415809028930049</v>
      </c>
      <c r="AY23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29.647251663973542</v>
      </c>
    </row>
    <row r="234" spans="1:51" x14ac:dyDescent="0.3">
      <c r="A234" s="22" t="s">
        <v>77</v>
      </c>
      <c r="B234" s="20">
        <v>2019</v>
      </c>
      <c r="C234" s="50">
        <v>2.457066666666667</v>
      </c>
      <c r="D234" s="48">
        <v>16.96</v>
      </c>
      <c r="E234" s="48">
        <v>0</v>
      </c>
      <c r="F234" s="48">
        <v>0</v>
      </c>
      <c r="G234" s="48">
        <v>0</v>
      </c>
      <c r="H234" s="48">
        <v>0.94</v>
      </c>
      <c r="I234" s="48">
        <v>0</v>
      </c>
      <c r="J234" s="20"/>
      <c r="K234" s="31"/>
      <c r="L234" s="31"/>
      <c r="M234" s="62">
        <v>3</v>
      </c>
      <c r="N234" s="62">
        <v>2</v>
      </c>
      <c r="O234" s="77">
        <v>0</v>
      </c>
      <c r="P234" s="64"/>
      <c r="Q234" s="62"/>
      <c r="R234" s="62">
        <v>1</v>
      </c>
      <c r="S234" s="31">
        <v>-0.13757609605901211</v>
      </c>
      <c r="T234" s="31">
        <v>-0.79562961707867963</v>
      </c>
      <c r="U234" s="31">
        <v>0.16147547067471679</v>
      </c>
      <c r="V234" s="31">
        <v>-0.64431817507194244</v>
      </c>
      <c r="W234" s="31">
        <v>0.69253873056867532</v>
      </c>
      <c r="X234" s="31">
        <v>-1.109561842472591</v>
      </c>
      <c r="Y234" s="31">
        <v>-0.3651482844256918</v>
      </c>
      <c r="Z234" s="31">
        <v>-0.17972748894328719</v>
      </c>
      <c r="AA234" s="31">
        <v>-0.75532310789144053</v>
      </c>
      <c r="AB234" s="31">
        <v>-0.55628531246677759</v>
      </c>
      <c r="AC234" s="31">
        <v>-0.18451198496400731</v>
      </c>
      <c r="AD234" s="31">
        <v>-2.2169229475577059E-2</v>
      </c>
      <c r="AE234" s="61">
        <v>-0.89932318769955799</v>
      </c>
      <c r="AF23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4.6928312130930321</v>
      </c>
      <c r="AG234" s="31"/>
      <c r="AH234" s="31">
        <v>2</v>
      </c>
      <c r="AI234" s="31">
        <v>3</v>
      </c>
      <c r="AJ234" s="31">
        <v>0</v>
      </c>
      <c r="AK234" s="31">
        <v>2</v>
      </c>
      <c r="AL234" s="31">
        <v>-0.79562961707867963</v>
      </c>
      <c r="AM234" s="31">
        <v>0.16147547067471679</v>
      </c>
      <c r="AN234" s="31">
        <v>-0.75532310789144053</v>
      </c>
      <c r="AO234" s="31">
        <v>-0.18451198496400731</v>
      </c>
      <c r="AP234" s="31">
        <v>-0.89932318769955799</v>
      </c>
      <c r="AQ234" s="31">
        <v>0.74672877320995179</v>
      </c>
      <c r="AR234" s="31">
        <v>-0.95921694386908951</v>
      </c>
      <c r="AS234" s="31">
        <v>0.463991175121648</v>
      </c>
      <c r="AT234" s="31">
        <v>-0.33042260684354552</v>
      </c>
      <c r="AU234" s="31">
        <v>-0.42316615057047929</v>
      </c>
      <c r="AV234" s="31">
        <v>0.24166905384947571</v>
      </c>
      <c r="AW234" s="31">
        <v>-0.52717046438146498</v>
      </c>
      <c r="AX234" s="31">
        <v>0.32462869478422568</v>
      </c>
      <c r="AY23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4.4953746074664913</v>
      </c>
    </row>
    <row r="235" spans="1:51" x14ac:dyDescent="0.3">
      <c r="A235" s="22" t="s">
        <v>78</v>
      </c>
      <c r="B235" s="20">
        <v>2019</v>
      </c>
      <c r="C235" s="50">
        <v>2.7614666666666676</v>
      </c>
      <c r="D235" s="48">
        <v>24.04</v>
      </c>
      <c r="E235" s="48">
        <v>0</v>
      </c>
      <c r="F235" s="48">
        <v>0</v>
      </c>
      <c r="G235" s="48">
        <v>0</v>
      </c>
      <c r="H235" s="48">
        <v>1.43</v>
      </c>
      <c r="I235" s="48">
        <v>0</v>
      </c>
      <c r="J235" s="20"/>
      <c r="K235" s="31"/>
      <c r="L235" s="31"/>
      <c r="M235" s="62">
        <v>0</v>
      </c>
      <c r="N235" s="62">
        <v>3</v>
      </c>
      <c r="O235" s="77">
        <v>-1</v>
      </c>
      <c r="P235" s="64"/>
      <c r="Q235" s="62"/>
      <c r="R235" s="62">
        <v>0</v>
      </c>
      <c r="S235" s="31">
        <v>0.14403662314667171</v>
      </c>
      <c r="T235" s="31">
        <v>8.266281735882304E-2</v>
      </c>
      <c r="U235" s="31">
        <v>-1.0081612999578999</v>
      </c>
      <c r="V235" s="31">
        <v>1.0366711476955119</v>
      </c>
      <c r="W235" s="31">
        <v>-1.094864116235396</v>
      </c>
      <c r="X235" s="31">
        <v>-1.696349355318673</v>
      </c>
      <c r="Y235" s="31">
        <v>1.608444914214038</v>
      </c>
      <c r="Z235" s="31">
        <v>0.2414790333946423</v>
      </c>
      <c r="AA235" s="31">
        <v>2.356256121073665</v>
      </c>
      <c r="AB235" s="31">
        <v>2.1998793257034799</v>
      </c>
      <c r="AC235" s="31">
        <v>1.491466835494565</v>
      </c>
      <c r="AD235" s="31">
        <v>-0.39239485046047451</v>
      </c>
      <c r="AE235" s="61">
        <v>5.0063319973821153E-5</v>
      </c>
      <c r="AF23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21.610250697627631</v>
      </c>
      <c r="AG235" s="31"/>
      <c r="AH235" s="31">
        <v>1</v>
      </c>
      <c r="AI235" s="31">
        <v>1</v>
      </c>
      <c r="AJ235" s="31">
        <v>0</v>
      </c>
      <c r="AK235" s="31">
        <v>1</v>
      </c>
      <c r="AL235" s="31">
        <v>8.266281735882304E-2</v>
      </c>
      <c r="AM235" s="31">
        <v>-1.0081612999578999</v>
      </c>
      <c r="AN235" s="31">
        <v>2.356256121073665</v>
      </c>
      <c r="AO235" s="31">
        <v>1.491466835494565</v>
      </c>
      <c r="AP235" s="31">
        <v>5.0063319973821153E-5</v>
      </c>
      <c r="AQ235" s="31">
        <v>-1.381254777388361</v>
      </c>
      <c r="AR235" s="31">
        <v>1.5780522132765</v>
      </c>
      <c r="AS235" s="31">
        <v>0.96580608632179177</v>
      </c>
      <c r="AT235" s="31">
        <v>1.0748493555487499</v>
      </c>
      <c r="AU235" s="31">
        <v>-0.1597632985066737</v>
      </c>
      <c r="AV235" s="31">
        <v>-1.1797114950945999</v>
      </c>
      <c r="AW235" s="31">
        <v>-0.46370093255083561</v>
      </c>
      <c r="AX235" s="31">
        <v>-0.13159122120386771</v>
      </c>
      <c r="AY23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16.935412989029416</v>
      </c>
    </row>
    <row r="236" spans="1:51" x14ac:dyDescent="0.3">
      <c r="A236" s="22" t="s">
        <v>79</v>
      </c>
      <c r="B236" s="20">
        <v>2019</v>
      </c>
      <c r="C236" s="50">
        <v>2.9304666666666668</v>
      </c>
      <c r="D236" s="48">
        <v>32.96</v>
      </c>
      <c r="E236" s="48">
        <v>0</v>
      </c>
      <c r="F236" s="48">
        <v>0</v>
      </c>
      <c r="G236" s="48">
        <v>0</v>
      </c>
      <c r="H236" s="48">
        <v>2.29</v>
      </c>
      <c r="I236" s="48">
        <v>6</v>
      </c>
      <c r="J236" s="20"/>
      <c r="K236" s="31"/>
      <c r="L236" s="31"/>
      <c r="M236" s="62">
        <v>0</v>
      </c>
      <c r="N236" s="62">
        <v>2</v>
      </c>
      <c r="O236" s="77">
        <v>0</v>
      </c>
      <c r="P236" s="64"/>
      <c r="Q236" s="62"/>
      <c r="R236" s="62">
        <v>1</v>
      </c>
      <c r="S236" s="31">
        <v>1.833712938380774</v>
      </c>
      <c r="T236" s="31">
        <v>5.4330803344709667E-2</v>
      </c>
      <c r="U236" s="31">
        <v>-0.36674758703033372</v>
      </c>
      <c r="V236" s="31">
        <v>-0.62712444437661674</v>
      </c>
      <c r="W236" s="31">
        <v>0.42590957662552648</v>
      </c>
      <c r="X236" s="31">
        <v>-0.25120324930104959</v>
      </c>
      <c r="Y236" s="31">
        <v>-0.12396884745723161</v>
      </c>
      <c r="Z236" s="31">
        <v>-1.248944045647262</v>
      </c>
      <c r="AA236" s="31">
        <v>1.45312937272318</v>
      </c>
      <c r="AB236" s="31">
        <v>1.6819802395557411</v>
      </c>
      <c r="AC236" s="31">
        <v>0.12139424133742199</v>
      </c>
      <c r="AD236" s="31">
        <v>-0.79341642077353425</v>
      </c>
      <c r="AE236" s="61">
        <v>-0.24419008837119979</v>
      </c>
      <c r="AF23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11.357492860091305</v>
      </c>
      <c r="AG236" s="31"/>
      <c r="AH236" s="31">
        <v>2</v>
      </c>
      <c r="AI236" s="31">
        <v>1</v>
      </c>
      <c r="AJ236" s="31">
        <v>0</v>
      </c>
      <c r="AK236" s="31">
        <v>1</v>
      </c>
      <c r="AL236" s="31">
        <v>5.4330803344709667E-2</v>
      </c>
      <c r="AM236" s="31">
        <v>-0.36674758703033372</v>
      </c>
      <c r="AN236" s="31">
        <v>1.45312937272318</v>
      </c>
      <c r="AO236" s="31">
        <v>0.12139424133742199</v>
      </c>
      <c r="AP236" s="31">
        <v>-0.24419008837119979</v>
      </c>
      <c r="AQ236" s="31">
        <v>0.68869285819363424</v>
      </c>
      <c r="AR236" s="31">
        <v>0.32835247916001581</v>
      </c>
      <c r="AS236" s="31">
        <v>0.2173363882605604</v>
      </c>
      <c r="AT236" s="31">
        <v>-3.765761467848399E-2</v>
      </c>
      <c r="AU236" s="31">
        <v>-0.4524331341331243</v>
      </c>
      <c r="AV236" s="31">
        <v>-1.04341473012736</v>
      </c>
      <c r="AW236" s="31">
        <v>-0.20982280522831659</v>
      </c>
      <c r="AX236" s="31">
        <v>0.92243410194103748</v>
      </c>
      <c r="AY23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5.1424926907729187</v>
      </c>
    </row>
    <row r="237" spans="1:51" x14ac:dyDescent="0.3">
      <c r="A237" s="22" t="s">
        <v>80</v>
      </c>
      <c r="B237" s="20">
        <v>2019</v>
      </c>
      <c r="C237" s="50">
        <v>1.1696</v>
      </c>
      <c r="D237" s="48">
        <v>14.6</v>
      </c>
      <c r="E237" s="48">
        <v>0</v>
      </c>
      <c r="F237" s="48">
        <v>0</v>
      </c>
      <c r="G237" s="48">
        <v>0</v>
      </c>
      <c r="H237" s="48">
        <v>0</v>
      </c>
      <c r="I237" s="48">
        <v>0</v>
      </c>
      <c r="J237" s="20"/>
      <c r="K237" s="31"/>
      <c r="L237" s="31"/>
      <c r="M237" s="62">
        <v>1</v>
      </c>
      <c r="N237" s="62">
        <v>2</v>
      </c>
      <c r="O237" s="77">
        <v>0</v>
      </c>
      <c r="P237" s="64"/>
      <c r="Q237" s="62"/>
      <c r="R237" s="62">
        <v>1</v>
      </c>
      <c r="S237" s="31">
        <v>-0.41918881526469581</v>
      </c>
      <c r="T237" s="31">
        <v>-0.59730551897988893</v>
      </c>
      <c r="U237" s="31">
        <v>0.35431880920196218</v>
      </c>
      <c r="V237" s="31">
        <v>1.9837734781782409E-2</v>
      </c>
      <c r="W237" s="31">
        <v>0.75178965366715278</v>
      </c>
      <c r="X237" s="31">
        <v>0.27254097704090768</v>
      </c>
      <c r="Y237" s="31">
        <v>-0.39091388279708189</v>
      </c>
      <c r="Z237" s="31">
        <v>2.1855091364927781</v>
      </c>
      <c r="AA237" s="31">
        <v>-0.76042541703827415</v>
      </c>
      <c r="AB237" s="31">
        <v>-0.44880211020188671</v>
      </c>
      <c r="AC237" s="31">
        <v>-0.8931493558818584</v>
      </c>
      <c r="AD237" s="31">
        <v>-1.4210505643400051</v>
      </c>
      <c r="AE237" s="61">
        <v>-0.46715179917337613</v>
      </c>
      <c r="AF23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10.042160047900362</v>
      </c>
      <c r="AG237" s="31"/>
      <c r="AH237" s="31">
        <v>2</v>
      </c>
      <c r="AI237" s="31">
        <v>3</v>
      </c>
      <c r="AJ237" s="31">
        <v>0</v>
      </c>
      <c r="AK237" s="31">
        <v>2</v>
      </c>
      <c r="AL237" s="31">
        <v>-0.59730551897988893</v>
      </c>
      <c r="AM237" s="31">
        <v>0.35431880920196218</v>
      </c>
      <c r="AN237" s="31">
        <v>-0.76042541703827415</v>
      </c>
      <c r="AO237" s="31">
        <v>-0.8931493558818584</v>
      </c>
      <c r="AP237" s="31">
        <v>-0.46715179917337613</v>
      </c>
      <c r="AQ237" s="31">
        <v>-0.35595361210008319</v>
      </c>
      <c r="AR237" s="31">
        <v>-0.50478067691764117</v>
      </c>
      <c r="AS237" s="31">
        <v>-1.186044295604249</v>
      </c>
      <c r="AT237" s="31">
        <v>0.19655437905356579</v>
      </c>
      <c r="AU237" s="31">
        <v>-0.54023408482105961</v>
      </c>
      <c r="AV237" s="31">
        <v>-0.51769863668229077</v>
      </c>
      <c r="AW237" s="31">
        <v>-0.97145718719587282</v>
      </c>
      <c r="AX237" s="31">
        <v>-0.65073802215583554</v>
      </c>
      <c r="AY23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5.8304040774950634</v>
      </c>
    </row>
    <row r="238" spans="1:51" x14ac:dyDescent="0.3">
      <c r="A238" s="22" t="s">
        <v>81</v>
      </c>
      <c r="B238" s="20">
        <v>2019</v>
      </c>
      <c r="C238" s="50">
        <v>2.3325916666666666</v>
      </c>
      <c r="D238" s="48">
        <v>26.98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20"/>
      <c r="K238" s="31"/>
      <c r="L238" s="31"/>
      <c r="M238" s="62">
        <v>3</v>
      </c>
      <c r="N238" s="62">
        <v>2</v>
      </c>
      <c r="O238" s="77">
        <v>0</v>
      </c>
      <c r="P238" s="64"/>
      <c r="Q238" s="62"/>
      <c r="R238" s="62">
        <v>1</v>
      </c>
      <c r="S238" s="31">
        <v>-0.41918881526469581</v>
      </c>
      <c r="T238" s="31">
        <v>-1.107281771233922</v>
      </c>
      <c r="U238" s="31">
        <v>-0.33320961511255309</v>
      </c>
      <c r="V238" s="31">
        <v>6.4611539917994398E-2</v>
      </c>
      <c r="W238" s="31">
        <v>-1.8472346613054792E-2</v>
      </c>
      <c r="X238" s="31">
        <v>-0.83799076214713186</v>
      </c>
      <c r="Y238" s="31">
        <v>-0.32987373962442867</v>
      </c>
      <c r="Z238" s="31">
        <v>-0.21212799066158999</v>
      </c>
      <c r="AA238" s="31">
        <v>-0.1461470603535866</v>
      </c>
      <c r="AB238" s="31">
        <v>-0.68599446863544633</v>
      </c>
      <c r="AC238" s="31">
        <v>-0.40993249791609909</v>
      </c>
      <c r="AD238" s="31">
        <v>-0.21099324554976451</v>
      </c>
      <c r="AE238" s="61">
        <v>-0.32787671017396958</v>
      </c>
      <c r="AF23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3.1853935098315107</v>
      </c>
      <c r="AG238" s="31"/>
      <c r="AH238" s="31">
        <v>2</v>
      </c>
      <c r="AI238" s="31">
        <v>3</v>
      </c>
      <c r="AJ238" s="31">
        <v>0</v>
      </c>
      <c r="AK238" s="31">
        <v>2</v>
      </c>
      <c r="AL238" s="31">
        <v>-1.107281771233922</v>
      </c>
      <c r="AM238" s="31">
        <v>-0.33320961511255309</v>
      </c>
      <c r="AN238" s="31">
        <v>-0.1461470603535866</v>
      </c>
      <c r="AO238" s="31">
        <v>-0.40993249791609909</v>
      </c>
      <c r="AP238" s="31">
        <v>-0.32787671017396958</v>
      </c>
      <c r="AQ238" s="31">
        <v>0.1083337080304578</v>
      </c>
      <c r="AR238" s="31">
        <v>-1.2243047662574349</v>
      </c>
      <c r="AS238" s="31">
        <v>0.77868866180648388</v>
      </c>
      <c r="AT238" s="31">
        <v>-0.23283427612185831</v>
      </c>
      <c r="AU238" s="31">
        <v>-0.13049631494402869</v>
      </c>
      <c r="AV238" s="31">
        <v>0.39743678524060738</v>
      </c>
      <c r="AW238" s="31">
        <v>-0.65410952804272449</v>
      </c>
      <c r="AX238" s="31">
        <v>0.45048246471197562</v>
      </c>
      <c r="AY23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4.6110135189876837</v>
      </c>
    </row>
    <row r="239" spans="1:51" x14ac:dyDescent="0.3">
      <c r="A239" s="22" t="s">
        <v>82</v>
      </c>
      <c r="B239" s="20">
        <v>2019</v>
      </c>
      <c r="C239" s="50">
        <v>2.6</v>
      </c>
      <c r="D239" s="48">
        <v>13.88</v>
      </c>
      <c r="E239" s="48">
        <v>0</v>
      </c>
      <c r="F239" s="48">
        <v>0</v>
      </c>
      <c r="G239" s="48">
        <v>0</v>
      </c>
      <c r="H239" s="48">
        <v>0.28999999999999998</v>
      </c>
      <c r="I239" s="48">
        <v>2</v>
      </c>
      <c r="J239" s="20"/>
      <c r="K239" s="31"/>
      <c r="L239" s="31"/>
      <c r="M239" s="62">
        <v>3</v>
      </c>
      <c r="N239" s="62">
        <v>2</v>
      </c>
      <c r="O239" s="77">
        <v>0</v>
      </c>
      <c r="P239" s="64"/>
      <c r="Q239" s="62"/>
      <c r="R239" s="62">
        <v>1</v>
      </c>
      <c r="S239" s="31">
        <v>-0.13757609605901211</v>
      </c>
      <c r="T239" s="31">
        <v>-0.20065732278230669</v>
      </c>
      <c r="U239" s="31">
        <v>0.82804266254062009</v>
      </c>
      <c r="V239" s="31">
        <v>-0.49695848968517747</v>
      </c>
      <c r="W239" s="31">
        <v>0.1099046534336465</v>
      </c>
      <c r="X239" s="31">
        <v>-3.7825971902474748E-2</v>
      </c>
      <c r="Y239" s="31">
        <v>-0.40185247963909382</v>
      </c>
      <c r="Z239" s="31">
        <v>-1.3461455508021689</v>
      </c>
      <c r="AA239" s="31">
        <v>-9.5646820352594294E-2</v>
      </c>
      <c r="AB239" s="31">
        <v>-0.30261620134243511</v>
      </c>
      <c r="AC239" s="31">
        <v>-0.4398877070197999</v>
      </c>
      <c r="AD239" s="31">
        <v>1.277837440211546</v>
      </c>
      <c r="AE239" s="61">
        <v>-7.1151104306705945E-2</v>
      </c>
      <c r="AF23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4.9110731087799344</v>
      </c>
      <c r="AG239" s="31"/>
      <c r="AH239" s="31">
        <v>2</v>
      </c>
      <c r="AI239" s="31">
        <v>3</v>
      </c>
      <c r="AJ239" s="31">
        <v>0</v>
      </c>
      <c r="AK239" s="31">
        <v>2</v>
      </c>
      <c r="AL239" s="31">
        <v>-0.20065732278230669</v>
      </c>
      <c r="AM239" s="31">
        <v>0.82804266254062009</v>
      </c>
      <c r="AN239" s="31">
        <v>-9.5646820352594294E-2</v>
      </c>
      <c r="AO239" s="31">
        <v>-0.4398877070197999</v>
      </c>
      <c r="AP239" s="31">
        <v>-7.1151104306705945E-2</v>
      </c>
      <c r="AQ239" s="31">
        <v>-7.738122002177444E-3</v>
      </c>
      <c r="AR239" s="31">
        <v>-0.42904129909239958</v>
      </c>
      <c r="AS239" s="31">
        <v>2.1713626267283979E-2</v>
      </c>
      <c r="AT239" s="31">
        <v>-9.6210613111495744E-2</v>
      </c>
      <c r="AU239" s="31">
        <v>-0.24756424919460879</v>
      </c>
      <c r="AV239" s="31">
        <v>-5.0395442508896021E-2</v>
      </c>
      <c r="AW239" s="31">
        <v>0.48834204490860961</v>
      </c>
      <c r="AX239" s="31">
        <v>-0.36756703981839872</v>
      </c>
      <c r="AY23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1.5649055190396197</v>
      </c>
    </row>
    <row r="240" spans="1:51" x14ac:dyDescent="0.3">
      <c r="A240" s="22" t="s">
        <v>83</v>
      </c>
      <c r="B240" s="20">
        <v>2019</v>
      </c>
      <c r="C240" s="50">
        <v>2.8000000000000003</v>
      </c>
      <c r="D240" s="48">
        <v>11.99</v>
      </c>
      <c r="E240" s="48">
        <v>0</v>
      </c>
      <c r="F240" s="48">
        <v>0</v>
      </c>
      <c r="G240" s="48">
        <v>0</v>
      </c>
      <c r="H240" s="48">
        <v>0.1</v>
      </c>
      <c r="I240" s="48">
        <v>0</v>
      </c>
      <c r="J240" s="20"/>
      <c r="K240" s="31"/>
      <c r="L240" s="31"/>
      <c r="M240" s="62">
        <v>3</v>
      </c>
      <c r="N240" s="62">
        <v>2</v>
      </c>
      <c r="O240" s="77">
        <v>0</v>
      </c>
      <c r="P240" s="64"/>
      <c r="Q240" s="62"/>
      <c r="R240" s="62">
        <v>1</v>
      </c>
      <c r="S240" s="31">
        <v>-0.41918881526469581</v>
      </c>
      <c r="T240" s="31">
        <v>-1.248941841304487</v>
      </c>
      <c r="U240" s="31">
        <v>0.36689554867113061</v>
      </c>
      <c r="V240" s="31">
        <v>-0.1094209200081364</v>
      </c>
      <c r="W240" s="31">
        <v>0.42590957662552648</v>
      </c>
      <c r="X240" s="31">
        <v>0.41317600078087802</v>
      </c>
      <c r="Y240" s="31">
        <v>-0.34944466361935861</v>
      </c>
      <c r="Z240" s="31">
        <v>-0.17972748894328719</v>
      </c>
      <c r="AA240" s="31">
        <v>0.22033575953222961</v>
      </c>
      <c r="AB240" s="31">
        <v>-6.9247301588388956E-3</v>
      </c>
      <c r="AC240" s="31">
        <v>-0.53610746959532363</v>
      </c>
      <c r="AD240" s="31">
        <v>-0.89516597309430868</v>
      </c>
      <c r="AE240" s="61">
        <v>0.1731926854227378</v>
      </c>
      <c r="AF24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3.5560120289128436</v>
      </c>
      <c r="AG240" s="31"/>
      <c r="AH240" s="31">
        <v>2</v>
      </c>
      <c r="AI240" s="31">
        <v>3</v>
      </c>
      <c r="AJ240" s="31">
        <v>0</v>
      </c>
      <c r="AK240" s="31">
        <v>2</v>
      </c>
      <c r="AL240" s="31">
        <v>-1.248941841304487</v>
      </c>
      <c r="AM240" s="31">
        <v>0.36689554867113061</v>
      </c>
      <c r="AN240" s="31">
        <v>0.22033575953222961</v>
      </c>
      <c r="AO240" s="31">
        <v>-0.53610746959532363</v>
      </c>
      <c r="AP240" s="31">
        <v>0.1731926854227378</v>
      </c>
      <c r="AQ240" s="31">
        <v>0.5919663331664381</v>
      </c>
      <c r="AR240" s="31">
        <v>-0.88347756604384797</v>
      </c>
      <c r="AS240" s="31">
        <v>0.2173363882605604</v>
      </c>
      <c r="AT240" s="31">
        <v>-0.50608160214258213</v>
      </c>
      <c r="AU240" s="31">
        <v>-0.54023408482105961</v>
      </c>
      <c r="AV240" s="31">
        <v>-0.69293733449731387</v>
      </c>
      <c r="AW240" s="31">
        <v>-0.78104859170398389</v>
      </c>
      <c r="AX240" s="31">
        <v>-0.13159122120386771</v>
      </c>
      <c r="AY24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4.8941014498022435</v>
      </c>
    </row>
    <row r="241" spans="1:51" x14ac:dyDescent="0.3">
      <c r="A241" s="22" t="s">
        <v>84</v>
      </c>
      <c r="B241" s="20">
        <v>2019</v>
      </c>
      <c r="C241" s="50">
        <v>1.9</v>
      </c>
      <c r="D241" s="48">
        <v>27.21</v>
      </c>
      <c r="E241" s="48">
        <v>0</v>
      </c>
      <c r="F241" s="48">
        <v>0</v>
      </c>
      <c r="G241" s="48">
        <v>0</v>
      </c>
      <c r="H241" s="48">
        <v>0.24</v>
      </c>
      <c r="I241" s="48">
        <v>0</v>
      </c>
      <c r="J241" s="20"/>
      <c r="K241" s="31"/>
      <c r="L241" s="31"/>
      <c r="M241" s="62">
        <v>3</v>
      </c>
      <c r="N241" s="62">
        <v>2</v>
      </c>
      <c r="O241" s="77">
        <v>0</v>
      </c>
      <c r="P241" s="64"/>
      <c r="Q241" s="62"/>
      <c r="R241" s="62">
        <v>1</v>
      </c>
      <c r="S241" s="31">
        <v>-0.41918881526469581</v>
      </c>
      <c r="T241" s="31">
        <v>-0.73896558905045384</v>
      </c>
      <c r="U241" s="31">
        <v>-0.60570563694452795</v>
      </c>
      <c r="V241" s="31">
        <v>-0.30419042202473789</v>
      </c>
      <c r="W241" s="31">
        <v>-0.46285426985163608</v>
      </c>
      <c r="X241" s="31">
        <v>-0.71190418913888254</v>
      </c>
      <c r="Y241" s="31">
        <v>-0.31773932753085571</v>
      </c>
      <c r="Z241" s="31">
        <v>1.100092328929652</v>
      </c>
      <c r="AA241" s="31">
        <v>-7.2731502594200415E-2</v>
      </c>
      <c r="AB241" s="31">
        <v>-0.63203439749840884</v>
      </c>
      <c r="AC241" s="31">
        <v>-0.32006687060499672</v>
      </c>
      <c r="AD241" s="31">
        <v>-0.88524404482487073</v>
      </c>
      <c r="AE241" s="61">
        <v>-1.0312924619870381</v>
      </c>
      <c r="AF24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5.5678249119835037</v>
      </c>
      <c r="AG241" s="31"/>
      <c r="AH241" s="31">
        <v>2</v>
      </c>
      <c r="AI241" s="31">
        <v>3</v>
      </c>
      <c r="AJ241" s="31">
        <v>0</v>
      </c>
      <c r="AK241" s="31">
        <v>2</v>
      </c>
      <c r="AL241" s="31">
        <v>-0.73896558905045384</v>
      </c>
      <c r="AM241" s="31">
        <v>-0.60570563694452795</v>
      </c>
      <c r="AN241" s="31">
        <v>-7.2731502594200415E-2</v>
      </c>
      <c r="AO241" s="31">
        <v>-0.32006687060499672</v>
      </c>
      <c r="AP241" s="31">
        <v>-1.0312924619870381</v>
      </c>
      <c r="AQ241" s="31">
        <v>0.95952712826978315</v>
      </c>
      <c r="AR241" s="31">
        <v>-0.50478067691764117</v>
      </c>
      <c r="AS241" s="31">
        <v>0.52352853746742778</v>
      </c>
      <c r="AT241" s="31">
        <v>0.68449603266200165</v>
      </c>
      <c r="AU241" s="31">
        <v>-0.51096710125841449</v>
      </c>
      <c r="AV241" s="31">
        <v>-0.49822767025839942</v>
      </c>
      <c r="AW241" s="31">
        <v>-0.52717046438146498</v>
      </c>
      <c r="AX241" s="31">
        <v>-0.61927457967389798</v>
      </c>
      <c r="AY24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5.1730869591807007</v>
      </c>
    </row>
    <row r="242" spans="1:51" x14ac:dyDescent="0.3">
      <c r="A242" s="22" t="s">
        <v>85</v>
      </c>
      <c r="B242" s="20">
        <v>2019</v>
      </c>
      <c r="C242" s="50">
        <v>2.2999999999999998</v>
      </c>
      <c r="D242" s="48">
        <v>34.090000000000003</v>
      </c>
      <c r="E242" s="48">
        <v>0</v>
      </c>
      <c r="F242" s="48">
        <v>0</v>
      </c>
      <c r="G242" s="48">
        <v>0</v>
      </c>
      <c r="H242" s="48">
        <v>0.37</v>
      </c>
      <c r="I242" s="48">
        <v>2</v>
      </c>
      <c r="J242" s="20"/>
      <c r="K242" s="31"/>
      <c r="L242" s="31"/>
      <c r="M242" s="62">
        <v>3</v>
      </c>
      <c r="N242" s="62">
        <v>2</v>
      </c>
      <c r="O242" s="77">
        <v>0</v>
      </c>
      <c r="P242" s="64"/>
      <c r="Q242" s="62"/>
      <c r="R242" s="62">
        <v>1</v>
      </c>
      <c r="S242" s="31">
        <v>-0.13757609605901211</v>
      </c>
      <c r="T242" s="31">
        <v>-0.11566128073996761</v>
      </c>
      <c r="U242" s="31">
        <v>6.9246047900818897E-2</v>
      </c>
      <c r="V242" s="31">
        <v>-0.17847929716877381</v>
      </c>
      <c r="W242" s="31">
        <v>2.9539489621605668</v>
      </c>
      <c r="X242" s="31">
        <v>-0.90588353222849638</v>
      </c>
      <c r="Y242" s="31">
        <v>-0.1324835409156494</v>
      </c>
      <c r="Z242" s="31">
        <v>-1.556748811971133</v>
      </c>
      <c r="AA242" s="31">
        <v>-0.68408910280614221</v>
      </c>
      <c r="AB242" s="31">
        <v>-0.54889010462850218</v>
      </c>
      <c r="AC242" s="31">
        <v>-1.9001890219317051E-2</v>
      </c>
      <c r="AD242" s="31">
        <v>-0.1763396623352681</v>
      </c>
      <c r="AE242" s="61">
        <v>-0.59087074774082138</v>
      </c>
      <c r="AF24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13.206256022353763</v>
      </c>
      <c r="AG242" s="31"/>
      <c r="AH242" s="31">
        <v>2</v>
      </c>
      <c r="AI242" s="31">
        <v>3</v>
      </c>
      <c r="AJ242" s="31">
        <v>0</v>
      </c>
      <c r="AK242" s="31">
        <v>2</v>
      </c>
      <c r="AL242" s="31">
        <v>-0.11566128073996761</v>
      </c>
      <c r="AM242" s="31">
        <v>6.9246047900818897E-2</v>
      </c>
      <c r="AN242" s="31">
        <v>-0.68408910280614221</v>
      </c>
      <c r="AO242" s="31">
        <v>-1.9001890219317051E-2</v>
      </c>
      <c r="AP242" s="31">
        <v>-0.59087074774082138</v>
      </c>
      <c r="AQ242" s="31">
        <v>-0.20119117205656961</v>
      </c>
      <c r="AR242" s="31">
        <v>-0.8456078771312272</v>
      </c>
      <c r="AS242" s="31">
        <v>0.15779902591478059</v>
      </c>
      <c r="AT242" s="31">
        <v>-0.1742812776888466</v>
      </c>
      <c r="AU242" s="31">
        <v>-7.1962347818738573E-2</v>
      </c>
      <c r="AV242" s="31">
        <v>0.1053722888822357</v>
      </c>
      <c r="AW242" s="31">
        <v>-0.40023140072020552</v>
      </c>
      <c r="AX242" s="31">
        <v>9.9942699648511331E-3</v>
      </c>
      <c r="AY24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1.8230117841929485</v>
      </c>
    </row>
    <row r="243" spans="1:51" x14ac:dyDescent="0.3">
      <c r="A243" s="22" t="s">
        <v>86</v>
      </c>
      <c r="B243" s="20">
        <v>2019</v>
      </c>
      <c r="C243" s="50">
        <v>1.7999999999999998</v>
      </c>
      <c r="D243" s="48">
        <v>16.239999999999998</v>
      </c>
      <c r="E243" s="48">
        <v>0</v>
      </c>
      <c r="F243" s="48">
        <v>0</v>
      </c>
      <c r="G243" s="48">
        <v>0</v>
      </c>
      <c r="H243" s="48">
        <v>1.62</v>
      </c>
      <c r="I243" s="48">
        <v>0</v>
      </c>
      <c r="J243" s="20"/>
      <c r="K243" s="31"/>
      <c r="L243" s="31"/>
      <c r="M243" s="62">
        <v>3</v>
      </c>
      <c r="N243" s="62">
        <v>2</v>
      </c>
      <c r="O243" s="77">
        <v>0</v>
      </c>
      <c r="P243" s="64"/>
      <c r="Q243" s="62"/>
      <c r="R243" s="62">
        <v>1</v>
      </c>
      <c r="S243" s="31">
        <v>-0.41918881526469581</v>
      </c>
      <c r="T243" s="31">
        <v>-1.3056058693327131</v>
      </c>
      <c r="U243" s="31">
        <v>-0.1990577274414311</v>
      </c>
      <c r="V243" s="31">
        <v>-0.846596714653577</v>
      </c>
      <c r="W243" s="31">
        <v>-4.8097808162293552E-2</v>
      </c>
      <c r="X243" s="31">
        <v>-0.46943001027686521</v>
      </c>
      <c r="Y243" s="31">
        <v>-0.24195095539210551</v>
      </c>
      <c r="Z243" s="31">
        <v>-0.30932949581649699</v>
      </c>
      <c r="AA243" s="31">
        <v>0.2143500116991951</v>
      </c>
      <c r="AB243" s="31">
        <v>-0.49406524383748412</v>
      </c>
      <c r="AC243" s="31">
        <v>-0.16030575538525921</v>
      </c>
      <c r="AD243" s="31">
        <v>-7.0490413153006776E-2</v>
      </c>
      <c r="AE243" s="61">
        <v>-1.3220853079834061</v>
      </c>
      <c r="AF24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5.0822016483165475</v>
      </c>
      <c r="AG243" s="31"/>
      <c r="AH243" s="31">
        <v>2</v>
      </c>
      <c r="AI243" s="31">
        <v>3</v>
      </c>
      <c r="AJ243" s="31">
        <v>0</v>
      </c>
      <c r="AK243" s="31">
        <v>2</v>
      </c>
      <c r="AL243" s="31">
        <v>-1.3056058693327131</v>
      </c>
      <c r="AM243" s="31">
        <v>-0.1990577274414311</v>
      </c>
      <c r="AN243" s="31">
        <v>0.2143500116991951</v>
      </c>
      <c r="AO243" s="31">
        <v>-0.16030575538525921</v>
      </c>
      <c r="AP243" s="31">
        <v>-1.3220853079834061</v>
      </c>
      <c r="AQ243" s="31">
        <v>1.2303613983459321</v>
      </c>
      <c r="AR243" s="31">
        <v>-1.0349563216943309</v>
      </c>
      <c r="AS243" s="31">
        <v>4.722963870118959E-2</v>
      </c>
      <c r="AT243" s="31">
        <v>0.66497836651766251</v>
      </c>
      <c r="AU243" s="31">
        <v>-0.56950106838370462</v>
      </c>
      <c r="AV243" s="31">
        <v>-0.77082120019287936</v>
      </c>
      <c r="AW243" s="31">
        <v>-0.14635327339768719</v>
      </c>
      <c r="AX243" s="31">
        <v>0.71792172580844382</v>
      </c>
      <c r="AY24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8.0484623888429496</v>
      </c>
    </row>
    <row r="244" spans="1:51" ht="28.2" x14ac:dyDescent="0.3">
      <c r="A244" s="22" t="s">
        <v>87</v>
      </c>
      <c r="B244" s="20">
        <v>2019</v>
      </c>
      <c r="C244" s="50">
        <v>2.7</v>
      </c>
      <c r="D244" s="48">
        <v>14.04</v>
      </c>
      <c r="E244" s="48">
        <v>0</v>
      </c>
      <c r="F244" s="48">
        <v>0</v>
      </c>
      <c r="G244" s="48">
        <v>0</v>
      </c>
      <c r="H244" s="48">
        <v>0.46</v>
      </c>
      <c r="I244" s="48">
        <v>0</v>
      </c>
      <c r="J244" s="20"/>
      <c r="K244" s="31"/>
      <c r="L244" s="31"/>
      <c r="M244" s="62">
        <v>0</v>
      </c>
      <c r="N244" s="62">
        <v>3</v>
      </c>
      <c r="O244" s="77">
        <v>-1</v>
      </c>
      <c r="P244" s="64"/>
      <c r="Q244" s="62"/>
      <c r="R244" s="62">
        <v>0</v>
      </c>
      <c r="S244" s="31">
        <v>-0.13757609605901211</v>
      </c>
      <c r="T244" s="31">
        <v>0.64930309764108252</v>
      </c>
      <c r="U244" s="31">
        <v>2.7323583003594751E-2</v>
      </c>
      <c r="V244" s="31">
        <v>3.103680002989774</v>
      </c>
      <c r="W244" s="31">
        <v>1.077669730708779</v>
      </c>
      <c r="X244" s="31">
        <v>1.1648459552531321</v>
      </c>
      <c r="Y244" s="31">
        <v>1.592942760205915</v>
      </c>
      <c r="Z244" s="31">
        <v>-0.24452849237989149</v>
      </c>
      <c r="AA244" s="31">
        <v>1.194317896388212</v>
      </c>
      <c r="AB244" s="31">
        <v>2.1298720454568718</v>
      </c>
      <c r="AC244" s="31">
        <v>0.5625527754101064</v>
      </c>
      <c r="AD244" s="31">
        <v>0.43494598923122751</v>
      </c>
      <c r="AE244" s="61">
        <v>0.17078795501348351</v>
      </c>
      <c r="AF24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21.687159134692877</v>
      </c>
      <c r="AG244" s="31"/>
      <c r="AH244" s="31">
        <v>1</v>
      </c>
      <c r="AI244" s="31">
        <v>1</v>
      </c>
      <c r="AJ244" s="31">
        <v>0</v>
      </c>
      <c r="AK244" s="31">
        <v>1</v>
      </c>
      <c r="AL244" s="31">
        <v>0.64930309764108252</v>
      </c>
      <c r="AM244" s="31">
        <v>2.7323583003594751E-2</v>
      </c>
      <c r="AN244" s="31">
        <v>1.194317896388212</v>
      </c>
      <c r="AO244" s="31">
        <v>0.5625527754101064</v>
      </c>
      <c r="AP244" s="31">
        <v>0.17078795501348351</v>
      </c>
      <c r="AQ244" s="31">
        <v>-0.76220501721430678</v>
      </c>
      <c r="AR244" s="31">
        <v>0.82065843502408498</v>
      </c>
      <c r="AS244" s="31">
        <v>-3.782373607849579E-2</v>
      </c>
      <c r="AT244" s="31">
        <v>-0.13524594540017121</v>
      </c>
      <c r="AU244" s="31">
        <v>-0.48170011769576948</v>
      </c>
      <c r="AV244" s="31">
        <v>8.5901322458343962E-2</v>
      </c>
      <c r="AW244" s="31">
        <v>-0.52717046438146498</v>
      </c>
      <c r="AX244" s="31">
        <v>0.93816582318200581</v>
      </c>
      <c r="AY24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4.8660071860190417</v>
      </c>
    </row>
    <row r="245" spans="1:51" x14ac:dyDescent="0.3">
      <c r="A245" s="22" t="s">
        <v>88</v>
      </c>
      <c r="B245" s="20">
        <v>2019</v>
      </c>
      <c r="C245" s="50">
        <v>2.6</v>
      </c>
      <c r="D245" s="48">
        <v>30.1</v>
      </c>
      <c r="E245" s="48">
        <v>0</v>
      </c>
      <c r="F245" s="48">
        <v>0</v>
      </c>
      <c r="G245" s="48">
        <v>0</v>
      </c>
      <c r="H245" s="48">
        <v>0.13</v>
      </c>
      <c r="I245" s="48">
        <v>0</v>
      </c>
      <c r="J245" s="20"/>
      <c r="K245" s="31"/>
      <c r="L245" s="31"/>
      <c r="M245" s="62">
        <v>3</v>
      </c>
      <c r="N245" s="62">
        <v>2</v>
      </c>
      <c r="O245" s="77">
        <v>0</v>
      </c>
      <c r="P245" s="64"/>
      <c r="Q245" s="62"/>
      <c r="R245" s="62">
        <v>1</v>
      </c>
      <c r="S245" s="31">
        <v>0.14403662314667171</v>
      </c>
      <c r="T245" s="31">
        <v>0.28098691545761367</v>
      </c>
      <c r="U245" s="31">
        <v>4.8284815452206829E-2</v>
      </c>
      <c r="V245" s="31">
        <v>-0.56283168920979298</v>
      </c>
      <c r="W245" s="31">
        <v>0.54441142282248145</v>
      </c>
      <c r="X245" s="31">
        <v>0.55381102452084829</v>
      </c>
      <c r="Y245" s="31">
        <v>-0.22604414911345341</v>
      </c>
      <c r="Z245" s="31">
        <v>-0.8439377741684837</v>
      </c>
      <c r="AA245" s="31">
        <v>-0.63764546901729668</v>
      </c>
      <c r="AB245" s="31">
        <v>-0.47325892721726998</v>
      </c>
      <c r="AC245" s="31">
        <v>-0.72037739226354369</v>
      </c>
      <c r="AD245" s="31">
        <v>0.57754876906788954</v>
      </c>
      <c r="AE245" s="61">
        <v>-5.7233528268358799E-2</v>
      </c>
      <c r="AF245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3.2715761024886292</v>
      </c>
      <c r="AG245" s="31"/>
      <c r="AH245" s="31">
        <v>2</v>
      </c>
      <c r="AI245" s="31">
        <v>3</v>
      </c>
      <c r="AJ245" s="31">
        <v>0</v>
      </c>
      <c r="AK245" s="31">
        <v>2</v>
      </c>
      <c r="AL245" s="31">
        <v>0.28098691545761367</v>
      </c>
      <c r="AM245" s="31">
        <v>4.8284815452206829E-2</v>
      </c>
      <c r="AN245" s="31">
        <v>-0.63764546901729668</v>
      </c>
      <c r="AO245" s="31">
        <v>-0.72037739226354369</v>
      </c>
      <c r="AP245" s="31">
        <v>-5.7233528268358799E-2</v>
      </c>
      <c r="AQ245" s="31">
        <v>0.57262102816099891</v>
      </c>
      <c r="AR245" s="31">
        <v>-0.12608378779143339</v>
      </c>
      <c r="AS245" s="31">
        <v>-0.38654257267520592</v>
      </c>
      <c r="AT245" s="31">
        <v>0.29414270977525292</v>
      </c>
      <c r="AU245" s="31">
        <v>-0.42316615057047929</v>
      </c>
      <c r="AV245" s="31">
        <v>-0.36193090529115912</v>
      </c>
      <c r="AW245" s="31">
        <v>-0.40023140072020552</v>
      </c>
      <c r="AX245" s="31">
        <v>0.13584803989260111</v>
      </c>
      <c r="AY245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2.0785265711613214</v>
      </c>
    </row>
    <row r="246" spans="1:51" x14ac:dyDescent="0.3">
      <c r="A246" s="22" t="s">
        <v>89</v>
      </c>
      <c r="B246" s="20">
        <v>2019</v>
      </c>
      <c r="C246" s="50">
        <v>2.4</v>
      </c>
      <c r="D246" s="48">
        <v>27.85</v>
      </c>
      <c r="E246" s="48">
        <v>0</v>
      </c>
      <c r="F246" s="48">
        <v>0</v>
      </c>
      <c r="G246" s="48">
        <v>0</v>
      </c>
      <c r="H246" s="48">
        <v>2.02</v>
      </c>
      <c r="I246" s="48">
        <v>0</v>
      </c>
      <c r="J246" s="20"/>
      <c r="K246" s="31"/>
      <c r="L246" s="31"/>
      <c r="M246" s="62">
        <v>3</v>
      </c>
      <c r="N246" s="62">
        <v>2</v>
      </c>
      <c r="O246" s="77">
        <v>0</v>
      </c>
      <c r="P246" s="64"/>
      <c r="Q246" s="62"/>
      <c r="R246" s="62">
        <v>1</v>
      </c>
      <c r="S246" s="31">
        <v>-0.41918881526469581</v>
      </c>
      <c r="T246" s="31">
        <v>-0.79562961707867963</v>
      </c>
      <c r="U246" s="31">
        <v>0.1153607592877678</v>
      </c>
      <c r="V246" s="31">
        <v>-0.69187756926014021</v>
      </c>
      <c r="W246" s="31">
        <v>0.54441142282248145</v>
      </c>
      <c r="X246" s="31">
        <v>0.20464820695954261</v>
      </c>
      <c r="Y246" s="31">
        <v>-0.35874631885543251</v>
      </c>
      <c r="Z246" s="31">
        <v>0.97049032205644314</v>
      </c>
      <c r="AA246" s="31">
        <v>-0.64736329456550623</v>
      </c>
      <c r="AB246" s="31">
        <v>-0.38454070907343202</v>
      </c>
      <c r="AC246" s="31">
        <v>-0.36938706337169602</v>
      </c>
      <c r="AD246" s="31">
        <v>-0.18915486351083341</v>
      </c>
      <c r="AE246" s="61">
        <v>-0.35146647660016822</v>
      </c>
      <c r="AF246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3.5722693396887593</v>
      </c>
      <c r="AG246" s="31"/>
      <c r="AH246" s="31">
        <v>2</v>
      </c>
      <c r="AI246" s="31">
        <v>3</v>
      </c>
      <c r="AJ246" s="31">
        <v>0</v>
      </c>
      <c r="AK246" s="31">
        <v>2</v>
      </c>
      <c r="AL246" s="31">
        <v>-0.79562961707867963</v>
      </c>
      <c r="AM246" s="31">
        <v>0.1153607592877678</v>
      </c>
      <c r="AN246" s="31">
        <v>-0.64736329456550623</v>
      </c>
      <c r="AO246" s="31">
        <v>-0.36938706337169602</v>
      </c>
      <c r="AP246" s="31">
        <v>-0.35146647660016822</v>
      </c>
      <c r="AQ246" s="31">
        <v>0.61131163817187739</v>
      </c>
      <c r="AR246" s="31">
        <v>-0.42904129909239958</v>
      </c>
      <c r="AS246" s="31">
        <v>-0.1654037982480239</v>
      </c>
      <c r="AT246" s="31">
        <v>-0.29138727455487012</v>
      </c>
      <c r="AU246" s="31">
        <v>-0.56950106838370462</v>
      </c>
      <c r="AV246" s="31">
        <v>0.24166905384947571</v>
      </c>
      <c r="AW246" s="31">
        <v>-0.46370093255083561</v>
      </c>
      <c r="AX246" s="31">
        <v>8.8652876169694764E-2</v>
      </c>
      <c r="AY246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2.6010459155860497</v>
      </c>
    </row>
    <row r="247" spans="1:51" x14ac:dyDescent="0.3">
      <c r="A247" s="22" t="s">
        <v>90</v>
      </c>
      <c r="B247" s="20">
        <v>2019</v>
      </c>
      <c r="C247" s="50">
        <v>1.6</v>
      </c>
      <c r="D247" s="48">
        <v>36.64</v>
      </c>
      <c r="E247" s="48">
        <v>0</v>
      </c>
      <c r="F247" s="48">
        <v>0</v>
      </c>
      <c r="G247" s="48">
        <v>0</v>
      </c>
      <c r="H247" s="48">
        <v>0.68</v>
      </c>
      <c r="I247" s="48">
        <v>1</v>
      </c>
      <c r="J247" s="20"/>
      <c r="K247" s="31"/>
      <c r="L247" s="31"/>
      <c r="M247" s="62">
        <v>0</v>
      </c>
      <c r="N247" s="62">
        <v>3</v>
      </c>
      <c r="O247" s="77">
        <v>1</v>
      </c>
      <c r="P247" s="64"/>
      <c r="Q247" s="62"/>
      <c r="R247" s="62">
        <v>0</v>
      </c>
      <c r="S247" s="31">
        <v>-0.13757609605901211</v>
      </c>
      <c r="T247" s="31">
        <v>-8.7329266725855212E-2</v>
      </c>
      <c r="U247" s="31">
        <v>-1.104582969221523</v>
      </c>
      <c r="V247" s="31">
        <v>0.3027473601793606</v>
      </c>
      <c r="W247" s="31">
        <v>0.8900418075636003</v>
      </c>
      <c r="X247" s="31">
        <v>-0.31424653580517392</v>
      </c>
      <c r="Y247" s="31">
        <v>-0.10247663677339131</v>
      </c>
      <c r="Z247" s="31">
        <v>1.472698098690127</v>
      </c>
      <c r="AA247" s="31">
        <v>1.179299438722798</v>
      </c>
      <c r="AB247" s="31">
        <v>2.9584804490442749</v>
      </c>
      <c r="AC247" s="31">
        <v>1.775587455175121</v>
      </c>
      <c r="AD247" s="31">
        <v>-0.86891883751847676</v>
      </c>
      <c r="AE247" s="61">
        <v>-0.41995928619705708</v>
      </c>
      <c r="AF247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18.636029831252017</v>
      </c>
      <c r="AG247" s="31"/>
      <c r="AH247" s="31">
        <v>1</v>
      </c>
      <c r="AI247" s="31">
        <v>1</v>
      </c>
      <c r="AJ247" s="31">
        <v>0</v>
      </c>
      <c r="AK247" s="31">
        <v>1</v>
      </c>
      <c r="AL247" s="31">
        <v>-8.7329266725855212E-2</v>
      </c>
      <c r="AM247" s="31">
        <v>-1.104582969221523</v>
      </c>
      <c r="AN247" s="31">
        <v>1.179299438722798</v>
      </c>
      <c r="AO247" s="31">
        <v>1.775587455175121</v>
      </c>
      <c r="AP247" s="31">
        <v>-0.41995928619705708</v>
      </c>
      <c r="AQ247" s="31">
        <v>-0.80089562722518515</v>
      </c>
      <c r="AR247" s="31">
        <v>0.2147434124221535</v>
      </c>
      <c r="AS247" s="31">
        <v>0.28537908808430867</v>
      </c>
      <c r="AT247" s="31">
        <v>0.64546070037332626</v>
      </c>
      <c r="AU247" s="31">
        <v>-0.56950106838370462</v>
      </c>
      <c r="AV247" s="31">
        <v>-0.4008728381389422</v>
      </c>
      <c r="AW247" s="31">
        <v>-0.65410952804272449</v>
      </c>
      <c r="AX247" s="31">
        <v>0.87523893821813115</v>
      </c>
      <c r="AY247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8.8120959673580099</v>
      </c>
    </row>
    <row r="248" spans="1:51" ht="28.2" x14ac:dyDescent="0.3">
      <c r="A248" s="22" t="s">
        <v>91</v>
      </c>
      <c r="B248" s="20">
        <v>2019</v>
      </c>
      <c r="C248" s="50">
        <v>2.9000000000000004</v>
      </c>
      <c r="D248" s="48">
        <v>30.5</v>
      </c>
      <c r="E248" s="48">
        <v>0</v>
      </c>
      <c r="F248" s="48">
        <v>0</v>
      </c>
      <c r="G248" s="48">
        <v>0</v>
      </c>
      <c r="H248" s="48">
        <v>0.48</v>
      </c>
      <c r="I248" s="48">
        <v>1</v>
      </c>
      <c r="J248" s="20"/>
      <c r="K248" s="31"/>
      <c r="L248" s="31"/>
      <c r="M248" s="62">
        <v>0</v>
      </c>
      <c r="N248" s="62">
        <v>2</v>
      </c>
      <c r="O248" s="77">
        <v>0</v>
      </c>
      <c r="P248" s="64"/>
      <c r="Q248" s="62"/>
      <c r="R248" s="62">
        <v>0</v>
      </c>
      <c r="S248" s="31">
        <v>0.14403662314667171</v>
      </c>
      <c r="T248" s="31">
        <v>1.0176192798245509</v>
      </c>
      <c r="U248" s="31">
        <v>0.9873480291500849</v>
      </c>
      <c r="V248" s="31">
        <v>-0.10897861451472179</v>
      </c>
      <c r="W248" s="31">
        <v>-0.97636227003844112</v>
      </c>
      <c r="X248" s="31">
        <v>0.61685431102497201</v>
      </c>
      <c r="Y248" s="31">
        <v>1.926174859806234</v>
      </c>
      <c r="Z248" s="31">
        <v>-0.53613300784461249</v>
      </c>
      <c r="AA248" s="31">
        <v>1.175477214202908</v>
      </c>
      <c r="AB248" s="31">
        <v>5.9345976149030944E-3</v>
      </c>
      <c r="AC248" s="31">
        <v>1.948056840923702</v>
      </c>
      <c r="AD248" s="31">
        <v>-0.27933307516615391</v>
      </c>
      <c r="AE248" s="61">
        <v>-0.20661826902198921</v>
      </c>
      <c r="AF248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12.671834164605182</v>
      </c>
      <c r="AG248" s="31"/>
      <c r="AH248" s="31">
        <v>1</v>
      </c>
      <c r="AI248" s="31">
        <v>1</v>
      </c>
      <c r="AJ248" s="31">
        <v>2</v>
      </c>
      <c r="AK248" s="31">
        <v>1</v>
      </c>
      <c r="AL248" s="31">
        <v>1.0176192798245509</v>
      </c>
      <c r="AM248" s="31">
        <v>0.9873480291500849</v>
      </c>
      <c r="AN248" s="31">
        <v>1.175477214202908</v>
      </c>
      <c r="AO248" s="31">
        <v>1.948056840923702</v>
      </c>
      <c r="AP248" s="31">
        <v>-0.20661826902198921</v>
      </c>
      <c r="AQ248" s="31">
        <v>-1.6907796574753891</v>
      </c>
      <c r="AR248" s="31">
        <v>0.85852812393670574</v>
      </c>
      <c r="AS248" s="31">
        <v>0.16630436339274909</v>
      </c>
      <c r="AT248" s="31">
        <v>1.523755676868511</v>
      </c>
      <c r="AU248" s="31">
        <v>-0.94997185469809042</v>
      </c>
      <c r="AV248" s="31">
        <v>-1.04341473012736</v>
      </c>
      <c r="AW248" s="31">
        <v>-0.59063999621209495</v>
      </c>
      <c r="AX248" s="31">
        <v>0.54487279215778761</v>
      </c>
      <c r="AY248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15.811966057330595</v>
      </c>
    </row>
    <row r="249" spans="1:51" x14ac:dyDescent="0.3">
      <c r="A249" s="22" t="s">
        <v>92</v>
      </c>
      <c r="B249" s="20">
        <v>2019</v>
      </c>
      <c r="C249" s="50">
        <v>2.2999999999999998</v>
      </c>
      <c r="D249" s="48">
        <v>29.55</v>
      </c>
      <c r="E249" s="48">
        <v>0</v>
      </c>
      <c r="F249" s="48">
        <v>0</v>
      </c>
      <c r="G249" s="48">
        <v>0</v>
      </c>
      <c r="H249" s="48">
        <v>0.37</v>
      </c>
      <c r="I249" s="48">
        <v>1</v>
      </c>
      <c r="J249" s="20"/>
      <c r="K249" s="31"/>
      <c r="L249" s="31"/>
      <c r="M249" s="62">
        <v>1</v>
      </c>
      <c r="N249" s="62">
        <v>1</v>
      </c>
      <c r="O249" s="77">
        <v>0</v>
      </c>
      <c r="P249" s="64"/>
      <c r="Q249" s="62"/>
      <c r="R249" s="62">
        <v>3</v>
      </c>
      <c r="S249" s="31">
        <v>-0.13757609605901211</v>
      </c>
      <c r="T249" s="31">
        <v>-2.3332246835160841E-3</v>
      </c>
      <c r="U249" s="31">
        <v>-0.25355693180782368</v>
      </c>
      <c r="V249" s="31">
        <v>-0.76011823364701858</v>
      </c>
      <c r="W249" s="31">
        <v>0.2185313457808552</v>
      </c>
      <c r="X249" s="31">
        <v>0.60230586029325184</v>
      </c>
      <c r="Y249" s="31">
        <v>-0.25878126255810208</v>
      </c>
      <c r="Z249" s="31">
        <v>-0.40653100097140338</v>
      </c>
      <c r="AA249" s="31">
        <v>-0.69288743094626515</v>
      </c>
      <c r="AB249" s="31">
        <v>-0.5116517712941453</v>
      </c>
      <c r="AC249" s="31">
        <v>-0.40146031756353728</v>
      </c>
      <c r="AD249" s="31">
        <v>5.5396346150675381E-2</v>
      </c>
      <c r="AE249" s="61">
        <v>1.760716005518975</v>
      </c>
      <c r="AF249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5.310007488836594</v>
      </c>
      <c r="AG249" s="31"/>
      <c r="AH249" s="31">
        <v>2</v>
      </c>
      <c r="AI249" s="31">
        <v>3</v>
      </c>
      <c r="AJ249" s="31">
        <v>0</v>
      </c>
      <c r="AK249" s="31">
        <v>2</v>
      </c>
      <c r="AL249" s="31">
        <v>-2.3332246835160841E-3</v>
      </c>
      <c r="AM249" s="31">
        <v>-0.25355693180782368</v>
      </c>
      <c r="AN249" s="31">
        <v>-0.69288743094626515</v>
      </c>
      <c r="AO249" s="31">
        <v>-0.40146031756353728</v>
      </c>
      <c r="AP249" s="31">
        <v>1.760716005518975</v>
      </c>
      <c r="AQ249" s="31">
        <v>0.80476468822626945</v>
      </c>
      <c r="AR249" s="31">
        <v>-0.20182316561667499</v>
      </c>
      <c r="AS249" s="31">
        <v>0.40445381277586823</v>
      </c>
      <c r="AT249" s="31">
        <v>0.99677869097139948</v>
      </c>
      <c r="AU249" s="31">
        <v>-0.18903028206931891</v>
      </c>
      <c r="AV249" s="31">
        <v>-0.28404703959559319</v>
      </c>
      <c r="AW249" s="31">
        <v>-8.2883741567057162E-2</v>
      </c>
      <c r="AX249" s="31">
        <v>1.12694647807363</v>
      </c>
      <c r="AY249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7.0445034785774379</v>
      </c>
    </row>
    <row r="250" spans="1:51" x14ac:dyDescent="0.3">
      <c r="A250" s="22" t="s">
        <v>93</v>
      </c>
      <c r="B250" s="20">
        <v>2019</v>
      </c>
      <c r="C250" s="48">
        <v>1.7000000000000002</v>
      </c>
      <c r="D250" s="48">
        <v>1.94</v>
      </c>
      <c r="E250" s="48">
        <v>0</v>
      </c>
      <c r="F250" s="48">
        <v>0</v>
      </c>
      <c r="G250" s="48">
        <v>0</v>
      </c>
      <c r="H250" s="48">
        <v>0</v>
      </c>
      <c r="I250" s="48">
        <v>0</v>
      </c>
      <c r="J250" s="20"/>
      <c r="K250" s="31"/>
      <c r="L250" s="31"/>
      <c r="M250" s="62">
        <v>2</v>
      </c>
      <c r="N250" s="62">
        <v>4</v>
      </c>
      <c r="O250" s="77">
        <v>-1</v>
      </c>
      <c r="P250" s="64"/>
      <c r="Q250" s="62"/>
      <c r="R250" s="62">
        <v>1</v>
      </c>
      <c r="S250" s="31">
        <v>0.14403662314667171</v>
      </c>
      <c r="T250" s="31">
        <v>3.9358167232781871</v>
      </c>
      <c r="U250" s="31">
        <v>1.339496734286783</v>
      </c>
      <c r="V250" s="31">
        <v>-0.6879458368259197</v>
      </c>
      <c r="W250" s="31">
        <v>-6.7848115861786046E-2</v>
      </c>
      <c r="X250" s="31">
        <v>2.5081529061487071</v>
      </c>
      <c r="Y250" s="31">
        <v>-0.52676017585578572</v>
      </c>
      <c r="Z250" s="31">
        <v>-1.1355422896332039</v>
      </c>
      <c r="AA250" s="31">
        <v>-1.385611537093401</v>
      </c>
      <c r="AB250" s="31">
        <v>-0.27683965429680268</v>
      </c>
      <c r="AC250" s="31">
        <v>-0.78089296621041404</v>
      </c>
      <c r="AD250" s="31">
        <v>-1.3902485461034679</v>
      </c>
      <c r="AE250" s="61">
        <v>-0.83211146583158357</v>
      </c>
      <c r="AF250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30.87284160758168</v>
      </c>
      <c r="AG250" s="31"/>
      <c r="AH250" s="31">
        <v>4</v>
      </c>
      <c r="AI250" s="31">
        <v>0</v>
      </c>
      <c r="AJ250" s="31">
        <v>-1</v>
      </c>
      <c r="AK250" s="31">
        <v>0</v>
      </c>
      <c r="AL250" s="31">
        <v>3.9358167232781871</v>
      </c>
      <c r="AM250" s="31">
        <v>1.339496734286783</v>
      </c>
      <c r="AN250" s="31">
        <v>-1.385611537093401</v>
      </c>
      <c r="AO250" s="31">
        <v>-0.78089296621041404</v>
      </c>
      <c r="AP250" s="31">
        <v>-0.83211146583158357</v>
      </c>
      <c r="AQ250" s="31">
        <v>-2.1937575876168078</v>
      </c>
      <c r="AR250" s="31">
        <v>3.9638426147716062</v>
      </c>
      <c r="AS250" s="31">
        <v>-4.3755458498424504</v>
      </c>
      <c r="AT250" s="31">
        <v>-1.033058588039693</v>
      </c>
      <c r="AU250" s="31">
        <v>2.240129353630222</v>
      </c>
      <c r="AV250" s="31">
        <v>1.2541593078918309</v>
      </c>
      <c r="AW250" s="31">
        <v>0.3614029812473501</v>
      </c>
      <c r="AX250" s="31">
        <v>-2.349763916180458</v>
      </c>
      <c r="AY250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73.487357253880319</v>
      </c>
    </row>
    <row r="251" spans="1:51" ht="28.2" x14ac:dyDescent="0.3">
      <c r="A251" s="22" t="s">
        <v>94</v>
      </c>
      <c r="B251" s="20">
        <v>2019</v>
      </c>
      <c r="C251" s="50">
        <v>2.1999999999999997</v>
      </c>
      <c r="D251" s="48">
        <v>26.25</v>
      </c>
      <c r="E251" s="48">
        <v>0</v>
      </c>
      <c r="F251" s="48">
        <v>0</v>
      </c>
      <c r="G251" s="48">
        <v>0</v>
      </c>
      <c r="H251" s="48">
        <v>0.9</v>
      </c>
      <c r="I251" s="48">
        <v>1</v>
      </c>
      <c r="J251" s="20"/>
      <c r="K251" s="31"/>
      <c r="L251" s="31"/>
      <c r="M251" s="62">
        <v>3</v>
      </c>
      <c r="N251" s="62">
        <v>2</v>
      </c>
      <c r="O251" s="77">
        <v>0</v>
      </c>
      <c r="P251" s="64"/>
      <c r="Q251" s="62"/>
      <c r="R251" s="62">
        <v>1</v>
      </c>
      <c r="S251" s="31">
        <v>-0.41918881526469581</v>
      </c>
      <c r="T251" s="31">
        <v>-8.7329266725855212E-2</v>
      </c>
      <c r="U251" s="31">
        <v>0.31658859079445678</v>
      </c>
      <c r="V251" s="31">
        <v>-0.62570475598044462</v>
      </c>
      <c r="W251" s="31">
        <v>0.48516049972400399</v>
      </c>
      <c r="X251" s="31">
        <v>5.8193802926886362E-3</v>
      </c>
      <c r="Y251" s="31">
        <v>-0.4181575409013184</v>
      </c>
      <c r="Z251" s="31">
        <v>-0.97353978104169292</v>
      </c>
      <c r="AA251" s="31">
        <v>-1.0929409209077141</v>
      </c>
      <c r="AB251" s="31">
        <v>-0.45696104552130451</v>
      </c>
      <c r="AC251" s="31">
        <v>-0.45410886689731439</v>
      </c>
      <c r="AD251" s="31">
        <v>1.349027008952705</v>
      </c>
      <c r="AE251" s="61">
        <v>-4.8048751556526367E-2</v>
      </c>
      <c r="AF251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5.4648611212337634</v>
      </c>
      <c r="AG251" s="31"/>
      <c r="AH251" s="31">
        <v>2</v>
      </c>
      <c r="AI251" s="31">
        <v>3</v>
      </c>
      <c r="AJ251" s="31">
        <v>0</v>
      </c>
      <c r="AK251" s="31">
        <v>2</v>
      </c>
      <c r="AL251" s="31">
        <v>-8.7329266725855212E-2</v>
      </c>
      <c r="AM251" s="31">
        <v>0.31658859079445678</v>
      </c>
      <c r="AN251" s="31">
        <v>-1.0929409209077141</v>
      </c>
      <c r="AO251" s="31">
        <v>-0.45410886689731439</v>
      </c>
      <c r="AP251" s="31">
        <v>-4.8048751556526367E-2</v>
      </c>
      <c r="AQ251" s="31">
        <v>-0.1238099520348127</v>
      </c>
      <c r="AR251" s="31">
        <v>-0.2396928545292957</v>
      </c>
      <c r="AS251" s="31">
        <v>-0.49711195988879692</v>
      </c>
      <c r="AT251" s="31">
        <v>-5.7175280822821702E-2</v>
      </c>
      <c r="AU251" s="31">
        <v>-0.30609821631989897</v>
      </c>
      <c r="AV251" s="31">
        <v>0.6116174159034129</v>
      </c>
      <c r="AW251" s="31">
        <v>-1.2888048463490209</v>
      </c>
      <c r="AX251" s="31">
        <v>0.30889697354325668</v>
      </c>
      <c r="AY251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4.058276274608021</v>
      </c>
    </row>
    <row r="252" spans="1:51" x14ac:dyDescent="0.3">
      <c r="A252" s="22" t="s">
        <v>95</v>
      </c>
      <c r="B252" s="20">
        <v>2019</v>
      </c>
      <c r="C252" s="48">
        <v>3.5999999999999996</v>
      </c>
      <c r="D252" s="48">
        <v>18.600000000000001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20"/>
      <c r="K252" s="31"/>
      <c r="L252" s="31"/>
      <c r="M252" s="62">
        <v>0</v>
      </c>
      <c r="N252" s="62">
        <v>3</v>
      </c>
      <c r="O252" s="77">
        <v>-1</v>
      </c>
      <c r="P252" s="64"/>
      <c r="Q252" s="62"/>
      <c r="R252" s="62">
        <v>0</v>
      </c>
      <c r="S252" s="31">
        <v>-0.41918881526469581</v>
      </c>
      <c r="T252" s="31">
        <v>0.81929518172575977</v>
      </c>
      <c r="U252" s="31">
        <v>-1.9262632812071601</v>
      </c>
      <c r="V252" s="31">
        <v>4.8811858275007287</v>
      </c>
      <c r="W252" s="31">
        <v>-2.042878885811036</v>
      </c>
      <c r="X252" s="31">
        <v>-2.137652360847544</v>
      </c>
      <c r="Y252" s="31">
        <v>1.128912590811449</v>
      </c>
      <c r="Z252" s="31">
        <v>1.488898349549278</v>
      </c>
      <c r="AA252" s="31">
        <v>0.233082517718842</v>
      </c>
      <c r="AB252" s="31">
        <v>0.69689920258955018</v>
      </c>
      <c r="AC252" s="31">
        <v>1.8572834800033959</v>
      </c>
      <c r="AD252" s="31">
        <v>1.014619700247265</v>
      </c>
      <c r="AE252" s="61">
        <v>-1.280001194737842</v>
      </c>
      <c r="AF252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47.27495693806555</v>
      </c>
      <c r="AG252" s="31"/>
      <c r="AH252" s="31">
        <v>1</v>
      </c>
      <c r="AI252" s="31">
        <v>1</v>
      </c>
      <c r="AJ252" s="31">
        <v>-1</v>
      </c>
      <c r="AK252" s="31">
        <v>1</v>
      </c>
      <c r="AL252" s="31">
        <v>0.81929518172575977</v>
      </c>
      <c r="AM252" s="31">
        <v>-1.9262632812071601</v>
      </c>
      <c r="AN252" s="31">
        <v>0.233082517718842</v>
      </c>
      <c r="AO252" s="31">
        <v>1.8572834800033959</v>
      </c>
      <c r="AP252" s="31">
        <v>-1.280001194737842</v>
      </c>
      <c r="AQ252" s="31">
        <v>-3.470547717975796</v>
      </c>
      <c r="AR252" s="31">
        <v>0.55557061263573959</v>
      </c>
      <c r="AS252" s="31">
        <v>0.1237776760029064</v>
      </c>
      <c r="AT252" s="31">
        <v>2.968062971549482</v>
      </c>
      <c r="AU252" s="31">
        <v>-0.56950106838370462</v>
      </c>
      <c r="AV252" s="31">
        <v>-1.121298595822926</v>
      </c>
      <c r="AW252" s="31">
        <v>3.471410040948204</v>
      </c>
      <c r="AX252" s="31">
        <v>-1.2170799868307101</v>
      </c>
      <c r="AY252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45.815659526171714</v>
      </c>
    </row>
    <row r="253" spans="1:51" ht="28.2" x14ac:dyDescent="0.3">
      <c r="A253" s="22" t="s">
        <v>96</v>
      </c>
      <c r="B253" s="20">
        <v>2019</v>
      </c>
      <c r="C253" s="50">
        <v>2.7</v>
      </c>
      <c r="D253" s="48">
        <v>10.29</v>
      </c>
      <c r="E253" s="48">
        <v>0</v>
      </c>
      <c r="F253" s="48">
        <v>0</v>
      </c>
      <c r="G253" s="48">
        <v>0</v>
      </c>
      <c r="H253" s="48">
        <v>0.19</v>
      </c>
      <c r="I253" s="48">
        <v>0</v>
      </c>
      <c r="J253" s="20"/>
      <c r="K253" s="31"/>
      <c r="L253" s="31"/>
      <c r="M253" s="62">
        <v>4</v>
      </c>
      <c r="N253" s="62">
        <v>0</v>
      </c>
      <c r="O253" s="77">
        <v>-1</v>
      </c>
      <c r="P253" s="64"/>
      <c r="Q253" s="62"/>
      <c r="R253" s="62">
        <v>0</v>
      </c>
      <c r="S253" s="31">
        <v>-0.13757609605901211</v>
      </c>
      <c r="T253" s="31">
        <v>1.244275391937455</v>
      </c>
      <c r="U253" s="31">
        <v>0.62681483103393698</v>
      </c>
      <c r="V253" s="31">
        <v>1.2716899835763991</v>
      </c>
      <c r="W253" s="31">
        <v>-2.2107565012567219</v>
      </c>
      <c r="X253" s="31">
        <v>0.43257393508983971</v>
      </c>
      <c r="Y253" s="31">
        <v>4.7685225872009669</v>
      </c>
      <c r="Z253" s="31">
        <v>0.82468806432408204</v>
      </c>
      <c r="AA253" s="31">
        <v>1.1727187219786479</v>
      </c>
      <c r="AB253" s="31">
        <v>2.755140362465887</v>
      </c>
      <c r="AC253" s="31">
        <v>1.773469410086981</v>
      </c>
      <c r="AD253" s="31">
        <v>-0.85758696208241314</v>
      </c>
      <c r="AE253" s="61">
        <v>-0.6861712346483646</v>
      </c>
      <c r="AF253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45.38827099224774</v>
      </c>
      <c r="AG253" s="31"/>
      <c r="AH253" s="31">
        <v>1</v>
      </c>
      <c r="AI253" s="31">
        <v>1</v>
      </c>
      <c r="AJ253" s="31">
        <v>2</v>
      </c>
      <c r="AK253" s="31">
        <v>1</v>
      </c>
      <c r="AL253" s="31">
        <v>1.244275391937455</v>
      </c>
      <c r="AM253" s="31">
        <v>0.62681483103393698</v>
      </c>
      <c r="AN253" s="31">
        <v>1.1727187219786479</v>
      </c>
      <c r="AO253" s="31">
        <v>1.773469410086981</v>
      </c>
      <c r="AP253" s="31">
        <v>-0.6861712346483646</v>
      </c>
      <c r="AQ253" s="31">
        <v>-2.4259012476820789</v>
      </c>
      <c r="AR253" s="31">
        <v>1.123615946325051</v>
      </c>
      <c r="AS253" s="31">
        <v>0.63409792468101878</v>
      </c>
      <c r="AT253" s="31">
        <v>2.3630153210750202</v>
      </c>
      <c r="AU253" s="31">
        <v>-1.1255737560739609</v>
      </c>
      <c r="AV253" s="31">
        <v>-1.685956622115778</v>
      </c>
      <c r="AW253" s="31">
        <v>0.29793344941672062</v>
      </c>
      <c r="AX253" s="31">
        <v>0.57633623463972494</v>
      </c>
      <c r="AY253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24.596137047757555</v>
      </c>
    </row>
    <row r="254" spans="1:51" x14ac:dyDescent="0.3">
      <c r="A254" s="22" t="s">
        <v>97</v>
      </c>
      <c r="B254" s="20">
        <v>2019</v>
      </c>
      <c r="C254" s="50">
        <v>1.7000000000000002</v>
      </c>
      <c r="D254" s="48">
        <v>28.62</v>
      </c>
      <c r="E254" s="48">
        <v>0</v>
      </c>
      <c r="F254" s="48">
        <v>0</v>
      </c>
      <c r="G254" s="48">
        <v>0</v>
      </c>
      <c r="H254" s="48">
        <v>0.16</v>
      </c>
      <c r="I254" s="48">
        <v>0</v>
      </c>
      <c r="J254" s="20"/>
      <c r="K254" s="31"/>
      <c r="L254" s="31"/>
      <c r="M254" s="62">
        <v>3</v>
      </c>
      <c r="N254" s="62">
        <v>2</v>
      </c>
      <c r="O254" s="77">
        <v>0</v>
      </c>
      <c r="P254" s="64"/>
      <c r="Q254" s="62"/>
      <c r="R254" s="62">
        <v>1</v>
      </c>
      <c r="S254" s="31">
        <v>-0.41918881526469581</v>
      </c>
      <c r="T254" s="31">
        <v>-0.59730551897988893</v>
      </c>
      <c r="U254" s="31">
        <v>9.8591773328880569E-2</v>
      </c>
      <c r="V254" s="31">
        <v>-0.13706395013370709</v>
      </c>
      <c r="W254" s="31">
        <v>0.1099046534336465</v>
      </c>
      <c r="X254" s="31">
        <v>-0.37728982230929903</v>
      </c>
      <c r="Y254" s="31">
        <v>-0.2228149514283847</v>
      </c>
      <c r="Z254" s="31">
        <v>-5.0125482070078678E-2</v>
      </c>
      <c r="AA254" s="31">
        <v>5.5024549047010457E-2</v>
      </c>
      <c r="AB254" s="31">
        <v>-0.48948021694800348</v>
      </c>
      <c r="AC254" s="31">
        <v>-0.2084156366730211</v>
      </c>
      <c r="AD254" s="31">
        <v>-0.46628614379710043</v>
      </c>
      <c r="AE254" s="61">
        <v>-0.68219658449030063</v>
      </c>
      <c r="AF254" s="31">
        <f>SUMSQ(Таблица1[[#This Row],[Индекс акций протестов]]-Таблица1[[#Totals],[Индекс акций протестов]],Таблица1[[#This Row],[Возрастной состав населения: младше трудоспособного возраста (в процентах от общей численности населения)]]-Таблица1[[#Totals],[Возрастной состав населения: младше трудоспособного возраста (в процентах от общей численности населения)]],Таблица1[[#This Row],[Ожидаемая продолжительность жизни граждан (число лет)]]-Таблица1[[#Totals],[Ожидаемая продолжительность жизни граждан (число лет)]],Таблица1[[#This Row],[Численность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населения]]-Таблица1[[#Totals],[Численность государственных гражданских (муниципальных) служащих государственных органов и органов местного самоуправления на 1000 человек населения]],Таблица1[[#This Row],[Численность студентов, обучающихся по программам бакалавриата, специалитета, магистратуры на 10 000 человек населения, всего]]-Таблица1[[#Totals],[Численность студентов, обучающихся по программам бакалавриата, специалитета, магистратуры на 10 000 человек населения, всего]],Таблица1[[#This Row],[Численность населения на одну больничную койку]]-Таблица1[[#Totals],[Численность населения на одну больничную койку]],Таблица1[[#This Row],[Валовый региональный продукт на душу населения, руб]]-Таблица1[[#Totals],[Валовый региональный продукт на душу населения, руб]],Таблица1[[#This Row],[Удельный вес убыточных организаций(в % от общего числа организаций)]]-Таблица1[[#Totals],[Удельный вес убыточных организаций(в % от общего числа организаций)]],Таблица1[[#This Row],[Оборот розничной торговли на душу населения, руб.]]-Таблица1[[#Totals],[Оборот розничной торговли на душу населения, руб.]],Таблица1[[#This Row],[Объем транспортных услуг на 1000 человек населения, тыс. руб]]-Таблица1[[#Totals],[Объем транспортных услуг на 1000 человек населения, тыс. руб]],Таблица1[[#This Row],[Объем телекоммуникационных услуг на душу населения(рублей)]]-Таблица1[[#Totals],[Объем телекоммуникационных услуг на душу населения(рублей)]],Таблица1[[#This Row],[Кол-во преступлений экономической направленности на 1000 человек населения]]-Таблица1[[#Totals],[Кол-во преступлений экономической направленности на 1000 человек населения]],Таблица1[[#This Row],[Кол-во преступлений, связанных с незаконным оборотом наркотиков, на 1000 человек населения]]-Таблица1[[#Totals],[Кол-во преступлений, связанных с незаконным оборотом наркотиков, на 1000 человек населения]])</f>
        <v>1.7364563286170998</v>
      </c>
      <c r="AG254" s="31"/>
      <c r="AH254" s="31">
        <v>2</v>
      </c>
      <c r="AI254" s="31">
        <v>3</v>
      </c>
      <c r="AJ254" s="31">
        <v>0</v>
      </c>
      <c r="AK254" s="31">
        <v>2</v>
      </c>
      <c r="AL254" s="31">
        <v>-0.59730551897988893</v>
      </c>
      <c r="AM254" s="31">
        <v>9.8591773328880569E-2</v>
      </c>
      <c r="AN254" s="31">
        <v>5.5024549047010457E-2</v>
      </c>
      <c r="AO254" s="31">
        <v>-0.2084156366730211</v>
      </c>
      <c r="AP254" s="31">
        <v>-0.68219658449030063</v>
      </c>
      <c r="AQ254" s="31">
        <v>1.5979221934492771</v>
      </c>
      <c r="AR254" s="31">
        <v>-0.61838974365550259</v>
      </c>
      <c r="AS254" s="31">
        <v>4.7029513113469E-3</v>
      </c>
      <c r="AT254" s="31">
        <v>0.23558971134224119</v>
      </c>
      <c r="AU254" s="31">
        <v>-0.1012293313813835</v>
      </c>
      <c r="AV254" s="31">
        <v>-0.77082120019287936</v>
      </c>
      <c r="AW254" s="31">
        <v>-1.0983962508571321</v>
      </c>
      <c r="AX254" s="31">
        <v>0.70219000456747493</v>
      </c>
      <c r="AY254" s="31">
        <f>SUMSQ(Таблица1[[#This Row],[Возрастной состав населения: младше трудоспособного возраста (в процентах от общей численности населения)2]]-Таблица1[[#Totals],[Возрастной состав населения: младше трудоспособного возраста (в процентах от общей численности населения)2]],Таблица1[[#This Row],[Ожидаемая продолжительность жизни граждан (число лет)3]]-Таблица1[[#Totals],[Ожидаемая продолжительность жизни граждан (число лет)3]],Таблица1[[#This Row],[Оборот розничной торговли на душу населения, руб.4]]-Таблица1[[#Totals],[Оборот розничной торговли на душу населения, руб.4]],Таблица1[[#This Row],[Объем телекоммуникационных услуг на душу населения(рублей)5]]-Таблица1[[#Totals],[Объем телекоммуникационных услуг на душу населения(рублей)5]],Таблица1[[#This Row],[Кол-во преступлений, связанных с незаконным оборотом наркотиков, на 1000 человек населения6]]-Таблица1[[#Totals],[Кол-во преступлений, связанных с незаконным оборотом наркотиков, на 1000 человек населения6]],Таблица1[[#This Row],[Соотношение мужчин и женщин]]-Таблица1[[#Totals],[Соотношение мужчин и женщин]],Таблица1[[#This Row],[Суммарный коэффициент рождаемости, число детей на 1 женщину]]-Таблица1[[#Totals],[Суммарный коэффициент рождаемости, число детей на 1 женщину]],Таблица1[[#This Row],[Соотношение браков и разводов (на 1000 браков приходится разводов)]]-Таблица1[[#Totals],[Соотношение браков и разводов (на 1000 браков приходится разводов)]],Таблица1[[#This Row],[Численность занятых в возрасте 15-72 лет и старше , %]]-Таблица1[[#Totals],[Численность занятых в возрасте 15-72 лет и старше , %]],Таблица1[[#This Row],[Уровень безработицы населения в возрасте 15-72 лет, %]]-Таблица1[[#Totals],[Уровень безработицы населения в возрасте 15-72 лет, %]],Таблица1[[#This Row],[Численность населения с денежными доходами ниже величины прожиточного минимума]]-Таблица1[[#Totals],[Численность населения с денежными доходами ниже величины прожиточного минимума]],Таблица1[[#This Row],[Младенческая смертность, число детей, умерших в возрасте до 1 года, на 1000 родившихся живыми]]-Таблица1[[#Totals],[Младенческая смертность, число детей, умерших в возрасте до 1 года, на 1000 родившихся живыми]],Таблица1[[#This Row],[Численность активных абонентов фиксированного и мобильного широкополосного доступа к сети Интернет на 100 человек населения]]-Таблица1[[#Totals],[Численность активных абонентов фиксированного и мобильного широкополосного доступа к сети Интернет на 100 человек населения]])</f>
        <v>6.1735948470974602</v>
      </c>
    </row>
    <row r="255" spans="1:51" x14ac:dyDescent="0.3">
      <c r="A255" s="34" t="s">
        <v>520</v>
      </c>
      <c r="B255" s="35"/>
      <c r="C255" s="83">
        <f>SUBTOTAL(101,Таблица1[Индекс социальной напряженности * 100])</f>
        <v>2.3576144125490197</v>
      </c>
      <c r="D255" s="83">
        <f>SUBTOTAL(101,Таблица1[% против поправок])</f>
        <v>23.047176470588234</v>
      </c>
      <c r="E255" s="83">
        <f>SUBTOTAL(101,Таблица1[Число организаций, на которых проходили забастовки])</f>
        <v>0</v>
      </c>
      <c r="F255" s="83">
        <f>SUBTOTAL(101,Таблица1[Численность работников, участвовавших в забастовках, тыс. человек])</f>
        <v>0</v>
      </c>
      <c r="G255" s="83">
        <f>SUBTOTAL(101,Таблица1[Количество времени, не отработанного работниками, участвовавшими в забастовках, тыс. человеко-дней])</f>
        <v>0</v>
      </c>
      <c r="H255" s="83">
        <f>SUBTOTAL(101,Таблица1[Количество дел на 100 тыс. чел. по статье "Нарушение установленного порядка организации либо проведения собрания, митинга, демонстрации, шествия или пикетирования" (20.2 КоАП)])</f>
        <v>2.2680000000000007</v>
      </c>
      <c r="I255" s="83">
        <f>SUBTOTAL(101,Таблица1[Число арестованных по статье "Нарушение установленного порядка организации либо проведения собрания, митинга, демонстрации, шествия или пикетирования" (20.2 КоАП)])</f>
        <v>2.9294117647058822</v>
      </c>
      <c r="J255" s="35"/>
      <c r="K255" s="36">
        <f>SUBTOTAL(103,Таблица1[Уорд (Statistica)])</f>
        <v>0</v>
      </c>
      <c r="L255" s="36">
        <f>SUBTOTAL(103,Таблица1[K-means (Statistica)])</f>
        <v>0</v>
      </c>
      <c r="M255" s="36">
        <f>SUBTOTAL(103,Таблица1[Уорд (Python)])</f>
        <v>85</v>
      </c>
      <c r="N255" s="36">
        <f>SUBTOTAL(103,Таблица1[K-means (Python)])</f>
        <v>85</v>
      </c>
      <c r="O255" s="36">
        <f>SUBTOTAL(103,Таблица1[DBSCAN])</f>
        <v>85</v>
      </c>
      <c r="P255" s="36">
        <f>SUBTOTAL(103,Таблица1[Birch8])</f>
        <v>0</v>
      </c>
      <c r="Q255" s="36">
        <f>SUBTOTAL(103,Таблица1[Birch6])</f>
        <v>0</v>
      </c>
      <c r="R255" s="36"/>
      <c r="S255" s="36">
        <f>SUBTOTAL(101,Таблица1[Индекс акций протестов])</f>
        <v>-1.1820609850420784E-16</v>
      </c>
      <c r="T255" s="36">
        <f>SUBTOTAL(101,Таблица1[Возрастной состав населения: младше трудоспособного возраста (в процентах от общей численности населения)])</f>
        <v>-9.6132252485190019E-16</v>
      </c>
      <c r="U255" s="36">
        <f>SUBTOTAL(101,Таблица1[Ожидаемая продолжительность жизни граждан (число лет)])</f>
        <v>-9.9712721739606154E-15</v>
      </c>
      <c r="V255" s="36">
        <f>SUBTOTAL(101,Таблица1[Численность государственных гражданских (муниципальных) служащих государственных органов и органов местного самоуправления на 1000 человек населения])</f>
        <v>-3.7747582837255321E-16</v>
      </c>
      <c r="W255" s="36">
        <f>SUBTOTAL(101,Таблица1[Численность студентов, обучающихся по программам бакалавриата, специалитета, магистратуры на 10 000 человек населения, всего])</f>
        <v>-4.2123167699013291E-17</v>
      </c>
      <c r="X255" s="36">
        <f>SUBTOTAL(101,Таблица1[Численность населения на одну больничную койку])</f>
        <v>2.8082111799342194E-16</v>
      </c>
      <c r="Y255" s="36">
        <f>SUBTOTAL(101,Таблица1[Валовый региональный продукт на душу населения, руб])</f>
        <v>3.0171943375107197E-16</v>
      </c>
      <c r="Z255" s="36">
        <f>SUBTOTAL(101,Таблица1[Удельный вес убыточных организаций(в % от общего числа организаций)])</f>
        <v>9.5005702651379197E-16</v>
      </c>
      <c r="AA255" s="36">
        <f>SUBTOTAL(101,Таблица1[Оборот розничной торговли на душу населения, руб.])</f>
        <v>2.295549371504368E-16</v>
      </c>
      <c r="AB255" s="36">
        <f>SUBTOTAL(101,Таблица1[Объем транспортных услуг на 1000 человек населения, тыс. руб])</f>
        <v>-9.9266999848837531E-17</v>
      </c>
      <c r="AC255" s="36">
        <f>SUBTOTAL(101,Таблица1[Объем телекоммуникационных услуг на душу населения(рублей)])</f>
        <v>2.311876180690032E-16</v>
      </c>
      <c r="AD255" s="36">
        <f>SUBTOTAL(101,Таблица1[Кол-во преступлений экономической направленности на 1000 человек населения])</f>
        <v>1.5281893397781566E-16</v>
      </c>
      <c r="AE255" s="36">
        <f>SUBTOTAL(101,Таблица1[Кол-во преступлений, связанных с незаконным оборотом наркотиков, на 1000 человек населения])</f>
        <v>-1.0344666300036753E-15</v>
      </c>
      <c r="AF255" s="37">
        <f>SUBTOTAL(109,Таблица1[Сумма квадратов расстояний до центра кластера])</f>
        <v>1092.0000000000005</v>
      </c>
      <c r="AG255" s="37"/>
      <c r="AH255" s="37">
        <f>SUBTOTAL(103,Таблица1[2kmeans])</f>
        <v>85</v>
      </c>
      <c r="AI255" s="37">
        <f>SUBTOTAL(103,Таблица1[2ward])</f>
        <v>85</v>
      </c>
      <c r="AJ255" s="37">
        <f>SUBTOTAL(103,Таблица1[2DBSCAN])</f>
        <v>85</v>
      </c>
      <c r="AK255" s="37">
        <f>SUBTOTAL(103,Таблица1[Birch52])</f>
        <v>85</v>
      </c>
      <c r="AL255" s="37">
        <f>SUBTOTAL(101,Таблица1[Возрастной состав населения: младше трудоспособного возраста (в процентах от общей численности населения)2])</f>
        <v>-9.6132252485190019E-16</v>
      </c>
      <c r="AM255" s="37">
        <f>SUBTOTAL(101,Таблица1[Ожидаемая продолжительность жизни граждан (число лет)3])</f>
        <v>-9.9712721739606154E-15</v>
      </c>
      <c r="AN255" s="37">
        <f>SUBTOTAL(101,Таблица1[Оборот розничной торговли на душу населения, руб.4])</f>
        <v>2.295549371504368E-16</v>
      </c>
      <c r="AO255" s="37">
        <f>SUBTOTAL(101,Таблица1[Объем телекоммуникационных услуг на душу населения(рублей)5])</f>
        <v>2.311876180690032E-16</v>
      </c>
      <c r="AP255" s="37">
        <f>SUBTOTAL(101,Таблица1[Кол-во преступлений, связанных с незаконным оборотом наркотиков, на 1000 человек населения6])</f>
        <v>-1.0344666300036753E-15</v>
      </c>
      <c r="AQ255" s="37">
        <f>SUBTOTAL(101,Таблица1[Соотношение мужчин и женщин])</f>
        <v>-1.7397847868243629E-15</v>
      </c>
      <c r="AR255" s="37">
        <f>SUBTOTAL(101,Таблица1[Суммарный коэффициент рождаемости, число детей на 1 женщину])</f>
        <v>-1.9879522864464568E-15</v>
      </c>
      <c r="AS255" s="37">
        <f>SUBTOTAL(101,Таблица1[Соотношение браков и разводов (на 1000 браков приходится разводов)])</f>
        <v>-4.3759930319876114E-16</v>
      </c>
      <c r="AT255" s="37">
        <f>SUBTOTAL(101,Таблица1[Численность занятых в возрасте 15-72 лет и старше , %])</f>
        <v>2.3618362167981639E-15</v>
      </c>
      <c r="AU255" s="37">
        <f>SUBTOTAL(101,Таблица1[Уровень безработицы населения в возрасте 15-72 лет, %])</f>
        <v>4.7755916868067398E-16</v>
      </c>
      <c r="AV255" s="37">
        <f>SUBTOTAL(101,Таблица1[Численность населения с денежными доходами ниже величины прожиточного минимума])</f>
        <v>-5.4335620969890018E-16</v>
      </c>
      <c r="AW255" s="37">
        <f>SUBTOTAL(101,Таблица1[Младенческая смертность, число детей, умерших в возрасте до 1 года, на 1000 родившихся живыми])</f>
        <v>2.0375857863708754E-16</v>
      </c>
      <c r="AX255" s="37">
        <f>SUBTOTAL(101,Таблица1[Численность активных абонентов фиксированного и мобильного широкополосного доступа к сети Интернет на 100 человек населения])</f>
        <v>2.9257642060710007E-16</v>
      </c>
      <c r="AY255" s="37">
        <f>SUBTOTAL(109,Таблица1[2 Сумма квадратов расстояний до центра кластера])</f>
        <v>1092.0000000000002</v>
      </c>
    </row>
    <row r="256" spans="1:51" x14ac:dyDescent="0.3">
      <c r="A256" s="52" t="s">
        <v>569</v>
      </c>
      <c r="B256" s="20">
        <v>2013</v>
      </c>
      <c r="C256" s="48">
        <v>4.4568475915662704</v>
      </c>
      <c r="D256" s="48">
        <v>23.047176470588234</v>
      </c>
      <c r="E256" s="48">
        <v>7.2289156626506021E-2</v>
      </c>
      <c r="F256" s="48">
        <v>6.2650602409638559E-3</v>
      </c>
      <c r="G256" s="48">
        <v>2.8192771084337348E-2</v>
      </c>
      <c r="H256" s="48">
        <v>2.6383132530120488</v>
      </c>
      <c r="I256" s="48">
        <v>1.8795180722891567</v>
      </c>
    </row>
    <row r="257" spans="2:9" x14ac:dyDescent="0.3">
      <c r="B257" s="20">
        <v>2015</v>
      </c>
      <c r="C257" s="48">
        <v>1.97605601843137</v>
      </c>
      <c r="D257" s="48">
        <v>23.047176470588234</v>
      </c>
      <c r="E257" s="48">
        <v>5.8823529411764705E-2</v>
      </c>
      <c r="F257" s="48">
        <v>1.5294117647058824E-2</v>
      </c>
      <c r="G257" s="48">
        <v>0.12</v>
      </c>
      <c r="H257" s="48">
        <v>1.01647058823529</v>
      </c>
      <c r="I257" s="48">
        <v>1.0235294117647058</v>
      </c>
    </row>
    <row r="258" spans="2:9" x14ac:dyDescent="0.3">
      <c r="B258" s="20">
        <v>2019</v>
      </c>
      <c r="C258" s="20">
        <v>2.3576144125490197</v>
      </c>
      <c r="D258" s="20">
        <v>23.047176470588234</v>
      </c>
      <c r="E258" s="20">
        <v>0</v>
      </c>
      <c r="F258" s="20">
        <v>0</v>
      </c>
      <c r="G258" s="20">
        <v>0</v>
      </c>
      <c r="H258" s="20">
        <v>2.2680000000000007</v>
      </c>
      <c r="I258" s="20">
        <v>2.9294117647058822</v>
      </c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9464-3A1F-47D7-AE70-4C35E7824DFE}">
  <sheetPr codeName="Лист9"/>
  <dimension ref="A1:P53"/>
  <sheetViews>
    <sheetView topLeftCell="A13" zoomScale="85" zoomScaleNormal="85" workbookViewId="0">
      <selection activeCell="F32" sqref="F32"/>
    </sheetView>
  </sheetViews>
  <sheetFormatPr defaultRowHeight="14.4" x14ac:dyDescent="0.3"/>
  <cols>
    <col min="9" max="9" width="9.44140625" bestFit="1" customWidth="1"/>
  </cols>
  <sheetData>
    <row r="1" spans="1:14" ht="43.2" x14ac:dyDescent="0.3">
      <c r="A1" s="72">
        <v>2013</v>
      </c>
      <c r="B1" s="65" t="s">
        <v>559</v>
      </c>
      <c r="C1" s="65" t="s">
        <v>516</v>
      </c>
      <c r="D1" s="65" t="s">
        <v>517</v>
      </c>
      <c r="E1" s="65" t="s">
        <v>518</v>
      </c>
      <c r="F1" s="65" t="s">
        <v>519</v>
      </c>
      <c r="G1" s="66" t="s">
        <v>537</v>
      </c>
      <c r="H1" s="65" t="s">
        <v>539</v>
      </c>
      <c r="I1" s="67" t="s">
        <v>538</v>
      </c>
      <c r="J1" s="68" t="s">
        <v>560</v>
      </c>
      <c r="K1" s="68" t="s">
        <v>518</v>
      </c>
      <c r="L1" s="68" t="s">
        <v>519</v>
      </c>
      <c r="M1" s="69" t="s">
        <v>537</v>
      </c>
      <c r="N1" s="68" t="s">
        <v>558</v>
      </c>
    </row>
    <row r="2" spans="1:14" x14ac:dyDescent="0.3">
      <c r="A2" s="40">
        <v>1</v>
      </c>
      <c r="B2" s="40"/>
      <c r="C2" s="19">
        <v>47.722431709512847</v>
      </c>
      <c r="D2" s="19">
        <v>103.77318682027754</v>
      </c>
      <c r="E2" s="19">
        <v>70.272248259916381</v>
      </c>
      <c r="F2" s="19">
        <v>270.54210158740614</v>
      </c>
      <c r="G2" s="19"/>
      <c r="H2" s="19">
        <v>98.793713670546111</v>
      </c>
      <c r="I2" s="19">
        <v>318.42004198827283</v>
      </c>
      <c r="J2" s="19"/>
      <c r="K2" s="73">
        <v>93.886382758975799</v>
      </c>
      <c r="L2" s="19">
        <v>58.845516006867626</v>
      </c>
      <c r="M2" s="19"/>
      <c r="N2" s="19">
        <v>73.549747276468707</v>
      </c>
    </row>
    <row r="3" spans="1:14" x14ac:dyDescent="0.3">
      <c r="A3" s="40">
        <v>2</v>
      </c>
      <c r="B3" s="40"/>
      <c r="C3" s="19">
        <v>28.921400808159298</v>
      </c>
      <c r="D3" s="19">
        <v>28.921400808159298</v>
      </c>
      <c r="E3" s="19">
        <v>270.54210158740614</v>
      </c>
      <c r="F3" s="19">
        <v>0</v>
      </c>
      <c r="G3" s="19"/>
      <c r="H3" s="19">
        <v>114.05690635464639</v>
      </c>
      <c r="I3" s="19">
        <v>128.01668285029092</v>
      </c>
      <c r="J3" s="19"/>
      <c r="K3" s="19">
        <v>242.23225984602647</v>
      </c>
      <c r="L3" s="19">
        <v>247.76296350661733</v>
      </c>
      <c r="M3" s="19"/>
      <c r="N3" s="19">
        <v>105.54581608157935</v>
      </c>
    </row>
    <row r="4" spans="1:14" x14ac:dyDescent="0.3">
      <c r="A4" s="40">
        <v>3</v>
      </c>
      <c r="B4" s="40"/>
      <c r="C4" s="19">
        <v>93.495587407679324</v>
      </c>
      <c r="D4" s="19">
        <v>227.67003545206143</v>
      </c>
      <c r="E4" s="19">
        <v>98.793713670546111</v>
      </c>
      <c r="F4" s="19">
        <v>130.78572853331636</v>
      </c>
      <c r="G4" s="19"/>
      <c r="H4" s="19">
        <v>89.259728808520606</v>
      </c>
      <c r="I4" s="19">
        <v>32.566115753791863</v>
      </c>
      <c r="J4" s="19"/>
      <c r="K4" s="19">
        <v>58.845516006867626</v>
      </c>
      <c r="L4" s="19">
        <v>99.055156645049237</v>
      </c>
      <c r="M4" s="19"/>
      <c r="N4" s="19">
        <v>124.75813061350971</v>
      </c>
    </row>
    <row r="5" spans="1:14" x14ac:dyDescent="0.3">
      <c r="A5" s="40">
        <v>4</v>
      </c>
      <c r="B5" s="40"/>
      <c r="C5" s="19">
        <v>128.01668285029092</v>
      </c>
      <c r="D5" s="19">
        <v>125.2071911688661</v>
      </c>
      <c r="E5" s="19">
        <v>28.921400808159298</v>
      </c>
      <c r="F5" s="19">
        <v>89.259728808520606</v>
      </c>
      <c r="G5" s="19"/>
      <c r="H5" s="19">
        <v>24.958361356732702</v>
      </c>
      <c r="I5" s="19">
        <v>28.921400808159298</v>
      </c>
      <c r="J5" s="19"/>
      <c r="K5" s="19">
        <v>105.54581608157935</v>
      </c>
      <c r="L5" s="19">
        <v>13.28181097148298</v>
      </c>
      <c r="M5" s="19"/>
      <c r="N5" s="19">
        <v>186.54397635496608</v>
      </c>
    </row>
    <row r="6" spans="1:14" x14ac:dyDescent="0.3">
      <c r="A6" s="40">
        <v>5</v>
      </c>
      <c r="B6" s="40"/>
      <c r="C6" s="19">
        <v>105.63472504176178</v>
      </c>
      <c r="D6" s="19">
        <v>0</v>
      </c>
      <c r="E6" s="19">
        <v>89.259728808520606</v>
      </c>
      <c r="F6" s="19">
        <v>28.921400808159298</v>
      </c>
      <c r="G6" s="19"/>
      <c r="H6" s="19">
        <v>28.921400808159298</v>
      </c>
      <c r="I6" s="19">
        <v>47.722431709512847</v>
      </c>
      <c r="J6" s="19"/>
      <c r="K6" s="19">
        <v>13.28181097148298</v>
      </c>
      <c r="L6" s="19">
        <v>93.886382758975799</v>
      </c>
      <c r="M6" s="19"/>
      <c r="N6" s="19">
        <v>13.28181097148298</v>
      </c>
    </row>
    <row r="7" spans="1:14" x14ac:dyDescent="0.3">
      <c r="A7" s="40">
        <v>6</v>
      </c>
      <c r="B7" s="40"/>
      <c r="C7" s="19">
        <v>176.20385854586488</v>
      </c>
      <c r="D7" s="19">
        <v>62.124028343059081</v>
      </c>
      <c r="E7" s="19">
        <v>0</v>
      </c>
      <c r="F7" s="19">
        <v>27.576086391064294</v>
      </c>
      <c r="G7" s="19"/>
      <c r="H7" s="19">
        <v>0</v>
      </c>
      <c r="I7" s="19">
        <v>0</v>
      </c>
      <c r="J7" s="19"/>
      <c r="K7" s="19"/>
      <c r="L7" s="19"/>
      <c r="M7" s="19"/>
      <c r="N7" s="19"/>
    </row>
    <row r="8" spans="1:14" x14ac:dyDescent="0.3">
      <c r="A8" s="40">
        <v>7</v>
      </c>
      <c r="B8" s="40"/>
      <c r="C8" s="19"/>
      <c r="D8" s="19"/>
      <c r="E8" s="19"/>
      <c r="F8" s="19"/>
      <c r="G8" s="19"/>
      <c r="H8" s="19">
        <v>0</v>
      </c>
      <c r="I8" s="19"/>
      <c r="J8" s="19"/>
      <c r="K8" s="19"/>
      <c r="L8" s="19"/>
      <c r="M8" s="19"/>
      <c r="N8" s="19"/>
    </row>
    <row r="9" spans="1:14" x14ac:dyDescent="0.3">
      <c r="A9" s="40">
        <v>8</v>
      </c>
      <c r="B9" s="40"/>
      <c r="C9" s="19"/>
      <c r="D9" s="19"/>
      <c r="E9" s="19"/>
      <c r="F9" s="19"/>
      <c r="G9" s="19"/>
      <c r="H9" s="19">
        <v>112.46678812740072</v>
      </c>
      <c r="I9" s="19"/>
      <c r="J9" s="19"/>
      <c r="K9" s="19"/>
      <c r="L9" s="19"/>
      <c r="M9" s="19"/>
      <c r="N9" s="19"/>
    </row>
    <row r="10" spans="1:14" x14ac:dyDescent="0.3">
      <c r="A10" s="38" t="s">
        <v>536</v>
      </c>
      <c r="B10" s="38"/>
      <c r="C10" s="38">
        <f>SUM(C2:C7)</f>
        <v>579.99468636326901</v>
      </c>
      <c r="D10" s="38">
        <f>SUM(D2:D7)</f>
        <v>547.69584259242345</v>
      </c>
      <c r="E10" s="38">
        <f>SUM(E2:E7)</f>
        <v>557.78919313454867</v>
      </c>
      <c r="F10" s="38">
        <f>SUM(F2:F7)</f>
        <v>547.08504612846673</v>
      </c>
      <c r="G10" s="38"/>
      <c r="H10" s="74">
        <f>SUM(H2:H9)</f>
        <v>468.45689912600585</v>
      </c>
      <c r="I10" s="38">
        <f>SUM(I2:I9)</f>
        <v>555.64667311002779</v>
      </c>
      <c r="J10" s="38"/>
      <c r="K10" s="38">
        <f>SUM(K2:K9)</f>
        <v>513.79178566493226</v>
      </c>
      <c r="L10" s="38">
        <f>SUM(L2:L9)</f>
        <v>512.83182988899296</v>
      </c>
      <c r="M10" s="38">
        <f>SUM(M2:M9)</f>
        <v>0</v>
      </c>
      <c r="N10" s="74">
        <f>SUM(N2:N9)</f>
        <v>503.67948129800675</v>
      </c>
    </row>
    <row r="12" spans="1:14" ht="43.2" x14ac:dyDescent="0.3">
      <c r="A12" s="72">
        <v>2015</v>
      </c>
      <c r="B12" s="65" t="s">
        <v>559</v>
      </c>
      <c r="C12" s="65" t="s">
        <v>516</v>
      </c>
      <c r="D12" s="65" t="s">
        <v>517</v>
      </c>
      <c r="E12" s="65" t="s">
        <v>518</v>
      </c>
      <c r="F12" s="65" t="s">
        <v>519</v>
      </c>
      <c r="G12" s="65" t="s">
        <v>537</v>
      </c>
      <c r="H12" s="65" t="s">
        <v>539</v>
      </c>
      <c r="I12" s="67" t="s">
        <v>538</v>
      </c>
      <c r="J12" s="70" t="s">
        <v>560</v>
      </c>
      <c r="K12" s="70" t="s">
        <v>518</v>
      </c>
      <c r="L12" s="70" t="s">
        <v>519</v>
      </c>
      <c r="M12" s="70" t="s">
        <v>537</v>
      </c>
      <c r="N12" s="70" t="s">
        <v>558</v>
      </c>
    </row>
    <row r="13" spans="1:14" x14ac:dyDescent="0.3">
      <c r="A13" s="40">
        <v>1</v>
      </c>
      <c r="B13" s="40"/>
      <c r="C13" s="19"/>
      <c r="D13" s="19"/>
      <c r="E13" s="19">
        <v>282.26922063331131</v>
      </c>
      <c r="F13" s="19">
        <v>125.32616197729905</v>
      </c>
      <c r="G13" s="19"/>
      <c r="H13" s="19">
        <v>36.862727236363725</v>
      </c>
      <c r="I13" s="19">
        <v>275.03099838018102</v>
      </c>
      <c r="J13" s="19"/>
      <c r="K13" s="73">
        <v>101.81271290658952</v>
      </c>
      <c r="L13" s="19">
        <v>205.00863896351012</v>
      </c>
      <c r="M13" s="19"/>
      <c r="N13" s="19">
        <v>104.13980605806557</v>
      </c>
    </row>
    <row r="14" spans="1:14" x14ac:dyDescent="0.3">
      <c r="A14" s="40">
        <v>2</v>
      </c>
      <c r="B14" s="40"/>
      <c r="C14" s="19"/>
      <c r="D14" s="19"/>
      <c r="E14" s="19">
        <v>61.16779734061339</v>
      </c>
      <c r="F14" s="19">
        <v>259.95028346864484</v>
      </c>
      <c r="G14" s="19"/>
      <c r="H14" s="19">
        <v>43.811057300305862</v>
      </c>
      <c r="I14" s="19">
        <v>121.1949090106162</v>
      </c>
      <c r="J14" s="19"/>
      <c r="K14" s="19">
        <v>48.105679162301001</v>
      </c>
      <c r="L14" s="19">
        <v>48.105679162301001</v>
      </c>
      <c r="M14" s="19"/>
      <c r="N14" s="19">
        <v>94.959296489197641</v>
      </c>
    </row>
    <row r="15" spans="1:14" x14ac:dyDescent="0.3">
      <c r="A15" s="40">
        <v>3</v>
      </c>
      <c r="B15" s="40"/>
      <c r="C15" s="19"/>
      <c r="D15" s="19"/>
      <c r="E15" s="19">
        <v>36.862727236363725</v>
      </c>
      <c r="F15" s="19">
        <v>61.16779734061339</v>
      </c>
      <c r="G15" s="19"/>
      <c r="H15" s="19">
        <v>61.16779734061339</v>
      </c>
      <c r="I15" s="19">
        <v>61.16779734061339</v>
      </c>
      <c r="J15" s="19"/>
      <c r="K15" s="19">
        <v>205.00863896351012</v>
      </c>
      <c r="L15" s="19">
        <v>147.04991911309446</v>
      </c>
      <c r="M15" s="19"/>
      <c r="N15" s="19">
        <v>236.07934600165891</v>
      </c>
    </row>
    <row r="16" spans="1:14" x14ac:dyDescent="0.3">
      <c r="A16" s="40">
        <v>4</v>
      </c>
      <c r="B16" s="40"/>
      <c r="C16" s="19"/>
      <c r="D16" s="19"/>
      <c r="E16" s="19">
        <v>43.811057300305862</v>
      </c>
      <c r="F16" s="19">
        <v>43.811057300305862</v>
      </c>
      <c r="G16" s="19"/>
      <c r="H16" s="19">
        <v>92.443465034915079</v>
      </c>
      <c r="I16" s="19">
        <v>36.862727236363725</v>
      </c>
      <c r="J16" s="19"/>
      <c r="K16" s="19">
        <v>110.86164056292618</v>
      </c>
      <c r="L16" s="19">
        <v>140.51017553552387</v>
      </c>
      <c r="M16" s="19"/>
      <c r="N16" s="19">
        <v>89.690508246214875</v>
      </c>
    </row>
    <row r="17" spans="1:14" x14ac:dyDescent="0.3">
      <c r="A17" s="40">
        <v>5</v>
      </c>
      <c r="B17" s="40"/>
      <c r="C17" s="19"/>
      <c r="D17" s="19"/>
      <c r="E17" s="19">
        <v>108.07563478210112</v>
      </c>
      <c r="F17" s="19">
        <v>41.51910921128983</v>
      </c>
      <c r="G17" s="19"/>
      <c r="H17" s="19">
        <v>46.379036016497231</v>
      </c>
      <c r="I17" s="19">
        <v>43.811057300305862</v>
      </c>
      <c r="J17" s="19"/>
      <c r="K17" s="19">
        <v>10.211448039696744</v>
      </c>
      <c r="L17" s="19">
        <v>0</v>
      </c>
      <c r="M17" s="19"/>
      <c r="N17" s="19">
        <v>10.211448039696744</v>
      </c>
    </row>
    <row r="18" spans="1:14" x14ac:dyDescent="0.3">
      <c r="A18" s="40">
        <v>6</v>
      </c>
      <c r="B18" s="40"/>
      <c r="C18" s="19"/>
      <c r="D18" s="19"/>
      <c r="E18" s="19">
        <v>41.51910921128983</v>
      </c>
      <c r="F18" s="19">
        <v>36.862727236363725</v>
      </c>
      <c r="G18" s="19"/>
      <c r="H18" s="19">
        <v>41.51910921128983</v>
      </c>
      <c r="I18" s="19">
        <v>41.51910921128983</v>
      </c>
      <c r="J18" s="19"/>
      <c r="K18" s="19">
        <v>0</v>
      </c>
      <c r="L18" s="19"/>
      <c r="M18" s="19"/>
      <c r="N18" s="19"/>
    </row>
    <row r="19" spans="1:14" x14ac:dyDescent="0.3">
      <c r="A19" s="40">
        <v>7</v>
      </c>
      <c r="B19" s="40"/>
      <c r="C19" s="19"/>
      <c r="D19" s="19"/>
      <c r="E19" s="19"/>
      <c r="F19" s="19"/>
      <c r="G19" s="19"/>
      <c r="H19" s="19">
        <v>140.63834713072731</v>
      </c>
      <c r="I19" s="19"/>
      <c r="J19" s="19"/>
      <c r="K19" s="19"/>
      <c r="L19" s="19"/>
      <c r="M19" s="19"/>
      <c r="N19" s="19"/>
    </row>
    <row r="20" spans="1:14" x14ac:dyDescent="0.3">
      <c r="A20" s="40">
        <v>8</v>
      </c>
      <c r="B20" s="40"/>
      <c r="C20" s="19"/>
      <c r="D20" s="19"/>
      <c r="E20" s="19"/>
      <c r="F20" s="19"/>
      <c r="G20" s="19"/>
      <c r="H20" s="19">
        <v>34.197884391219951</v>
      </c>
      <c r="I20" s="19"/>
      <c r="J20" s="19"/>
      <c r="K20" s="19"/>
      <c r="L20" s="19"/>
      <c r="M20" s="19"/>
      <c r="N20" s="19"/>
    </row>
    <row r="21" spans="1:14" x14ac:dyDescent="0.3">
      <c r="A21" s="38" t="s">
        <v>536</v>
      </c>
      <c r="B21" s="38"/>
      <c r="C21" s="38"/>
      <c r="D21" s="38"/>
      <c r="E21" s="38">
        <f t="shared" ref="E21:I21" si="0">SUM(E13:E20)</f>
        <v>573.70554650398515</v>
      </c>
      <c r="F21" s="38">
        <f t="shared" si="0"/>
        <v>568.63713653451669</v>
      </c>
      <c r="G21" s="38"/>
      <c r="H21" s="74">
        <f t="shared" si="0"/>
        <v>497.01942366193236</v>
      </c>
      <c r="I21" s="38">
        <f t="shared" si="0"/>
        <v>579.58659847936997</v>
      </c>
      <c r="J21" s="38"/>
      <c r="K21" s="74">
        <f>SUM(K13:K20)</f>
        <v>476.00011963502357</v>
      </c>
      <c r="L21" s="38">
        <f>SUM(L13:L20)</f>
        <v>540.67441277442947</v>
      </c>
      <c r="M21" s="38">
        <f>SUM(M13:M20)</f>
        <v>0</v>
      </c>
      <c r="N21" s="38">
        <f>SUM(N13:N20)</f>
        <v>535.08040483483376</v>
      </c>
    </row>
    <row r="23" spans="1:14" ht="43.2" x14ac:dyDescent="0.3">
      <c r="A23" s="72">
        <v>2019</v>
      </c>
      <c r="B23" s="65" t="s">
        <v>559</v>
      </c>
      <c r="C23" s="65" t="s">
        <v>516</v>
      </c>
      <c r="D23" s="65" t="s">
        <v>517</v>
      </c>
      <c r="E23" s="65" t="s">
        <v>518</v>
      </c>
      <c r="F23" s="65" t="s">
        <v>519</v>
      </c>
      <c r="G23" s="65" t="s">
        <v>537</v>
      </c>
      <c r="H23" s="65" t="s">
        <v>558</v>
      </c>
      <c r="I23" s="67"/>
      <c r="J23" s="70" t="s">
        <v>560</v>
      </c>
      <c r="K23" s="70" t="s">
        <v>518</v>
      </c>
      <c r="L23" s="70" t="s">
        <v>519</v>
      </c>
      <c r="M23" s="70" t="s">
        <v>537</v>
      </c>
      <c r="N23" s="70" t="s">
        <v>558</v>
      </c>
    </row>
    <row r="24" spans="1:14" x14ac:dyDescent="0.3">
      <c r="A24" s="40">
        <v>1</v>
      </c>
      <c r="B24" s="40"/>
      <c r="C24" s="19"/>
      <c r="D24" s="19"/>
      <c r="E24" s="19">
        <v>151.32929239163519</v>
      </c>
      <c r="F24" s="19">
        <v>26.003120234657654</v>
      </c>
      <c r="G24" s="19"/>
      <c r="H24" s="19">
        <v>168.7910774140168</v>
      </c>
      <c r="I24" s="19"/>
      <c r="J24" s="19"/>
      <c r="K24" s="73">
        <v>85.429980613973939</v>
      </c>
      <c r="L24" s="19">
        <v>110.76042973395077</v>
      </c>
      <c r="M24" s="19"/>
      <c r="N24" s="19">
        <v>85.429980613973939</v>
      </c>
    </row>
    <row r="25" spans="1:14" x14ac:dyDescent="0.3">
      <c r="A25" s="40">
        <v>2</v>
      </c>
      <c r="B25" s="40"/>
      <c r="C25" s="19"/>
      <c r="D25" s="19"/>
      <c r="E25" s="19">
        <v>141.03054136398623</v>
      </c>
      <c r="F25" s="19">
        <v>143.65203512406956</v>
      </c>
      <c r="G25" s="19"/>
      <c r="H25" s="19">
        <v>409.00113707381649</v>
      </c>
      <c r="I25" s="19"/>
      <c r="J25" s="19"/>
      <c r="K25" s="19">
        <v>129.74175460981692</v>
      </c>
      <c r="L25" s="19">
        <v>99.916490386452551</v>
      </c>
      <c r="M25" s="19"/>
      <c r="N25" s="19">
        <v>129.74175460981692</v>
      </c>
    </row>
    <row r="26" spans="1:14" x14ac:dyDescent="0.3">
      <c r="A26" s="40">
        <v>3</v>
      </c>
      <c r="B26" s="40"/>
      <c r="C26" s="19"/>
      <c r="D26" s="19"/>
      <c r="E26" s="19">
        <v>41.767514778947643</v>
      </c>
      <c r="F26" s="19">
        <v>278.7917678144442</v>
      </c>
      <c r="G26" s="19"/>
      <c r="H26" s="19">
        <v>0</v>
      </c>
      <c r="I26" s="19"/>
      <c r="J26" s="19"/>
      <c r="K26" s="19">
        <v>99.018454823635409</v>
      </c>
      <c r="L26" s="19">
        <v>206.40676509763622</v>
      </c>
      <c r="M26" s="19"/>
      <c r="N26" s="19">
        <v>209.72880154536796</v>
      </c>
    </row>
    <row r="27" spans="1:14" x14ac:dyDescent="0.3">
      <c r="A27" s="40">
        <v>4</v>
      </c>
      <c r="B27" s="40"/>
      <c r="C27" s="19"/>
      <c r="D27" s="19"/>
      <c r="E27" s="19">
        <v>212.5724352724537</v>
      </c>
      <c r="F27" s="19">
        <v>68.502440409280069</v>
      </c>
      <c r="G27" s="19"/>
      <c r="H27" s="19">
        <v>54.930130458573387</v>
      </c>
      <c r="I27" s="19"/>
      <c r="J27" s="19"/>
      <c r="K27" s="19">
        <v>196.02730734919149</v>
      </c>
      <c r="L27" s="19">
        <v>0</v>
      </c>
      <c r="M27" s="19"/>
      <c r="N27" s="19">
        <v>88.966131947096741</v>
      </c>
    </row>
    <row r="28" spans="1:14" x14ac:dyDescent="0.3">
      <c r="A28" s="40">
        <v>5</v>
      </c>
      <c r="B28" s="40"/>
      <c r="C28" s="19"/>
      <c r="D28" s="19"/>
      <c r="E28" s="19">
        <v>26.003120234657654</v>
      </c>
      <c r="F28" s="19">
        <v>41.767514778947643</v>
      </c>
      <c r="G28" s="19"/>
      <c r="H28" s="19">
        <v>0</v>
      </c>
      <c r="I28" s="19"/>
      <c r="J28" s="19"/>
      <c r="K28" s="19">
        <v>6.59190141307025</v>
      </c>
      <c r="L28" s="19">
        <v>40.849900837440288</v>
      </c>
      <c r="M28" s="19"/>
      <c r="N28" s="19">
        <v>6.59190141307025</v>
      </c>
    </row>
    <row r="29" spans="1:14" x14ac:dyDescent="0.3">
      <c r="A29" s="40">
        <v>6</v>
      </c>
      <c r="B29" s="40"/>
      <c r="C29" s="19"/>
      <c r="D29" s="19"/>
      <c r="E29" s="19">
        <v>0</v>
      </c>
      <c r="F29" s="19">
        <v>0</v>
      </c>
      <c r="G29" s="19"/>
      <c r="H29" s="19"/>
      <c r="I29" s="19"/>
      <c r="J29" s="19"/>
      <c r="K29" s="19"/>
      <c r="L29" s="19">
        <v>6.59190141307025</v>
      </c>
      <c r="M29" s="19"/>
      <c r="N29" s="19"/>
    </row>
    <row r="30" spans="1:14" x14ac:dyDescent="0.3">
      <c r="A30" s="40">
        <v>7</v>
      </c>
      <c r="B30" s="4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3">
      <c r="A31" s="40">
        <v>8</v>
      </c>
      <c r="B31" s="4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3">
      <c r="A32" s="38" t="s">
        <v>536</v>
      </c>
      <c r="B32" s="38"/>
      <c r="C32" s="38"/>
      <c r="D32" s="38"/>
      <c r="E32" s="38">
        <f>SUM(E24:E31)</f>
        <v>572.70290404168043</v>
      </c>
      <c r="F32" s="74">
        <f>SUM(F24:F31)</f>
        <v>558.71687836139915</v>
      </c>
      <c r="G32" s="38"/>
      <c r="H32" s="38">
        <f>SUM(H24:H31)</f>
        <v>632.72234494640657</v>
      </c>
      <c r="I32" s="38">
        <f>SUM(I24:I31)</f>
        <v>0</v>
      </c>
      <c r="J32" s="38"/>
      <c r="K32" s="82">
        <f>SUM(K24:K31)</f>
        <v>516.80939880968799</v>
      </c>
      <c r="L32" s="74">
        <f>SUM(L24:L31)</f>
        <v>464.52548746855012</v>
      </c>
      <c r="M32" s="38">
        <f>SUM(M24:M31)</f>
        <v>0</v>
      </c>
      <c r="N32" s="38">
        <f>SUM(N24:N31)</f>
        <v>520.45857012932572</v>
      </c>
    </row>
    <row r="37" spans="3:16" ht="15" thickBot="1" x14ac:dyDescent="0.35"/>
    <row r="38" spans="3:16" ht="15" thickBot="1" x14ac:dyDescent="0.35">
      <c r="C38" s="86">
        <v>0</v>
      </c>
      <c r="D38" s="87">
        <v>14</v>
      </c>
      <c r="E38" s="84">
        <v>0.64349999999999996</v>
      </c>
      <c r="F38" s="84">
        <v>101.16679999999999</v>
      </c>
      <c r="G38" s="87">
        <v>2.2934999999999999</v>
      </c>
      <c r="H38" s="87">
        <v>3.9780000000000002</v>
      </c>
      <c r="J38">
        <v>0</v>
      </c>
      <c r="K38" s="86">
        <v>11</v>
      </c>
      <c r="L38" s="84">
        <v>1.9394</v>
      </c>
      <c r="M38" s="84">
        <v>169.7192</v>
      </c>
      <c r="N38" s="87">
        <v>3.8193000000000001</v>
      </c>
      <c r="O38" s="87">
        <v>1.7636000000000001</v>
      </c>
    </row>
    <row r="39" spans="3:16" ht="15" thickBot="1" x14ac:dyDescent="0.35">
      <c r="C39" s="88">
        <v>1</v>
      </c>
      <c r="D39" s="89">
        <v>57</v>
      </c>
      <c r="E39" s="85">
        <v>1.1069</v>
      </c>
      <c r="F39" s="85">
        <v>55.926200000000001</v>
      </c>
      <c r="G39" s="89">
        <v>0.92510000000000003</v>
      </c>
      <c r="H39" s="89">
        <v>16.290099999999999</v>
      </c>
      <c r="J39">
        <v>1</v>
      </c>
      <c r="K39" s="88">
        <v>3</v>
      </c>
      <c r="L39" s="85">
        <v>0.04</v>
      </c>
      <c r="M39" s="85">
        <v>31.443100000000001</v>
      </c>
      <c r="N39" s="89">
        <v>2.1505000000000001</v>
      </c>
      <c r="O39" s="89">
        <v>0.33329999999999999</v>
      </c>
    </row>
    <row r="40" spans="3:16" ht="15" thickBot="1" x14ac:dyDescent="0.35">
      <c r="C40" s="88">
        <v>2</v>
      </c>
      <c r="D40" s="89">
        <v>5</v>
      </c>
      <c r="E40" s="85">
        <v>1.9218999999999999</v>
      </c>
      <c r="F40" s="85">
        <v>124.0646</v>
      </c>
      <c r="G40" s="89">
        <v>0.90159999999999996</v>
      </c>
      <c r="H40" s="89">
        <v>55</v>
      </c>
      <c r="J40">
        <v>2</v>
      </c>
      <c r="K40" s="88">
        <v>54</v>
      </c>
      <c r="L40" s="85">
        <v>0.93179999999999996</v>
      </c>
      <c r="M40" s="85">
        <v>50.719299999999997</v>
      </c>
      <c r="N40" s="89">
        <v>0.6099</v>
      </c>
      <c r="O40" s="89">
        <v>17.185199999999998</v>
      </c>
    </row>
    <row r="41" spans="3:16" ht="15" thickBot="1" x14ac:dyDescent="0.35">
      <c r="C41" s="88">
        <v>3</v>
      </c>
      <c r="D41" s="89">
        <v>3</v>
      </c>
      <c r="E41" s="85">
        <v>1.6588000000000001</v>
      </c>
      <c r="F41" s="85">
        <v>491.4212</v>
      </c>
      <c r="G41" s="89">
        <v>0.14249999999999999</v>
      </c>
      <c r="H41" s="89">
        <v>0.33329999999999999</v>
      </c>
      <c r="J41">
        <v>3</v>
      </c>
      <c r="K41" s="88">
        <v>14</v>
      </c>
      <c r="L41" s="85">
        <v>1.5075000000000001</v>
      </c>
      <c r="M41" s="85">
        <v>74.807299999999998</v>
      </c>
      <c r="N41" s="89">
        <v>3.2650999999999999</v>
      </c>
      <c r="O41" s="89">
        <v>3.9780000000000002</v>
      </c>
    </row>
    <row r="42" spans="3:16" ht="15" thickBot="1" x14ac:dyDescent="0.35">
      <c r="C42" s="88">
        <v>4</v>
      </c>
      <c r="D42" s="89">
        <v>4</v>
      </c>
      <c r="E42" s="85">
        <v>2.1467999999999998</v>
      </c>
      <c r="F42" s="85">
        <v>85.789199999999994</v>
      </c>
      <c r="G42" s="89">
        <v>6.7531999999999996</v>
      </c>
      <c r="H42" s="89">
        <v>1</v>
      </c>
      <c r="J42">
        <v>4</v>
      </c>
      <c r="K42" s="88">
        <v>2</v>
      </c>
      <c r="L42" s="85">
        <v>5.7708000000000004</v>
      </c>
      <c r="M42" s="85">
        <v>76.261200000000002</v>
      </c>
      <c r="N42" s="89">
        <v>1.8100000000000002E-2</v>
      </c>
      <c r="O42" s="89">
        <v>144.5</v>
      </c>
    </row>
    <row r="43" spans="3:16" ht="15" thickBot="1" x14ac:dyDescent="0.35">
      <c r="C43" s="88">
        <v>5</v>
      </c>
      <c r="D43" s="89">
        <v>2</v>
      </c>
      <c r="E43" s="85">
        <v>0.02</v>
      </c>
      <c r="F43" s="85">
        <v>60.390099999999997</v>
      </c>
      <c r="G43" s="89">
        <v>0</v>
      </c>
      <c r="H43" s="89">
        <v>0</v>
      </c>
      <c r="J43">
        <v>5</v>
      </c>
      <c r="K43" s="88">
        <v>1</v>
      </c>
      <c r="L43" s="85"/>
      <c r="M43" s="85"/>
      <c r="N43" s="89"/>
      <c r="O43" s="89"/>
    </row>
    <row r="44" spans="3:16" ht="15" thickBot="1" x14ac:dyDescent="0.35">
      <c r="C44" s="88" t="s">
        <v>535</v>
      </c>
      <c r="D44" s="89">
        <f>SUM(D38:D43)</f>
        <v>85</v>
      </c>
      <c r="E44" s="89">
        <f t="shared" ref="E44:H44" si="1">SUM(E38:E43)</f>
        <v>7.4978999999999996</v>
      </c>
      <c r="F44" s="89">
        <f t="shared" si="1"/>
        <v>918.7580999999999</v>
      </c>
      <c r="G44" s="89">
        <f t="shared" si="1"/>
        <v>11.015899999999998</v>
      </c>
      <c r="H44" s="89">
        <f t="shared" si="1"/>
        <v>76.601399999999998</v>
      </c>
      <c r="I44" s="90">
        <f>SUM(E44:H44)</f>
        <v>1013.8732999999999</v>
      </c>
      <c r="K44">
        <f>SUM(K38:K43)</f>
        <v>85</v>
      </c>
      <c r="L44">
        <f t="shared" ref="L44:O44" si="2">SUM(L38:L43)</f>
        <v>10.189500000000001</v>
      </c>
      <c r="M44">
        <f t="shared" si="2"/>
        <v>402.95010000000002</v>
      </c>
      <c r="N44">
        <f t="shared" si="2"/>
        <v>9.8628999999999998</v>
      </c>
      <c r="O44">
        <f t="shared" si="2"/>
        <v>167.76009999999999</v>
      </c>
      <c r="P44">
        <f>SUM(L44:O44)</f>
        <v>590.76260000000002</v>
      </c>
    </row>
    <row r="46" spans="3:16" ht="15" thickBot="1" x14ac:dyDescent="0.35"/>
    <row r="47" spans="3:16" ht="15" thickBot="1" x14ac:dyDescent="0.35">
      <c r="C47" s="86">
        <v>2</v>
      </c>
      <c r="D47" s="87">
        <v>3.645</v>
      </c>
      <c r="E47" s="87">
        <v>980.35919999999999</v>
      </c>
      <c r="F47" s="87">
        <v>0</v>
      </c>
      <c r="G47" s="87">
        <v>0</v>
      </c>
      <c r="K47" s="86">
        <v>14</v>
      </c>
      <c r="L47" s="87">
        <v>0.64890000000000003</v>
      </c>
      <c r="M47" s="87">
        <v>67.278599999999997</v>
      </c>
      <c r="N47" s="87">
        <v>14.082000000000001</v>
      </c>
      <c r="O47" s="87">
        <v>1.3407</v>
      </c>
    </row>
    <row r="48" spans="3:16" ht="15" thickBot="1" x14ac:dyDescent="0.35">
      <c r="C48" s="88">
        <v>18</v>
      </c>
      <c r="D48" s="89">
        <v>0.56320000000000003</v>
      </c>
      <c r="E48" s="89">
        <v>77.107900000000001</v>
      </c>
      <c r="F48" s="89">
        <v>11.1075</v>
      </c>
      <c r="G48" s="89">
        <v>1.0751999999999999</v>
      </c>
      <c r="K48" s="88">
        <v>12</v>
      </c>
      <c r="L48" s="89">
        <v>1.0592999999999999</v>
      </c>
      <c r="M48" s="89">
        <v>163.6857</v>
      </c>
      <c r="N48" s="89">
        <v>10.7753</v>
      </c>
      <c r="O48" s="89">
        <v>0.1515</v>
      </c>
    </row>
    <row r="49" spans="3:16" ht="15" thickBot="1" x14ac:dyDescent="0.35">
      <c r="C49" s="88">
        <v>54</v>
      </c>
      <c r="D49" s="89">
        <v>0.57210000000000005</v>
      </c>
      <c r="E49" s="89">
        <v>55.697400000000002</v>
      </c>
      <c r="F49" s="89">
        <v>3.4445000000000001</v>
      </c>
      <c r="G49" s="89">
        <v>7.4283999999999999</v>
      </c>
      <c r="K49" s="88">
        <v>53</v>
      </c>
      <c r="L49" s="89">
        <v>0.58499999999999996</v>
      </c>
      <c r="M49" s="89">
        <v>54.324800000000003</v>
      </c>
      <c r="N49" s="89">
        <v>2.8401000000000001</v>
      </c>
      <c r="O49" s="89">
        <v>5.9579000000000004</v>
      </c>
    </row>
    <row r="50" spans="3:16" ht="15" thickBot="1" x14ac:dyDescent="0.35">
      <c r="C50" s="88">
        <v>7</v>
      </c>
      <c r="D50" s="89">
        <v>0.84179999999999999</v>
      </c>
      <c r="E50" s="89">
        <v>112.0137</v>
      </c>
      <c r="F50" s="89">
        <v>18.2453</v>
      </c>
      <c r="G50" s="89">
        <v>0.1429</v>
      </c>
      <c r="K50" s="88">
        <v>1</v>
      </c>
      <c r="L50" s="89"/>
      <c r="M50" s="89"/>
      <c r="N50" s="89"/>
      <c r="O50" s="89"/>
    </row>
    <row r="51" spans="3:16" ht="15" thickBot="1" x14ac:dyDescent="0.35">
      <c r="C51" s="88">
        <v>3</v>
      </c>
      <c r="D51" s="89">
        <v>1.51</v>
      </c>
      <c r="E51" s="89">
        <v>31.443100000000001</v>
      </c>
      <c r="F51" s="89">
        <v>1560.5477000000001</v>
      </c>
      <c r="G51" s="89">
        <v>1323</v>
      </c>
      <c r="K51" s="88">
        <v>3</v>
      </c>
      <c r="L51" s="89">
        <v>1.51</v>
      </c>
      <c r="M51" s="89">
        <v>31.443100000000001</v>
      </c>
      <c r="N51" s="89">
        <v>1560.5477000000001</v>
      </c>
      <c r="O51" s="89">
        <v>1323</v>
      </c>
    </row>
    <row r="52" spans="3:16" ht="15" thickBot="1" x14ac:dyDescent="0.35">
      <c r="C52" s="88">
        <v>1</v>
      </c>
      <c r="D52" s="89"/>
      <c r="E52" s="89"/>
      <c r="F52" s="89"/>
      <c r="G52" s="89"/>
      <c r="K52" s="88">
        <v>2</v>
      </c>
      <c r="L52" s="89">
        <v>3.621</v>
      </c>
      <c r="M52" s="89">
        <v>76.261200000000002</v>
      </c>
      <c r="N52" s="89">
        <v>183.55279999999999</v>
      </c>
      <c r="O52" s="89">
        <v>6962</v>
      </c>
    </row>
    <row r="53" spans="3:16" ht="15" thickBot="1" x14ac:dyDescent="0.35">
      <c r="C53" s="88" t="s">
        <v>535</v>
      </c>
      <c r="D53" s="89">
        <f>SUM(D47:D52)</f>
        <v>7.1320999999999994</v>
      </c>
      <c r="E53" s="89">
        <f t="shared" ref="E53" si="3">SUM(E47:E52)</f>
        <v>1256.6213</v>
      </c>
      <c r="F53" s="89">
        <f t="shared" ref="F53" si="4">SUM(F47:F52)</f>
        <v>1593.345</v>
      </c>
      <c r="G53" s="89">
        <f t="shared" ref="G53" si="5">SUM(G47:G52)</f>
        <v>1331.6465000000001</v>
      </c>
      <c r="H53" s="89">
        <f t="shared" ref="H53" si="6">SUM(H47:H52)</f>
        <v>0</v>
      </c>
      <c r="I53" s="90">
        <f>SUM(E53:H53)</f>
        <v>4181.6127999999999</v>
      </c>
      <c r="K53">
        <f>SUM(K47:K52)</f>
        <v>85</v>
      </c>
      <c r="L53">
        <f t="shared" ref="L53:O53" si="7">SUM(L47:L52)</f>
        <v>7.424199999999999</v>
      </c>
      <c r="M53">
        <f t="shared" si="7"/>
        <v>392.99339999999995</v>
      </c>
      <c r="N53">
        <f t="shared" si="7"/>
        <v>1771.7979</v>
      </c>
      <c r="O53">
        <f t="shared" si="7"/>
        <v>8292.4501</v>
      </c>
      <c r="P53">
        <f>SUM(L53:O53)</f>
        <v>10464.6656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660B-BB50-4A22-A972-F9F93C719C2D}">
  <sheetPr codeName="Лист10"/>
  <dimension ref="A1:O8"/>
  <sheetViews>
    <sheetView workbookViewId="0">
      <selection activeCell="A2" sqref="A2:A6"/>
    </sheetView>
  </sheetViews>
  <sheetFormatPr defaultRowHeight="14.4" x14ac:dyDescent="0.3"/>
  <sheetData>
    <row r="1" spans="1:15" x14ac:dyDescent="0.3">
      <c r="A1" s="19"/>
      <c r="B1" s="38" t="s">
        <v>522</v>
      </c>
      <c r="C1" s="38" t="s">
        <v>523</v>
      </c>
      <c r="D1" s="38" t="s">
        <v>524</v>
      </c>
      <c r="E1" s="38" t="s">
        <v>525</v>
      </c>
      <c r="F1" s="38" t="s">
        <v>526</v>
      </c>
      <c r="G1" s="38" t="s">
        <v>527</v>
      </c>
      <c r="H1" s="38" t="s">
        <v>528</v>
      </c>
      <c r="I1" s="38" t="s">
        <v>529</v>
      </c>
      <c r="J1" s="38" t="s">
        <v>530</v>
      </c>
      <c r="K1" s="38" t="s">
        <v>531</v>
      </c>
      <c r="L1" s="38" t="s">
        <v>532</v>
      </c>
      <c r="M1" s="38" t="s">
        <v>533</v>
      </c>
      <c r="N1" s="38" t="s">
        <v>534</v>
      </c>
      <c r="O1" s="38" t="s">
        <v>535</v>
      </c>
    </row>
    <row r="2" spans="1:15" x14ac:dyDescent="0.3">
      <c r="A2" s="39">
        <v>1</v>
      </c>
      <c r="B2" s="19">
        <v>-0.51307547573333334</v>
      </c>
      <c r="C2" s="19">
        <v>0.51474506243333329</v>
      </c>
      <c r="D2" s="19">
        <v>-1.1450142726666668</v>
      </c>
      <c r="E2" s="19">
        <v>2.6720516798333329</v>
      </c>
      <c r="F2" s="19">
        <v>-1.1963424359999999</v>
      </c>
      <c r="G2" s="19">
        <v>-1.3166459451666668</v>
      </c>
      <c r="H2" s="19">
        <v>2.3436935128833336</v>
      </c>
      <c r="I2" s="19">
        <v>1.1762156785</v>
      </c>
      <c r="J2" s="19">
        <v>0.67697160683333324</v>
      </c>
      <c r="K2" s="19">
        <v>1.7054442653333333</v>
      </c>
      <c r="L2" s="19">
        <v>1.4161686791666666</v>
      </c>
      <c r="M2" s="19">
        <v>0.32137179203333338</v>
      </c>
      <c r="N2" s="19">
        <v>0.14607809466666663</v>
      </c>
      <c r="O2" s="19">
        <v>103.77318682027754</v>
      </c>
    </row>
    <row r="3" spans="1:15" x14ac:dyDescent="0.3">
      <c r="A3" s="39">
        <v>2</v>
      </c>
      <c r="B3" s="19">
        <v>0.8422150856666667</v>
      </c>
      <c r="C3" s="19">
        <v>3.0967256266666667</v>
      </c>
      <c r="D3" s="19">
        <v>2.3002972433333331</v>
      </c>
      <c r="E3" s="19">
        <v>-0.57516518166666664</v>
      </c>
      <c r="F3" s="19">
        <v>-0.66443531066666661</v>
      </c>
      <c r="G3" s="19">
        <v>2.8363922800000001</v>
      </c>
      <c r="H3" s="19">
        <v>-0.51283854433333342</v>
      </c>
      <c r="I3" s="19">
        <v>0.10126154366666669</v>
      </c>
      <c r="J3" s="19">
        <v>-1.16676216</v>
      </c>
      <c r="K3" s="19">
        <v>-0.24565120900000004</v>
      </c>
      <c r="L3" s="19">
        <v>-0.23398705433333333</v>
      </c>
      <c r="M3" s="19">
        <v>-0.80839249699999993</v>
      </c>
      <c r="N3" s="19">
        <v>-0.69534837999999999</v>
      </c>
      <c r="O3" s="19">
        <v>28.921400808159298</v>
      </c>
    </row>
    <row r="4" spans="1:15" x14ac:dyDescent="0.3">
      <c r="A4" s="39">
        <v>3</v>
      </c>
      <c r="B4" s="19">
        <v>-5.3252658506521743E-2</v>
      </c>
      <c r="C4" s="19">
        <v>-0.33737755092630434</v>
      </c>
      <c r="D4" s="19">
        <v>5.4364056109999989E-2</v>
      </c>
      <c r="E4" s="19">
        <v>-0.22753153810641308</v>
      </c>
      <c r="F4" s="19">
        <v>-0.17508075521086941</v>
      </c>
      <c r="G4" s="19">
        <v>-5.3968241369565552E-3</v>
      </c>
      <c r="H4" s="19">
        <v>-0.26941532787043476</v>
      </c>
      <c r="I4" s="19">
        <v>0.14077000213478261</v>
      </c>
      <c r="J4" s="19">
        <v>-0.24751440768434788</v>
      </c>
      <c r="K4" s="19">
        <v>-0.45415973891826095</v>
      </c>
      <c r="L4" s="19">
        <v>-0.37641691374847819</v>
      </c>
      <c r="M4" s="19">
        <v>0.32848629218239134</v>
      </c>
      <c r="N4" s="19">
        <v>-0.32791948465869558</v>
      </c>
      <c r="O4" s="19">
        <v>227.67003545206143</v>
      </c>
    </row>
    <row r="5" spans="1:15" x14ac:dyDescent="0.3">
      <c r="A5" s="39">
        <v>4</v>
      </c>
      <c r="B5" s="19">
        <v>6.3312168065000021E-2</v>
      </c>
      <c r="C5" s="19">
        <v>-0.24898640529550004</v>
      </c>
      <c r="D5" s="19">
        <v>0.19442794386500001</v>
      </c>
      <c r="E5" s="19">
        <v>-0.41663120027</v>
      </c>
      <c r="F5" s="19">
        <v>0.69937455986599995</v>
      </c>
      <c r="G5" s="19">
        <v>0.19254145960099994</v>
      </c>
      <c r="H5" s="19">
        <v>7.0455775105000007E-2</v>
      </c>
      <c r="I5" s="19">
        <v>-0.71025716410000006</v>
      </c>
      <c r="J5" s="19">
        <v>0.63021311286999981</v>
      </c>
      <c r="K5" s="19">
        <v>0.57296436323500011</v>
      </c>
      <c r="L5" s="19">
        <v>0.34439614920999995</v>
      </c>
      <c r="M5" s="19">
        <v>-0.60235386694999993</v>
      </c>
      <c r="N5" s="19">
        <v>0.12130001351000001</v>
      </c>
      <c r="O5" s="19">
        <v>125.2071911688661</v>
      </c>
    </row>
    <row r="6" spans="1:15" x14ac:dyDescent="0.3">
      <c r="A6" s="39">
        <v>5</v>
      </c>
      <c r="B6" s="19">
        <v>6.1980793600000004</v>
      </c>
      <c r="C6" s="19">
        <v>-1.15643977</v>
      </c>
      <c r="D6" s="19">
        <v>2.48597271</v>
      </c>
      <c r="E6" s="19">
        <v>-1.19312335</v>
      </c>
      <c r="F6" s="19">
        <v>3.32699576</v>
      </c>
      <c r="G6" s="19">
        <v>0.45798565000000002</v>
      </c>
      <c r="H6" s="19">
        <v>1.1109469599999999</v>
      </c>
      <c r="I6" s="19">
        <v>-0.19685907</v>
      </c>
      <c r="J6" s="19">
        <v>4.6026823400000003</v>
      </c>
      <c r="K6" s="19">
        <v>3.09073624</v>
      </c>
      <c r="L6" s="19">
        <v>5.4608692599999999</v>
      </c>
      <c r="M6" s="19">
        <v>-0.29926969300000006</v>
      </c>
      <c r="N6" s="19">
        <v>-0.80688088700000005</v>
      </c>
      <c r="O6" s="19">
        <v>0</v>
      </c>
    </row>
    <row r="7" spans="1:15" x14ac:dyDescent="0.3">
      <c r="A7" s="39">
        <v>6</v>
      </c>
      <c r="B7" s="19">
        <v>-0.63755611948571433</v>
      </c>
      <c r="C7" s="19">
        <v>1.3252697080000002</v>
      </c>
      <c r="D7" s="19">
        <v>-1.2722977541428571</v>
      </c>
      <c r="E7" s="19">
        <v>0.81219765471428573</v>
      </c>
      <c r="F7" s="19">
        <v>-1.2773094982857083E-2</v>
      </c>
      <c r="G7" s="19">
        <v>-0.667123155957143</v>
      </c>
      <c r="H7" s="19">
        <v>-0.37865754528571433</v>
      </c>
      <c r="I7" s="19">
        <v>8.0786225685714252E-2</v>
      </c>
      <c r="J7" s="19">
        <v>-0.91183214414285729</v>
      </c>
      <c r="K7" s="19">
        <v>-0.45062678252857147</v>
      </c>
      <c r="L7" s="19">
        <v>-0.40409501832857142</v>
      </c>
      <c r="M7" s="19">
        <v>-0.32386795499999999</v>
      </c>
      <c r="N7" s="19">
        <v>2.0963933531428571</v>
      </c>
      <c r="O7" s="19">
        <v>62.124028343059081</v>
      </c>
    </row>
    <row r="8" spans="1:15" x14ac:dyDescent="0.3">
      <c r="O8" s="19">
        <f>SUM(O2:O7)</f>
        <v>547.69584259242345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2013</vt:lpstr>
      <vt:lpstr>2013_норм</vt:lpstr>
      <vt:lpstr>2015</vt:lpstr>
      <vt:lpstr>2015_норм</vt:lpstr>
      <vt:lpstr>2019</vt:lpstr>
      <vt:lpstr>2019_норм</vt:lpstr>
      <vt:lpstr>Cluster Membership</vt:lpstr>
      <vt:lpstr>Общие итоги</vt:lpstr>
      <vt:lpstr>Итоги К-средних</vt:lpstr>
      <vt:lpstr>Итоги Уорд</vt:lpstr>
      <vt:lpstr>Итоги DBSCAN</vt:lpstr>
      <vt:lpstr>Итоги Берч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Степаненкова Марго</dc:creator>
  <cp:lastModifiedBy>Степаненкова Марго</cp:lastModifiedBy>
  <dcterms:created xsi:type="dcterms:W3CDTF">2015-06-05T18:19:34Z</dcterms:created>
  <dcterms:modified xsi:type="dcterms:W3CDTF">2022-06-30T22:59:29Z</dcterms:modified>
</cp:coreProperties>
</file>