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330"/>
  <workbookPr/>
  <mc:AlternateContent xmlns:mc="http://schemas.openxmlformats.org/markup-compatibility/2006">
    <mc:Choice Requires="x15">
      <x15ac:absPath xmlns:x15ac="http://schemas.microsoft.com/office/spreadsheetml/2010/11/ac" url="\\rustivia-pc\c$\Server\RUSTIVIA METALS\ARSLO\4. BOUYSAIL\"/>
    </mc:Choice>
  </mc:AlternateContent>
  <xr:revisionPtr revIDLastSave="0" documentId="10_ncr:8100000_{331F9EE0-CC1D-4712-A831-4C96E4063975}" xr6:coauthVersionLast="33" xr6:coauthVersionMax="33" xr10:uidLastSave="{00000000-0000-0000-0000-000000000000}"/>
  <bookViews>
    <workbookView xWindow="0" yWindow="60" windowWidth="20490" windowHeight="7560" activeTab="2" xr2:uid="{00000000-000D-0000-FFFF-FFFF00000000}"/>
  </bookViews>
  <sheets>
    <sheet name="2016" sheetId="1" r:id="rId1"/>
    <sheet name="2017-18" sheetId="2" r:id="rId2"/>
    <sheet name="2018" sheetId="3" r:id="rId3"/>
  </sheets>
  <definedNames>
    <definedName name="_xlnm.Print_Area" localSheetId="1">'2017-18'!$A$1:$J$80</definedName>
    <definedName name="_xlnm.Print_Area" localSheetId="2">'2018'!$A$1:$J$17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4" i="3" l="1"/>
  <c r="I23" i="3"/>
  <c r="I22" i="3"/>
  <c r="I21" i="3"/>
  <c r="I20" i="3"/>
  <c r="I19" i="3"/>
  <c r="I18" i="3"/>
  <c r="I17" i="3"/>
  <c r="I16" i="3"/>
  <c r="I15" i="3"/>
  <c r="I14" i="3"/>
  <c r="I13" i="3"/>
  <c r="L12" i="3"/>
  <c r="I12" i="3"/>
  <c r="L11" i="3"/>
  <c r="I11" i="3"/>
  <c r="L10" i="3"/>
  <c r="I10" i="3"/>
  <c r="L9" i="3"/>
  <c r="I9" i="3"/>
  <c r="L8" i="3"/>
  <c r="L6" i="3"/>
  <c r="I6" i="3"/>
  <c r="L17" i="3"/>
  <c r="J5" i="3"/>
  <c r="J6" i="3" s="1"/>
  <c r="J7" i="3" s="1"/>
  <c r="J8" i="3" s="1"/>
  <c r="J9" i="3" s="1"/>
  <c r="J10" i="3" s="1"/>
  <c r="J11" i="3" s="1"/>
  <c r="J12" i="3" s="1"/>
  <c r="J13" i="3" s="1"/>
  <c r="J14" i="3" s="1"/>
  <c r="J15" i="3" s="1"/>
  <c r="J16" i="3" s="1"/>
  <c r="J17" i="3" s="1"/>
  <c r="J18" i="3" s="1"/>
  <c r="J19" i="3" s="1"/>
  <c r="J20" i="3" s="1"/>
  <c r="J21" i="3" s="1"/>
  <c r="J22" i="3" s="1"/>
  <c r="J23" i="3" s="1"/>
  <c r="J24" i="3" s="1"/>
  <c r="J7" i="2"/>
  <c r="I54" i="2"/>
  <c r="I55" i="2"/>
  <c r="I56" i="2"/>
  <c r="I57" i="2"/>
  <c r="I58" i="2"/>
  <c r="I59" i="2"/>
  <c r="I60" i="2"/>
  <c r="I61" i="2"/>
  <c r="I62" i="2"/>
  <c r="I63" i="2"/>
  <c r="I64" i="2"/>
  <c r="I65" i="2"/>
  <c r="L52" i="2"/>
  <c r="I52" i="2"/>
  <c r="I53" i="2"/>
  <c r="I51" i="2"/>
  <c r="I50" i="2"/>
  <c r="L53" i="2" l="1"/>
  <c r="L51" i="2"/>
  <c r="L50" i="2"/>
  <c r="L49" i="2"/>
  <c r="L47" i="2"/>
  <c r="L42" i="2"/>
  <c r="L41" i="2"/>
  <c r="L39" i="2"/>
  <c r="L38" i="2"/>
  <c r="L36" i="2"/>
  <c r="L35" i="2"/>
  <c r="L33" i="2"/>
  <c r="L34" i="2"/>
  <c r="L58" i="2" l="1"/>
  <c r="H21" i="1"/>
  <c r="G21" i="1"/>
  <c r="I9" i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J4" i="2" l="1"/>
  <c r="J5" i="2" s="1"/>
  <c r="J6" i="2" s="1"/>
  <c r="J8" i="2" s="1"/>
  <c r="J9" i="2" s="1"/>
  <c r="J10" i="2" s="1"/>
  <c r="J11" i="2" s="1"/>
  <c r="J12" i="2" s="1"/>
  <c r="J13" i="2" s="1"/>
  <c r="J14" i="2" s="1"/>
  <c r="H43" i="2" l="1"/>
  <c r="I47" i="2" l="1"/>
  <c r="I39" i="2" l="1"/>
  <c r="I38" i="2"/>
  <c r="I34" i="2" l="1"/>
  <c r="I42" i="2"/>
  <c r="I41" i="2"/>
  <c r="I36" i="2"/>
  <c r="I35" i="2"/>
  <c r="I33" i="2"/>
  <c r="I30" i="2" l="1"/>
  <c r="I26" i="2" l="1"/>
  <c r="I25" i="2" l="1"/>
  <c r="I23" i="2" l="1"/>
  <c r="I22" i="2"/>
  <c r="I16" i="2"/>
  <c r="I15" i="2"/>
  <c r="J15" i="2" s="1"/>
  <c r="J16" i="2" s="1"/>
  <c r="J17" i="2" s="1"/>
  <c r="I21" i="2" l="1"/>
  <c r="I19" i="2" l="1"/>
  <c r="I18" i="2"/>
  <c r="J18" i="2" s="1"/>
  <c r="J19" i="2" s="1"/>
  <c r="J20" i="2" s="1"/>
  <c r="J21" i="2" s="1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J42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J57" i="2" s="1"/>
  <c r="J58" i="2" s="1"/>
  <c r="J59" i="2" s="1"/>
  <c r="J60" i="2" s="1"/>
  <c r="J61" i="2" s="1"/>
  <c r="J62" i="2" s="1"/>
  <c r="J63" i="2" s="1"/>
  <c r="J64" i="2" s="1"/>
  <c r="J65" i="2" s="1"/>
  <c r="I43" i="2" l="1"/>
  <c r="Q78" i="1" l="1"/>
  <c r="N78" i="1"/>
  <c r="P77" i="1"/>
  <c r="P76" i="1"/>
  <c r="P75" i="1"/>
  <c r="P74" i="1"/>
  <c r="P73" i="1"/>
  <c r="P72" i="1"/>
  <c r="P71" i="1"/>
  <c r="P70" i="1"/>
  <c r="P69" i="1"/>
  <c r="P68" i="1"/>
  <c r="N66" i="1"/>
  <c r="P65" i="1"/>
  <c r="P64" i="1"/>
  <c r="P63" i="1"/>
  <c r="P62" i="1"/>
  <c r="P61" i="1"/>
  <c r="P60" i="1"/>
  <c r="P59" i="1"/>
  <c r="P58" i="1"/>
  <c r="P57" i="1"/>
  <c r="P56" i="1"/>
  <c r="N54" i="1"/>
  <c r="P53" i="1"/>
  <c r="P52" i="1"/>
  <c r="P51" i="1"/>
  <c r="P50" i="1"/>
  <c r="P49" i="1"/>
  <c r="P48" i="1"/>
  <c r="P47" i="1"/>
  <c r="P46" i="1"/>
  <c r="P45" i="1"/>
  <c r="P44" i="1"/>
  <c r="P41" i="1"/>
  <c r="P40" i="1"/>
  <c r="P39" i="1"/>
  <c r="P38" i="1"/>
  <c r="P37" i="1"/>
  <c r="P36" i="1"/>
  <c r="P35" i="1"/>
  <c r="P34" i="1"/>
  <c r="P33" i="1"/>
  <c r="N42" i="1"/>
  <c r="P32" i="1"/>
  <c r="N30" i="1"/>
  <c r="P29" i="1"/>
  <c r="P28" i="1"/>
  <c r="K28" i="1"/>
  <c r="K29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P27" i="1"/>
  <c r="P26" i="1"/>
  <c r="P25" i="1"/>
  <c r="P24" i="1"/>
  <c r="P23" i="1"/>
  <c r="P22" i="1"/>
  <c r="P21" i="1"/>
  <c r="P20" i="1"/>
  <c r="N18" i="1"/>
  <c r="K8" i="1"/>
  <c r="K9" i="1" s="1"/>
  <c r="K10" i="1" s="1"/>
  <c r="K11" i="1" s="1"/>
  <c r="K12" i="1" s="1"/>
  <c r="K13" i="1" s="1"/>
  <c r="K14" i="1" s="1"/>
  <c r="K15" i="1" s="1"/>
  <c r="K16" i="1" s="1"/>
  <c r="K17" i="1" s="1"/>
  <c r="K19" i="1" s="1"/>
  <c r="K20" i="1" s="1"/>
  <c r="K21" i="1" s="1"/>
  <c r="K22" i="1" s="1"/>
  <c r="K23" i="1" s="1"/>
  <c r="K24" i="1" s="1"/>
  <c r="K25" i="1" s="1"/>
  <c r="K26" i="1" s="1"/>
  <c r="P17" i="1"/>
  <c r="P16" i="1"/>
  <c r="P15" i="1"/>
  <c r="P14" i="1"/>
  <c r="P13" i="1"/>
  <c r="P12" i="1"/>
  <c r="P11" i="1"/>
  <c r="P10" i="1"/>
  <c r="P9" i="1"/>
  <c r="P8" i="1"/>
  <c r="S7" i="1"/>
  <c r="J10" i="1"/>
  <c r="J9" i="1"/>
  <c r="P78" i="1" l="1"/>
  <c r="R78" i="1" s="1"/>
  <c r="S8" i="1"/>
  <c r="S9" i="1" s="1"/>
  <c r="S10" i="1" s="1"/>
  <c r="S11" i="1" s="1"/>
  <c r="S12" i="1" s="1"/>
  <c r="S13" i="1" s="1"/>
  <c r="S14" i="1" s="1"/>
  <c r="S15" i="1" s="1"/>
  <c r="S16" i="1" s="1"/>
  <c r="S17" i="1" s="1"/>
  <c r="S19" i="1" s="1"/>
  <c r="S20" i="1" s="1"/>
  <c r="S21" i="1" s="1"/>
  <c r="S22" i="1" s="1"/>
  <c r="S23" i="1" s="1"/>
  <c r="S24" i="1" s="1"/>
  <c r="S25" i="1" s="1"/>
  <c r="S26" i="1" s="1"/>
  <c r="S27" i="1" s="1"/>
  <c r="S28" i="1" s="1"/>
  <c r="S29" i="1" s="1"/>
  <c r="S31" i="1" s="1"/>
  <c r="S32" i="1" s="1"/>
  <c r="S33" i="1" s="1"/>
  <c r="S34" i="1" s="1"/>
  <c r="S35" i="1" s="1"/>
  <c r="S36" i="1" s="1"/>
  <c r="S37" i="1" s="1"/>
  <c r="S38" i="1" s="1"/>
  <c r="S39" i="1" s="1"/>
  <c r="S40" i="1" s="1"/>
  <c r="S41" i="1" s="1"/>
  <c r="S43" i="1" s="1"/>
  <c r="S44" i="1" s="1"/>
  <c r="S45" i="1" s="1"/>
  <c r="S46" i="1" s="1"/>
  <c r="S47" i="1" s="1"/>
  <c r="S48" i="1" s="1"/>
  <c r="S49" i="1" s="1"/>
  <c r="S50" i="1" s="1"/>
  <c r="S51" i="1" s="1"/>
  <c r="S52" i="1" s="1"/>
  <c r="S53" i="1" s="1"/>
  <c r="S55" i="1" s="1"/>
  <c r="S56" i="1" s="1"/>
  <c r="S57" i="1" s="1"/>
  <c r="S58" i="1" s="1"/>
  <c r="S59" i="1" s="1"/>
  <c r="S60" i="1" s="1"/>
  <c r="S61" i="1" s="1"/>
  <c r="S62" i="1" s="1"/>
  <c r="S63" i="1" s="1"/>
  <c r="S64" i="1" s="1"/>
  <c r="S65" i="1" s="1"/>
  <c r="S67" i="1" s="1"/>
  <c r="S68" i="1" s="1"/>
  <c r="S69" i="1" s="1"/>
  <c r="S70" i="1" s="1"/>
  <c r="S71" i="1" s="1"/>
  <c r="S72" i="1" s="1"/>
  <c r="S73" i="1" s="1"/>
  <c r="S74" i="1" s="1"/>
  <c r="S75" i="1" s="1"/>
  <c r="S76" i="1" s="1"/>
  <c r="S77" i="1" s="1"/>
</calcChain>
</file>

<file path=xl/sharedStrings.xml><?xml version="1.0" encoding="utf-8"?>
<sst xmlns="http://schemas.openxmlformats.org/spreadsheetml/2006/main" count="344" uniqueCount="169">
  <si>
    <t>RUSTIVIA METAL</t>
  </si>
  <si>
    <t>Date</t>
  </si>
  <si>
    <t>Description</t>
  </si>
  <si>
    <t>Inv. No</t>
  </si>
  <si>
    <t>Wt</t>
  </si>
  <si>
    <t>Rate</t>
  </si>
  <si>
    <t>Vat</t>
  </si>
  <si>
    <t>Debit</t>
  </si>
  <si>
    <t>Credit</t>
  </si>
  <si>
    <t>Balance</t>
  </si>
  <si>
    <t>OPENING BALANCE</t>
  </si>
  <si>
    <t>EFT</t>
  </si>
  <si>
    <t>INVOICE</t>
  </si>
  <si>
    <t>IN000190</t>
  </si>
  <si>
    <t>IN000191</t>
  </si>
  <si>
    <t>IN000192</t>
  </si>
  <si>
    <t>IN000193</t>
  </si>
  <si>
    <t>IN000194</t>
  </si>
  <si>
    <t>IN000195</t>
  </si>
  <si>
    <t>2016/11/004</t>
  </si>
  <si>
    <t>2016/12/002</t>
  </si>
  <si>
    <t>2016/12/003</t>
  </si>
  <si>
    <t>2017/03/005</t>
  </si>
  <si>
    <t>2017/04/001</t>
  </si>
  <si>
    <t>2017/04/002</t>
  </si>
  <si>
    <t>2017/04/003</t>
  </si>
  <si>
    <t>DATE</t>
  </si>
  <si>
    <t>PRICE</t>
  </si>
  <si>
    <t>CREDIT</t>
  </si>
  <si>
    <t>DEBIT</t>
  </si>
  <si>
    <t>BALANCE</t>
  </si>
  <si>
    <t>CONTAINER</t>
  </si>
  <si>
    <t>PONU0165069</t>
  </si>
  <si>
    <t>QTY</t>
  </si>
  <si>
    <t>AMOUNT</t>
  </si>
  <si>
    <t>MSKU1473040</t>
  </si>
  <si>
    <t>MSKU2549295</t>
  </si>
  <si>
    <t>MSKU3672489</t>
  </si>
  <si>
    <t>MSKU2028677</t>
  </si>
  <si>
    <t>MRKU6974475</t>
  </si>
  <si>
    <t>MAEU6753797</t>
  </si>
  <si>
    <t>MRKU7605281</t>
  </si>
  <si>
    <t>MSKU3518637</t>
  </si>
  <si>
    <t>MSKU5942325</t>
  </si>
  <si>
    <t>PAYMENT</t>
  </si>
  <si>
    <t>MSKU7357844</t>
  </si>
  <si>
    <t>MSKU5063012</t>
  </si>
  <si>
    <t>MRKU7138783</t>
  </si>
  <si>
    <t>MRKU9461060</t>
  </si>
  <si>
    <t>MSKI5069725</t>
  </si>
  <si>
    <t>MSKU2281896</t>
  </si>
  <si>
    <t>MSKU5099397</t>
  </si>
  <si>
    <t>PONU2035450</t>
  </si>
  <si>
    <t>MRKU8649561</t>
  </si>
  <si>
    <t>MRKU2042947</t>
  </si>
  <si>
    <t>MRKU8180920</t>
  </si>
  <si>
    <t>MSKU7505411</t>
  </si>
  <si>
    <t>MSKU7564991</t>
  </si>
  <si>
    <t>MRKU7284371</t>
  </si>
  <si>
    <t>MSKU3245661</t>
  </si>
  <si>
    <t>MSKU2262860</t>
  </si>
  <si>
    <t>MRKU9755249</t>
  </si>
  <si>
    <t>PONU2035927</t>
  </si>
  <si>
    <t>MSKU5210561</t>
  </si>
  <si>
    <t>MSKU5552034</t>
  </si>
  <si>
    <t>MSKU7833431</t>
  </si>
  <si>
    <t>MRKU8253185</t>
  </si>
  <si>
    <t>MRKU524192</t>
  </si>
  <si>
    <t>TGHU2948281</t>
  </si>
  <si>
    <t>CLHU3691340</t>
  </si>
  <si>
    <t>MSKU5110156</t>
  </si>
  <si>
    <t>MSKU5976243</t>
  </si>
  <si>
    <t>MSKU2704529</t>
  </si>
  <si>
    <t>PONU0344660</t>
  </si>
  <si>
    <t>MSKU3196530</t>
  </si>
  <si>
    <t>PONU0904580</t>
  </si>
  <si>
    <t>MSKU2109383</t>
  </si>
  <si>
    <t>MRKU8738463</t>
  </si>
  <si>
    <t>MSKU3146078</t>
  </si>
  <si>
    <t>IPXU3403756</t>
  </si>
  <si>
    <t>TGHU3919360</t>
  </si>
  <si>
    <t>MSKU2019762</t>
  </si>
  <si>
    <t>MSKU396626</t>
  </si>
  <si>
    <t>TCLU9611698</t>
  </si>
  <si>
    <t>MSKU5678866</t>
  </si>
  <si>
    <t>MEDU2791984</t>
  </si>
  <si>
    <t>FCIU3417786</t>
  </si>
  <si>
    <t>GLDU3529112</t>
  </si>
  <si>
    <t>FCIU4249795</t>
  </si>
  <si>
    <t>MSCU3217085</t>
  </si>
  <si>
    <t>CAIU2987377</t>
  </si>
  <si>
    <t>BMOU2672074</t>
  </si>
  <si>
    <t>TGHU3403756</t>
  </si>
  <si>
    <t>MSKU7077036</t>
  </si>
  <si>
    <t>MSKU4261517</t>
  </si>
  <si>
    <t>2017/24</t>
  </si>
  <si>
    <t>2017/30</t>
  </si>
  <si>
    <t>2017/30.1</t>
  </si>
  <si>
    <t>2017/35</t>
  </si>
  <si>
    <t>2017/36</t>
  </si>
  <si>
    <t>2017/24.1</t>
  </si>
  <si>
    <t>containers</t>
  </si>
  <si>
    <t>9 x20ft</t>
  </si>
  <si>
    <t>1 x20ft</t>
  </si>
  <si>
    <t>8 X20FT</t>
  </si>
  <si>
    <t>1X20FT</t>
  </si>
  <si>
    <t>6X20FT</t>
  </si>
  <si>
    <t>4X20FT</t>
  </si>
  <si>
    <t>3x20ft</t>
  </si>
  <si>
    <t>2x20ft</t>
  </si>
  <si>
    <t>3X20FT</t>
  </si>
  <si>
    <t>MSCU6503328</t>
  </si>
  <si>
    <t>1x20FT</t>
  </si>
  <si>
    <t>2017/41</t>
  </si>
  <si>
    <t>9X20FT</t>
  </si>
  <si>
    <t>CREDIT NOTE</t>
  </si>
  <si>
    <t>2017/CN4</t>
  </si>
  <si>
    <t>2017/49</t>
  </si>
  <si>
    <t>10x20FT</t>
  </si>
  <si>
    <t>23/11/2017</t>
  </si>
  <si>
    <t/>
  </si>
  <si>
    <t>30/11/2017</t>
  </si>
  <si>
    <t>31/12/2017</t>
  </si>
  <si>
    <t>23/01/2018</t>
  </si>
  <si>
    <t>08/02/2018</t>
  </si>
  <si>
    <t>28/02/2018</t>
  </si>
  <si>
    <t>2017/51</t>
  </si>
  <si>
    <t>2017/57</t>
  </si>
  <si>
    <t>2017/60</t>
  </si>
  <si>
    <t>2017/61</t>
  </si>
  <si>
    <t>2018/74</t>
  </si>
  <si>
    <t>2018/75</t>
  </si>
  <si>
    <t>01/03/2018</t>
  </si>
  <si>
    <t>BAL B/F</t>
  </si>
  <si>
    <t>02/02/2018</t>
  </si>
  <si>
    <t>2018/70</t>
  </si>
  <si>
    <t>2018/71</t>
  </si>
  <si>
    <t>7X20FT</t>
  </si>
  <si>
    <t>5X20FT</t>
  </si>
  <si>
    <t>23/03/2018</t>
  </si>
  <si>
    <t>11.04.2018</t>
  </si>
  <si>
    <t>84/2018</t>
  </si>
  <si>
    <t>10x20ft</t>
  </si>
  <si>
    <t>17.05.2018</t>
  </si>
  <si>
    <t>93/2018</t>
  </si>
  <si>
    <t>28.05.2018</t>
  </si>
  <si>
    <t>98/2018</t>
  </si>
  <si>
    <t>95/2018</t>
  </si>
  <si>
    <t>13.04.2018</t>
  </si>
  <si>
    <t>ARSLO 2017/51</t>
  </si>
  <si>
    <t>PROFORMA INV NO</t>
  </si>
  <si>
    <t>ARSLO /2017/56</t>
  </si>
  <si>
    <t>ARSLO /2017/58</t>
  </si>
  <si>
    <t>tonnages per invoice * TRANSPORT</t>
  </si>
  <si>
    <t>ARSLO /2017/62</t>
  </si>
  <si>
    <t>ARSLO /2017/66</t>
  </si>
  <si>
    <t>ARSLO/2018/70</t>
  </si>
  <si>
    <t>103/2018</t>
  </si>
  <si>
    <t>19.06.2018</t>
  </si>
  <si>
    <t>ARSLO/2018/78</t>
  </si>
  <si>
    <t>HMS</t>
  </si>
  <si>
    <t>TRANSPORT</t>
  </si>
  <si>
    <t>22.06.2018</t>
  </si>
  <si>
    <t>ARSLO/2018/76</t>
  </si>
  <si>
    <t>108/2018</t>
  </si>
  <si>
    <t>09.05.2018</t>
  </si>
  <si>
    <t>106/2018</t>
  </si>
  <si>
    <t>06.06.2018</t>
  </si>
  <si>
    <t>18.06.2018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</si>
</sst>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-* #,##0.00_-;\-* #,##0.00_-;_-* &quot;-&quot;??_-;_-@_-"/>
    <numFmt numFmtId="164" formatCode="_ * #,##0.00_ ;_ * \-#,##0.00_ ;_ * &quot;-&quot;??_ ;_ @_ "/>
    <numFmt numFmtId="165" formatCode="_(&quot;$&quot;* #,##0.00_);_(&quot;$&quot;* \(#,##0.00\);_(&quot;$&quot;* &quot;-&quot;??_);_(@_)"/>
    <numFmt numFmtId="166" formatCode="_(* #,##0.00_);_(* \(#,##0.00\);_(* &quot;-&quot;??_);_(@_)"/>
    <numFmt numFmtId="167" formatCode="&quot;₹&quot;\ #,##0;[Red]&quot;₹&quot;\ \-#,##0"/>
    <numFmt numFmtId="168" formatCode="&quot;On&quot;;&quot;On&quot;;&quot;Off&quot;"/>
    <numFmt numFmtId="169" formatCode="&quot;R&quot;\ #,##0.00"/>
    <numFmt numFmtId="170" formatCode="&quot;R&quot;\ #,##0.000"/>
    <numFmt numFmtId="171" formatCode="&quot;R&quot;#,##0.00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8"/>
      <color indexed="56"/>
      <name val="Cambria"/>
      <family val="2"/>
    </font>
    <font>
      <b/>
      <i/>
      <sz val="12"/>
      <name val="Calibri"/>
      <family val="2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7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22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53"/>
      </patternFill>
    </fill>
    <fill>
      <patternFill patternType="solid">
        <fgColor indexed="10"/>
      </patternFill>
    </fill>
    <fill>
      <patternFill patternType="solid">
        <fgColor indexed="55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77">
    <xf numFmtId="0" fontId="0" fillId="0" borderId="0"/>
    <xf numFmtId="0" fontId="4" fillId="3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8" borderId="0" applyNumberFormat="0" applyBorder="0" applyAlignment="0" applyProtection="0"/>
    <xf numFmtId="0" fontId="4" fillId="2" borderId="0" applyNumberFormat="0" applyBorder="0" applyAlignment="0" applyProtection="0"/>
    <xf numFmtId="0" fontId="4" fillId="4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2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0" borderId="0" applyNumberFormat="0" applyBorder="0" applyAlignment="0" applyProtection="0"/>
    <xf numFmtId="0" fontId="6" fillId="12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18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21" borderId="0" applyNumberFormat="0" applyBorder="0" applyAlignment="0" applyProtection="0"/>
    <xf numFmtId="0" fontId="7" fillId="5" borderId="0" applyNumberFormat="0" applyBorder="0" applyAlignment="0" applyProtection="0"/>
    <xf numFmtId="0" fontId="8" fillId="11" borderId="1" applyNumberFormat="0" applyAlignment="0" applyProtection="0"/>
    <xf numFmtId="0" fontId="9" fillId="23" borderId="2" applyNumberFormat="0" applyAlignment="0" applyProtection="0"/>
    <xf numFmtId="164" fontId="1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6" fontId="23" fillId="0" borderId="0" applyFont="0" applyFill="0" applyBorder="0" applyAlignment="0" applyProtection="0"/>
    <xf numFmtId="168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4" fillId="0" borderId="0" applyFont="0" applyFill="0" applyBorder="0" applyAlignment="0" applyProtection="0"/>
    <xf numFmtId="167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23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6" borderId="0" applyNumberFormat="0" applyBorder="0" applyAlignment="0" applyProtection="0"/>
    <xf numFmtId="0" fontId="18" fillId="0" borderId="3" applyNumberFormat="0" applyFill="0" applyAlignment="0" applyProtection="0"/>
    <xf numFmtId="0" fontId="19" fillId="0" borderId="4" applyNumberFormat="0" applyFill="0" applyAlignment="0" applyProtection="0"/>
    <xf numFmtId="0" fontId="20" fillId="0" borderId="5" applyNumberFormat="0" applyFill="0" applyAlignment="0" applyProtection="0"/>
    <xf numFmtId="0" fontId="20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top"/>
      <protection locked="0"/>
    </xf>
    <xf numFmtId="0" fontId="12" fillId="4" borderId="1" applyNumberFormat="0" applyAlignment="0" applyProtection="0"/>
    <xf numFmtId="0" fontId="13" fillId="0" borderId="6" applyNumberFormat="0" applyFill="0" applyAlignment="0" applyProtection="0"/>
    <xf numFmtId="166" fontId="5" fillId="0" borderId="0" applyFont="0" applyFill="0" applyBorder="0" applyAlignment="0" applyProtection="0"/>
    <xf numFmtId="0" fontId="14" fillId="13" borderId="0" applyNumberFormat="0" applyBorder="0" applyAlignment="0" applyProtection="0"/>
    <xf numFmtId="0" fontId="1" fillId="0" borderId="0"/>
    <xf numFmtId="0" fontId="1" fillId="0" borderId="0"/>
    <xf numFmtId="0" fontId="4" fillId="0" borderId="0"/>
    <xf numFmtId="0" fontId="5" fillId="0" borderId="0"/>
    <xf numFmtId="0" fontId="23" fillId="0" borderId="0"/>
    <xf numFmtId="0" fontId="1" fillId="0" borderId="0"/>
    <xf numFmtId="0" fontId="1" fillId="0" borderId="0"/>
    <xf numFmtId="0" fontId="5" fillId="0" borderId="0"/>
    <xf numFmtId="0" fontId="4" fillId="0" borderId="0"/>
    <xf numFmtId="0" fontId="4" fillId="0" borderId="0"/>
    <xf numFmtId="0" fontId="23" fillId="0" borderId="0"/>
    <xf numFmtId="0" fontId="5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4" fillId="7" borderId="7" applyNumberFormat="0" applyFont="0" applyAlignment="0" applyProtection="0"/>
    <xf numFmtId="0" fontId="15" fillId="11" borderId="8" applyNumberFormat="0" applyAlignment="0" applyProtection="0"/>
    <xf numFmtId="9" fontId="5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  <xf numFmtId="43" fontId="1" fillId="0" borderId="0" applyFont="0" applyFill="0" applyBorder="0" applyAlignment="0" applyProtection="0"/>
  </cellStyleXfs>
  <cellXfs count="75">
    <xf numFmtId="0" fontId="0" fillId="0" borderId="0" xfId="0"/>
    <xf numFmtId="0" fontId="0" fillId="0" borderId="0" xfId="0"/>
    <xf numFmtId="0" fontId="0" fillId="0" borderId="10" xfId="0" applyBorder="1" applyAlignment="1">
      <alignment horizontal="center"/>
    </xf>
    <xf numFmtId="0" fontId="0" fillId="0" borderId="10" xfId="0" applyBorder="1"/>
    <xf numFmtId="0" fontId="22" fillId="26" borderId="10" xfId="0" applyFont="1" applyFill="1" applyBorder="1" applyAlignment="1">
      <alignment horizontal="center" vertical="center" wrapText="1"/>
    </xf>
    <xf numFmtId="4" fontId="22" fillId="26" borderId="10" xfId="0" applyNumberFormat="1" applyFont="1" applyFill="1" applyBorder="1" applyAlignment="1">
      <alignment horizontal="center" vertical="center" wrapText="1"/>
    </xf>
    <xf numFmtId="4" fontId="22" fillId="26" borderId="10" xfId="28" applyNumberFormat="1" applyFont="1" applyFill="1" applyBorder="1" applyAlignment="1">
      <alignment horizontal="center" vertical="center" wrapText="1"/>
    </xf>
    <xf numFmtId="4" fontId="22" fillId="25" borderId="10" xfId="28" applyNumberFormat="1" applyFont="1" applyFill="1" applyBorder="1" applyAlignment="1">
      <alignment horizontal="center" vertical="center" wrapText="1"/>
    </xf>
    <xf numFmtId="16" fontId="3" fillId="0" borderId="10" xfId="0" applyNumberFormat="1" applyFont="1" applyBorder="1"/>
    <xf numFmtId="0" fontId="3" fillId="0" borderId="10" xfId="0" applyFont="1" applyBorder="1" applyAlignment="1">
      <alignment horizontal="center"/>
    </xf>
    <xf numFmtId="15" fontId="0" fillId="0" borderId="10" xfId="0" applyNumberFormat="1" applyBorder="1"/>
    <xf numFmtId="0" fontId="0" fillId="0" borderId="10" xfId="0" applyNumberFormat="1" applyBorder="1"/>
    <xf numFmtId="0" fontId="0" fillId="0" borderId="0" xfId="0"/>
    <xf numFmtId="4" fontId="22" fillId="26" borderId="12" xfId="28" applyNumberFormat="1" applyFont="1" applyFill="1" applyBorder="1" applyAlignment="1">
      <alignment horizontal="center" vertical="center" wrapText="1"/>
    </xf>
    <xf numFmtId="4" fontId="22" fillId="26" borderId="0" xfId="28" applyNumberFormat="1" applyFont="1" applyFill="1" applyBorder="1" applyAlignment="1">
      <alignment horizontal="center" vertical="center" wrapText="1"/>
    </xf>
    <xf numFmtId="169" fontId="0" fillId="0" borderId="10" xfId="0" applyNumberFormat="1" applyBorder="1"/>
    <xf numFmtId="169" fontId="2" fillId="0" borderId="10" xfId="0" applyNumberFormat="1" applyFont="1" applyBorder="1"/>
    <xf numFmtId="169" fontId="0" fillId="0" borderId="0" xfId="0" applyNumberFormat="1"/>
    <xf numFmtId="169" fontId="3" fillId="0" borderId="10" xfId="0" applyNumberFormat="1" applyFont="1" applyBorder="1"/>
    <xf numFmtId="170" fontId="0" fillId="0" borderId="0" xfId="0" applyNumberFormat="1"/>
    <xf numFmtId="0" fontId="0" fillId="0" borderId="0" xfId="0" applyNumberFormat="1"/>
    <xf numFmtId="0" fontId="22" fillId="26" borderId="13" xfId="36" applyNumberFormat="1" applyFont="1" applyFill="1" applyBorder="1" applyAlignment="1">
      <alignment horizontal="center" vertical="center" wrapText="1"/>
    </xf>
    <xf numFmtId="0" fontId="0" fillId="24" borderId="0" xfId="0" applyFill="1"/>
    <xf numFmtId="43" fontId="0" fillId="0" borderId="0" xfId="0" applyNumberFormat="1"/>
    <xf numFmtId="0" fontId="1" fillId="0" borderId="0" xfId="0" applyNumberFormat="1" applyFont="1"/>
    <xf numFmtId="0" fontId="1" fillId="24" borderId="0" xfId="0" applyFont="1" applyFill="1"/>
    <xf numFmtId="43" fontId="0" fillId="24" borderId="0" xfId="0" applyNumberFormat="1" applyFill="1"/>
    <xf numFmtId="0" fontId="3" fillId="24" borderId="0" xfId="0" applyFont="1" applyFill="1" applyAlignment="1">
      <alignment wrapText="1"/>
    </xf>
    <xf numFmtId="4" fontId="0" fillId="24" borderId="0" xfId="0" applyNumberFormat="1" applyFill="1"/>
    <xf numFmtId="0" fontId="25" fillId="24" borderId="11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25" fillId="24" borderId="11" xfId="0" applyFont="1" applyFill="1" applyBorder="1" applyAlignment="1">
      <alignment horizontal="left"/>
    </xf>
    <xf numFmtId="43" fontId="0" fillId="0" borderId="0" xfId="76" applyFont="1" applyAlignment="1">
      <alignment horizontal="left"/>
    </xf>
    <xf numFmtId="43" fontId="0" fillId="26" borderId="0" xfId="76" applyFont="1" applyFill="1" applyAlignment="1">
      <alignment horizontal="left"/>
    </xf>
    <xf numFmtId="0" fontId="22" fillId="26" borderId="10" xfId="0" applyFont="1" applyFill="1" applyBorder="1" applyAlignment="1">
      <alignment horizontal="left" vertical="center" wrapText="1"/>
    </xf>
    <xf numFmtId="4" fontId="22" fillId="26" borderId="10" xfId="0" applyNumberFormat="1" applyFont="1" applyFill="1" applyBorder="1" applyAlignment="1">
      <alignment horizontal="left" vertical="center" wrapText="1"/>
    </xf>
    <xf numFmtId="171" fontId="22" fillId="26" borderId="10" xfId="76" applyNumberFormat="1" applyFont="1" applyFill="1" applyBorder="1" applyAlignment="1">
      <alignment horizontal="left" vertical="center" wrapText="1"/>
    </xf>
    <xf numFmtId="4" fontId="22" fillId="26" borderId="10" xfId="36" applyNumberFormat="1" applyFont="1" applyFill="1" applyBorder="1" applyAlignment="1">
      <alignment horizontal="left" vertical="center" wrapText="1"/>
    </xf>
    <xf numFmtId="43" fontId="22" fillId="26" borderId="10" xfId="76" applyFont="1" applyFill="1" applyBorder="1" applyAlignment="1">
      <alignment horizontal="left" vertical="center" wrapText="1"/>
    </xf>
    <xf numFmtId="16" fontId="3" fillId="0" borderId="10" xfId="0" applyNumberFormat="1" applyFont="1" applyBorder="1" applyAlignment="1">
      <alignment horizontal="left"/>
    </xf>
    <xf numFmtId="0" fontId="3" fillId="0" borderId="10" xfId="0" applyFont="1" applyBorder="1" applyAlignment="1">
      <alignment horizontal="left"/>
    </xf>
    <xf numFmtId="0" fontId="0" fillId="0" borderId="10" xfId="0" applyBorder="1" applyAlignment="1">
      <alignment horizontal="left"/>
    </xf>
    <xf numFmtId="171" fontId="0" fillId="0" borderId="10" xfId="76" applyNumberFormat="1" applyFont="1" applyBorder="1" applyAlignment="1">
      <alignment horizontal="left"/>
    </xf>
    <xf numFmtId="43" fontId="0" fillId="0" borderId="10" xfId="76" applyFont="1" applyBorder="1" applyAlignment="1">
      <alignment horizontal="left"/>
    </xf>
    <xf numFmtId="43" fontId="0" fillId="26" borderId="10" xfId="76" applyFont="1" applyFill="1" applyBorder="1" applyAlignment="1">
      <alignment horizontal="left"/>
    </xf>
    <xf numFmtId="43" fontId="3" fillId="26" borderId="10" xfId="76" applyFont="1" applyFill="1" applyBorder="1" applyAlignment="1">
      <alignment horizontal="left"/>
    </xf>
    <xf numFmtId="15" fontId="0" fillId="0" borderId="10" xfId="0" applyNumberFormat="1" applyBorder="1" applyAlignment="1">
      <alignment horizontal="left"/>
    </xf>
    <xf numFmtId="0" fontId="0" fillId="0" borderId="10" xfId="0" applyNumberFormat="1" applyBorder="1" applyAlignment="1">
      <alignment horizontal="left"/>
    </xf>
    <xf numFmtId="43" fontId="2" fillId="26" borderId="10" xfId="76" applyFont="1" applyFill="1" applyBorder="1" applyAlignment="1">
      <alignment horizontal="left"/>
    </xf>
    <xf numFmtId="14" fontId="0" fillId="0" borderId="10" xfId="0" applyNumberFormat="1" applyBorder="1" applyAlignment="1">
      <alignment horizontal="left"/>
    </xf>
    <xf numFmtId="171" fontId="2" fillId="0" borderId="10" xfId="76" applyNumberFormat="1" applyFont="1" applyBorder="1" applyAlignment="1">
      <alignment horizontal="left"/>
    </xf>
    <xf numFmtId="169" fontId="0" fillId="0" borderId="10" xfId="0" applyNumberFormat="1" applyBorder="1" applyAlignment="1">
      <alignment horizontal="left"/>
    </xf>
    <xf numFmtId="43" fontId="2" fillId="26" borderId="0" xfId="76" applyFont="1" applyFill="1" applyAlignment="1">
      <alignment horizontal="left"/>
    </xf>
    <xf numFmtId="43" fontId="1" fillId="0" borderId="10" xfId="76" applyFont="1" applyBorder="1" applyAlignment="1">
      <alignment horizontal="left"/>
    </xf>
    <xf numFmtId="0" fontId="0" fillId="0" borderId="10" xfId="0" quotePrefix="1" applyBorder="1" applyAlignment="1">
      <alignment horizontal="left"/>
    </xf>
    <xf numFmtId="0" fontId="0" fillId="24" borderId="10" xfId="0" quotePrefix="1" applyFill="1" applyBorder="1" applyAlignment="1">
      <alignment horizontal="left"/>
    </xf>
    <xf numFmtId="171" fontId="0" fillId="0" borderId="10" xfId="76" quotePrefix="1" applyNumberFormat="1" applyFont="1" applyBorder="1" applyAlignment="1">
      <alignment horizontal="left"/>
    </xf>
    <xf numFmtId="171" fontId="0" fillId="24" borderId="10" xfId="76" quotePrefix="1" applyNumberFormat="1" applyFont="1" applyFill="1" applyBorder="1" applyAlignment="1">
      <alignment horizontal="left"/>
    </xf>
    <xf numFmtId="0" fontId="0" fillId="24" borderId="10" xfId="0" applyFill="1" applyBorder="1" applyAlignment="1">
      <alignment horizontal="left"/>
    </xf>
    <xf numFmtId="43" fontId="0" fillId="24" borderId="10" xfId="76" quotePrefix="1" applyFont="1" applyFill="1" applyBorder="1" applyAlignment="1">
      <alignment horizontal="left"/>
    </xf>
    <xf numFmtId="0" fontId="0" fillId="0" borderId="10" xfId="0" quotePrefix="1" applyFill="1" applyBorder="1" applyAlignment="1">
      <alignment horizontal="left"/>
    </xf>
    <xf numFmtId="0" fontId="0" fillId="0" borderId="10" xfId="0" applyFill="1" applyBorder="1" applyAlignment="1">
      <alignment horizontal="left"/>
    </xf>
    <xf numFmtId="43" fontId="0" fillId="0" borderId="10" xfId="76" quotePrefix="1" applyFont="1" applyBorder="1" applyAlignment="1">
      <alignment horizontal="left"/>
    </xf>
    <xf numFmtId="17" fontId="0" fillId="0" borderId="10" xfId="0" quotePrefix="1" applyNumberFormat="1" applyBorder="1" applyAlignment="1">
      <alignment horizontal="left"/>
    </xf>
    <xf numFmtId="171" fontId="0" fillId="0" borderId="0" xfId="76" applyNumberFormat="1" applyFont="1" applyAlignment="1">
      <alignment horizontal="left"/>
    </xf>
    <xf numFmtId="0" fontId="26" fillId="0" borderId="0" xfId="0" quotePrefix="1" applyFont="1" applyAlignment="1">
      <alignment horizontal="left"/>
    </xf>
    <xf numFmtId="0" fontId="0" fillId="27" borderId="14" xfId="0" applyFill="1" applyBorder="1" applyAlignment="1">
      <alignment horizontal="left"/>
    </xf>
    <xf numFmtId="0" fontId="0" fillId="27" borderId="15" xfId="0" applyFill="1" applyBorder="1" applyAlignment="1">
      <alignment horizontal="left"/>
    </xf>
    <xf numFmtId="0" fontId="0" fillId="27" borderId="10" xfId="0" applyFill="1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15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14" xfId="0" applyBorder="1" applyAlignment="1"/>
    <xf numFmtId="0" fontId="0" fillId="0" borderId="15" xfId="0" applyBorder="1" applyAlignment="1"/>
    <xf numFmtId="0" fontId="0" fillId="26" borderId="0" xfId="0" applyNumberFormat="1" applyFill="1"/>
  </cellXfs>
  <cellStyles count="77">
    <cellStyle name="20% - Accent1 2" xfId="1" xr:uid="{00000000-0005-0000-0000-000000000000}"/>
    <cellStyle name="20% - Accent2 2" xfId="2" xr:uid="{00000000-0005-0000-0000-000001000000}"/>
    <cellStyle name="20% - Accent3 2" xfId="3" xr:uid="{00000000-0005-0000-0000-000002000000}"/>
    <cellStyle name="20% - Accent4 2" xfId="4" xr:uid="{00000000-0005-0000-0000-000003000000}"/>
    <cellStyle name="20% - Accent5 2" xfId="5" xr:uid="{00000000-0005-0000-0000-000004000000}"/>
    <cellStyle name="20% - Accent6 2" xfId="6" xr:uid="{00000000-0005-0000-0000-000005000000}"/>
    <cellStyle name="40% - Accent1 2" xfId="7" xr:uid="{00000000-0005-0000-0000-000006000000}"/>
    <cellStyle name="40% - Accent2 2" xfId="8" xr:uid="{00000000-0005-0000-0000-000007000000}"/>
    <cellStyle name="40% - Accent3 2" xfId="9" xr:uid="{00000000-0005-0000-0000-000008000000}"/>
    <cellStyle name="40% - Accent4 2" xfId="10" xr:uid="{00000000-0005-0000-0000-000009000000}"/>
    <cellStyle name="40% - Accent5 2" xfId="11" xr:uid="{00000000-0005-0000-0000-00000A000000}"/>
    <cellStyle name="40% - Accent6 2" xfId="12" xr:uid="{00000000-0005-0000-0000-00000B000000}"/>
    <cellStyle name="60% - Accent1 2" xfId="13" xr:uid="{00000000-0005-0000-0000-00000C000000}"/>
    <cellStyle name="60% - Accent2 2" xfId="14" xr:uid="{00000000-0005-0000-0000-00000D000000}"/>
    <cellStyle name="60% - Accent3 2" xfId="15" xr:uid="{00000000-0005-0000-0000-00000E000000}"/>
    <cellStyle name="60% - Accent4 2" xfId="16" xr:uid="{00000000-0005-0000-0000-00000F000000}"/>
    <cellStyle name="60% - Accent5 2" xfId="17" xr:uid="{00000000-0005-0000-0000-000010000000}"/>
    <cellStyle name="60% - Accent6 2" xfId="18" xr:uid="{00000000-0005-0000-0000-000011000000}"/>
    <cellStyle name="Accent1 2" xfId="19" xr:uid="{00000000-0005-0000-0000-000012000000}"/>
    <cellStyle name="Accent2 2" xfId="20" xr:uid="{00000000-0005-0000-0000-000013000000}"/>
    <cellStyle name="Accent3 2" xfId="21" xr:uid="{00000000-0005-0000-0000-000014000000}"/>
    <cellStyle name="Accent4 2" xfId="22" xr:uid="{00000000-0005-0000-0000-000015000000}"/>
    <cellStyle name="Accent5 2" xfId="23" xr:uid="{00000000-0005-0000-0000-000016000000}"/>
    <cellStyle name="Accent6 2" xfId="24" xr:uid="{00000000-0005-0000-0000-000017000000}"/>
    <cellStyle name="Bad 2" xfId="25" xr:uid="{00000000-0005-0000-0000-000018000000}"/>
    <cellStyle name="Calculation 2" xfId="26" xr:uid="{00000000-0005-0000-0000-000019000000}"/>
    <cellStyle name="Check Cell 2" xfId="27" xr:uid="{00000000-0005-0000-0000-00001A000000}"/>
    <cellStyle name="Comma" xfId="76" builtinId="3"/>
    <cellStyle name="Comma 2" xfId="29" xr:uid="{00000000-0005-0000-0000-00001C000000}"/>
    <cellStyle name="Comma 2 2" xfId="30" xr:uid="{00000000-0005-0000-0000-00001D000000}"/>
    <cellStyle name="Comma 2 2 2" xfId="31" xr:uid="{00000000-0005-0000-0000-00001E000000}"/>
    <cellStyle name="Comma 2 3" xfId="32" xr:uid="{00000000-0005-0000-0000-00001F000000}"/>
    <cellStyle name="Comma 2 4" xfId="33" xr:uid="{00000000-0005-0000-0000-000020000000}"/>
    <cellStyle name="Comma 2 5" xfId="34" xr:uid="{00000000-0005-0000-0000-000021000000}"/>
    <cellStyle name="Comma 3" xfId="35" xr:uid="{00000000-0005-0000-0000-000022000000}"/>
    <cellStyle name="Comma 3 2" xfId="36" xr:uid="{00000000-0005-0000-0000-000023000000}"/>
    <cellStyle name="Comma 4" xfId="37" xr:uid="{00000000-0005-0000-0000-000024000000}"/>
    <cellStyle name="Comma 4 2" xfId="38" xr:uid="{00000000-0005-0000-0000-000025000000}"/>
    <cellStyle name="Comma 4 3" xfId="39" xr:uid="{00000000-0005-0000-0000-000026000000}"/>
    <cellStyle name="Comma 5" xfId="28" xr:uid="{00000000-0005-0000-0000-000027000000}"/>
    <cellStyle name="Comma 6" xfId="40" xr:uid="{00000000-0005-0000-0000-000028000000}"/>
    <cellStyle name="Currency 2" xfId="41" xr:uid="{00000000-0005-0000-0000-000029000000}"/>
    <cellStyle name="Explanatory Text 2" xfId="42" xr:uid="{00000000-0005-0000-0000-00002A000000}"/>
    <cellStyle name="Good 2" xfId="43" xr:uid="{00000000-0005-0000-0000-00002B000000}"/>
    <cellStyle name="Heading 1 2" xfId="44" xr:uid="{00000000-0005-0000-0000-00002C000000}"/>
    <cellStyle name="Heading 2 2" xfId="45" xr:uid="{00000000-0005-0000-0000-00002D000000}"/>
    <cellStyle name="Heading 3 2" xfId="46" xr:uid="{00000000-0005-0000-0000-00002E000000}"/>
    <cellStyle name="Heading 4 2" xfId="47" xr:uid="{00000000-0005-0000-0000-00002F000000}"/>
    <cellStyle name="Hyperlink 2" xfId="48" xr:uid="{00000000-0005-0000-0000-000030000000}"/>
    <cellStyle name="Input 2" xfId="49" xr:uid="{00000000-0005-0000-0000-000031000000}"/>
    <cellStyle name="Linked Cell 2" xfId="50" xr:uid="{00000000-0005-0000-0000-000032000000}"/>
    <cellStyle name="Milliers 2" xfId="51" xr:uid="{00000000-0005-0000-0000-000033000000}"/>
    <cellStyle name="Neutral 2" xfId="52" xr:uid="{00000000-0005-0000-0000-000034000000}"/>
    <cellStyle name="Normal" xfId="0" builtinId="0"/>
    <cellStyle name="Normal 10" xfId="53" xr:uid="{00000000-0005-0000-0000-000036000000}"/>
    <cellStyle name="Normal 12" xfId="54" xr:uid="{00000000-0005-0000-0000-000037000000}"/>
    <cellStyle name="Normal 2" xfId="55" xr:uid="{00000000-0005-0000-0000-000038000000}"/>
    <cellStyle name="Normal 2 2" xfId="56" xr:uid="{00000000-0005-0000-0000-000039000000}"/>
    <cellStyle name="Normal 2 3" xfId="57" xr:uid="{00000000-0005-0000-0000-00003A000000}"/>
    <cellStyle name="Normal 3" xfId="58" xr:uid="{00000000-0005-0000-0000-00003B000000}"/>
    <cellStyle name="Normal 3 2" xfId="59" xr:uid="{00000000-0005-0000-0000-00003C000000}"/>
    <cellStyle name="Normal 3 3" xfId="60" xr:uid="{00000000-0005-0000-0000-00003D000000}"/>
    <cellStyle name="Normal 4" xfId="61" xr:uid="{00000000-0005-0000-0000-00003E000000}"/>
    <cellStyle name="Normal 4 2" xfId="62" xr:uid="{00000000-0005-0000-0000-00003F000000}"/>
    <cellStyle name="Normal 4 3" xfId="63" xr:uid="{00000000-0005-0000-0000-000040000000}"/>
    <cellStyle name="Normal 5" xfId="64" xr:uid="{00000000-0005-0000-0000-000041000000}"/>
    <cellStyle name="Normal 6" xfId="65" xr:uid="{00000000-0005-0000-0000-000042000000}"/>
    <cellStyle name="Normal 6 2 2" xfId="66" xr:uid="{00000000-0005-0000-0000-000043000000}"/>
    <cellStyle name="Normal 7" xfId="67" xr:uid="{00000000-0005-0000-0000-000044000000}"/>
    <cellStyle name="Normal 8" xfId="68" xr:uid="{00000000-0005-0000-0000-000045000000}"/>
    <cellStyle name="Normal 9" xfId="69" xr:uid="{00000000-0005-0000-0000-000046000000}"/>
    <cellStyle name="Note 2" xfId="70" xr:uid="{00000000-0005-0000-0000-000047000000}"/>
    <cellStyle name="Output 2" xfId="71" xr:uid="{00000000-0005-0000-0000-000048000000}"/>
    <cellStyle name="Percent 2" xfId="72" xr:uid="{00000000-0005-0000-0000-000049000000}"/>
    <cellStyle name="Title 2" xfId="73" xr:uid="{00000000-0005-0000-0000-00004A000000}"/>
    <cellStyle name="Total 2" xfId="74" xr:uid="{00000000-0005-0000-0000-00004B000000}"/>
    <cellStyle name="Warning Text 2" xfId="75" xr:uid="{00000000-0005-0000-0000-00004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5:S139"/>
  <sheetViews>
    <sheetView workbookViewId="0">
      <selection activeCell="I19" sqref="I19"/>
    </sheetView>
  </sheetViews>
  <sheetFormatPr defaultRowHeight="15" x14ac:dyDescent="0.25"/>
  <cols>
    <col min="1" max="1" width="10" bestFit="1" customWidth="1"/>
    <col min="5" max="5" width="9.7109375" bestFit="1" customWidth="1"/>
    <col min="7" max="9" width="13.42578125" bestFit="1" customWidth="1"/>
    <col min="10" max="10" width="6.85546875" customWidth="1"/>
    <col min="12" max="12" width="13" style="12" customWidth="1"/>
    <col min="14" max="14" width="9.140625" style="12"/>
    <col min="15" max="15" width="10.85546875" customWidth="1"/>
    <col min="16" max="16" width="13.42578125" style="12" bestFit="1" customWidth="1"/>
    <col min="17" max="17" width="13.42578125" bestFit="1" customWidth="1"/>
    <col min="18" max="18" width="10.7109375" bestFit="1" customWidth="1"/>
    <col min="19" max="19" width="11.7109375" bestFit="1" customWidth="1"/>
  </cols>
  <sheetData>
    <row r="5" spans="1:19" ht="15.75" x14ac:dyDescent="0.25">
      <c r="A5" s="1"/>
      <c r="B5" s="29" t="s">
        <v>0</v>
      </c>
      <c r="C5" s="29"/>
      <c r="D5" s="29"/>
      <c r="E5" s="29"/>
      <c r="F5" s="29"/>
      <c r="G5" s="1"/>
      <c r="H5" s="1"/>
      <c r="I5" s="1"/>
    </row>
    <row r="6" spans="1:19" ht="31.5" x14ac:dyDescent="0.25">
      <c r="A6" s="4" t="s">
        <v>1</v>
      </c>
      <c r="B6" s="4" t="s">
        <v>2</v>
      </c>
      <c r="C6" s="4" t="s">
        <v>3</v>
      </c>
      <c r="D6" s="5" t="s">
        <v>4</v>
      </c>
      <c r="E6" s="5" t="s">
        <v>5</v>
      </c>
      <c r="F6" s="6" t="s">
        <v>6</v>
      </c>
      <c r="G6" s="6" t="s">
        <v>7</v>
      </c>
      <c r="H6" s="6" t="s">
        <v>8</v>
      </c>
      <c r="I6" s="7" t="s">
        <v>9</v>
      </c>
      <c r="K6" s="13" t="s">
        <v>26</v>
      </c>
      <c r="L6" s="14" t="s">
        <v>31</v>
      </c>
      <c r="M6" t="s">
        <v>12</v>
      </c>
      <c r="N6" s="12" t="s">
        <v>33</v>
      </c>
      <c r="O6" t="s">
        <v>27</v>
      </c>
      <c r="P6" s="12" t="s">
        <v>34</v>
      </c>
      <c r="Q6" t="s">
        <v>28</v>
      </c>
      <c r="R6" t="s">
        <v>29</v>
      </c>
      <c r="S6" t="s">
        <v>30</v>
      </c>
    </row>
    <row r="7" spans="1:19" x14ac:dyDescent="0.25">
      <c r="A7" s="8">
        <v>42614</v>
      </c>
      <c r="B7" s="9" t="s">
        <v>10</v>
      </c>
      <c r="C7" s="3"/>
      <c r="D7" s="3"/>
      <c r="E7" s="3"/>
      <c r="F7" s="3"/>
      <c r="G7" s="3"/>
      <c r="H7" s="3"/>
      <c r="I7" s="18">
        <v>0</v>
      </c>
      <c r="K7">
        <v>1</v>
      </c>
      <c r="L7" s="12" t="s">
        <v>44</v>
      </c>
      <c r="O7" s="17"/>
      <c r="P7" s="17"/>
      <c r="Q7" s="17">
        <v>669500</v>
      </c>
      <c r="R7" s="17"/>
      <c r="S7" s="17">
        <f>SUM(Q7:R7)</f>
        <v>669500</v>
      </c>
    </row>
    <row r="8" spans="1:19" x14ac:dyDescent="0.25">
      <c r="A8" s="10">
        <v>42618</v>
      </c>
      <c r="B8" s="3" t="s">
        <v>11</v>
      </c>
      <c r="C8" s="3"/>
      <c r="D8" s="3"/>
      <c r="E8" s="15"/>
      <c r="F8" s="3"/>
      <c r="G8" s="15">
        <v>669500</v>
      </c>
      <c r="H8" s="15"/>
      <c r="I8" s="15">
        <v>669500</v>
      </c>
      <c r="K8">
        <f>SUM(K7+1)</f>
        <v>2</v>
      </c>
      <c r="L8" s="12" t="s">
        <v>32</v>
      </c>
      <c r="N8" s="12">
        <v>28200</v>
      </c>
      <c r="O8" s="19">
        <v>2.5750000000000002</v>
      </c>
      <c r="P8" s="17">
        <f>SUM(N8*O8)</f>
        <v>72615</v>
      </c>
      <c r="Q8" s="17"/>
      <c r="R8" s="17"/>
      <c r="S8" s="17">
        <f t="shared" ref="S8:S17" si="0">SUM(S7-P8)</f>
        <v>596885</v>
      </c>
    </row>
    <row r="9" spans="1:19" x14ac:dyDescent="0.25">
      <c r="A9" s="10">
        <v>42662</v>
      </c>
      <c r="B9" s="3" t="s">
        <v>12</v>
      </c>
      <c r="C9" s="11" t="s">
        <v>13</v>
      </c>
      <c r="D9" s="3">
        <v>132.9</v>
      </c>
      <c r="E9" s="15">
        <v>2575</v>
      </c>
      <c r="F9" s="3"/>
      <c r="G9" s="15"/>
      <c r="H9" s="15">
        <v>278203</v>
      </c>
      <c r="I9" s="15">
        <f>SUM(I8-H9)</f>
        <v>391297</v>
      </c>
      <c r="J9">
        <f>28.17+24.24+27.43+28.2+24.86</f>
        <v>132.9</v>
      </c>
      <c r="K9" s="12">
        <f t="shared" ref="K9:K17" si="1">SUM(K8+1)</f>
        <v>3</v>
      </c>
      <c r="L9" s="12" t="s">
        <v>35</v>
      </c>
      <c r="N9" s="12">
        <v>27430</v>
      </c>
      <c r="O9" s="19">
        <v>2.5750000000000002</v>
      </c>
      <c r="P9" s="17">
        <f>SUM(N9*O9)</f>
        <v>70632.25</v>
      </c>
      <c r="Q9" s="17"/>
      <c r="R9" s="17"/>
      <c r="S9" s="17">
        <f t="shared" si="0"/>
        <v>526252.75</v>
      </c>
    </row>
    <row r="10" spans="1:19" x14ac:dyDescent="0.25">
      <c r="A10" s="10">
        <v>42667</v>
      </c>
      <c r="B10" s="3" t="s">
        <v>11</v>
      </c>
      <c r="C10" s="3"/>
      <c r="D10" s="3"/>
      <c r="E10" s="15"/>
      <c r="F10" s="3"/>
      <c r="G10" s="15">
        <v>699400</v>
      </c>
      <c r="H10" s="15"/>
      <c r="I10" s="15">
        <f>SUM(I9+G10)</f>
        <v>1090697</v>
      </c>
      <c r="J10">
        <f>24.86+28.35</f>
        <v>53.21</v>
      </c>
      <c r="K10" s="12">
        <f t="shared" si="1"/>
        <v>4</v>
      </c>
      <c r="L10" s="12" t="s">
        <v>36</v>
      </c>
      <c r="N10" s="12">
        <v>24240</v>
      </c>
      <c r="O10" s="19">
        <v>2.5750000000000002</v>
      </c>
      <c r="P10" s="17">
        <f>SUM(N10*O10)</f>
        <v>62418.000000000007</v>
      </c>
      <c r="Q10" s="17"/>
      <c r="R10" s="17"/>
      <c r="S10" s="17">
        <f t="shared" si="0"/>
        <v>463834.75</v>
      </c>
    </row>
    <row r="11" spans="1:19" x14ac:dyDescent="0.25">
      <c r="A11" s="10">
        <v>42668</v>
      </c>
      <c r="B11" s="3" t="s">
        <v>12</v>
      </c>
      <c r="C11" s="2" t="s">
        <v>14</v>
      </c>
      <c r="D11" s="3">
        <v>130.02000000000001</v>
      </c>
      <c r="E11" s="15">
        <v>2575</v>
      </c>
      <c r="F11" s="3"/>
      <c r="G11" s="15"/>
      <c r="H11" s="15">
        <v>137015.15</v>
      </c>
      <c r="I11" s="15">
        <f>SUM(I10-H11)</f>
        <v>953681.85</v>
      </c>
      <c r="K11" s="12">
        <f t="shared" si="1"/>
        <v>5</v>
      </c>
      <c r="L11" s="12" t="s">
        <v>38</v>
      </c>
      <c r="N11" s="12">
        <v>28170</v>
      </c>
      <c r="O11" s="19">
        <v>2.5750000000000002</v>
      </c>
      <c r="P11" s="17">
        <f t="shared" ref="P11:P17" si="2">SUM(N11*O11)</f>
        <v>72537.75</v>
      </c>
      <c r="Q11" s="17"/>
      <c r="R11" s="17"/>
      <c r="S11" s="17">
        <f t="shared" si="0"/>
        <v>391297</v>
      </c>
    </row>
    <row r="12" spans="1:19" x14ac:dyDescent="0.25">
      <c r="A12" s="10">
        <v>42676</v>
      </c>
      <c r="B12" s="3" t="s">
        <v>12</v>
      </c>
      <c r="C12" s="2" t="s">
        <v>15</v>
      </c>
      <c r="D12" s="3">
        <v>76.88</v>
      </c>
      <c r="E12" s="15">
        <v>2575</v>
      </c>
      <c r="F12" s="3"/>
      <c r="G12" s="15"/>
      <c r="H12" s="15">
        <v>206807.19999999998</v>
      </c>
      <c r="I12" s="15">
        <f>SUM(I11-H12)</f>
        <v>746874.65</v>
      </c>
      <c r="K12" s="12">
        <f t="shared" si="1"/>
        <v>6</v>
      </c>
      <c r="L12" s="12" t="s">
        <v>37</v>
      </c>
      <c r="N12" s="12">
        <v>24860</v>
      </c>
      <c r="O12" s="19">
        <v>2.5750000000000002</v>
      </c>
      <c r="P12" s="17">
        <f t="shared" si="2"/>
        <v>64014.500000000007</v>
      </c>
      <c r="Q12" s="17"/>
      <c r="R12" s="17"/>
      <c r="S12" s="17">
        <f t="shared" si="0"/>
        <v>327282.5</v>
      </c>
    </row>
    <row r="13" spans="1:19" x14ac:dyDescent="0.25">
      <c r="A13" s="10">
        <v>42677</v>
      </c>
      <c r="B13" s="3" t="s">
        <v>12</v>
      </c>
      <c r="C13" s="2" t="s">
        <v>16</v>
      </c>
      <c r="D13" s="3">
        <v>56.64</v>
      </c>
      <c r="E13" s="15">
        <v>2690</v>
      </c>
      <c r="F13" s="3"/>
      <c r="G13" s="15"/>
      <c r="H13" s="15">
        <v>152361.60000000001</v>
      </c>
      <c r="I13" s="15">
        <f>SUM(I12-H13)</f>
        <v>594513.05000000005</v>
      </c>
      <c r="K13" s="12">
        <f t="shared" si="1"/>
        <v>7</v>
      </c>
      <c r="L13" s="12" t="s">
        <v>39</v>
      </c>
      <c r="N13" s="12">
        <v>28350</v>
      </c>
      <c r="O13" s="19">
        <v>2.5750000000000002</v>
      </c>
      <c r="P13" s="17">
        <f t="shared" si="2"/>
        <v>73001.25</v>
      </c>
      <c r="Q13" s="17"/>
      <c r="R13" s="17"/>
      <c r="S13" s="17">
        <f t="shared" si="0"/>
        <v>254281.25</v>
      </c>
    </row>
    <row r="14" spans="1:19" x14ac:dyDescent="0.25">
      <c r="A14" s="10">
        <v>42681</v>
      </c>
      <c r="B14" s="3" t="s">
        <v>11</v>
      </c>
      <c r="C14" s="3"/>
      <c r="D14" s="3"/>
      <c r="E14" s="15"/>
      <c r="F14" s="3"/>
      <c r="G14" s="15">
        <v>673920</v>
      </c>
      <c r="H14" s="15"/>
      <c r="I14" s="15">
        <f>SUM(I13+G14)</f>
        <v>1268433.05</v>
      </c>
      <c r="K14" s="12">
        <f t="shared" si="1"/>
        <v>8</v>
      </c>
      <c r="L14" s="12" t="s">
        <v>40</v>
      </c>
      <c r="N14" s="12">
        <v>22460</v>
      </c>
      <c r="O14" s="19">
        <v>2.5750000000000002</v>
      </c>
      <c r="P14" s="17">
        <f t="shared" si="2"/>
        <v>57834.500000000007</v>
      </c>
      <c r="Q14" s="17"/>
      <c r="R14" s="17"/>
      <c r="S14" s="17">
        <f t="shared" si="0"/>
        <v>196446.75</v>
      </c>
    </row>
    <row r="15" spans="1:19" x14ac:dyDescent="0.25">
      <c r="A15" s="10">
        <v>42682</v>
      </c>
      <c r="B15" s="3" t="s">
        <v>12</v>
      </c>
      <c r="C15" s="2" t="s">
        <v>17</v>
      </c>
      <c r="D15" s="3">
        <v>102.68</v>
      </c>
      <c r="E15" s="15">
        <v>2690</v>
      </c>
      <c r="F15" s="3"/>
      <c r="G15" s="15"/>
      <c r="H15" s="15">
        <v>276209.2</v>
      </c>
      <c r="I15" s="15">
        <f>SUM(I14-H15)</f>
        <v>992223.85000000009</v>
      </c>
      <c r="K15" s="12">
        <f t="shared" si="1"/>
        <v>9</v>
      </c>
      <c r="L15" s="12" t="s">
        <v>41</v>
      </c>
      <c r="N15" s="12">
        <v>26900</v>
      </c>
      <c r="O15" s="19">
        <v>2.5750000000000002</v>
      </c>
      <c r="P15" s="17">
        <f t="shared" si="2"/>
        <v>69267.5</v>
      </c>
      <c r="Q15" s="17"/>
      <c r="R15" s="17"/>
      <c r="S15" s="17">
        <f t="shared" si="0"/>
        <v>127179.25</v>
      </c>
    </row>
    <row r="16" spans="1:19" x14ac:dyDescent="0.25">
      <c r="A16" s="10">
        <v>42685</v>
      </c>
      <c r="B16" s="3" t="s">
        <v>12</v>
      </c>
      <c r="C16" s="2" t="s">
        <v>18</v>
      </c>
      <c r="D16" s="3">
        <v>26.22</v>
      </c>
      <c r="E16" s="15">
        <v>2690</v>
      </c>
      <c r="F16" s="3"/>
      <c r="G16" s="15"/>
      <c r="H16" s="15">
        <v>70531.8</v>
      </c>
      <c r="I16" s="15">
        <f>SUM(I15-H16)</f>
        <v>921692.05</v>
      </c>
      <c r="K16" s="12">
        <f t="shared" si="1"/>
        <v>10</v>
      </c>
      <c r="L16" s="12" t="s">
        <v>42</v>
      </c>
      <c r="N16" s="12">
        <v>26640</v>
      </c>
      <c r="O16" s="19">
        <v>2.5750000000000002</v>
      </c>
      <c r="P16" s="17">
        <f t="shared" si="2"/>
        <v>68598</v>
      </c>
      <c r="Q16" s="17"/>
      <c r="R16" s="17"/>
      <c r="S16" s="17">
        <f t="shared" si="0"/>
        <v>58581.25</v>
      </c>
    </row>
    <row r="17" spans="1:19" x14ac:dyDescent="0.25">
      <c r="A17" s="10">
        <v>75566</v>
      </c>
      <c r="B17" s="3" t="s">
        <v>11</v>
      </c>
      <c r="C17" s="3"/>
      <c r="D17" s="3"/>
      <c r="E17" s="15"/>
      <c r="F17" s="3"/>
      <c r="G17" s="15">
        <v>734400</v>
      </c>
      <c r="H17" s="15"/>
      <c r="I17" s="15">
        <f>SUM(I16+G17)</f>
        <v>1656092.05</v>
      </c>
      <c r="K17" s="12">
        <f t="shared" si="1"/>
        <v>11</v>
      </c>
      <c r="L17" s="12" t="s">
        <v>43</v>
      </c>
      <c r="N17" s="12">
        <v>25670</v>
      </c>
      <c r="O17" s="19">
        <v>2.5750000000000002</v>
      </c>
      <c r="P17" s="17">
        <f t="shared" si="2"/>
        <v>66100.25</v>
      </c>
      <c r="Q17" s="17"/>
      <c r="R17" s="17"/>
      <c r="S17" s="17">
        <f t="shared" si="0"/>
        <v>-7519</v>
      </c>
    </row>
    <row r="18" spans="1:19" x14ac:dyDescent="0.25">
      <c r="A18" s="10">
        <v>42698</v>
      </c>
      <c r="B18" s="3" t="s">
        <v>12</v>
      </c>
      <c r="C18" s="2" t="s">
        <v>19</v>
      </c>
      <c r="D18" s="3">
        <v>257.01</v>
      </c>
      <c r="E18" s="16">
        <v>2592</v>
      </c>
      <c r="F18" s="3"/>
      <c r="G18" s="15"/>
      <c r="H18" s="15">
        <v>666169.91999999993</v>
      </c>
      <c r="I18" s="15">
        <f>SUM(I17-H18)</f>
        <v>989922.13000000012</v>
      </c>
      <c r="N18" s="12">
        <f>SUM(N8:N17)</f>
        <v>262920</v>
      </c>
      <c r="O18" s="19"/>
      <c r="P18" s="17"/>
      <c r="Q18" s="17"/>
      <c r="R18" s="17"/>
      <c r="S18" s="17"/>
    </row>
    <row r="19" spans="1:19" x14ac:dyDescent="0.25">
      <c r="A19" s="10">
        <v>42712</v>
      </c>
      <c r="B19" s="3" t="s">
        <v>12</v>
      </c>
      <c r="C19" s="2" t="s">
        <v>20</v>
      </c>
      <c r="D19" s="3">
        <v>180.89</v>
      </c>
      <c r="E19" s="15">
        <v>2720</v>
      </c>
      <c r="F19" s="3"/>
      <c r="G19" s="15"/>
      <c r="H19" s="15">
        <v>492020.8</v>
      </c>
      <c r="I19" s="15">
        <f>SUM(I18-H19)</f>
        <v>497901.33000000013</v>
      </c>
      <c r="K19">
        <f>SUM(K17+1)</f>
        <v>12</v>
      </c>
      <c r="L19" s="12" t="s">
        <v>44</v>
      </c>
      <c r="O19" s="19"/>
      <c r="P19" s="17"/>
      <c r="Q19" s="17">
        <v>699400</v>
      </c>
      <c r="R19" s="17"/>
      <c r="S19" s="17">
        <f>SUM(Q19+S17)</f>
        <v>691881</v>
      </c>
    </row>
    <row r="20" spans="1:19" x14ac:dyDescent="0.25">
      <c r="A20" s="10">
        <v>42723</v>
      </c>
      <c r="B20" s="3" t="s">
        <v>12</v>
      </c>
      <c r="C20" s="2" t="s">
        <v>21</v>
      </c>
      <c r="D20" s="3">
        <v>83.1</v>
      </c>
      <c r="E20" s="15">
        <v>2720</v>
      </c>
      <c r="F20" s="3"/>
      <c r="G20" s="15"/>
      <c r="H20" s="15">
        <v>226031.99999999997</v>
      </c>
      <c r="I20" s="15">
        <f>SUM(I19-H20)</f>
        <v>271869.33000000019</v>
      </c>
      <c r="K20" s="12">
        <f>SUM(K19+1)</f>
        <v>13</v>
      </c>
      <c r="L20" s="12" t="s">
        <v>45</v>
      </c>
      <c r="N20" s="12">
        <v>26400</v>
      </c>
      <c r="O20" s="19">
        <v>2.69</v>
      </c>
      <c r="P20" s="17">
        <f t="shared" ref="P20:P29" si="3">SUM(N20*O20)</f>
        <v>71016</v>
      </c>
      <c r="Q20" s="17"/>
      <c r="R20" s="17"/>
      <c r="S20" s="17">
        <f>SUM(S19-P20)</f>
        <v>620865</v>
      </c>
    </row>
    <row r="21" spans="1:19" x14ac:dyDescent="0.25">
      <c r="A21" s="3"/>
      <c r="B21" s="3"/>
      <c r="C21" s="3"/>
      <c r="D21" s="3"/>
      <c r="E21" s="15"/>
      <c r="F21" s="3"/>
      <c r="G21" s="15">
        <f>SUM(G7:G20)</f>
        <v>2777220</v>
      </c>
      <c r="H21" s="15">
        <f>SUM(H7:H20)</f>
        <v>2505350.67</v>
      </c>
      <c r="I21" s="15"/>
      <c r="K21" s="12">
        <f t="shared" ref="K21:K29" si="4">SUM(K20+1)</f>
        <v>14</v>
      </c>
      <c r="L21" s="12" t="s">
        <v>46</v>
      </c>
      <c r="N21" s="12">
        <v>27900</v>
      </c>
      <c r="O21" s="19">
        <v>2.69</v>
      </c>
      <c r="P21" s="17">
        <f t="shared" si="3"/>
        <v>75051</v>
      </c>
      <c r="Q21" s="17"/>
      <c r="R21" s="17"/>
      <c r="S21" s="17">
        <f t="shared" ref="S21:S29" si="5">SUM(S20-P21)</f>
        <v>545814</v>
      </c>
    </row>
    <row r="22" spans="1:19" x14ac:dyDescent="0.25">
      <c r="A22" s="3"/>
      <c r="B22" s="3"/>
      <c r="C22" s="3"/>
      <c r="D22" s="3"/>
      <c r="E22" s="15"/>
      <c r="F22" s="3"/>
      <c r="G22" s="15"/>
      <c r="H22" s="15"/>
      <c r="I22" s="15">
        <v>10068.480000000069</v>
      </c>
      <c r="K22" s="12">
        <f t="shared" si="4"/>
        <v>15</v>
      </c>
      <c r="L22" s="12" t="s">
        <v>47</v>
      </c>
      <c r="N22" s="12">
        <v>28740</v>
      </c>
      <c r="O22" s="19">
        <v>2.69</v>
      </c>
      <c r="P22" s="17">
        <f t="shared" si="3"/>
        <v>77310.599999999991</v>
      </c>
      <c r="Q22" s="17"/>
      <c r="R22" s="17"/>
      <c r="S22" s="17">
        <f t="shared" si="5"/>
        <v>468503.4</v>
      </c>
    </row>
    <row r="23" spans="1:19" x14ac:dyDescent="0.25">
      <c r="A23" s="3"/>
      <c r="B23" s="3"/>
      <c r="C23" s="3"/>
      <c r="D23" s="3"/>
      <c r="E23" s="15"/>
      <c r="F23" s="3"/>
      <c r="G23" s="15"/>
      <c r="H23" s="15"/>
      <c r="I23" s="15">
        <v>10068.480000000069</v>
      </c>
      <c r="K23" s="12">
        <f t="shared" si="4"/>
        <v>16</v>
      </c>
      <c r="L23" s="12" t="s">
        <v>48</v>
      </c>
      <c r="N23" s="12">
        <v>25780</v>
      </c>
      <c r="O23" s="19">
        <v>2.69</v>
      </c>
      <c r="P23" s="17">
        <f t="shared" si="3"/>
        <v>69348.2</v>
      </c>
      <c r="Q23" s="17"/>
      <c r="R23" s="17"/>
      <c r="S23" s="17">
        <f t="shared" si="5"/>
        <v>399155.20000000001</v>
      </c>
    </row>
    <row r="24" spans="1:19" x14ac:dyDescent="0.25">
      <c r="A24" s="3"/>
      <c r="B24" s="3"/>
      <c r="C24" s="3"/>
      <c r="D24" s="3"/>
      <c r="E24" s="15"/>
      <c r="F24" s="3"/>
      <c r="G24" s="15"/>
      <c r="H24" s="15"/>
      <c r="I24" s="15">
        <v>10068.480000000069</v>
      </c>
      <c r="K24" s="12">
        <f t="shared" si="4"/>
        <v>17</v>
      </c>
      <c r="L24" s="12" t="s">
        <v>49</v>
      </c>
      <c r="N24" s="12">
        <v>25450</v>
      </c>
      <c r="O24" s="19">
        <v>2.69</v>
      </c>
      <c r="P24" s="17">
        <f t="shared" si="3"/>
        <v>68460.5</v>
      </c>
      <c r="Q24" s="17"/>
      <c r="R24" s="17"/>
      <c r="S24" s="17">
        <f t="shared" si="5"/>
        <v>330694.7</v>
      </c>
    </row>
    <row r="25" spans="1:19" x14ac:dyDescent="0.25">
      <c r="A25" s="3"/>
      <c r="B25" s="3"/>
      <c r="C25" s="3"/>
      <c r="D25" s="3"/>
      <c r="E25" s="15"/>
      <c r="F25" s="3"/>
      <c r="G25" s="15"/>
      <c r="H25" s="15"/>
      <c r="I25" s="15">
        <v>10068.480000000069</v>
      </c>
      <c r="K25" s="12">
        <f t="shared" si="4"/>
        <v>18</v>
      </c>
      <c r="L25" s="12" t="s">
        <v>50</v>
      </c>
      <c r="N25" s="12">
        <v>25650</v>
      </c>
      <c r="O25" s="19">
        <v>2.69</v>
      </c>
      <c r="P25" s="17">
        <f t="shared" si="3"/>
        <v>68998.5</v>
      </c>
      <c r="Q25" s="17"/>
      <c r="R25" s="17"/>
      <c r="S25" s="17">
        <f t="shared" si="5"/>
        <v>261696.2</v>
      </c>
    </row>
    <row r="26" spans="1:19" x14ac:dyDescent="0.25">
      <c r="A26" s="3"/>
      <c r="B26" s="3"/>
      <c r="C26" s="3"/>
      <c r="D26" s="3"/>
      <c r="E26" s="15"/>
      <c r="F26" s="3"/>
      <c r="G26" s="15"/>
      <c r="H26" s="15"/>
      <c r="I26" s="15">
        <v>10068.480000000069</v>
      </c>
      <c r="K26" s="12">
        <f t="shared" si="4"/>
        <v>19</v>
      </c>
      <c r="L26" s="12" t="s">
        <v>51</v>
      </c>
      <c r="N26" s="12">
        <v>23950</v>
      </c>
      <c r="O26" s="19">
        <v>2.69</v>
      </c>
      <c r="P26" s="17">
        <f t="shared" si="3"/>
        <v>64425.5</v>
      </c>
      <c r="Q26" s="17"/>
      <c r="R26" s="17"/>
      <c r="S26" s="17">
        <f t="shared" si="5"/>
        <v>197270.7</v>
      </c>
    </row>
    <row r="27" spans="1:19" x14ac:dyDescent="0.25">
      <c r="E27" s="17"/>
      <c r="G27" s="17"/>
      <c r="H27" s="17"/>
      <c r="I27" s="17"/>
      <c r="K27">
        <v>20</v>
      </c>
      <c r="L27" s="12" t="s">
        <v>52</v>
      </c>
      <c r="N27" s="12">
        <v>27550</v>
      </c>
      <c r="O27" s="19">
        <v>2.69</v>
      </c>
      <c r="P27" s="17">
        <f t="shared" si="3"/>
        <v>74109.5</v>
      </c>
      <c r="Q27" s="17"/>
      <c r="R27" s="17"/>
      <c r="S27" s="17">
        <f t="shared" si="5"/>
        <v>123161.20000000001</v>
      </c>
    </row>
    <row r="28" spans="1:19" x14ac:dyDescent="0.25">
      <c r="E28" s="17"/>
      <c r="G28" s="17"/>
      <c r="H28" s="17"/>
      <c r="I28" s="17"/>
      <c r="K28" s="12">
        <f t="shared" si="4"/>
        <v>21</v>
      </c>
      <c r="L28" s="12" t="s">
        <v>53</v>
      </c>
      <c r="N28" s="12">
        <v>24780</v>
      </c>
      <c r="O28" s="19">
        <v>2.69</v>
      </c>
      <c r="P28" s="17">
        <f t="shared" si="3"/>
        <v>66658.2</v>
      </c>
      <c r="Q28" s="17"/>
      <c r="R28" s="17"/>
      <c r="S28" s="17">
        <f t="shared" si="5"/>
        <v>56503.000000000015</v>
      </c>
    </row>
    <row r="29" spans="1:19" x14ac:dyDescent="0.25">
      <c r="E29" s="17"/>
      <c r="G29" s="17"/>
      <c r="H29" s="17"/>
      <c r="I29" s="17"/>
      <c r="K29" s="12">
        <f t="shared" si="4"/>
        <v>22</v>
      </c>
      <c r="L29" s="12" t="s">
        <v>54</v>
      </c>
      <c r="N29" s="12">
        <v>26220</v>
      </c>
      <c r="O29" s="19">
        <v>2.69</v>
      </c>
      <c r="P29" s="17">
        <f t="shared" si="3"/>
        <v>70531.8</v>
      </c>
      <c r="Q29" s="17"/>
      <c r="R29" s="17"/>
      <c r="S29" s="17">
        <f t="shared" si="5"/>
        <v>-14028.799999999988</v>
      </c>
    </row>
    <row r="30" spans="1:19" x14ac:dyDescent="0.25">
      <c r="E30" s="17"/>
      <c r="G30" s="17"/>
      <c r="H30" s="17"/>
      <c r="I30" s="17"/>
      <c r="N30" s="12">
        <f>SUM(N20:N29)</f>
        <v>262420</v>
      </c>
      <c r="O30" s="19"/>
      <c r="P30" s="17"/>
      <c r="Q30" s="17"/>
      <c r="R30" s="17"/>
      <c r="S30" s="17"/>
    </row>
    <row r="31" spans="1:19" x14ac:dyDescent="0.25">
      <c r="E31" s="17"/>
      <c r="G31" s="17"/>
      <c r="H31" s="17"/>
      <c r="I31" s="17"/>
      <c r="K31">
        <f>SUM(K29+1)</f>
        <v>23</v>
      </c>
      <c r="L31" s="12" t="s">
        <v>44</v>
      </c>
      <c r="O31" s="19"/>
      <c r="P31" s="17"/>
      <c r="Q31" s="17">
        <v>673920</v>
      </c>
      <c r="R31" s="17"/>
      <c r="S31" s="17">
        <f>SUM(Q31+S29)</f>
        <v>659891.19999999995</v>
      </c>
    </row>
    <row r="32" spans="1:19" x14ac:dyDescent="0.25">
      <c r="E32" s="17"/>
      <c r="G32" s="17"/>
      <c r="H32" s="17"/>
      <c r="I32" s="17"/>
      <c r="K32" s="12">
        <f t="shared" ref="K32:K41" si="6">SUM(K31+1)</f>
        <v>24</v>
      </c>
      <c r="L32" s="12" t="s">
        <v>55</v>
      </c>
      <c r="N32" s="12">
        <v>23130</v>
      </c>
      <c r="O32" s="19">
        <v>2.5920000000000001</v>
      </c>
      <c r="P32" s="17">
        <f t="shared" ref="P32:P41" si="7">SUM(N32*O32)</f>
        <v>59952.959999999999</v>
      </c>
      <c r="Q32" s="17"/>
      <c r="R32" s="17"/>
      <c r="S32" s="17">
        <f t="shared" ref="S32:S41" si="8">SUM(S31-P32)</f>
        <v>599938.24</v>
      </c>
    </row>
    <row r="33" spans="5:19" x14ac:dyDescent="0.25">
      <c r="E33" s="17"/>
      <c r="G33" s="17"/>
      <c r="H33" s="17"/>
      <c r="I33" s="17"/>
      <c r="K33" s="12">
        <f t="shared" si="6"/>
        <v>25</v>
      </c>
      <c r="L33" s="12" t="s">
        <v>56</v>
      </c>
      <c r="N33" s="12">
        <v>24470</v>
      </c>
      <c r="O33" s="19">
        <v>2.5920000000000001</v>
      </c>
      <c r="P33" s="17">
        <f t="shared" si="7"/>
        <v>63426.240000000005</v>
      </c>
      <c r="Q33" s="17"/>
      <c r="R33" s="17"/>
      <c r="S33" s="17">
        <f t="shared" si="8"/>
        <v>536512</v>
      </c>
    </row>
    <row r="34" spans="5:19" x14ac:dyDescent="0.25">
      <c r="E34" s="17"/>
      <c r="G34" s="17"/>
      <c r="H34" s="17"/>
      <c r="I34" s="17"/>
      <c r="K34" s="12">
        <f t="shared" si="6"/>
        <v>26</v>
      </c>
      <c r="L34" s="12" t="s">
        <v>57</v>
      </c>
      <c r="N34" s="12">
        <v>26230</v>
      </c>
      <c r="O34" s="19">
        <v>2.5920000000000001</v>
      </c>
      <c r="P34" s="17">
        <f t="shared" si="7"/>
        <v>67988.160000000003</v>
      </c>
      <c r="Q34" s="17"/>
      <c r="R34" s="17"/>
      <c r="S34" s="17">
        <f t="shared" si="8"/>
        <v>468523.83999999997</v>
      </c>
    </row>
    <row r="35" spans="5:19" x14ac:dyDescent="0.25">
      <c r="E35" s="17"/>
      <c r="G35" s="17"/>
      <c r="H35" s="17"/>
      <c r="I35" s="17"/>
      <c r="K35" s="12">
        <f t="shared" si="6"/>
        <v>27</v>
      </c>
      <c r="L35" s="12" t="s">
        <v>58</v>
      </c>
      <c r="N35" s="12">
        <v>27370</v>
      </c>
      <c r="O35" s="19">
        <v>2.5920000000000001</v>
      </c>
      <c r="P35" s="17">
        <f t="shared" si="7"/>
        <v>70943.040000000008</v>
      </c>
      <c r="Q35" s="17"/>
      <c r="R35" s="17"/>
      <c r="S35" s="17">
        <f t="shared" si="8"/>
        <v>397580.79999999993</v>
      </c>
    </row>
    <row r="36" spans="5:19" x14ac:dyDescent="0.25">
      <c r="E36" s="17"/>
      <c r="G36" s="17"/>
      <c r="H36" s="17"/>
      <c r="I36" s="17"/>
      <c r="K36" s="12">
        <f t="shared" si="6"/>
        <v>28</v>
      </c>
      <c r="L36" s="12" t="s">
        <v>59</v>
      </c>
      <c r="N36" s="12">
        <v>24970</v>
      </c>
      <c r="O36" s="19">
        <v>2.5920000000000001</v>
      </c>
      <c r="P36" s="17">
        <f t="shared" si="7"/>
        <v>64722.240000000005</v>
      </c>
      <c r="Q36" s="17"/>
      <c r="R36" s="17"/>
      <c r="S36" s="17">
        <f t="shared" si="8"/>
        <v>332858.55999999994</v>
      </c>
    </row>
    <row r="37" spans="5:19" x14ac:dyDescent="0.25">
      <c r="E37" s="17"/>
      <c r="G37" s="17"/>
      <c r="H37" s="17"/>
      <c r="I37" s="17"/>
      <c r="K37" s="12">
        <f t="shared" si="6"/>
        <v>29</v>
      </c>
      <c r="L37" s="12" t="s">
        <v>60</v>
      </c>
      <c r="N37" s="12">
        <v>27300</v>
      </c>
      <c r="O37" s="19">
        <v>2.5920000000000001</v>
      </c>
      <c r="P37" s="17">
        <f t="shared" si="7"/>
        <v>70761.600000000006</v>
      </c>
      <c r="Q37" s="17"/>
      <c r="R37" s="17"/>
      <c r="S37" s="17">
        <f t="shared" si="8"/>
        <v>262096.95999999993</v>
      </c>
    </row>
    <row r="38" spans="5:19" x14ac:dyDescent="0.25">
      <c r="E38" s="17"/>
      <c r="G38" s="17"/>
      <c r="H38" s="17"/>
      <c r="I38" s="17"/>
      <c r="K38" s="12">
        <f t="shared" si="6"/>
        <v>30</v>
      </c>
      <c r="L38" s="12" t="s">
        <v>61</v>
      </c>
      <c r="N38" s="12">
        <v>25990</v>
      </c>
      <c r="O38" s="19">
        <v>2.5920000000000001</v>
      </c>
      <c r="P38" s="17">
        <f t="shared" si="7"/>
        <v>67366.080000000002</v>
      </c>
      <c r="Q38" s="17"/>
      <c r="R38" s="17"/>
      <c r="S38" s="17">
        <f t="shared" si="8"/>
        <v>194730.87999999995</v>
      </c>
    </row>
    <row r="39" spans="5:19" x14ac:dyDescent="0.25">
      <c r="G39" s="17"/>
      <c r="H39" s="17"/>
      <c r="I39" s="17"/>
      <c r="K39" s="12">
        <f t="shared" si="6"/>
        <v>31</v>
      </c>
      <c r="L39" s="12" t="s">
        <v>62</v>
      </c>
      <c r="N39" s="12">
        <v>26040</v>
      </c>
      <c r="O39" s="19">
        <v>2.5920000000000001</v>
      </c>
      <c r="P39" s="17">
        <f t="shared" si="7"/>
        <v>67495.680000000008</v>
      </c>
      <c r="Q39" s="17"/>
      <c r="R39" s="17"/>
      <c r="S39" s="17">
        <f t="shared" si="8"/>
        <v>127235.19999999994</v>
      </c>
    </row>
    <row r="40" spans="5:19" x14ac:dyDescent="0.25">
      <c r="G40" s="17"/>
      <c r="H40" s="17"/>
      <c r="I40" s="17"/>
      <c r="K40" s="12">
        <f t="shared" si="6"/>
        <v>32</v>
      </c>
      <c r="L40" s="12" t="s">
        <v>63</v>
      </c>
      <c r="N40" s="12">
        <v>26350</v>
      </c>
      <c r="O40" s="19">
        <v>2.5920000000000001</v>
      </c>
      <c r="P40" s="17">
        <f t="shared" si="7"/>
        <v>68299.199999999997</v>
      </c>
      <c r="Q40" s="17"/>
      <c r="R40" s="17"/>
      <c r="S40" s="17">
        <f t="shared" si="8"/>
        <v>58935.999999999942</v>
      </c>
    </row>
    <row r="41" spans="5:19" x14ac:dyDescent="0.25">
      <c r="G41" s="17"/>
      <c r="H41" s="17"/>
      <c r="I41" s="17"/>
      <c r="K41" s="12">
        <f t="shared" si="6"/>
        <v>33</v>
      </c>
      <c r="L41" s="12" t="s">
        <v>64</v>
      </c>
      <c r="N41" s="12">
        <v>25160</v>
      </c>
      <c r="O41" s="19">
        <v>2.5920000000000001</v>
      </c>
      <c r="P41" s="17">
        <f t="shared" si="7"/>
        <v>65214.720000000001</v>
      </c>
      <c r="Q41" s="17"/>
      <c r="R41" s="17"/>
      <c r="S41" s="17">
        <f t="shared" si="8"/>
        <v>-6278.7200000000594</v>
      </c>
    </row>
    <row r="42" spans="5:19" x14ac:dyDescent="0.25">
      <c r="G42" s="17"/>
      <c r="H42" s="17"/>
      <c r="I42" s="17"/>
      <c r="N42" s="12">
        <f>SUM(N32:N41)</f>
        <v>257010</v>
      </c>
      <c r="O42" s="19"/>
      <c r="P42" s="17"/>
      <c r="Q42" s="17"/>
      <c r="R42" s="17"/>
      <c r="S42" s="17"/>
    </row>
    <row r="43" spans="5:19" x14ac:dyDescent="0.25">
      <c r="G43" s="17"/>
      <c r="H43" s="17"/>
      <c r="I43" s="17"/>
      <c r="K43">
        <f>SUM(K41+1)</f>
        <v>34</v>
      </c>
      <c r="L43" s="12" t="s">
        <v>44</v>
      </c>
      <c r="O43" s="19"/>
      <c r="P43" s="17"/>
      <c r="Q43" s="17">
        <v>734400</v>
      </c>
      <c r="R43" s="17"/>
      <c r="S43" s="17">
        <f>SUM(Q43+S41)</f>
        <v>728121.27999999991</v>
      </c>
    </row>
    <row r="44" spans="5:19" x14ac:dyDescent="0.25">
      <c r="G44" s="17"/>
      <c r="I44" s="17"/>
      <c r="K44" s="12">
        <f t="shared" ref="K44:K53" si="9">SUM(K43+1)</f>
        <v>35</v>
      </c>
      <c r="L44" s="12" t="s">
        <v>65</v>
      </c>
      <c r="N44" s="12">
        <v>24900</v>
      </c>
      <c r="O44" s="19">
        <v>2.72</v>
      </c>
      <c r="P44" s="17">
        <f t="shared" ref="P44:P53" si="10">SUM(N44*O44)</f>
        <v>67728</v>
      </c>
      <c r="Q44" s="17"/>
      <c r="R44" s="17"/>
      <c r="S44" s="17">
        <f t="shared" ref="S44:S53" si="11">SUM(S43-P44)</f>
        <v>660393.27999999991</v>
      </c>
    </row>
    <row r="45" spans="5:19" x14ac:dyDescent="0.25">
      <c r="G45" s="17"/>
      <c r="I45" s="17"/>
      <c r="K45" s="12">
        <f t="shared" si="9"/>
        <v>36</v>
      </c>
      <c r="L45" s="12" t="s">
        <v>66</v>
      </c>
      <c r="N45" s="12">
        <v>25900</v>
      </c>
      <c r="O45" s="19">
        <v>2.72</v>
      </c>
      <c r="P45" s="17">
        <f t="shared" si="10"/>
        <v>70448</v>
      </c>
      <c r="Q45" s="17"/>
      <c r="R45" s="17"/>
      <c r="S45" s="17">
        <f t="shared" si="11"/>
        <v>589945.27999999991</v>
      </c>
    </row>
    <row r="46" spans="5:19" x14ac:dyDescent="0.25">
      <c r="G46" s="17"/>
      <c r="I46" s="17"/>
      <c r="K46" s="12">
        <f t="shared" si="9"/>
        <v>37</v>
      </c>
      <c r="L46" s="12" t="s">
        <v>67</v>
      </c>
      <c r="N46" s="12">
        <v>28340</v>
      </c>
      <c r="O46" s="19">
        <v>2.72</v>
      </c>
      <c r="P46" s="17">
        <f t="shared" si="10"/>
        <v>77084.800000000003</v>
      </c>
      <c r="Q46" s="17"/>
      <c r="R46" s="17"/>
      <c r="S46" s="17">
        <f t="shared" si="11"/>
        <v>512860.47999999992</v>
      </c>
    </row>
    <row r="47" spans="5:19" x14ac:dyDescent="0.25">
      <c r="G47" s="17"/>
      <c r="I47" s="17"/>
      <c r="K47" s="12">
        <f t="shared" si="9"/>
        <v>38</v>
      </c>
      <c r="L47" s="12" t="s">
        <v>68</v>
      </c>
      <c r="N47" s="12">
        <v>24190</v>
      </c>
      <c r="O47" s="19">
        <v>2.72</v>
      </c>
      <c r="P47" s="17">
        <f t="shared" si="10"/>
        <v>65796.800000000003</v>
      </c>
      <c r="Q47" s="17"/>
      <c r="R47" s="17"/>
      <c r="S47" s="17">
        <f t="shared" si="11"/>
        <v>447063.67999999993</v>
      </c>
    </row>
    <row r="48" spans="5:19" x14ac:dyDescent="0.25">
      <c r="G48" s="17"/>
      <c r="I48" s="17"/>
      <c r="K48" s="12">
        <f t="shared" si="9"/>
        <v>39</v>
      </c>
      <c r="L48" s="12" t="s">
        <v>69</v>
      </c>
      <c r="N48" s="12">
        <v>25630</v>
      </c>
      <c r="O48" s="19">
        <v>2.72</v>
      </c>
      <c r="P48" s="17">
        <f t="shared" si="10"/>
        <v>69713.600000000006</v>
      </c>
      <c r="Q48" s="17"/>
      <c r="R48" s="17"/>
      <c r="S48" s="17">
        <f t="shared" si="11"/>
        <v>377350.07999999996</v>
      </c>
    </row>
    <row r="49" spans="7:19" x14ac:dyDescent="0.25">
      <c r="G49" s="17"/>
      <c r="I49" s="17"/>
      <c r="K49" s="12">
        <f t="shared" si="9"/>
        <v>40</v>
      </c>
      <c r="L49" s="12" t="s">
        <v>70</v>
      </c>
      <c r="N49" s="12">
        <v>25060</v>
      </c>
      <c r="O49" s="19">
        <v>2.72</v>
      </c>
      <c r="P49" s="17">
        <f t="shared" si="10"/>
        <v>68163.200000000012</v>
      </c>
      <c r="Q49" s="17"/>
      <c r="R49" s="17"/>
      <c r="S49" s="17">
        <f t="shared" si="11"/>
        <v>309186.87999999995</v>
      </c>
    </row>
    <row r="50" spans="7:19" x14ac:dyDescent="0.25">
      <c r="G50" s="17"/>
      <c r="I50" s="17"/>
      <c r="K50" s="12">
        <f t="shared" si="9"/>
        <v>41</v>
      </c>
      <c r="L50" s="12" t="s">
        <v>71</v>
      </c>
      <c r="N50" s="12">
        <v>26870</v>
      </c>
      <c r="O50" s="19">
        <v>2.72</v>
      </c>
      <c r="P50" s="17">
        <f t="shared" si="10"/>
        <v>73086.400000000009</v>
      </c>
      <c r="Q50" s="17"/>
      <c r="R50" s="17"/>
      <c r="S50" s="17">
        <f t="shared" si="11"/>
        <v>236100.47999999992</v>
      </c>
    </row>
    <row r="51" spans="7:19" x14ac:dyDescent="0.25">
      <c r="G51" s="17"/>
      <c r="I51" s="17"/>
      <c r="K51" s="12">
        <f t="shared" si="9"/>
        <v>42</v>
      </c>
      <c r="L51" s="12" t="s">
        <v>72</v>
      </c>
      <c r="N51" s="12">
        <v>28140</v>
      </c>
      <c r="O51" s="19">
        <v>2.72</v>
      </c>
      <c r="P51" s="17">
        <f t="shared" si="10"/>
        <v>76540.800000000003</v>
      </c>
      <c r="Q51" s="17"/>
      <c r="R51" s="17"/>
      <c r="S51" s="17">
        <f t="shared" si="11"/>
        <v>159559.67999999993</v>
      </c>
    </row>
    <row r="52" spans="7:19" x14ac:dyDescent="0.25">
      <c r="I52" s="17"/>
      <c r="K52" s="12">
        <f t="shared" si="9"/>
        <v>43</v>
      </c>
      <c r="L52" s="12" t="s">
        <v>73</v>
      </c>
      <c r="N52" s="12">
        <v>28200</v>
      </c>
      <c r="O52" s="19">
        <v>2.72</v>
      </c>
      <c r="P52" s="17">
        <f t="shared" si="10"/>
        <v>76704</v>
      </c>
      <c r="Q52" s="17"/>
      <c r="R52" s="17"/>
      <c r="S52" s="17">
        <f t="shared" si="11"/>
        <v>82855.679999999935</v>
      </c>
    </row>
    <row r="53" spans="7:19" x14ac:dyDescent="0.25">
      <c r="I53" s="17"/>
      <c r="K53" s="12">
        <f t="shared" si="9"/>
        <v>44</v>
      </c>
      <c r="L53" s="12" t="s">
        <v>74</v>
      </c>
      <c r="N53" s="12">
        <v>26760</v>
      </c>
      <c r="O53" s="19">
        <v>2.72</v>
      </c>
      <c r="P53" s="17">
        <f t="shared" si="10"/>
        <v>72787.200000000012</v>
      </c>
      <c r="Q53" s="17"/>
      <c r="R53" s="17"/>
      <c r="S53" s="17">
        <f t="shared" si="11"/>
        <v>10068.479999999923</v>
      </c>
    </row>
    <row r="54" spans="7:19" x14ac:dyDescent="0.25">
      <c r="I54" s="17"/>
      <c r="N54" s="12">
        <f>SUM(N44:N53)</f>
        <v>263990</v>
      </c>
      <c r="O54" s="19"/>
      <c r="P54" s="17"/>
      <c r="Q54" s="17"/>
      <c r="R54" s="17"/>
      <c r="S54" s="17"/>
    </row>
    <row r="55" spans="7:19" x14ac:dyDescent="0.25">
      <c r="I55" s="17"/>
      <c r="L55" s="12" t="s">
        <v>44</v>
      </c>
      <c r="O55" s="19"/>
      <c r="P55" s="17"/>
      <c r="Q55" s="17">
        <v>764383</v>
      </c>
      <c r="R55" s="17"/>
      <c r="S55" s="17">
        <f>SUM(Q55+S53)</f>
        <v>774451.48</v>
      </c>
    </row>
    <row r="56" spans="7:19" x14ac:dyDescent="0.25">
      <c r="I56" s="17"/>
      <c r="K56">
        <f>SUM(K53+1)</f>
        <v>45</v>
      </c>
      <c r="L56" s="12" t="s">
        <v>75</v>
      </c>
      <c r="N56" s="12">
        <v>28620</v>
      </c>
      <c r="O56" s="19">
        <v>2.98</v>
      </c>
      <c r="P56" s="17">
        <f t="shared" ref="P56:P65" si="12">SUM(N56*O56)</f>
        <v>85287.6</v>
      </c>
      <c r="Q56" s="17"/>
      <c r="R56" s="17"/>
      <c r="S56" s="17">
        <f t="shared" ref="S56:S65" si="13">SUM(S55-P56)</f>
        <v>689163.88</v>
      </c>
    </row>
    <row r="57" spans="7:19" x14ac:dyDescent="0.25">
      <c r="I57" s="17"/>
      <c r="K57" s="12">
        <f t="shared" ref="K57:K65" si="14">SUM(K56+1)</f>
        <v>46</v>
      </c>
      <c r="L57" s="12" t="s">
        <v>76</v>
      </c>
      <c r="N57" s="12">
        <v>24430</v>
      </c>
      <c r="O57" s="19">
        <v>2.98</v>
      </c>
      <c r="P57" s="17">
        <f t="shared" si="12"/>
        <v>72801.399999999994</v>
      </c>
      <c r="Q57" s="17"/>
      <c r="R57" s="17"/>
      <c r="S57" s="17">
        <f t="shared" si="13"/>
        <v>616362.48</v>
      </c>
    </row>
    <row r="58" spans="7:19" x14ac:dyDescent="0.25">
      <c r="I58" s="17"/>
      <c r="K58" s="12">
        <f t="shared" si="14"/>
        <v>47</v>
      </c>
      <c r="L58" s="12" t="s">
        <v>77</v>
      </c>
      <c r="N58" s="12">
        <v>27500</v>
      </c>
      <c r="O58" s="19">
        <v>2.98</v>
      </c>
      <c r="P58" s="17">
        <f t="shared" si="12"/>
        <v>81950</v>
      </c>
      <c r="Q58" s="17"/>
      <c r="R58" s="17"/>
      <c r="S58" s="17">
        <f t="shared" si="13"/>
        <v>534412.48</v>
      </c>
    </row>
    <row r="59" spans="7:19" x14ac:dyDescent="0.25">
      <c r="I59" s="17"/>
      <c r="K59" s="12">
        <f t="shared" si="14"/>
        <v>48</v>
      </c>
      <c r="L59" s="12" t="s">
        <v>78</v>
      </c>
      <c r="N59" s="12">
        <v>27020</v>
      </c>
      <c r="O59" s="19">
        <v>2.98</v>
      </c>
      <c r="P59" s="17">
        <f t="shared" si="12"/>
        <v>80519.600000000006</v>
      </c>
      <c r="Q59" s="17"/>
      <c r="R59" s="17"/>
      <c r="S59" s="17">
        <f t="shared" si="13"/>
        <v>453892.88</v>
      </c>
    </row>
    <row r="60" spans="7:19" x14ac:dyDescent="0.25">
      <c r="I60" s="17"/>
      <c r="K60" s="12">
        <f t="shared" si="14"/>
        <v>49</v>
      </c>
      <c r="L60" s="12" t="s">
        <v>79</v>
      </c>
      <c r="N60" s="12">
        <v>25960</v>
      </c>
      <c r="O60" s="19">
        <v>2.98</v>
      </c>
      <c r="P60" s="17">
        <f t="shared" si="12"/>
        <v>77360.800000000003</v>
      </c>
      <c r="Q60" s="17"/>
      <c r="R60" s="17"/>
      <c r="S60" s="17">
        <f t="shared" si="13"/>
        <v>376532.08</v>
      </c>
    </row>
    <row r="61" spans="7:19" x14ac:dyDescent="0.25">
      <c r="I61" s="17"/>
      <c r="K61" s="12">
        <f t="shared" si="14"/>
        <v>50</v>
      </c>
      <c r="L61" s="12" t="s">
        <v>80</v>
      </c>
      <c r="N61" s="12">
        <v>23400</v>
      </c>
      <c r="O61" s="19">
        <v>2.98</v>
      </c>
      <c r="P61" s="17">
        <f t="shared" si="12"/>
        <v>69732</v>
      </c>
      <c r="Q61" s="17"/>
      <c r="R61" s="17"/>
      <c r="S61" s="17">
        <f t="shared" si="13"/>
        <v>306800.08</v>
      </c>
    </row>
    <row r="62" spans="7:19" x14ac:dyDescent="0.25">
      <c r="I62" s="17"/>
      <c r="K62" s="12">
        <f t="shared" si="14"/>
        <v>51</v>
      </c>
      <c r="L62" s="12" t="s">
        <v>81</v>
      </c>
      <c r="N62" s="12">
        <v>22610</v>
      </c>
      <c r="O62" s="19">
        <v>2.98</v>
      </c>
      <c r="P62" s="17">
        <f t="shared" si="12"/>
        <v>67377.8</v>
      </c>
      <c r="Q62" s="17"/>
      <c r="R62" s="17"/>
      <c r="S62" s="17">
        <f t="shared" si="13"/>
        <v>239422.28000000003</v>
      </c>
    </row>
    <row r="63" spans="7:19" x14ac:dyDescent="0.25">
      <c r="I63" s="17"/>
      <c r="K63" s="12">
        <f t="shared" si="14"/>
        <v>52</v>
      </c>
      <c r="L63" s="12" t="s">
        <v>82</v>
      </c>
      <c r="N63" s="12">
        <v>23330</v>
      </c>
      <c r="O63" s="19">
        <v>2.98</v>
      </c>
      <c r="P63" s="17">
        <f t="shared" si="12"/>
        <v>69523.399999999994</v>
      </c>
      <c r="Q63" s="17"/>
      <c r="R63" s="17"/>
      <c r="S63" s="17">
        <f t="shared" si="13"/>
        <v>169898.88000000003</v>
      </c>
    </row>
    <row r="64" spans="7:19" x14ac:dyDescent="0.25">
      <c r="K64" s="12">
        <f t="shared" si="14"/>
        <v>53</v>
      </c>
      <c r="L64" s="12" t="s">
        <v>83</v>
      </c>
      <c r="N64" s="12">
        <v>26500</v>
      </c>
      <c r="O64" s="19">
        <v>2.98</v>
      </c>
      <c r="P64" s="17">
        <f t="shared" si="12"/>
        <v>78970</v>
      </c>
      <c r="Q64" s="17"/>
      <c r="R64" s="17"/>
      <c r="S64" s="17">
        <f t="shared" si="13"/>
        <v>90928.880000000034</v>
      </c>
    </row>
    <row r="65" spans="11:19" x14ac:dyDescent="0.25">
      <c r="K65" s="12">
        <f t="shared" si="14"/>
        <v>54</v>
      </c>
      <c r="L65" s="12" t="s">
        <v>84</v>
      </c>
      <c r="N65" s="12">
        <v>23940</v>
      </c>
      <c r="O65" s="19">
        <v>2.98</v>
      </c>
      <c r="P65" s="17">
        <f t="shared" si="12"/>
        <v>71341.2</v>
      </c>
      <c r="Q65" s="17"/>
      <c r="R65" s="17"/>
      <c r="S65" s="17">
        <f t="shared" si="13"/>
        <v>19587.680000000037</v>
      </c>
    </row>
    <row r="66" spans="11:19" x14ac:dyDescent="0.25">
      <c r="N66" s="12">
        <f>SUM(N56:N65)</f>
        <v>253310</v>
      </c>
      <c r="O66" s="19"/>
      <c r="P66" s="17"/>
      <c r="Q66" s="17"/>
      <c r="R66" s="17"/>
      <c r="S66" s="17"/>
    </row>
    <row r="67" spans="11:19" x14ac:dyDescent="0.25">
      <c r="O67" s="19"/>
      <c r="P67" s="17"/>
      <c r="Q67" s="17">
        <v>808600</v>
      </c>
      <c r="R67" s="17"/>
      <c r="S67" s="17">
        <f>SUM(Q67+S65)</f>
        <v>828187.68</v>
      </c>
    </row>
    <row r="68" spans="11:19" x14ac:dyDescent="0.25">
      <c r="L68" s="12" t="s">
        <v>85</v>
      </c>
      <c r="N68" s="12">
        <v>25520</v>
      </c>
      <c r="O68" s="19">
        <v>3.11</v>
      </c>
      <c r="P68" s="17">
        <f t="shared" ref="P68:P77" si="15">SUM(N68*O68)</f>
        <v>79367.199999999997</v>
      </c>
      <c r="Q68" s="17"/>
      <c r="R68" s="17"/>
      <c r="S68" s="17">
        <f t="shared" ref="S68:S77" si="16">SUM(S67-P68)</f>
        <v>748820.4800000001</v>
      </c>
    </row>
    <row r="69" spans="11:19" x14ac:dyDescent="0.25">
      <c r="L69" s="12" t="s">
        <v>86</v>
      </c>
      <c r="N69" s="12">
        <v>27520</v>
      </c>
      <c r="O69" s="19">
        <v>3.11</v>
      </c>
      <c r="P69" s="17">
        <f t="shared" si="15"/>
        <v>85587.199999999997</v>
      </c>
      <c r="Q69" s="17"/>
      <c r="R69" s="17"/>
      <c r="S69" s="17">
        <f t="shared" si="16"/>
        <v>663233.28000000014</v>
      </c>
    </row>
    <row r="70" spans="11:19" x14ac:dyDescent="0.25">
      <c r="L70" s="12" t="s">
        <v>87</v>
      </c>
      <c r="N70" s="12">
        <v>22340</v>
      </c>
      <c r="O70" s="19">
        <v>3.11</v>
      </c>
      <c r="P70" s="17">
        <f t="shared" si="15"/>
        <v>69477.399999999994</v>
      </c>
      <c r="Q70" s="17"/>
      <c r="R70" s="17"/>
      <c r="S70" s="17">
        <f t="shared" si="16"/>
        <v>593755.88000000012</v>
      </c>
    </row>
    <row r="71" spans="11:19" x14ac:dyDescent="0.25">
      <c r="L71" s="12" t="s">
        <v>88</v>
      </c>
      <c r="N71" s="12">
        <v>27600</v>
      </c>
      <c r="O71" s="19">
        <v>3.11</v>
      </c>
      <c r="P71" s="17">
        <f t="shared" si="15"/>
        <v>85836</v>
      </c>
      <c r="Q71" s="17"/>
      <c r="R71" s="17"/>
      <c r="S71" s="17">
        <f t="shared" si="16"/>
        <v>507919.88000000012</v>
      </c>
    </row>
    <row r="72" spans="11:19" x14ac:dyDescent="0.25">
      <c r="L72" s="12" t="s">
        <v>89</v>
      </c>
      <c r="N72" s="12">
        <v>23000</v>
      </c>
      <c r="O72" s="19">
        <v>3.11</v>
      </c>
      <c r="P72" s="17">
        <f t="shared" si="15"/>
        <v>71530</v>
      </c>
      <c r="Q72" s="17"/>
      <c r="R72" s="17"/>
      <c r="S72" s="17">
        <f t="shared" si="16"/>
        <v>436389.88000000012</v>
      </c>
    </row>
    <row r="73" spans="11:19" x14ac:dyDescent="0.25">
      <c r="L73" s="12" t="s">
        <v>90</v>
      </c>
      <c r="N73" s="12">
        <v>22400</v>
      </c>
      <c r="O73" s="19">
        <v>3.11</v>
      </c>
      <c r="P73" s="17">
        <f t="shared" si="15"/>
        <v>69664</v>
      </c>
      <c r="Q73" s="17"/>
      <c r="R73" s="17"/>
      <c r="S73" s="17">
        <f t="shared" si="16"/>
        <v>366725.88000000012</v>
      </c>
    </row>
    <row r="74" spans="11:19" x14ac:dyDescent="0.25">
      <c r="L74" s="12" t="s">
        <v>91</v>
      </c>
      <c r="N74" s="12">
        <v>28880</v>
      </c>
      <c r="O74" s="19">
        <v>3.11</v>
      </c>
      <c r="P74" s="17">
        <f t="shared" si="15"/>
        <v>89816.8</v>
      </c>
      <c r="Q74" s="17"/>
      <c r="R74" s="17"/>
      <c r="S74" s="17">
        <f t="shared" si="16"/>
        <v>276909.08000000013</v>
      </c>
    </row>
    <row r="75" spans="11:19" x14ac:dyDescent="0.25">
      <c r="L75" s="12" t="s">
        <v>92</v>
      </c>
      <c r="N75" s="12">
        <v>23260</v>
      </c>
      <c r="O75" s="19">
        <v>3.11</v>
      </c>
      <c r="P75" s="17">
        <f t="shared" si="15"/>
        <v>72338.599999999991</v>
      </c>
      <c r="Q75" s="17"/>
      <c r="R75" s="17"/>
      <c r="S75" s="17">
        <f t="shared" si="16"/>
        <v>204570.48000000016</v>
      </c>
    </row>
    <row r="76" spans="11:19" x14ac:dyDescent="0.25">
      <c r="L76" s="12" t="s">
        <v>93</v>
      </c>
      <c r="N76" s="12">
        <v>29470</v>
      </c>
      <c r="O76" s="19">
        <v>3.11</v>
      </c>
      <c r="P76" s="17">
        <f t="shared" si="15"/>
        <v>91651.7</v>
      </c>
      <c r="Q76" s="17"/>
      <c r="R76" s="17"/>
      <c r="S76" s="17">
        <f t="shared" si="16"/>
        <v>112918.78000000016</v>
      </c>
    </row>
    <row r="77" spans="11:19" x14ac:dyDescent="0.25">
      <c r="L77" s="12" t="s">
        <v>94</v>
      </c>
      <c r="N77" s="12">
        <v>28130</v>
      </c>
      <c r="O77" s="19">
        <v>3.11</v>
      </c>
      <c r="P77" s="17">
        <f t="shared" si="15"/>
        <v>87484.3</v>
      </c>
      <c r="Q77" s="17"/>
      <c r="R77" s="17"/>
      <c r="S77" s="17">
        <f t="shared" si="16"/>
        <v>25434.480000000156</v>
      </c>
    </row>
    <row r="78" spans="11:19" x14ac:dyDescent="0.25">
      <c r="N78" s="12">
        <f>SUM(N68:N77)</f>
        <v>258120</v>
      </c>
      <c r="O78" s="19"/>
      <c r="P78" s="17">
        <f>SUM(P7:P77)</f>
        <v>4324768.5199999996</v>
      </c>
      <c r="Q78" s="17">
        <f>SUM(Q7:Q77)</f>
        <v>4350203</v>
      </c>
      <c r="R78" s="17">
        <f>SUM(Q78-P78)</f>
        <v>25434.480000000447</v>
      </c>
      <c r="S78" s="17"/>
    </row>
    <row r="79" spans="11:19" x14ac:dyDescent="0.25">
      <c r="O79" s="19"/>
      <c r="P79" s="17"/>
      <c r="Q79" s="17"/>
      <c r="R79" s="17"/>
      <c r="S79" s="17"/>
    </row>
    <row r="80" spans="11:19" x14ac:dyDescent="0.25">
      <c r="O80" s="19"/>
      <c r="P80" s="17"/>
      <c r="Q80" s="17"/>
      <c r="R80" s="17"/>
      <c r="S80" s="17"/>
    </row>
    <row r="81" spans="15:19" x14ac:dyDescent="0.25">
      <c r="O81" s="19"/>
      <c r="P81" s="17"/>
      <c r="Q81" s="17"/>
      <c r="R81" s="17"/>
      <c r="S81" s="17"/>
    </row>
    <row r="82" spans="15:19" x14ac:dyDescent="0.25">
      <c r="O82" s="19"/>
      <c r="P82" s="17"/>
      <c r="Q82" s="17"/>
      <c r="R82" s="17"/>
      <c r="S82" s="17"/>
    </row>
    <row r="83" spans="15:19" x14ac:dyDescent="0.25">
      <c r="O83" s="19"/>
      <c r="P83" s="17"/>
      <c r="Q83" s="17"/>
      <c r="R83" s="17"/>
      <c r="S83" s="17"/>
    </row>
    <row r="84" spans="15:19" x14ac:dyDescent="0.25">
      <c r="O84" s="19"/>
      <c r="P84" s="17"/>
      <c r="Q84" s="17"/>
      <c r="R84" s="17"/>
      <c r="S84" s="17"/>
    </row>
    <row r="85" spans="15:19" x14ac:dyDescent="0.25">
      <c r="O85" s="19"/>
      <c r="P85" s="17"/>
      <c r="Q85" s="17"/>
      <c r="R85" s="17"/>
      <c r="S85" s="17"/>
    </row>
    <row r="86" spans="15:19" x14ac:dyDescent="0.25">
      <c r="O86" s="19"/>
      <c r="P86" s="17"/>
      <c r="Q86" s="17"/>
      <c r="R86" s="17"/>
      <c r="S86" s="17"/>
    </row>
    <row r="87" spans="15:19" x14ac:dyDescent="0.25">
      <c r="O87" s="19"/>
      <c r="P87" s="17"/>
      <c r="Q87" s="17"/>
      <c r="R87" s="17"/>
      <c r="S87" s="17"/>
    </row>
    <row r="88" spans="15:19" x14ac:dyDescent="0.25">
      <c r="O88" s="19"/>
      <c r="P88" s="17"/>
      <c r="Q88" s="17"/>
      <c r="R88" s="17"/>
      <c r="S88" s="17"/>
    </row>
    <row r="89" spans="15:19" x14ac:dyDescent="0.25">
      <c r="O89" s="19"/>
      <c r="P89" s="17"/>
      <c r="Q89" s="17"/>
      <c r="R89" s="17"/>
      <c r="S89" s="17"/>
    </row>
    <row r="90" spans="15:19" x14ac:dyDescent="0.25">
      <c r="O90" s="19"/>
      <c r="P90" s="17"/>
      <c r="Q90" s="17"/>
      <c r="R90" s="17"/>
      <c r="S90" s="17"/>
    </row>
    <row r="91" spans="15:19" x14ac:dyDescent="0.25">
      <c r="O91" s="19"/>
      <c r="P91" s="17"/>
      <c r="Q91" s="17"/>
      <c r="R91" s="17"/>
      <c r="S91" s="17"/>
    </row>
    <row r="92" spans="15:19" x14ac:dyDescent="0.25">
      <c r="O92" s="19"/>
      <c r="P92" s="17"/>
      <c r="Q92" s="17"/>
      <c r="R92" s="17"/>
      <c r="S92" s="17"/>
    </row>
    <row r="93" spans="15:19" x14ac:dyDescent="0.25">
      <c r="O93" s="19"/>
      <c r="P93" s="17"/>
      <c r="Q93" s="17"/>
      <c r="R93" s="17"/>
      <c r="S93" s="17"/>
    </row>
    <row r="94" spans="15:19" x14ac:dyDescent="0.25">
      <c r="O94" s="19"/>
      <c r="P94" s="17"/>
      <c r="Q94" s="17"/>
      <c r="R94" s="17"/>
      <c r="S94" s="17"/>
    </row>
    <row r="95" spans="15:19" x14ac:dyDescent="0.25">
      <c r="O95" s="19"/>
      <c r="P95" s="17"/>
      <c r="Q95" s="17"/>
      <c r="R95" s="17"/>
      <c r="S95" s="17"/>
    </row>
    <row r="96" spans="15:19" x14ac:dyDescent="0.25">
      <c r="O96" s="19"/>
      <c r="P96" s="17"/>
      <c r="Q96" s="17"/>
      <c r="R96" s="17"/>
      <c r="S96" s="17"/>
    </row>
    <row r="97" spans="15:19" x14ac:dyDescent="0.25">
      <c r="O97" s="19"/>
      <c r="P97" s="17"/>
      <c r="Q97" s="17"/>
      <c r="R97" s="17"/>
      <c r="S97" s="17"/>
    </row>
    <row r="98" spans="15:19" x14ac:dyDescent="0.25">
      <c r="O98" s="19"/>
      <c r="P98" s="17"/>
      <c r="Q98" s="17"/>
      <c r="R98" s="17"/>
      <c r="S98" s="17"/>
    </row>
    <row r="99" spans="15:19" x14ac:dyDescent="0.25">
      <c r="O99" s="19"/>
      <c r="P99" s="17"/>
      <c r="Q99" s="17"/>
      <c r="R99" s="17"/>
      <c r="S99" s="17"/>
    </row>
    <row r="100" spans="15:19" x14ac:dyDescent="0.25">
      <c r="O100" s="19"/>
      <c r="P100" s="17"/>
      <c r="Q100" s="17"/>
      <c r="R100" s="17"/>
      <c r="S100" s="17"/>
    </row>
    <row r="101" spans="15:19" x14ac:dyDescent="0.25">
      <c r="O101" s="19"/>
      <c r="P101" s="17"/>
      <c r="Q101" s="17"/>
      <c r="R101" s="17"/>
      <c r="S101" s="17"/>
    </row>
    <row r="102" spans="15:19" x14ac:dyDescent="0.25">
      <c r="O102" s="19"/>
      <c r="P102" s="17"/>
      <c r="Q102" s="17"/>
      <c r="R102" s="17"/>
      <c r="S102" s="17"/>
    </row>
    <row r="103" spans="15:19" x14ac:dyDescent="0.25">
      <c r="O103" s="19"/>
      <c r="P103" s="17"/>
      <c r="Q103" s="17"/>
      <c r="R103" s="17"/>
      <c r="S103" s="17"/>
    </row>
    <row r="104" spans="15:19" x14ac:dyDescent="0.25">
      <c r="O104" s="19"/>
      <c r="P104" s="17"/>
      <c r="Q104" s="17"/>
      <c r="R104" s="17"/>
      <c r="S104" s="17"/>
    </row>
    <row r="105" spans="15:19" x14ac:dyDescent="0.25">
      <c r="O105" s="19"/>
      <c r="P105" s="17"/>
      <c r="Q105" s="17"/>
      <c r="R105" s="17"/>
      <c r="S105" s="17"/>
    </row>
    <row r="106" spans="15:19" x14ac:dyDescent="0.25">
      <c r="O106" s="19"/>
      <c r="P106" s="17"/>
      <c r="Q106" s="17"/>
      <c r="R106" s="17"/>
      <c r="S106" s="17"/>
    </row>
    <row r="107" spans="15:19" x14ac:dyDescent="0.25">
      <c r="O107" s="19"/>
      <c r="P107" s="17"/>
      <c r="Q107" s="17"/>
      <c r="R107" s="17"/>
      <c r="S107" s="17"/>
    </row>
    <row r="108" spans="15:19" x14ac:dyDescent="0.25">
      <c r="O108" s="19"/>
      <c r="P108" s="17"/>
      <c r="Q108" s="17"/>
      <c r="R108" s="17"/>
      <c r="S108" s="17"/>
    </row>
    <row r="109" spans="15:19" x14ac:dyDescent="0.25">
      <c r="O109" s="19"/>
      <c r="P109" s="17"/>
      <c r="Q109" s="17"/>
      <c r="R109" s="17"/>
      <c r="S109" s="17"/>
    </row>
    <row r="110" spans="15:19" x14ac:dyDescent="0.25">
      <c r="O110" s="19"/>
      <c r="P110" s="17"/>
      <c r="Q110" s="17"/>
      <c r="R110" s="17"/>
      <c r="S110" s="17"/>
    </row>
    <row r="111" spans="15:19" x14ac:dyDescent="0.25">
      <c r="O111" s="19"/>
      <c r="P111" s="17"/>
      <c r="Q111" s="17"/>
      <c r="R111" s="17"/>
      <c r="S111" s="17"/>
    </row>
    <row r="112" spans="15:19" x14ac:dyDescent="0.25">
      <c r="O112" s="19"/>
      <c r="P112" s="17"/>
      <c r="Q112" s="17"/>
      <c r="R112" s="17"/>
      <c r="S112" s="17"/>
    </row>
    <row r="113" spans="15:19" x14ac:dyDescent="0.25">
      <c r="O113" s="19"/>
      <c r="P113" s="17"/>
      <c r="Q113" s="17"/>
      <c r="R113" s="17"/>
      <c r="S113" s="17"/>
    </row>
    <row r="114" spans="15:19" x14ac:dyDescent="0.25">
      <c r="O114" s="19"/>
      <c r="P114" s="17"/>
      <c r="Q114" s="17"/>
      <c r="R114" s="17"/>
      <c r="S114" s="17"/>
    </row>
    <row r="115" spans="15:19" x14ac:dyDescent="0.25">
      <c r="O115" s="19"/>
      <c r="P115" s="17"/>
      <c r="Q115" s="17"/>
      <c r="R115" s="17"/>
      <c r="S115" s="17"/>
    </row>
    <row r="116" spans="15:19" x14ac:dyDescent="0.25">
      <c r="O116" s="17"/>
      <c r="P116" s="17"/>
      <c r="Q116" s="17"/>
      <c r="R116" s="17"/>
      <c r="S116" s="17"/>
    </row>
    <row r="117" spans="15:19" x14ac:dyDescent="0.25">
      <c r="O117" s="17"/>
      <c r="P117" s="17"/>
      <c r="Q117" s="17"/>
      <c r="R117" s="17"/>
      <c r="S117" s="17"/>
    </row>
    <row r="118" spans="15:19" x14ac:dyDescent="0.25">
      <c r="O118" s="17"/>
      <c r="P118" s="17"/>
      <c r="Q118" s="17"/>
      <c r="R118" s="17"/>
      <c r="S118" s="17"/>
    </row>
    <row r="119" spans="15:19" x14ac:dyDescent="0.25">
      <c r="O119" s="17"/>
    </row>
    <row r="120" spans="15:19" x14ac:dyDescent="0.25">
      <c r="O120" s="17"/>
    </row>
    <row r="121" spans="15:19" x14ac:dyDescent="0.25">
      <c r="O121" s="17"/>
    </row>
    <row r="122" spans="15:19" x14ac:dyDescent="0.25">
      <c r="O122" s="17"/>
    </row>
    <row r="123" spans="15:19" x14ac:dyDescent="0.25">
      <c r="O123" s="17"/>
    </row>
    <row r="124" spans="15:19" x14ac:dyDescent="0.25">
      <c r="O124" s="17"/>
    </row>
    <row r="125" spans="15:19" x14ac:dyDescent="0.25">
      <c r="O125" s="17"/>
    </row>
    <row r="126" spans="15:19" x14ac:dyDescent="0.25">
      <c r="O126" s="17"/>
    </row>
    <row r="127" spans="15:19" x14ac:dyDescent="0.25">
      <c r="O127" s="17"/>
    </row>
    <row r="128" spans="15:19" x14ac:dyDescent="0.25">
      <c r="O128" s="17"/>
    </row>
    <row r="129" spans="15:15" x14ac:dyDescent="0.25">
      <c r="O129" s="17"/>
    </row>
    <row r="130" spans="15:15" x14ac:dyDescent="0.25">
      <c r="O130" s="17"/>
    </row>
    <row r="131" spans="15:15" x14ac:dyDescent="0.25">
      <c r="O131" s="17"/>
    </row>
    <row r="132" spans="15:15" x14ac:dyDescent="0.25">
      <c r="O132" s="17"/>
    </row>
    <row r="133" spans="15:15" x14ac:dyDescent="0.25">
      <c r="O133" s="17"/>
    </row>
    <row r="134" spans="15:15" x14ac:dyDescent="0.25">
      <c r="O134" s="17"/>
    </row>
    <row r="135" spans="15:15" x14ac:dyDescent="0.25">
      <c r="O135" s="17"/>
    </row>
    <row r="136" spans="15:15" x14ac:dyDescent="0.25">
      <c r="O136" s="17"/>
    </row>
    <row r="137" spans="15:15" x14ac:dyDescent="0.25">
      <c r="O137" s="17"/>
    </row>
    <row r="138" spans="15:15" x14ac:dyDescent="0.25">
      <c r="O138" s="17"/>
    </row>
    <row r="139" spans="15:15" x14ac:dyDescent="0.25">
      <c r="O139" s="17"/>
    </row>
  </sheetData>
  <mergeCells count="1">
    <mergeCell ref="B5:F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80"/>
  <sheetViews>
    <sheetView zoomScaleNormal="100" workbookViewId="0">
      <pane ySplit="2" topLeftCell="A57" activePane="bottomLeft" state="frozen"/>
      <selection pane="bottomLeft" activeCell="J50" sqref="J50"/>
    </sheetView>
  </sheetViews>
  <sheetFormatPr defaultRowHeight="15" x14ac:dyDescent="0.25"/>
  <cols>
    <col min="1" max="1" width="14.140625" style="30" bestFit="1" customWidth="1"/>
    <col min="2" max="2" width="18.28515625" style="30" bestFit="1" customWidth="1"/>
    <col min="3" max="3" width="18.28515625" style="30" customWidth="1"/>
    <col min="4" max="4" width="11.7109375" style="30" bestFit="1" customWidth="1"/>
    <col min="5" max="5" width="9.140625" style="30"/>
    <col min="6" max="6" width="26.85546875" style="64" bestFit="1" customWidth="1"/>
    <col min="7" max="7" width="9.140625" style="30"/>
    <col min="8" max="8" width="13.42578125" style="32" bestFit="1" customWidth="1"/>
    <col min="9" max="9" width="13.42578125" style="33" bestFit="1" customWidth="1"/>
    <col min="10" max="10" width="14.140625" style="33" bestFit="1" customWidth="1"/>
    <col min="11" max="11" width="13.42578125" style="20" bestFit="1" customWidth="1"/>
    <col min="12" max="12" width="13.28515625" style="22" bestFit="1" customWidth="1"/>
    <col min="13" max="13" width="10.5703125" bestFit="1" customWidth="1"/>
  </cols>
  <sheetData>
    <row r="1" spans="1:12" ht="15.75" x14ac:dyDescent="0.25">
      <c r="B1" s="31" t="s">
        <v>0</v>
      </c>
      <c r="C1" s="31"/>
      <c r="D1" s="31"/>
      <c r="E1" s="31"/>
      <c r="F1" s="31"/>
      <c r="G1" s="31"/>
    </row>
    <row r="2" spans="1:12" ht="45" x14ac:dyDescent="0.25">
      <c r="A2" s="34" t="s">
        <v>1</v>
      </c>
      <c r="B2" s="34" t="s">
        <v>2</v>
      </c>
      <c r="C2" s="34" t="s">
        <v>150</v>
      </c>
      <c r="D2" s="34" t="s">
        <v>3</v>
      </c>
      <c r="E2" s="35" t="s">
        <v>4</v>
      </c>
      <c r="F2" s="36" t="s">
        <v>5</v>
      </c>
      <c r="G2" s="37" t="s">
        <v>6</v>
      </c>
      <c r="H2" s="38" t="s">
        <v>8</v>
      </c>
      <c r="I2" s="38" t="s">
        <v>7</v>
      </c>
      <c r="J2" s="38" t="s">
        <v>9</v>
      </c>
      <c r="K2" s="21" t="s">
        <v>101</v>
      </c>
      <c r="L2" s="27" t="s">
        <v>153</v>
      </c>
    </row>
    <row r="3" spans="1:12" x14ac:dyDescent="0.25">
      <c r="A3" s="39">
        <v>42705</v>
      </c>
      <c r="B3" s="40" t="s">
        <v>10</v>
      </c>
      <c r="C3" s="40"/>
      <c r="D3" s="41"/>
      <c r="E3" s="41"/>
      <c r="F3" s="42"/>
      <c r="G3" s="41"/>
      <c r="H3" s="43"/>
      <c r="I3" s="44"/>
      <c r="J3" s="45">
        <v>10068</v>
      </c>
    </row>
    <row r="4" spans="1:12" x14ac:dyDescent="0.25">
      <c r="A4" s="46">
        <v>42796</v>
      </c>
      <c r="B4" s="41" t="s">
        <v>11</v>
      </c>
      <c r="C4" s="41"/>
      <c r="D4" s="41" t="s">
        <v>44</v>
      </c>
      <c r="E4" s="41"/>
      <c r="F4" s="42"/>
      <c r="G4" s="41"/>
      <c r="H4" s="43">
        <v>764383</v>
      </c>
      <c r="I4" s="44"/>
      <c r="J4" s="44">
        <f>H4-J3</f>
        <v>754315</v>
      </c>
    </row>
    <row r="5" spans="1:12" x14ac:dyDescent="0.25">
      <c r="A5" s="46">
        <v>42818</v>
      </c>
      <c r="B5" s="41" t="s">
        <v>12</v>
      </c>
      <c r="C5" s="41"/>
      <c r="D5" s="47" t="s">
        <v>22</v>
      </c>
      <c r="E5" s="41">
        <v>107.57</v>
      </c>
      <c r="F5" s="42">
        <v>2980</v>
      </c>
      <c r="G5" s="41"/>
      <c r="H5" s="43"/>
      <c r="I5" s="48">
        <v>320558.59999999998</v>
      </c>
      <c r="J5" s="44">
        <f>SUM(J4-I5)</f>
        <v>433756.4</v>
      </c>
      <c r="K5" s="20" t="s">
        <v>107</v>
      </c>
    </row>
    <row r="6" spans="1:12" x14ac:dyDescent="0.25">
      <c r="A6" s="46">
        <v>42828</v>
      </c>
      <c r="B6" s="41" t="s">
        <v>12</v>
      </c>
      <c r="C6" s="41"/>
      <c r="D6" s="47" t="s">
        <v>23</v>
      </c>
      <c r="E6" s="41">
        <v>73.77</v>
      </c>
      <c r="F6" s="42">
        <v>2980</v>
      </c>
      <c r="G6" s="41"/>
      <c r="H6" s="43"/>
      <c r="I6" s="48">
        <v>219834.59999999998</v>
      </c>
      <c r="J6" s="44">
        <f>SUM(J5-I6)</f>
        <v>213921.80000000005</v>
      </c>
      <c r="K6" s="20" t="s">
        <v>108</v>
      </c>
    </row>
    <row r="7" spans="1:12" x14ac:dyDescent="0.25">
      <c r="A7" s="46">
        <v>42831</v>
      </c>
      <c r="B7" s="41" t="s">
        <v>11</v>
      </c>
      <c r="C7" s="41"/>
      <c r="D7" s="41" t="s">
        <v>44</v>
      </c>
      <c r="E7" s="41"/>
      <c r="F7" s="42"/>
      <c r="G7" s="41"/>
      <c r="H7" s="43">
        <v>808250</v>
      </c>
      <c r="I7" s="44"/>
      <c r="J7" s="44">
        <f>SUM(J6+H7)</f>
        <v>1022171.8</v>
      </c>
    </row>
    <row r="8" spans="1:12" x14ac:dyDescent="0.25">
      <c r="A8" s="46">
        <v>42832</v>
      </c>
      <c r="B8" s="41" t="s">
        <v>12</v>
      </c>
      <c r="C8" s="41"/>
      <c r="D8" s="47" t="s">
        <v>24</v>
      </c>
      <c r="E8" s="41">
        <v>46.01</v>
      </c>
      <c r="F8" s="42">
        <v>2980</v>
      </c>
      <c r="G8" s="41"/>
      <c r="H8" s="43"/>
      <c r="I8" s="48">
        <v>137109.79999999999</v>
      </c>
      <c r="J8" s="44">
        <f>SUM(J7-I8)</f>
        <v>885062</v>
      </c>
      <c r="K8" s="20" t="s">
        <v>109</v>
      </c>
    </row>
    <row r="9" spans="1:12" x14ac:dyDescent="0.25">
      <c r="A9" s="46">
        <v>42833</v>
      </c>
      <c r="B9" s="41" t="s">
        <v>12</v>
      </c>
      <c r="C9" s="41"/>
      <c r="D9" s="47" t="s">
        <v>25</v>
      </c>
      <c r="E9" s="41">
        <v>25.96</v>
      </c>
      <c r="F9" s="42">
        <v>2980</v>
      </c>
      <c r="G9" s="41"/>
      <c r="H9" s="43"/>
      <c r="I9" s="48">
        <v>77360.800000000003</v>
      </c>
      <c r="J9" s="44">
        <f t="shared" ref="J9:J16" si="0">SUM(J8-I9)</f>
        <v>807701.2</v>
      </c>
      <c r="K9" s="20" t="s">
        <v>105</v>
      </c>
    </row>
    <row r="10" spans="1:12" x14ac:dyDescent="0.25">
      <c r="A10" s="46">
        <v>42833</v>
      </c>
      <c r="B10" s="41" t="s">
        <v>12</v>
      </c>
      <c r="C10" s="41"/>
      <c r="D10" s="47" t="s">
        <v>25</v>
      </c>
      <c r="E10" s="41">
        <v>80.86</v>
      </c>
      <c r="F10" s="42">
        <v>3110</v>
      </c>
      <c r="G10" s="41"/>
      <c r="H10" s="43"/>
      <c r="I10" s="48">
        <v>251474.6</v>
      </c>
      <c r="J10" s="44">
        <f t="shared" si="0"/>
        <v>556226.6</v>
      </c>
      <c r="K10" s="20" t="s">
        <v>110</v>
      </c>
    </row>
    <row r="11" spans="1:12" x14ac:dyDescent="0.25">
      <c r="A11" s="46">
        <v>42860</v>
      </c>
      <c r="B11" s="41" t="s">
        <v>12</v>
      </c>
      <c r="C11" s="41"/>
      <c r="D11" s="49">
        <v>42867</v>
      </c>
      <c r="E11" s="41">
        <v>25.52</v>
      </c>
      <c r="F11" s="42">
        <v>3110</v>
      </c>
      <c r="G11" s="41"/>
      <c r="H11" s="43"/>
      <c r="I11" s="48">
        <v>79367.199999999997</v>
      </c>
      <c r="J11" s="44">
        <f t="shared" si="0"/>
        <v>476859.39999999997</v>
      </c>
      <c r="K11" s="20" t="s">
        <v>105</v>
      </c>
    </row>
    <row r="12" spans="1:12" x14ac:dyDescent="0.25">
      <c r="A12" s="46">
        <v>42865</v>
      </c>
      <c r="B12" s="41" t="s">
        <v>12</v>
      </c>
      <c r="C12" s="41"/>
      <c r="D12" s="49">
        <v>42868</v>
      </c>
      <c r="E12" s="41">
        <v>77.459999999999994</v>
      </c>
      <c r="F12" s="42">
        <v>3110</v>
      </c>
      <c r="G12" s="41"/>
      <c r="H12" s="43"/>
      <c r="I12" s="48">
        <v>240900.59999999998</v>
      </c>
      <c r="J12" s="44">
        <f t="shared" si="0"/>
        <v>235958.8</v>
      </c>
      <c r="K12" s="20" t="s">
        <v>108</v>
      </c>
    </row>
    <row r="13" spans="1:12" x14ac:dyDescent="0.25">
      <c r="A13" s="46">
        <v>42865</v>
      </c>
      <c r="B13" s="41" t="s">
        <v>12</v>
      </c>
      <c r="C13" s="41"/>
      <c r="D13" s="49">
        <v>42869</v>
      </c>
      <c r="E13" s="41">
        <v>74.28</v>
      </c>
      <c r="F13" s="42">
        <v>3110</v>
      </c>
      <c r="G13" s="41"/>
      <c r="H13" s="43"/>
      <c r="I13" s="48">
        <v>231010.80000000002</v>
      </c>
      <c r="J13" s="44">
        <f t="shared" si="0"/>
        <v>4947.9999999999709</v>
      </c>
      <c r="K13" s="20" t="s">
        <v>108</v>
      </c>
    </row>
    <row r="14" spans="1:12" x14ac:dyDescent="0.25">
      <c r="A14" s="46">
        <v>42905</v>
      </c>
      <c r="B14" s="41" t="s">
        <v>11</v>
      </c>
      <c r="C14" s="41"/>
      <c r="D14" s="41" t="s">
        <v>44</v>
      </c>
      <c r="E14" s="41"/>
      <c r="F14" s="50"/>
      <c r="G14" s="41"/>
      <c r="H14" s="43">
        <v>744650</v>
      </c>
      <c r="I14" s="44"/>
      <c r="J14" s="44">
        <f>SUM(J13+H14)</f>
        <v>749598</v>
      </c>
    </row>
    <row r="15" spans="1:12" x14ac:dyDescent="0.25">
      <c r="A15" s="46">
        <v>42913</v>
      </c>
      <c r="B15" s="41" t="s">
        <v>12</v>
      </c>
      <c r="C15" s="41"/>
      <c r="D15" s="49" t="s">
        <v>95</v>
      </c>
      <c r="E15" s="41">
        <v>238.06</v>
      </c>
      <c r="F15" s="42">
        <v>2995</v>
      </c>
      <c r="G15" s="41"/>
      <c r="H15" s="43"/>
      <c r="I15" s="48">
        <f>SUM(E15*F15)</f>
        <v>712989.7</v>
      </c>
      <c r="J15" s="44">
        <f t="shared" si="0"/>
        <v>36608.300000000047</v>
      </c>
      <c r="K15" s="20" t="s">
        <v>102</v>
      </c>
    </row>
    <row r="16" spans="1:12" s="12" customFormat="1" x14ac:dyDescent="0.25">
      <c r="A16" s="46">
        <v>42933</v>
      </c>
      <c r="B16" s="41" t="s">
        <v>12</v>
      </c>
      <c r="C16" s="41"/>
      <c r="D16" s="49" t="s">
        <v>100</v>
      </c>
      <c r="E16" s="41">
        <v>27.52</v>
      </c>
      <c r="F16" s="42">
        <v>2995</v>
      </c>
      <c r="G16" s="41"/>
      <c r="H16" s="43"/>
      <c r="I16" s="48">
        <f>SUM(E16*F16)</f>
        <v>82422.399999999994</v>
      </c>
      <c r="J16" s="44">
        <f t="shared" si="0"/>
        <v>-45814.099999999948</v>
      </c>
      <c r="K16" s="20" t="s">
        <v>103</v>
      </c>
      <c r="L16" s="22"/>
    </row>
    <row r="17" spans="1:12" x14ac:dyDescent="0.25">
      <c r="A17" s="46">
        <v>42928</v>
      </c>
      <c r="B17" s="41" t="s">
        <v>11</v>
      </c>
      <c r="C17" s="41"/>
      <c r="D17" s="41" t="s">
        <v>44</v>
      </c>
      <c r="E17" s="41"/>
      <c r="F17" s="42"/>
      <c r="G17" s="41"/>
      <c r="H17" s="43">
        <v>748400</v>
      </c>
      <c r="I17" s="44"/>
      <c r="J17" s="44">
        <f>SUM(J16+H17)</f>
        <v>702585.9</v>
      </c>
    </row>
    <row r="18" spans="1:12" x14ac:dyDescent="0.25">
      <c r="A18" s="46">
        <v>42937</v>
      </c>
      <c r="B18" s="41" t="s">
        <v>12</v>
      </c>
      <c r="C18" s="41"/>
      <c r="D18" s="41" t="s">
        <v>96</v>
      </c>
      <c r="E18" s="41">
        <v>215.245</v>
      </c>
      <c r="F18" s="42">
        <v>2995</v>
      </c>
      <c r="G18" s="41"/>
      <c r="H18" s="43"/>
      <c r="I18" s="48">
        <f>E18*F18</f>
        <v>644658.77500000002</v>
      </c>
      <c r="J18" s="44">
        <f t="shared" ref="J18:J42" si="1">J17+H18-I18</f>
        <v>57927.125</v>
      </c>
      <c r="K18" s="20" t="s">
        <v>104</v>
      </c>
    </row>
    <row r="19" spans="1:12" x14ac:dyDescent="0.25">
      <c r="A19" s="46">
        <v>42943</v>
      </c>
      <c r="B19" s="41" t="s">
        <v>12</v>
      </c>
      <c r="C19" s="41"/>
      <c r="D19" s="41" t="s">
        <v>97</v>
      </c>
      <c r="E19" s="41">
        <v>27.36</v>
      </c>
      <c r="F19" s="42">
        <v>2995</v>
      </c>
      <c r="G19" s="41"/>
      <c r="H19" s="43"/>
      <c r="I19" s="48">
        <f>E19*F19</f>
        <v>81943.199999999997</v>
      </c>
      <c r="J19" s="44">
        <f t="shared" si="1"/>
        <v>-24016.074999999997</v>
      </c>
      <c r="K19" s="20" t="s">
        <v>105</v>
      </c>
    </row>
    <row r="20" spans="1:12" x14ac:dyDescent="0.25">
      <c r="A20" s="46">
        <v>42943</v>
      </c>
      <c r="B20" s="41" t="s">
        <v>11</v>
      </c>
      <c r="C20" s="41"/>
      <c r="D20" s="41" t="s">
        <v>44</v>
      </c>
      <c r="E20" s="41"/>
      <c r="F20" s="42"/>
      <c r="G20" s="41"/>
      <c r="H20" s="43">
        <v>813450</v>
      </c>
      <c r="I20" s="44"/>
      <c r="J20" s="44">
        <f t="shared" si="1"/>
        <v>789433.92500000005</v>
      </c>
    </row>
    <row r="21" spans="1:12" x14ac:dyDescent="0.25">
      <c r="A21" s="46">
        <v>42949</v>
      </c>
      <c r="B21" s="41" t="s">
        <v>12</v>
      </c>
      <c r="C21" s="41"/>
      <c r="D21" s="41" t="s">
        <v>98</v>
      </c>
      <c r="E21" s="41">
        <v>26.32</v>
      </c>
      <c r="F21" s="42">
        <v>2995</v>
      </c>
      <c r="G21" s="41"/>
      <c r="H21" s="43"/>
      <c r="I21" s="48">
        <f>E21*F21</f>
        <v>78828.399999999994</v>
      </c>
      <c r="J21" s="44">
        <f t="shared" si="1"/>
        <v>710605.52500000002</v>
      </c>
      <c r="K21" s="20" t="s">
        <v>105</v>
      </c>
    </row>
    <row r="22" spans="1:12" x14ac:dyDescent="0.25">
      <c r="A22" s="46">
        <v>42949</v>
      </c>
      <c r="B22" s="41" t="s">
        <v>12</v>
      </c>
      <c r="C22" s="41"/>
      <c r="D22" s="41" t="s">
        <v>98</v>
      </c>
      <c r="E22" s="41">
        <v>162.11000000000001</v>
      </c>
      <c r="F22" s="42">
        <v>3130</v>
      </c>
      <c r="G22" s="51"/>
      <c r="H22" s="43"/>
      <c r="I22" s="48">
        <f>SUM(E22*F22)</f>
        <v>507404.30000000005</v>
      </c>
      <c r="J22" s="44">
        <f t="shared" si="1"/>
        <v>203201.22499999998</v>
      </c>
      <c r="K22" s="20" t="s">
        <v>106</v>
      </c>
    </row>
    <row r="23" spans="1:12" x14ac:dyDescent="0.25">
      <c r="A23" s="46">
        <v>42951</v>
      </c>
      <c r="B23" s="41" t="s">
        <v>12</v>
      </c>
      <c r="C23" s="41"/>
      <c r="D23" s="41" t="s">
        <v>99</v>
      </c>
      <c r="E23" s="41">
        <v>104.98</v>
      </c>
      <c r="F23" s="42">
        <v>3130</v>
      </c>
      <c r="G23" s="51"/>
      <c r="H23" s="43"/>
      <c r="I23" s="48">
        <f>SUM(E23*F23)</f>
        <v>328587.40000000002</v>
      </c>
      <c r="J23" s="44">
        <f t="shared" si="1"/>
        <v>-125386.17500000005</v>
      </c>
      <c r="K23" s="24" t="s">
        <v>107</v>
      </c>
      <c r="L23" s="25"/>
    </row>
    <row r="24" spans="1:12" x14ac:dyDescent="0.25">
      <c r="A24" s="46">
        <v>42948</v>
      </c>
      <c r="B24" s="41" t="s">
        <v>11</v>
      </c>
      <c r="C24" s="41"/>
      <c r="D24" s="41" t="s">
        <v>44</v>
      </c>
      <c r="E24" s="41"/>
      <c r="F24" s="42"/>
      <c r="G24" s="51"/>
      <c r="H24" s="43">
        <v>808250</v>
      </c>
      <c r="I24" s="52"/>
      <c r="J24" s="44">
        <f t="shared" si="1"/>
        <v>682863.82499999995</v>
      </c>
    </row>
    <row r="25" spans="1:12" x14ac:dyDescent="0.25">
      <c r="A25" s="46">
        <v>42962</v>
      </c>
      <c r="B25" s="41" t="s">
        <v>111</v>
      </c>
      <c r="C25" s="41"/>
      <c r="D25" s="41">
        <v>161407333</v>
      </c>
      <c r="E25" s="41">
        <v>25.3</v>
      </c>
      <c r="F25" s="42">
        <v>3110</v>
      </c>
      <c r="G25" s="51"/>
      <c r="H25" s="43"/>
      <c r="I25" s="48">
        <f>SUM(E25*F25)</f>
        <v>78683</v>
      </c>
      <c r="J25" s="44">
        <f t="shared" si="1"/>
        <v>604180.82499999995</v>
      </c>
      <c r="K25" s="20" t="s">
        <v>112</v>
      </c>
    </row>
    <row r="26" spans="1:12" x14ac:dyDescent="0.25">
      <c r="A26" s="46">
        <v>42976</v>
      </c>
      <c r="B26" s="41" t="s">
        <v>12</v>
      </c>
      <c r="C26" s="41"/>
      <c r="D26" s="41" t="s">
        <v>113</v>
      </c>
      <c r="E26" s="41">
        <v>238.34</v>
      </c>
      <c r="F26" s="42">
        <v>3110</v>
      </c>
      <c r="G26" s="51"/>
      <c r="H26" s="43"/>
      <c r="I26" s="48">
        <f>E26*F26</f>
        <v>741237.4</v>
      </c>
      <c r="J26" s="44">
        <f t="shared" si="1"/>
        <v>-137056.57500000007</v>
      </c>
      <c r="K26" s="20" t="s">
        <v>114</v>
      </c>
    </row>
    <row r="27" spans="1:12" x14ac:dyDescent="0.25">
      <c r="A27" s="46">
        <v>42985</v>
      </c>
      <c r="B27" s="41" t="s">
        <v>115</v>
      </c>
      <c r="C27" s="41"/>
      <c r="D27" s="41" t="s">
        <v>116</v>
      </c>
      <c r="E27" s="41">
        <v>-2.94</v>
      </c>
      <c r="F27" s="42">
        <v>3110</v>
      </c>
      <c r="G27" s="51"/>
      <c r="H27" s="53">
        <v>9143.4</v>
      </c>
      <c r="I27" s="44"/>
      <c r="J27" s="44">
        <f t="shared" si="1"/>
        <v>-127913.17500000008</v>
      </c>
    </row>
    <row r="28" spans="1:12" x14ac:dyDescent="0.25">
      <c r="A28" s="46">
        <v>42989</v>
      </c>
      <c r="B28" s="41" t="s">
        <v>11</v>
      </c>
      <c r="C28" s="41"/>
      <c r="D28" s="41" t="s">
        <v>44</v>
      </c>
      <c r="E28" s="41"/>
      <c r="F28" s="42"/>
      <c r="G28" s="51"/>
      <c r="H28" s="43">
        <v>101344</v>
      </c>
      <c r="I28" s="44"/>
      <c r="J28" s="44">
        <f t="shared" si="1"/>
        <v>-26569.175000000076</v>
      </c>
    </row>
    <row r="29" spans="1:12" x14ac:dyDescent="0.25">
      <c r="A29" s="46">
        <v>43031</v>
      </c>
      <c r="B29" s="41" t="s">
        <v>11</v>
      </c>
      <c r="C29" s="41"/>
      <c r="D29" s="41" t="s">
        <v>44</v>
      </c>
      <c r="E29" s="41"/>
      <c r="F29" s="42"/>
      <c r="G29" s="51"/>
      <c r="H29" s="43">
        <v>886250</v>
      </c>
      <c r="I29" s="44"/>
      <c r="J29" s="44">
        <f t="shared" si="1"/>
        <v>859680.82499999995</v>
      </c>
    </row>
    <row r="30" spans="1:12" x14ac:dyDescent="0.25">
      <c r="A30" s="46">
        <v>43033</v>
      </c>
      <c r="B30" s="41" t="s">
        <v>12</v>
      </c>
      <c r="C30" s="41"/>
      <c r="D30" s="41" t="s">
        <v>117</v>
      </c>
      <c r="E30" s="41">
        <v>262.37</v>
      </c>
      <c r="F30" s="42">
        <v>3410</v>
      </c>
      <c r="G30" s="41"/>
      <c r="H30" s="43"/>
      <c r="I30" s="48">
        <f>E30*F30</f>
        <v>894681.70000000007</v>
      </c>
      <c r="J30" s="44">
        <f t="shared" si="1"/>
        <v>-35000.875000000116</v>
      </c>
      <c r="K30" s="20" t="s">
        <v>118</v>
      </c>
    </row>
    <row r="31" spans="1:12" x14ac:dyDescent="0.25">
      <c r="A31" s="46">
        <v>43042</v>
      </c>
      <c r="B31" s="41" t="s">
        <v>11</v>
      </c>
      <c r="C31" s="41"/>
      <c r="D31" s="41" t="s">
        <v>44</v>
      </c>
      <c r="E31" s="41"/>
      <c r="F31" s="42"/>
      <c r="G31" s="41"/>
      <c r="H31" s="43">
        <v>917450</v>
      </c>
      <c r="I31" s="44"/>
      <c r="J31" s="44">
        <f t="shared" si="1"/>
        <v>882449.12499999988</v>
      </c>
    </row>
    <row r="32" spans="1:12" x14ac:dyDescent="0.25">
      <c r="A32" s="54" t="s">
        <v>119</v>
      </c>
      <c r="B32" s="41" t="s">
        <v>11</v>
      </c>
      <c r="C32" s="41"/>
      <c r="D32" s="41" t="s">
        <v>44</v>
      </c>
      <c r="E32" s="41"/>
      <c r="F32" s="42"/>
      <c r="G32" s="41"/>
      <c r="H32" s="43">
        <v>961650</v>
      </c>
      <c r="I32" s="44"/>
      <c r="J32" s="44">
        <f t="shared" si="1"/>
        <v>1844099.125</v>
      </c>
    </row>
    <row r="33" spans="1:13" s="12" customFormat="1" x14ac:dyDescent="0.25">
      <c r="A33" s="54" t="s">
        <v>121</v>
      </c>
      <c r="B33" s="54" t="s">
        <v>12</v>
      </c>
      <c r="C33" s="55" t="s">
        <v>149</v>
      </c>
      <c r="D33" s="54" t="s">
        <v>126</v>
      </c>
      <c r="E33" s="54">
        <v>126.36</v>
      </c>
      <c r="F33" s="56">
        <v>3530</v>
      </c>
      <c r="G33" s="54"/>
      <c r="H33" s="43"/>
      <c r="I33" s="48">
        <f>E33*F33</f>
        <v>446050.8</v>
      </c>
      <c r="J33" s="44">
        <f t="shared" si="1"/>
        <v>1398048.325</v>
      </c>
      <c r="K33" s="12" t="s">
        <v>138</v>
      </c>
      <c r="L33" s="22">
        <f>E33*80</f>
        <v>10108.799999999999</v>
      </c>
    </row>
    <row r="34" spans="1:13" s="22" customFormat="1" x14ac:dyDescent="0.25">
      <c r="A34" s="55" t="s">
        <v>121</v>
      </c>
      <c r="B34" s="55" t="s">
        <v>12</v>
      </c>
      <c r="C34" s="55" t="s">
        <v>149</v>
      </c>
      <c r="D34" s="55" t="s">
        <v>127</v>
      </c>
      <c r="E34" s="55">
        <v>129.01</v>
      </c>
      <c r="F34" s="57">
        <v>3530</v>
      </c>
      <c r="G34" s="58">
        <v>455405.3</v>
      </c>
      <c r="H34" s="59">
        <v>0</v>
      </c>
      <c r="I34" s="48">
        <f>E34*F34</f>
        <v>455405.3</v>
      </c>
      <c r="J34" s="44">
        <f t="shared" si="1"/>
        <v>942643.02499999991</v>
      </c>
      <c r="K34" s="22" t="s">
        <v>138</v>
      </c>
      <c r="L34" s="22">
        <f>E34*80</f>
        <v>10320.799999999999</v>
      </c>
    </row>
    <row r="35" spans="1:13" s="12" customFormat="1" x14ac:dyDescent="0.25">
      <c r="A35" s="54" t="s">
        <v>122</v>
      </c>
      <c r="B35" s="60" t="s">
        <v>12</v>
      </c>
      <c r="C35" s="61" t="s">
        <v>151</v>
      </c>
      <c r="D35" s="60" t="s">
        <v>128</v>
      </c>
      <c r="E35" s="54">
        <v>188.91</v>
      </c>
      <c r="F35" s="56">
        <v>3700</v>
      </c>
      <c r="G35" s="41"/>
      <c r="H35" s="43">
        <v>0</v>
      </c>
      <c r="I35" s="48">
        <f>E35*F35</f>
        <v>698967</v>
      </c>
      <c r="J35" s="44">
        <f t="shared" si="1"/>
        <v>243676.02499999991</v>
      </c>
      <c r="K35" s="12" t="s">
        <v>137</v>
      </c>
      <c r="L35" s="22">
        <f>E35*80</f>
        <v>15112.8</v>
      </c>
    </row>
    <row r="36" spans="1:13" s="12" customFormat="1" x14ac:dyDescent="0.25">
      <c r="A36" s="54" t="s">
        <v>122</v>
      </c>
      <c r="B36" s="54" t="s">
        <v>12</v>
      </c>
      <c r="C36" s="61" t="s">
        <v>151</v>
      </c>
      <c r="D36" s="54" t="s">
        <v>129</v>
      </c>
      <c r="E36" s="54">
        <v>77.459999999999994</v>
      </c>
      <c r="F36" s="56">
        <v>3700</v>
      </c>
      <c r="G36" s="41"/>
      <c r="H36" s="62">
        <v>0</v>
      </c>
      <c r="I36" s="48">
        <f>E36*F36</f>
        <v>286602</v>
      </c>
      <c r="J36" s="44">
        <f t="shared" si="1"/>
        <v>-42925.975000000093</v>
      </c>
      <c r="K36" s="12" t="s">
        <v>110</v>
      </c>
      <c r="L36" s="22">
        <f>E36*80</f>
        <v>6196.7999999999993</v>
      </c>
    </row>
    <row r="37" spans="1:13" s="12" customFormat="1" x14ac:dyDescent="0.25">
      <c r="A37" s="54" t="s">
        <v>123</v>
      </c>
      <c r="B37" s="54" t="s">
        <v>11</v>
      </c>
      <c r="C37" s="54"/>
      <c r="D37" s="54"/>
      <c r="E37" s="54"/>
      <c r="F37" s="56"/>
      <c r="G37" s="54" t="s">
        <v>120</v>
      </c>
      <c r="H37" s="43">
        <v>943450</v>
      </c>
      <c r="I37" s="44"/>
      <c r="J37" s="44">
        <f t="shared" si="1"/>
        <v>900524.02499999991</v>
      </c>
      <c r="L37" s="22"/>
    </row>
    <row r="38" spans="1:13" s="12" customFormat="1" x14ac:dyDescent="0.25">
      <c r="A38" s="54" t="s">
        <v>134</v>
      </c>
      <c r="B38" s="54" t="s">
        <v>12</v>
      </c>
      <c r="C38" s="61" t="s">
        <v>152</v>
      </c>
      <c r="D38" s="63" t="s">
        <v>135</v>
      </c>
      <c r="E38" s="54">
        <v>111.17</v>
      </c>
      <c r="F38" s="56">
        <v>3630</v>
      </c>
      <c r="G38" s="54"/>
      <c r="H38" s="43"/>
      <c r="I38" s="48">
        <f>E38*F38</f>
        <v>403547.10000000003</v>
      </c>
      <c r="J38" s="44">
        <f t="shared" si="1"/>
        <v>496976.92499999987</v>
      </c>
      <c r="K38" s="12" t="s">
        <v>107</v>
      </c>
      <c r="L38" s="22">
        <f>E38*80</f>
        <v>8893.6</v>
      </c>
    </row>
    <row r="39" spans="1:13" s="12" customFormat="1" x14ac:dyDescent="0.25">
      <c r="A39" s="54" t="s">
        <v>134</v>
      </c>
      <c r="B39" s="54" t="s">
        <v>12</v>
      </c>
      <c r="C39" s="61" t="s">
        <v>152</v>
      </c>
      <c r="D39" s="54" t="s">
        <v>136</v>
      </c>
      <c r="E39" s="54">
        <v>160.37</v>
      </c>
      <c r="F39" s="56">
        <v>3630</v>
      </c>
      <c r="G39" s="54"/>
      <c r="H39" s="43"/>
      <c r="I39" s="48">
        <f>E39*F39</f>
        <v>582143.1</v>
      </c>
      <c r="J39" s="44">
        <f t="shared" si="1"/>
        <v>-85166.175000000105</v>
      </c>
      <c r="K39" s="12" t="s">
        <v>106</v>
      </c>
      <c r="L39" s="22">
        <f>E39*80</f>
        <v>12829.6</v>
      </c>
    </row>
    <row r="40" spans="1:13" s="12" customFormat="1" x14ac:dyDescent="0.25">
      <c r="A40" s="54" t="s">
        <v>124</v>
      </c>
      <c r="B40" s="54" t="s">
        <v>11</v>
      </c>
      <c r="C40" s="54"/>
      <c r="D40" s="54"/>
      <c r="E40" s="54"/>
      <c r="F40" s="56"/>
      <c r="G40" s="54" t="s">
        <v>120</v>
      </c>
      <c r="H40" s="43">
        <v>920050</v>
      </c>
      <c r="I40" s="48"/>
      <c r="J40" s="44">
        <f t="shared" si="1"/>
        <v>834883.82499999995</v>
      </c>
      <c r="L40" s="22"/>
    </row>
    <row r="41" spans="1:13" s="12" customFormat="1" x14ac:dyDescent="0.25">
      <c r="A41" s="54" t="s">
        <v>125</v>
      </c>
      <c r="B41" s="54" t="s">
        <v>12</v>
      </c>
      <c r="C41" s="61" t="s">
        <v>154</v>
      </c>
      <c r="D41" s="54" t="s">
        <v>130</v>
      </c>
      <c r="E41" s="54">
        <v>185.12</v>
      </c>
      <c r="F41" s="56">
        <v>3540</v>
      </c>
      <c r="G41" s="41"/>
      <c r="H41" s="62">
        <v>0</v>
      </c>
      <c r="I41" s="48">
        <f>E41*F41</f>
        <v>655324.80000000005</v>
      </c>
      <c r="J41" s="44">
        <f t="shared" si="1"/>
        <v>179559.02499999991</v>
      </c>
      <c r="K41" s="12" t="s">
        <v>137</v>
      </c>
      <c r="L41" s="22">
        <f>E41*80</f>
        <v>14809.6</v>
      </c>
    </row>
    <row r="42" spans="1:13" s="12" customFormat="1" x14ac:dyDescent="0.25">
      <c r="A42" s="54" t="s">
        <v>125</v>
      </c>
      <c r="B42" s="54" t="s">
        <v>12</v>
      </c>
      <c r="C42" s="61" t="s">
        <v>154</v>
      </c>
      <c r="D42" s="54" t="s">
        <v>131</v>
      </c>
      <c r="E42" s="54">
        <v>83.35</v>
      </c>
      <c r="F42" s="56">
        <v>3540</v>
      </c>
      <c r="G42" s="41"/>
      <c r="H42" s="62">
        <v>0</v>
      </c>
      <c r="I42" s="48">
        <f>E42*F42</f>
        <v>295059</v>
      </c>
      <c r="J42" s="44">
        <f t="shared" si="1"/>
        <v>-115499.97500000009</v>
      </c>
      <c r="K42" s="12" t="s">
        <v>110</v>
      </c>
      <c r="L42" s="22">
        <f>E42*80</f>
        <v>6668</v>
      </c>
    </row>
    <row r="43" spans="1:13" s="12" customFormat="1" x14ac:dyDescent="0.25">
      <c r="A43" s="30"/>
      <c r="B43" s="30"/>
      <c r="C43" s="30"/>
      <c r="D43" s="30"/>
      <c r="E43" s="30"/>
      <c r="F43" s="64"/>
      <c r="G43" s="30"/>
      <c r="H43" s="32">
        <f>SUM(H3:H42)</f>
        <v>9426720.4000000004</v>
      </c>
      <c r="I43" s="33">
        <f>SUM(I3:I42)</f>
        <v>9532152.375</v>
      </c>
      <c r="J43" s="44"/>
      <c r="K43" s="23"/>
      <c r="L43" s="26"/>
      <c r="M43" s="23"/>
    </row>
    <row r="44" spans="1:13" s="12" customFormat="1" ht="18.75" x14ac:dyDescent="0.3">
      <c r="A44" s="65">
        <v>2018</v>
      </c>
      <c r="B44" s="65"/>
      <c r="C44" s="65"/>
      <c r="D44" s="65"/>
      <c r="E44" s="65"/>
      <c r="F44" s="65"/>
      <c r="G44" s="65"/>
      <c r="H44" s="65"/>
      <c r="I44" s="65"/>
      <c r="J44" s="44"/>
      <c r="L44" s="22"/>
    </row>
    <row r="45" spans="1:13" x14ac:dyDescent="0.25">
      <c r="A45" s="61" t="s">
        <v>132</v>
      </c>
      <c r="B45" s="61" t="s">
        <v>133</v>
      </c>
      <c r="C45" s="61"/>
      <c r="D45" s="41"/>
      <c r="E45" s="41"/>
      <c r="F45" s="42"/>
      <c r="G45" s="41"/>
      <c r="H45" s="43"/>
      <c r="I45" s="44"/>
      <c r="J45" s="44">
        <f>J42</f>
        <v>-115499.97500000009</v>
      </c>
      <c r="K45" s="20">
        <v>115499.98</v>
      </c>
    </row>
    <row r="46" spans="1:13" x14ac:dyDescent="0.25">
      <c r="A46" s="41" t="s">
        <v>139</v>
      </c>
      <c r="B46" s="41" t="s">
        <v>11</v>
      </c>
      <c r="C46" s="41"/>
      <c r="D46" s="41"/>
      <c r="E46" s="41"/>
      <c r="F46" s="42"/>
      <c r="G46" s="41"/>
      <c r="H46" s="43">
        <v>977550</v>
      </c>
      <c r="I46" s="44"/>
      <c r="J46" s="44">
        <f>SUM(J45+H46-I46)</f>
        <v>862050.02499999991</v>
      </c>
    </row>
    <row r="47" spans="1:13" x14ac:dyDescent="0.25">
      <c r="A47" s="41" t="s">
        <v>140</v>
      </c>
      <c r="B47" s="41" t="s">
        <v>12</v>
      </c>
      <c r="C47" s="61" t="s">
        <v>155</v>
      </c>
      <c r="D47" s="41" t="s">
        <v>141</v>
      </c>
      <c r="E47" s="41">
        <v>269.91000000000003</v>
      </c>
      <c r="F47" s="42">
        <v>3760</v>
      </c>
      <c r="G47" s="41"/>
      <c r="H47" s="43"/>
      <c r="I47" s="44">
        <f>E47*F47</f>
        <v>1014861.6000000001</v>
      </c>
      <c r="J47" s="44">
        <f t="shared" ref="J47:J65" si="2">SUM(J46+H47-I47)</f>
        <v>-152811.57500000019</v>
      </c>
      <c r="K47" s="20" t="s">
        <v>142</v>
      </c>
      <c r="L47" s="22">
        <f>E47*80</f>
        <v>21592.800000000003</v>
      </c>
    </row>
    <row r="48" spans="1:13" s="12" customFormat="1" x14ac:dyDescent="0.25">
      <c r="A48" s="41" t="s">
        <v>148</v>
      </c>
      <c r="B48" s="41" t="s">
        <v>11</v>
      </c>
      <c r="C48" s="41"/>
      <c r="D48" s="41"/>
      <c r="E48" s="41"/>
      <c r="F48" s="42"/>
      <c r="G48" s="41"/>
      <c r="H48" s="43">
        <v>936000</v>
      </c>
      <c r="I48" s="44"/>
      <c r="J48" s="44">
        <f t="shared" si="2"/>
        <v>783188.42499999981</v>
      </c>
      <c r="K48" s="20"/>
      <c r="L48" s="22"/>
    </row>
    <row r="49" spans="1:12" x14ac:dyDescent="0.25">
      <c r="A49" s="41" t="s">
        <v>165</v>
      </c>
      <c r="B49" s="41" t="s">
        <v>12</v>
      </c>
      <c r="C49" s="66" t="s">
        <v>156</v>
      </c>
      <c r="D49" s="41" t="s">
        <v>144</v>
      </c>
      <c r="E49" s="41">
        <v>86.39</v>
      </c>
      <c r="F49" s="42">
        <v>3600</v>
      </c>
      <c r="G49" s="41"/>
      <c r="H49" s="43"/>
      <c r="I49" s="44">
        <v>311004</v>
      </c>
      <c r="J49" s="44">
        <f t="shared" si="2"/>
        <v>472184.42499999981</v>
      </c>
      <c r="L49" s="22">
        <f>E49*80</f>
        <v>6911.2</v>
      </c>
    </row>
    <row r="50" spans="1:12" x14ac:dyDescent="0.25">
      <c r="A50" s="41" t="s">
        <v>143</v>
      </c>
      <c r="B50" s="41" t="s">
        <v>12</v>
      </c>
      <c r="C50" s="66" t="s">
        <v>156</v>
      </c>
      <c r="D50" s="41" t="s">
        <v>147</v>
      </c>
      <c r="E50" s="67">
        <v>145.21</v>
      </c>
      <c r="F50" s="42">
        <v>3600</v>
      </c>
      <c r="G50" s="41"/>
      <c r="H50" s="43"/>
      <c r="I50" s="44">
        <f>E50*F50</f>
        <v>522756</v>
      </c>
      <c r="J50" s="44">
        <f t="shared" si="2"/>
        <v>-50571.575000000186</v>
      </c>
      <c r="L50" s="22">
        <f>E50*80</f>
        <v>11616.800000000001</v>
      </c>
    </row>
    <row r="51" spans="1:12" x14ac:dyDescent="0.25">
      <c r="A51" s="41" t="s">
        <v>145</v>
      </c>
      <c r="B51" s="41" t="s">
        <v>12</v>
      </c>
      <c r="C51" s="66" t="s">
        <v>156</v>
      </c>
      <c r="D51" s="41" t="s">
        <v>146</v>
      </c>
      <c r="E51" s="67">
        <v>32.090000000000003</v>
      </c>
      <c r="F51" s="42">
        <v>3600</v>
      </c>
      <c r="G51" s="41"/>
      <c r="H51" s="43"/>
      <c r="I51" s="44">
        <f>E51*F51</f>
        <v>115524.00000000001</v>
      </c>
      <c r="J51" s="44">
        <f t="shared" si="2"/>
        <v>-166095.57500000019</v>
      </c>
      <c r="L51" s="22">
        <f>E51*80</f>
        <v>2567.2000000000003</v>
      </c>
    </row>
    <row r="52" spans="1:12" s="12" customFormat="1" x14ac:dyDescent="0.25">
      <c r="A52" s="41" t="s">
        <v>145</v>
      </c>
      <c r="B52" s="41" t="s">
        <v>12</v>
      </c>
      <c r="C52" s="66" t="s">
        <v>156</v>
      </c>
      <c r="D52" s="41" t="s">
        <v>157</v>
      </c>
      <c r="E52" s="67">
        <v>26.78</v>
      </c>
      <c r="F52" s="42">
        <v>3600</v>
      </c>
      <c r="G52" s="41"/>
      <c r="H52" s="43"/>
      <c r="I52" s="44">
        <f>E52*F52</f>
        <v>96408</v>
      </c>
      <c r="J52" s="44">
        <f t="shared" si="2"/>
        <v>-262503.57500000019</v>
      </c>
      <c r="K52" s="20"/>
      <c r="L52" s="22">
        <f>E52*80</f>
        <v>2142.4</v>
      </c>
    </row>
    <row r="53" spans="1:12" x14ac:dyDescent="0.25">
      <c r="A53" s="41" t="s">
        <v>167</v>
      </c>
      <c r="B53" s="41" t="s">
        <v>12</v>
      </c>
      <c r="C53" s="68"/>
      <c r="D53" s="41" t="s">
        <v>166</v>
      </c>
      <c r="E53" s="41">
        <v>1622.13</v>
      </c>
      <c r="F53" s="42">
        <v>80</v>
      </c>
      <c r="G53" s="41"/>
      <c r="H53" s="43"/>
      <c r="I53" s="44">
        <f>E53*F53</f>
        <v>129770.40000000001</v>
      </c>
      <c r="J53" s="44">
        <f t="shared" si="2"/>
        <v>-392273.97500000021</v>
      </c>
      <c r="K53" s="20">
        <v>256275</v>
      </c>
      <c r="L53" s="22">
        <f>E53*80</f>
        <v>129770.40000000001</v>
      </c>
    </row>
    <row r="54" spans="1:12" s="12" customFormat="1" x14ac:dyDescent="0.25">
      <c r="A54" s="41" t="s">
        <v>167</v>
      </c>
      <c r="B54" s="41" t="s">
        <v>11</v>
      </c>
      <c r="C54" s="66"/>
      <c r="D54" s="71"/>
      <c r="E54" s="41"/>
      <c r="F54" s="42"/>
      <c r="G54" s="41"/>
      <c r="H54" s="43">
        <v>975000</v>
      </c>
      <c r="I54" s="44">
        <f t="shared" ref="I54:I65" si="3">E54*F54</f>
        <v>0</v>
      </c>
      <c r="J54" s="44">
        <f t="shared" si="2"/>
        <v>582726.02499999979</v>
      </c>
      <c r="K54" s="20"/>
      <c r="L54" s="22"/>
    </row>
    <row r="55" spans="1:12" x14ac:dyDescent="0.25">
      <c r="A55" s="41" t="s">
        <v>162</v>
      </c>
      <c r="B55" s="41" t="s">
        <v>12</v>
      </c>
      <c r="C55" s="66" t="s">
        <v>163</v>
      </c>
      <c r="D55" s="66" t="s">
        <v>164</v>
      </c>
      <c r="E55" s="41">
        <v>136.97999999999999</v>
      </c>
      <c r="F55" s="42">
        <v>3750</v>
      </c>
      <c r="G55" s="41"/>
      <c r="H55" s="43"/>
      <c r="I55" s="44">
        <f t="shared" si="3"/>
        <v>513674.99999999994</v>
      </c>
      <c r="J55" s="44">
        <f t="shared" si="2"/>
        <v>69051.024999999849</v>
      </c>
    </row>
    <row r="56" spans="1:12" s="12" customFormat="1" x14ac:dyDescent="0.25">
      <c r="A56" s="71" t="s">
        <v>168</v>
      </c>
      <c r="B56" s="71" t="s">
        <v>11</v>
      </c>
      <c r="C56" s="66"/>
      <c r="D56" s="66"/>
      <c r="E56" s="41"/>
      <c r="F56" s="42"/>
      <c r="G56" s="41"/>
      <c r="H56" s="43">
        <v>213000</v>
      </c>
      <c r="I56" s="44">
        <f t="shared" si="3"/>
        <v>0</v>
      </c>
      <c r="J56" s="44">
        <f t="shared" si="2"/>
        <v>282051.02499999985</v>
      </c>
      <c r="K56" s="20"/>
      <c r="L56" s="22"/>
    </row>
    <row r="57" spans="1:12" x14ac:dyDescent="0.25">
      <c r="A57" s="69" t="s">
        <v>158</v>
      </c>
      <c r="B57" s="69" t="s">
        <v>12</v>
      </c>
      <c r="C57" s="69" t="s">
        <v>159</v>
      </c>
      <c r="D57" s="41" t="s">
        <v>160</v>
      </c>
      <c r="E57" s="41">
        <v>260</v>
      </c>
      <c r="F57" s="42">
        <v>3950</v>
      </c>
      <c r="G57" s="41"/>
      <c r="H57" s="43"/>
      <c r="I57" s="44">
        <f t="shared" si="3"/>
        <v>1027000</v>
      </c>
      <c r="J57" s="44">
        <f t="shared" si="2"/>
        <v>-744948.97500000009</v>
      </c>
    </row>
    <row r="58" spans="1:12" x14ac:dyDescent="0.25">
      <c r="A58" s="70"/>
      <c r="B58" s="70"/>
      <c r="C58" s="70"/>
      <c r="D58" s="41" t="s">
        <v>161</v>
      </c>
      <c r="E58" s="30">
        <v>260</v>
      </c>
      <c r="F58" s="41">
        <v>80</v>
      </c>
      <c r="G58" s="41"/>
      <c r="H58" s="43"/>
      <c r="I58" s="44">
        <f t="shared" si="3"/>
        <v>20800</v>
      </c>
      <c r="J58" s="44">
        <f t="shared" si="2"/>
        <v>-765748.97500000009</v>
      </c>
      <c r="L58" s="28">
        <f>SUM(L2:L57)</f>
        <v>259540.8</v>
      </c>
    </row>
    <row r="59" spans="1:12" x14ac:dyDescent="0.25">
      <c r="A59" s="72"/>
      <c r="B59" s="72"/>
      <c r="C59" s="72"/>
      <c r="D59" s="41"/>
      <c r="E59" s="41"/>
      <c r="F59" s="42"/>
      <c r="G59" s="41"/>
      <c r="H59" s="43"/>
      <c r="I59" s="44">
        <f t="shared" si="3"/>
        <v>0</v>
      </c>
      <c r="J59" s="44">
        <f t="shared" si="2"/>
        <v>-765748.97500000009</v>
      </c>
    </row>
    <row r="60" spans="1:12" x14ac:dyDescent="0.25">
      <c r="A60" s="73"/>
      <c r="B60" s="73"/>
      <c r="C60" s="73"/>
      <c r="D60" s="41"/>
      <c r="F60" s="41"/>
      <c r="G60" s="41"/>
      <c r="H60" s="43"/>
      <c r="I60" s="44">
        <f t="shared" si="3"/>
        <v>0</v>
      </c>
      <c r="J60" s="44">
        <f t="shared" si="2"/>
        <v>-765748.97500000009</v>
      </c>
    </row>
    <row r="61" spans="1:12" x14ac:dyDescent="0.25">
      <c r="A61" s="41"/>
      <c r="B61" s="41"/>
      <c r="C61" s="66"/>
      <c r="D61" s="66"/>
      <c r="E61" s="41"/>
      <c r="F61" s="42"/>
      <c r="G61" s="41"/>
      <c r="H61" s="43"/>
      <c r="I61" s="44">
        <f t="shared" si="3"/>
        <v>0</v>
      </c>
      <c r="J61" s="44">
        <f t="shared" si="2"/>
        <v>-765748.97500000009</v>
      </c>
    </row>
    <row r="62" spans="1:12" x14ac:dyDescent="0.25">
      <c r="A62" s="41"/>
      <c r="B62" s="41"/>
      <c r="C62" s="66"/>
      <c r="D62" s="41"/>
      <c r="E62" s="41"/>
      <c r="F62" s="42"/>
      <c r="G62" s="41"/>
      <c r="H62" s="43"/>
      <c r="I62" s="44">
        <f t="shared" si="3"/>
        <v>0</v>
      </c>
      <c r="J62" s="44">
        <f t="shared" si="2"/>
        <v>-765748.97500000009</v>
      </c>
    </row>
    <row r="63" spans="1:12" x14ac:dyDescent="0.25">
      <c r="A63" s="41"/>
      <c r="B63" s="41"/>
      <c r="C63" s="41"/>
      <c r="D63" s="41"/>
      <c r="E63" s="41"/>
      <c r="F63" s="42"/>
      <c r="G63" s="41"/>
      <c r="H63" s="43"/>
      <c r="I63" s="44">
        <f t="shared" si="3"/>
        <v>0</v>
      </c>
      <c r="J63" s="44">
        <f t="shared" si="2"/>
        <v>-765748.97500000009</v>
      </c>
    </row>
    <row r="64" spans="1:12" x14ac:dyDescent="0.25">
      <c r="A64" s="41"/>
      <c r="B64" s="41"/>
      <c r="C64" s="41"/>
      <c r="D64" s="41"/>
      <c r="E64" s="41"/>
      <c r="F64" s="42"/>
      <c r="G64" s="41"/>
      <c r="H64" s="43"/>
      <c r="I64" s="44">
        <f t="shared" si="3"/>
        <v>0</v>
      </c>
      <c r="J64" s="44">
        <f t="shared" si="2"/>
        <v>-765748.97500000009</v>
      </c>
    </row>
    <row r="65" spans="1:10" x14ac:dyDescent="0.25">
      <c r="A65" s="41"/>
      <c r="B65" s="41"/>
      <c r="C65" s="41"/>
      <c r="D65" s="41"/>
      <c r="E65" s="41"/>
      <c r="F65" s="42"/>
      <c r="G65" s="41"/>
      <c r="H65" s="43"/>
      <c r="I65" s="44">
        <f t="shared" si="3"/>
        <v>0</v>
      </c>
      <c r="J65" s="44">
        <f t="shared" si="2"/>
        <v>-765748.97500000009</v>
      </c>
    </row>
    <row r="66" spans="1:10" x14ac:dyDescent="0.25">
      <c r="A66" s="41"/>
      <c r="B66" s="41"/>
      <c r="C66" s="41"/>
      <c r="D66" s="41"/>
      <c r="E66" s="41"/>
      <c r="F66" s="42"/>
      <c r="G66" s="41"/>
      <c r="H66" s="43"/>
      <c r="I66" s="44"/>
      <c r="J66" s="44"/>
    </row>
    <row r="67" spans="1:10" x14ac:dyDescent="0.25">
      <c r="A67" s="41"/>
      <c r="B67" s="41"/>
      <c r="C67" s="41"/>
      <c r="D67" s="41"/>
      <c r="E67" s="41"/>
      <c r="F67" s="42"/>
      <c r="G67" s="41"/>
      <c r="H67" s="43"/>
      <c r="I67" s="44"/>
      <c r="J67" s="44"/>
    </row>
    <row r="68" spans="1:10" x14ac:dyDescent="0.25">
      <c r="A68" s="41"/>
      <c r="B68" s="41"/>
      <c r="C68" s="41"/>
      <c r="D68" s="41"/>
      <c r="E68" s="41"/>
      <c r="F68" s="42"/>
      <c r="G68" s="41"/>
      <c r="H68" s="43"/>
      <c r="I68" s="44"/>
      <c r="J68" s="44"/>
    </row>
    <row r="69" spans="1:10" x14ac:dyDescent="0.25">
      <c r="A69" s="41"/>
      <c r="B69" s="41"/>
      <c r="C69" s="41"/>
      <c r="D69" s="41"/>
      <c r="E69" s="41"/>
      <c r="F69" s="42"/>
      <c r="G69" s="41"/>
      <c r="H69" s="43"/>
      <c r="I69" s="44"/>
      <c r="J69" s="44"/>
    </row>
    <row r="70" spans="1:10" x14ac:dyDescent="0.25">
      <c r="A70" s="41"/>
      <c r="B70" s="41"/>
      <c r="C70" s="41"/>
      <c r="D70" s="41"/>
      <c r="E70" s="41"/>
      <c r="F70" s="42"/>
      <c r="G70" s="41"/>
      <c r="H70" s="43"/>
      <c r="I70" s="44"/>
      <c r="J70" s="44"/>
    </row>
    <row r="71" spans="1:10" x14ac:dyDescent="0.25">
      <c r="A71" s="41"/>
      <c r="B71" s="41"/>
      <c r="C71" s="41"/>
      <c r="D71" s="41"/>
      <c r="E71" s="41"/>
      <c r="F71" s="42"/>
      <c r="G71" s="41"/>
      <c r="H71" s="43"/>
      <c r="I71" s="44"/>
      <c r="J71" s="44"/>
    </row>
    <row r="72" spans="1:10" x14ac:dyDescent="0.25">
      <c r="A72" s="41"/>
      <c r="B72" s="41"/>
      <c r="C72" s="41"/>
      <c r="D72" s="41"/>
      <c r="E72" s="41"/>
      <c r="F72" s="42"/>
      <c r="G72" s="41"/>
      <c r="H72" s="43"/>
      <c r="I72" s="44"/>
      <c r="J72" s="44"/>
    </row>
    <row r="73" spans="1:10" x14ac:dyDescent="0.25">
      <c r="A73" s="41"/>
      <c r="B73" s="41"/>
      <c r="C73" s="41"/>
      <c r="D73" s="41"/>
      <c r="E73" s="41"/>
      <c r="F73" s="42"/>
      <c r="G73" s="41"/>
      <c r="H73" s="43"/>
      <c r="I73" s="44"/>
      <c r="J73" s="44"/>
    </row>
    <row r="74" spans="1:10" x14ac:dyDescent="0.25">
      <c r="A74" s="41"/>
      <c r="B74" s="41"/>
      <c r="C74" s="41"/>
      <c r="D74" s="41"/>
      <c r="E74" s="41"/>
      <c r="F74" s="42"/>
      <c r="G74" s="41"/>
      <c r="H74" s="43"/>
      <c r="I74" s="44"/>
      <c r="J74" s="44"/>
    </row>
    <row r="75" spans="1:10" x14ac:dyDescent="0.25">
      <c r="A75" s="41"/>
      <c r="B75" s="41"/>
      <c r="C75" s="41"/>
      <c r="D75" s="41"/>
      <c r="E75" s="41"/>
      <c r="F75" s="42"/>
      <c r="G75" s="41"/>
      <c r="H75" s="43"/>
      <c r="I75" s="44"/>
      <c r="J75" s="44"/>
    </row>
    <row r="76" spans="1:10" x14ac:dyDescent="0.25">
      <c r="A76" s="41"/>
      <c r="B76" s="41"/>
      <c r="C76" s="41"/>
      <c r="D76" s="41"/>
      <c r="E76" s="41"/>
      <c r="F76" s="42"/>
      <c r="G76" s="41"/>
      <c r="H76" s="43"/>
      <c r="I76" s="44"/>
      <c r="J76" s="44"/>
    </row>
    <row r="77" spans="1:10" x14ac:dyDescent="0.25">
      <c r="A77" s="41"/>
      <c r="B77" s="41"/>
      <c r="C77" s="41"/>
      <c r="D77" s="41"/>
      <c r="E77" s="41"/>
      <c r="F77" s="42"/>
      <c r="G77" s="41"/>
      <c r="H77" s="43"/>
      <c r="I77" s="44"/>
      <c r="J77" s="44"/>
    </row>
    <row r="78" spans="1:10" x14ac:dyDescent="0.25">
      <c r="A78" s="41"/>
      <c r="B78" s="41"/>
      <c r="C78" s="41"/>
      <c r="D78" s="41"/>
      <c r="E78" s="41"/>
      <c r="F78" s="42"/>
      <c r="G78" s="41"/>
      <c r="H78" s="43"/>
      <c r="I78" s="44"/>
      <c r="J78" s="44"/>
    </row>
    <row r="79" spans="1:10" x14ac:dyDescent="0.25">
      <c r="A79" s="41"/>
      <c r="B79" s="41"/>
      <c r="C79" s="41"/>
      <c r="D79" s="41"/>
      <c r="E79" s="41"/>
      <c r="F79" s="42"/>
      <c r="G79" s="41"/>
      <c r="H79" s="43"/>
      <c r="I79" s="44"/>
      <c r="J79" s="44"/>
    </row>
    <row r="80" spans="1:10" x14ac:dyDescent="0.25">
      <c r="A80" s="41"/>
      <c r="B80" s="41"/>
      <c r="C80" s="41"/>
      <c r="D80" s="41"/>
      <c r="E80" s="41"/>
      <c r="F80" s="42"/>
      <c r="G80" s="41"/>
      <c r="H80" s="43"/>
      <c r="I80" s="44"/>
      <c r="J80" s="44"/>
    </row>
  </sheetData>
  <mergeCells count="5">
    <mergeCell ref="A57:A58"/>
    <mergeCell ref="B57:B58"/>
    <mergeCell ref="C57:C58"/>
    <mergeCell ref="B1:G1"/>
    <mergeCell ref="A44:I44"/>
  </mergeCells>
  <pageMargins left="0.7" right="0.7" top="0.75" bottom="0.75" header="0.3" footer="0.3"/>
  <pageSetup paperSize="9" scale="88" orientation="landscape" r:id="rId1"/>
  <rowBreaks count="1" manualBreakCount="1">
    <brk id="59" max="16383" man="1"/>
  </rowBreaks>
  <colBreaks count="1" manualBreakCount="1">
    <brk id="10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2D095B-B375-4FCB-98F0-CDE01A07816E}">
  <dimension ref="A1:L39"/>
  <sheetViews>
    <sheetView tabSelected="1" zoomScaleNormal="100" workbookViewId="0">
      <selection activeCell="I12" sqref="I12"/>
    </sheetView>
  </sheetViews>
  <sheetFormatPr defaultRowHeight="15" x14ac:dyDescent="0.25"/>
  <cols>
    <col min="1" max="1" width="14.140625" style="30" bestFit="1" customWidth="1"/>
    <col min="2" max="2" width="18.28515625" style="30" bestFit="1" customWidth="1"/>
    <col min="3" max="3" width="18.28515625" style="30" customWidth="1"/>
    <col min="4" max="4" width="11.7109375" style="30" bestFit="1" customWidth="1"/>
    <col min="5" max="5" width="9.140625" style="30"/>
    <col min="6" max="6" width="26.85546875" style="64" bestFit="1" customWidth="1"/>
    <col min="7" max="7" width="9.140625" style="30"/>
    <col min="8" max="8" width="13.42578125" style="32" bestFit="1" customWidth="1"/>
    <col min="9" max="9" width="13.42578125" style="33" bestFit="1" customWidth="1"/>
    <col min="10" max="10" width="14.140625" style="33" bestFit="1" customWidth="1"/>
    <col min="11" max="11" width="13.42578125" style="20" bestFit="1" customWidth="1"/>
    <col min="12" max="12" width="13.28515625" style="22" bestFit="1" customWidth="1"/>
    <col min="13" max="13" width="10.5703125" style="12" bestFit="1" customWidth="1"/>
    <col min="14" max="16384" width="9.140625" style="12"/>
  </cols>
  <sheetData>
    <row r="1" spans="1:12" ht="15.75" x14ac:dyDescent="0.25">
      <c r="B1" s="31" t="s">
        <v>0</v>
      </c>
      <c r="C1" s="31"/>
      <c r="D1" s="31"/>
      <c r="E1" s="31"/>
      <c r="F1" s="31"/>
      <c r="G1" s="31"/>
    </row>
    <row r="2" spans="1:12" ht="45" x14ac:dyDescent="0.25">
      <c r="A2" s="34" t="s">
        <v>1</v>
      </c>
      <c r="B2" s="34" t="s">
        <v>2</v>
      </c>
      <c r="C2" s="34" t="s">
        <v>150</v>
      </c>
      <c r="D2" s="34" t="s">
        <v>3</v>
      </c>
      <c r="E2" s="35" t="s">
        <v>4</v>
      </c>
      <c r="F2" s="36" t="s">
        <v>5</v>
      </c>
      <c r="G2" s="37" t="s">
        <v>6</v>
      </c>
      <c r="H2" s="38" t="s">
        <v>8</v>
      </c>
      <c r="I2" s="38" t="s">
        <v>7</v>
      </c>
      <c r="J2" s="38" t="s">
        <v>9</v>
      </c>
      <c r="K2" s="21" t="s">
        <v>101</v>
      </c>
      <c r="L2" s="27" t="s">
        <v>153</v>
      </c>
    </row>
    <row r="3" spans="1:12" ht="18.75" x14ac:dyDescent="0.3">
      <c r="A3" s="65">
        <v>2018</v>
      </c>
      <c r="B3" s="65"/>
      <c r="C3" s="65"/>
      <c r="D3" s="65"/>
      <c r="E3" s="65"/>
      <c r="F3" s="65"/>
      <c r="G3" s="65"/>
      <c r="H3" s="65"/>
      <c r="I3" s="65"/>
      <c r="J3" s="44"/>
      <c r="K3" s="12"/>
    </row>
    <row r="4" spans="1:12" x14ac:dyDescent="0.25">
      <c r="A4" s="61" t="s">
        <v>132</v>
      </c>
      <c r="B4" s="61" t="s">
        <v>133</v>
      </c>
      <c r="C4" s="61"/>
      <c r="D4" s="41"/>
      <c r="E4" s="41"/>
      <c r="F4" s="42"/>
      <c r="G4" s="41"/>
      <c r="H4" s="43"/>
      <c r="I4" s="44"/>
      <c r="J4" s="74">
        <v>-115499.98</v>
      </c>
    </row>
    <row r="5" spans="1:12" x14ac:dyDescent="0.25">
      <c r="A5" s="41" t="s">
        <v>139</v>
      </c>
      <c r="B5" s="41" t="s">
        <v>11</v>
      </c>
      <c r="C5" s="41"/>
      <c r="D5" s="41"/>
      <c r="E5" s="41"/>
      <c r="F5" s="42"/>
      <c r="G5" s="41"/>
      <c r="H5" s="43">
        <v>977550</v>
      </c>
      <c r="I5" s="44"/>
      <c r="J5" s="44">
        <f>SUM(J4+H5-I5)</f>
        <v>862050.02</v>
      </c>
    </row>
    <row r="6" spans="1:12" x14ac:dyDescent="0.25">
      <c r="A6" s="41" t="s">
        <v>140</v>
      </c>
      <c r="B6" s="41" t="s">
        <v>12</v>
      </c>
      <c r="C6" s="61" t="s">
        <v>155</v>
      </c>
      <c r="D6" s="41" t="s">
        <v>141</v>
      </c>
      <c r="E6" s="41">
        <v>269.91000000000003</v>
      </c>
      <c r="F6" s="42">
        <v>3760</v>
      </c>
      <c r="G6" s="41"/>
      <c r="H6" s="43"/>
      <c r="I6" s="44">
        <f>E6*F6</f>
        <v>1014861.6000000001</v>
      </c>
      <c r="J6" s="44">
        <f t="shared" ref="J6:J24" si="0">SUM(J5+H6-I6)</f>
        <v>-152811.58000000007</v>
      </c>
      <c r="K6" s="20" t="s">
        <v>142</v>
      </c>
      <c r="L6" s="22">
        <f>E6*80</f>
        <v>21592.800000000003</v>
      </c>
    </row>
    <row r="7" spans="1:12" x14ac:dyDescent="0.25">
      <c r="A7" s="41" t="s">
        <v>148</v>
      </c>
      <c r="B7" s="41" t="s">
        <v>11</v>
      </c>
      <c r="C7" s="41"/>
      <c r="D7" s="41"/>
      <c r="E7" s="41"/>
      <c r="F7" s="42"/>
      <c r="G7" s="41"/>
      <c r="H7" s="43">
        <v>936000</v>
      </c>
      <c r="I7" s="44"/>
      <c r="J7" s="44">
        <f t="shared" si="0"/>
        <v>783188.41999999993</v>
      </c>
    </row>
    <row r="8" spans="1:12" x14ac:dyDescent="0.25">
      <c r="A8" s="41" t="s">
        <v>165</v>
      </c>
      <c r="B8" s="41" t="s">
        <v>12</v>
      </c>
      <c r="C8" s="66" t="s">
        <v>156</v>
      </c>
      <c r="D8" s="41" t="s">
        <v>144</v>
      </c>
      <c r="E8" s="41">
        <v>86.39</v>
      </c>
      <c r="F8" s="42">
        <v>3600</v>
      </c>
      <c r="G8" s="41"/>
      <c r="H8" s="43"/>
      <c r="I8" s="44">
        <v>311004</v>
      </c>
      <c r="J8" s="44">
        <f t="shared" si="0"/>
        <v>472184.41999999993</v>
      </c>
      <c r="K8" s="20" t="s">
        <v>110</v>
      </c>
      <c r="L8" s="22">
        <f>E8*80</f>
        <v>6911.2</v>
      </c>
    </row>
    <row r="9" spans="1:12" x14ac:dyDescent="0.25">
      <c r="A9" s="41" t="s">
        <v>143</v>
      </c>
      <c r="B9" s="41" t="s">
        <v>12</v>
      </c>
      <c r="C9" s="66" t="s">
        <v>156</v>
      </c>
      <c r="D9" s="41" t="s">
        <v>147</v>
      </c>
      <c r="E9" s="67">
        <v>145.21</v>
      </c>
      <c r="F9" s="42">
        <v>3600</v>
      </c>
      <c r="G9" s="41"/>
      <c r="H9" s="43"/>
      <c r="I9" s="44">
        <f>E9*F9</f>
        <v>522756</v>
      </c>
      <c r="J9" s="44">
        <f t="shared" si="0"/>
        <v>-50571.580000000075</v>
      </c>
      <c r="K9" s="20" t="s">
        <v>138</v>
      </c>
      <c r="L9" s="22">
        <f>E9*80</f>
        <v>11616.800000000001</v>
      </c>
    </row>
    <row r="10" spans="1:12" x14ac:dyDescent="0.25">
      <c r="A10" s="41" t="s">
        <v>145</v>
      </c>
      <c r="B10" s="41" t="s">
        <v>12</v>
      </c>
      <c r="C10" s="66" t="s">
        <v>156</v>
      </c>
      <c r="D10" s="41" t="s">
        <v>146</v>
      </c>
      <c r="E10" s="67">
        <v>32.090000000000003</v>
      </c>
      <c r="F10" s="42">
        <v>3600</v>
      </c>
      <c r="G10" s="41"/>
      <c r="H10" s="43"/>
      <c r="I10" s="44">
        <f>E10*F10</f>
        <v>115524.00000000001</v>
      </c>
      <c r="J10" s="44">
        <f t="shared" si="0"/>
        <v>-166095.58000000007</v>
      </c>
      <c r="K10" s="20" t="s">
        <v>105</v>
      </c>
      <c r="L10" s="22">
        <f>E10*80</f>
        <v>2567.2000000000003</v>
      </c>
    </row>
    <row r="11" spans="1:12" x14ac:dyDescent="0.25">
      <c r="A11" s="41" t="s">
        <v>145</v>
      </c>
      <c r="B11" s="41" t="s">
        <v>12</v>
      </c>
      <c r="C11" s="66" t="s">
        <v>156</v>
      </c>
      <c r="D11" s="41" t="s">
        <v>157</v>
      </c>
      <c r="E11" s="67">
        <v>26.78</v>
      </c>
      <c r="F11" s="42">
        <v>3600</v>
      </c>
      <c r="G11" s="41"/>
      <c r="H11" s="43"/>
      <c r="I11" s="44">
        <f>E11*F11</f>
        <v>96408</v>
      </c>
      <c r="J11" s="44">
        <f t="shared" si="0"/>
        <v>-262503.58000000007</v>
      </c>
      <c r="K11" s="20" t="s">
        <v>105</v>
      </c>
      <c r="L11" s="22">
        <f>E11*80</f>
        <v>2142.4</v>
      </c>
    </row>
    <row r="12" spans="1:12" x14ac:dyDescent="0.25">
      <c r="A12" s="41" t="s">
        <v>167</v>
      </c>
      <c r="B12" s="41" t="s">
        <v>12</v>
      </c>
      <c r="C12" s="68"/>
      <c r="D12" s="41" t="s">
        <v>166</v>
      </c>
      <c r="E12" s="41">
        <v>1622.13</v>
      </c>
      <c r="F12" s="42">
        <v>80</v>
      </c>
      <c r="G12" s="41"/>
      <c r="H12" s="43"/>
      <c r="I12" s="44">
        <f>E12*F12</f>
        <v>129770.40000000001</v>
      </c>
      <c r="J12" s="44">
        <f t="shared" si="0"/>
        <v>-392273.9800000001</v>
      </c>
      <c r="L12" s="22">
        <f>E12*80</f>
        <v>129770.40000000001</v>
      </c>
    </row>
    <row r="13" spans="1:12" x14ac:dyDescent="0.25">
      <c r="A13" s="41" t="s">
        <v>167</v>
      </c>
      <c r="B13" s="41" t="s">
        <v>11</v>
      </c>
      <c r="C13" s="66"/>
      <c r="D13" s="71"/>
      <c r="E13" s="41"/>
      <c r="F13" s="42"/>
      <c r="G13" s="41"/>
      <c r="H13" s="43">
        <v>975000</v>
      </c>
      <c r="I13" s="44">
        <f t="shared" ref="I13:I24" si="1">E13*F13</f>
        <v>0</v>
      </c>
      <c r="J13" s="44">
        <f t="shared" si="0"/>
        <v>582726.0199999999</v>
      </c>
    </row>
    <row r="14" spans="1:12" x14ac:dyDescent="0.25">
      <c r="A14" s="41" t="s">
        <v>162</v>
      </c>
      <c r="B14" s="41" t="s">
        <v>12</v>
      </c>
      <c r="C14" s="66" t="s">
        <v>163</v>
      </c>
      <c r="D14" s="66" t="s">
        <v>164</v>
      </c>
      <c r="E14" s="41">
        <v>136.97999999999999</v>
      </c>
      <c r="F14" s="42">
        <v>3750</v>
      </c>
      <c r="G14" s="41"/>
      <c r="H14" s="43"/>
      <c r="I14" s="44">
        <f t="shared" si="1"/>
        <v>513674.99999999994</v>
      </c>
      <c r="J14" s="44">
        <f t="shared" si="0"/>
        <v>69051.01999999996</v>
      </c>
      <c r="K14" s="20" t="s">
        <v>138</v>
      </c>
    </row>
    <row r="15" spans="1:12" x14ac:dyDescent="0.25">
      <c r="A15" s="71" t="s">
        <v>168</v>
      </c>
      <c r="B15" s="71" t="s">
        <v>11</v>
      </c>
      <c r="C15" s="66"/>
      <c r="D15" s="66"/>
      <c r="E15" s="41"/>
      <c r="F15" s="42"/>
      <c r="G15" s="41"/>
      <c r="H15" s="43">
        <v>213000</v>
      </c>
      <c r="I15" s="44">
        <f t="shared" si="1"/>
        <v>0</v>
      </c>
      <c r="J15" s="44">
        <f t="shared" si="0"/>
        <v>282051.01999999996</v>
      </c>
    </row>
    <row r="16" spans="1:12" x14ac:dyDescent="0.25">
      <c r="A16" s="69" t="s">
        <v>158</v>
      </c>
      <c r="B16" s="69" t="s">
        <v>12</v>
      </c>
      <c r="C16" s="69" t="s">
        <v>159</v>
      </c>
      <c r="D16" s="41" t="s">
        <v>160</v>
      </c>
      <c r="E16" s="41">
        <v>260</v>
      </c>
      <c r="F16" s="42">
        <v>3950</v>
      </c>
      <c r="G16" s="41"/>
      <c r="H16" s="43"/>
      <c r="I16" s="44">
        <f t="shared" si="1"/>
        <v>1027000</v>
      </c>
      <c r="J16" s="44">
        <f t="shared" si="0"/>
        <v>-744948.98</v>
      </c>
    </row>
    <row r="17" spans="1:12" x14ac:dyDescent="0.25">
      <c r="A17" s="70"/>
      <c r="B17" s="70"/>
      <c r="C17" s="70"/>
      <c r="D17" s="41" t="s">
        <v>161</v>
      </c>
      <c r="E17" s="30">
        <v>260</v>
      </c>
      <c r="F17" s="41">
        <v>80</v>
      </c>
      <c r="G17" s="41"/>
      <c r="H17" s="43"/>
      <c r="I17" s="44">
        <f t="shared" si="1"/>
        <v>20800</v>
      </c>
      <c r="J17" s="44">
        <f t="shared" si="0"/>
        <v>-765748.98</v>
      </c>
      <c r="L17" s="28">
        <f>SUM(L2:L16)</f>
        <v>174600.80000000002</v>
      </c>
    </row>
    <row r="18" spans="1:12" x14ac:dyDescent="0.25">
      <c r="A18" s="72"/>
      <c r="B18" s="72"/>
      <c r="C18" s="72"/>
      <c r="D18" s="41"/>
      <c r="E18" s="41"/>
      <c r="F18" s="42"/>
      <c r="G18" s="41"/>
      <c r="H18" s="43"/>
      <c r="I18" s="44">
        <f t="shared" si="1"/>
        <v>0</v>
      </c>
      <c r="J18" s="44">
        <f t="shared" si="0"/>
        <v>-765748.98</v>
      </c>
    </row>
    <row r="19" spans="1:12" x14ac:dyDescent="0.25">
      <c r="A19" s="73"/>
      <c r="B19" s="73"/>
      <c r="C19" s="73"/>
      <c r="D19" s="41"/>
      <c r="F19" s="41"/>
      <c r="G19" s="41"/>
      <c r="H19" s="43"/>
      <c r="I19" s="44">
        <f t="shared" si="1"/>
        <v>0</v>
      </c>
      <c r="J19" s="44">
        <f t="shared" si="0"/>
        <v>-765748.98</v>
      </c>
    </row>
    <row r="20" spans="1:12" x14ac:dyDescent="0.25">
      <c r="A20" s="41"/>
      <c r="B20" s="41"/>
      <c r="C20" s="66"/>
      <c r="D20" s="66"/>
      <c r="E20" s="41"/>
      <c r="F20" s="42"/>
      <c r="G20" s="41"/>
      <c r="H20" s="43"/>
      <c r="I20" s="44">
        <f t="shared" si="1"/>
        <v>0</v>
      </c>
      <c r="J20" s="44">
        <f t="shared" si="0"/>
        <v>-765748.98</v>
      </c>
    </row>
    <row r="21" spans="1:12" x14ac:dyDescent="0.25">
      <c r="A21" s="41"/>
      <c r="B21" s="41"/>
      <c r="C21" s="66"/>
      <c r="D21" s="41"/>
      <c r="E21" s="41"/>
      <c r="F21" s="42"/>
      <c r="G21" s="41"/>
      <c r="H21" s="43"/>
      <c r="I21" s="44">
        <f t="shared" si="1"/>
        <v>0</v>
      </c>
      <c r="J21" s="44">
        <f t="shared" si="0"/>
        <v>-765748.98</v>
      </c>
    </row>
    <row r="22" spans="1:12" x14ac:dyDescent="0.25">
      <c r="A22" s="41"/>
      <c r="B22" s="41"/>
      <c r="C22" s="41"/>
      <c r="D22" s="41"/>
      <c r="E22" s="41"/>
      <c r="F22" s="42"/>
      <c r="G22" s="41"/>
      <c r="H22" s="43"/>
      <c r="I22" s="44">
        <f t="shared" si="1"/>
        <v>0</v>
      </c>
      <c r="J22" s="44">
        <f t="shared" si="0"/>
        <v>-765748.98</v>
      </c>
    </row>
    <row r="23" spans="1:12" x14ac:dyDescent="0.25">
      <c r="A23" s="41"/>
      <c r="B23" s="41"/>
      <c r="C23" s="41"/>
      <c r="D23" s="41"/>
      <c r="E23" s="41"/>
      <c r="F23" s="42"/>
      <c r="G23" s="41"/>
      <c r="H23" s="43"/>
      <c r="I23" s="44">
        <f t="shared" si="1"/>
        <v>0</v>
      </c>
      <c r="J23" s="44">
        <f t="shared" si="0"/>
        <v>-765748.98</v>
      </c>
    </row>
    <row r="24" spans="1:12" x14ac:dyDescent="0.25">
      <c r="A24" s="41"/>
      <c r="B24" s="41"/>
      <c r="C24" s="41"/>
      <c r="D24" s="41"/>
      <c r="E24" s="41"/>
      <c r="F24" s="42"/>
      <c r="G24" s="41"/>
      <c r="H24" s="43"/>
      <c r="I24" s="44">
        <f t="shared" si="1"/>
        <v>0</v>
      </c>
      <c r="J24" s="44">
        <f t="shared" si="0"/>
        <v>-765748.98</v>
      </c>
    </row>
    <row r="25" spans="1:12" x14ac:dyDescent="0.25">
      <c r="A25" s="41"/>
      <c r="B25" s="41"/>
      <c r="C25" s="41"/>
      <c r="D25" s="41"/>
      <c r="E25" s="41"/>
      <c r="F25" s="42"/>
      <c r="G25" s="41"/>
      <c r="H25" s="43"/>
      <c r="I25" s="44"/>
      <c r="J25" s="44"/>
    </row>
    <row r="26" spans="1:12" x14ac:dyDescent="0.25">
      <c r="A26" s="41"/>
      <c r="B26" s="41"/>
      <c r="C26" s="41"/>
      <c r="D26" s="41"/>
      <c r="E26" s="41"/>
      <c r="F26" s="42"/>
      <c r="G26" s="41"/>
      <c r="H26" s="43"/>
      <c r="I26" s="44"/>
      <c r="J26" s="44"/>
    </row>
    <row r="27" spans="1:12" x14ac:dyDescent="0.25">
      <c r="A27" s="41"/>
      <c r="B27" s="41"/>
      <c r="C27" s="41"/>
      <c r="D27" s="41"/>
      <c r="E27" s="41"/>
      <c r="F27" s="42"/>
      <c r="G27" s="41"/>
      <c r="H27" s="43"/>
      <c r="I27" s="44"/>
      <c r="J27" s="44"/>
    </row>
    <row r="28" spans="1:12" x14ac:dyDescent="0.25">
      <c r="A28" s="41"/>
      <c r="B28" s="41"/>
      <c r="C28" s="41"/>
      <c r="D28" s="41"/>
      <c r="E28" s="41"/>
      <c r="F28" s="42"/>
      <c r="G28" s="41"/>
      <c r="H28" s="43"/>
      <c r="I28" s="44"/>
      <c r="J28" s="44"/>
    </row>
    <row r="29" spans="1:12" x14ac:dyDescent="0.25">
      <c r="A29" s="41"/>
      <c r="B29" s="41"/>
      <c r="C29" s="41"/>
      <c r="D29" s="41"/>
      <c r="E29" s="41"/>
      <c r="F29" s="42"/>
      <c r="G29" s="41"/>
      <c r="H29" s="43"/>
      <c r="I29" s="44"/>
      <c r="J29" s="44"/>
    </row>
    <row r="30" spans="1:12" x14ac:dyDescent="0.25">
      <c r="A30" s="41"/>
      <c r="B30" s="41"/>
      <c r="C30" s="41"/>
      <c r="D30" s="41"/>
      <c r="E30" s="41"/>
      <c r="F30" s="42"/>
      <c r="G30" s="41"/>
      <c r="H30" s="43"/>
      <c r="I30" s="44"/>
      <c r="J30" s="44"/>
    </row>
    <row r="31" spans="1:12" x14ac:dyDescent="0.25">
      <c r="A31" s="41"/>
      <c r="B31" s="41"/>
      <c r="C31" s="41"/>
      <c r="D31" s="41"/>
      <c r="E31" s="41"/>
      <c r="F31" s="42"/>
      <c r="G31" s="41"/>
      <c r="H31" s="43"/>
      <c r="I31" s="44"/>
      <c r="J31" s="44"/>
    </row>
    <row r="32" spans="1:12" x14ac:dyDescent="0.25">
      <c r="A32" s="41"/>
      <c r="B32" s="41"/>
      <c r="C32" s="41"/>
      <c r="D32" s="41"/>
      <c r="E32" s="41"/>
      <c r="F32" s="42"/>
      <c r="G32" s="41"/>
      <c r="H32" s="43"/>
      <c r="I32" s="44"/>
      <c r="J32" s="44"/>
    </row>
    <row r="33" spans="1:10" x14ac:dyDescent="0.25">
      <c r="A33" s="41"/>
      <c r="B33" s="41"/>
      <c r="C33" s="41"/>
      <c r="D33" s="41"/>
      <c r="E33" s="41"/>
      <c r="F33" s="42"/>
      <c r="G33" s="41"/>
      <c r="H33" s="43"/>
      <c r="I33" s="44"/>
      <c r="J33" s="44"/>
    </row>
    <row r="34" spans="1:10" x14ac:dyDescent="0.25">
      <c r="A34" s="41"/>
      <c r="B34" s="41"/>
      <c r="C34" s="41"/>
      <c r="D34" s="41"/>
      <c r="E34" s="41"/>
      <c r="F34" s="42"/>
      <c r="G34" s="41"/>
      <c r="H34" s="43"/>
      <c r="I34" s="44"/>
      <c r="J34" s="44"/>
    </row>
    <row r="35" spans="1:10" x14ac:dyDescent="0.25">
      <c r="A35" s="41"/>
      <c r="B35" s="41"/>
      <c r="C35" s="41"/>
      <c r="D35" s="41"/>
      <c r="E35" s="41"/>
      <c r="F35" s="42"/>
      <c r="G35" s="41"/>
      <c r="H35" s="43"/>
      <c r="I35" s="44"/>
      <c r="J35" s="44"/>
    </row>
    <row r="36" spans="1:10" x14ac:dyDescent="0.25">
      <c r="A36" s="41"/>
      <c r="B36" s="41"/>
      <c r="C36" s="41"/>
      <c r="D36" s="41"/>
      <c r="E36" s="41"/>
      <c r="F36" s="42"/>
      <c r="G36" s="41"/>
      <c r="H36" s="43"/>
      <c r="I36" s="44"/>
      <c r="J36" s="44"/>
    </row>
    <row r="37" spans="1:10" x14ac:dyDescent="0.25">
      <c r="A37" s="41"/>
      <c r="B37" s="41"/>
      <c r="C37" s="41"/>
      <c r="D37" s="41"/>
      <c r="E37" s="41"/>
      <c r="F37" s="42"/>
      <c r="G37" s="41"/>
      <c r="H37" s="43"/>
      <c r="I37" s="44"/>
      <c r="J37" s="44"/>
    </row>
    <row r="38" spans="1:10" x14ac:dyDescent="0.25">
      <c r="A38" s="41"/>
      <c r="B38" s="41"/>
      <c r="C38" s="41"/>
      <c r="D38" s="41"/>
      <c r="E38" s="41"/>
      <c r="F38" s="42"/>
      <c r="G38" s="41"/>
      <c r="H38" s="43"/>
      <c r="I38" s="44"/>
      <c r="J38" s="44"/>
    </row>
    <row r="39" spans="1:10" x14ac:dyDescent="0.25">
      <c r="A39" s="41"/>
      <c r="B39" s="41"/>
      <c r="C39" s="41"/>
      <c r="D39" s="41"/>
      <c r="E39" s="41"/>
      <c r="F39" s="42"/>
      <c r="G39" s="41"/>
      <c r="H39" s="43"/>
      <c r="I39" s="44"/>
      <c r="J39" s="44"/>
    </row>
  </sheetData>
  <mergeCells count="5">
    <mergeCell ref="B1:G1"/>
    <mergeCell ref="A3:I3"/>
    <mergeCell ref="A16:A17"/>
    <mergeCell ref="B16:B17"/>
    <mergeCell ref="C16:C17"/>
  </mergeCells>
  <pageMargins left="0.7" right="0.7" top="0.75" bottom="0.75" header="0.3" footer="0.3"/>
  <pageSetup paperSize="9" scale="58" orientation="portrait" r:id="rId1"/>
  <colBreaks count="1" manualBreakCount="1">
    <brk id="10" max="3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2016</vt:lpstr>
      <vt:lpstr>2017-18</vt:lpstr>
      <vt:lpstr>2018</vt:lpstr>
      <vt:lpstr>'2017-18'!Print_Area</vt:lpstr>
      <vt:lpstr>'2018'!Print_Area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shammi</dc:creator>
  <cp:lastModifiedBy>Loveleen</cp:lastModifiedBy>
  <cp:lastPrinted>2018-06-25T11:01:11Z</cp:lastPrinted>
  <dcterms:created xsi:type="dcterms:W3CDTF">2017-06-30T15:49:29Z</dcterms:created>
  <dcterms:modified xsi:type="dcterms:W3CDTF">2018-06-25T11:26:40Z</dcterms:modified>
</cp:coreProperties>
</file>